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orp\shares\home\Bachut\My Documents\"/>
    </mc:Choice>
  </mc:AlternateContent>
  <xr:revisionPtr revIDLastSave="0" documentId="8_{5B4B5B0E-17D4-4CED-92DC-F502262F6B4C}" xr6:coauthVersionLast="47" xr6:coauthVersionMax="47" xr10:uidLastSave="{00000000-0000-0000-0000-000000000000}"/>
  <bookViews>
    <workbookView xWindow="-28920" yWindow="-120" windowWidth="29040" windowHeight="15720" xr2:uid="{00000000-000D-0000-FFFF-FFFF00000000}"/>
  </bookViews>
  <sheets>
    <sheet name="Scenarios" sheetId="4"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4" l="1"/>
  <c r="E2" i="4"/>
  <c r="F2" i="4"/>
  <c r="G2" i="4"/>
  <c r="H2" i="4"/>
  <c r="I2" i="4"/>
  <c r="J2" i="4"/>
  <c r="K2" i="4"/>
  <c r="L2" i="4"/>
  <c r="M2" i="4"/>
  <c r="N2" i="4"/>
  <c r="O2" i="4"/>
  <c r="P2" i="4"/>
  <c r="Q2" i="4"/>
  <c r="R2" i="4"/>
  <c r="S2" i="4"/>
  <c r="T2" i="4"/>
  <c r="F3" i="4"/>
  <c r="H3" i="4"/>
  <c r="I3" i="4"/>
  <c r="J3" i="4"/>
  <c r="K3" i="4"/>
  <c r="G3" i="4" s="1"/>
  <c r="G5" i="4" s="1"/>
  <c r="G7" i="4" s="1"/>
  <c r="M3" i="4"/>
  <c r="M5" i="4" s="1"/>
  <c r="M7" i="4" s="1"/>
  <c r="N3" i="4"/>
  <c r="O3" i="4"/>
  <c r="P3" i="4"/>
  <c r="P5" i="4" s="1"/>
  <c r="P7" i="4" s="1"/>
  <c r="Q3" i="4"/>
  <c r="R3" i="4"/>
  <c r="S3" i="4"/>
  <c r="T3" i="4"/>
  <c r="H4" i="4"/>
  <c r="H5" i="4" s="1"/>
  <c r="H7" i="4" s="1"/>
  <c r="I4" i="4"/>
  <c r="J4" i="4"/>
  <c r="J5" i="4" s="1"/>
  <c r="J7" i="4" s="1"/>
  <c r="K4" i="4"/>
  <c r="G4" i="4" s="1"/>
  <c r="M4" i="4"/>
  <c r="L4" i="4" s="1"/>
  <c r="N4" i="4"/>
  <c r="O4" i="4"/>
  <c r="P4" i="4"/>
  <c r="Q4" i="4"/>
  <c r="R4" i="4"/>
  <c r="S4" i="4"/>
  <c r="S5" i="4" s="1"/>
  <c r="S7" i="4" s="1"/>
  <c r="T4" i="4"/>
  <c r="T5" i="4" s="1"/>
  <c r="T7" i="4" s="1"/>
  <c r="I5" i="4"/>
  <c r="N5" i="4"/>
  <c r="N7" i="4" s="1"/>
  <c r="O5" i="4"/>
  <c r="O7" i="4" s="1"/>
  <c r="Q5" i="4"/>
  <c r="R5" i="4"/>
  <c r="R7" i="4" s="1"/>
  <c r="D6" i="4"/>
  <c r="E6" i="4"/>
  <c r="F6" i="4"/>
  <c r="G6" i="4"/>
  <c r="H6" i="4"/>
  <c r="I6" i="4"/>
  <c r="I7" i="4" s="1"/>
  <c r="J6" i="4"/>
  <c r="K6" i="4"/>
  <c r="L6" i="4"/>
  <c r="M6" i="4"/>
  <c r="N6" i="4"/>
  <c r="O6" i="4"/>
  <c r="P6" i="4"/>
  <c r="Q6" i="4"/>
  <c r="R6" i="4"/>
  <c r="S6" i="4"/>
  <c r="T6" i="4"/>
  <c r="Q7" i="4"/>
  <c r="D8" i="4"/>
  <c r="E8" i="4"/>
  <c r="F8" i="4"/>
  <c r="G8" i="4"/>
  <c r="H8" i="4"/>
  <c r="I8" i="4"/>
  <c r="J8" i="4"/>
  <c r="K8" i="4"/>
  <c r="L8" i="4"/>
  <c r="M8" i="4"/>
  <c r="N8" i="4"/>
  <c r="O8" i="4"/>
  <c r="P8" i="4"/>
  <c r="Q8" i="4"/>
  <c r="R8" i="4"/>
  <c r="S8" i="4"/>
  <c r="T8" i="4"/>
  <c r="G9" i="4"/>
  <c r="G11" i="4" s="1"/>
  <c r="G13" i="4" s="1"/>
  <c r="I9" i="4"/>
  <c r="H9" i="4" s="1"/>
  <c r="J9" i="4"/>
  <c r="J11" i="4" s="1"/>
  <c r="J13" i="4" s="1"/>
  <c r="K9" i="4"/>
  <c r="L9" i="4"/>
  <c r="M9" i="4"/>
  <c r="N9" i="4"/>
  <c r="O9" i="4"/>
  <c r="O11" i="4" s="1"/>
  <c r="O13" i="4" s="1"/>
  <c r="P9" i="4"/>
  <c r="Q9" i="4"/>
  <c r="R9" i="4"/>
  <c r="R11" i="4" s="1"/>
  <c r="R13" i="4" s="1"/>
  <c r="S9" i="4"/>
  <c r="S11" i="4" s="1"/>
  <c r="S13" i="4" s="1"/>
  <c r="T9" i="4"/>
  <c r="G10" i="4"/>
  <c r="I10" i="4"/>
  <c r="H10" i="4" s="1"/>
  <c r="F10" i="4" s="1"/>
  <c r="E10" i="4" s="1"/>
  <c r="J10" i="4"/>
  <c r="K10" i="4"/>
  <c r="M10" i="4"/>
  <c r="M11" i="4" s="1"/>
  <c r="M13" i="4" s="1"/>
  <c r="N10" i="4"/>
  <c r="N11" i="4" s="1"/>
  <c r="O10" i="4"/>
  <c r="P10" i="4"/>
  <c r="P11" i="4" s="1"/>
  <c r="P13" i="4" s="1"/>
  <c r="Q10" i="4"/>
  <c r="R10" i="4"/>
  <c r="S10" i="4"/>
  <c r="T10" i="4"/>
  <c r="I11" i="4"/>
  <c r="I13" i="4" s="1"/>
  <c r="K11" i="4"/>
  <c r="T11" i="4"/>
  <c r="T13" i="4" s="1"/>
  <c r="D12" i="4"/>
  <c r="E12" i="4"/>
  <c r="F12" i="4"/>
  <c r="G12" i="4"/>
  <c r="H12" i="4"/>
  <c r="I12" i="4"/>
  <c r="J12" i="4"/>
  <c r="K12" i="4"/>
  <c r="L12" i="4"/>
  <c r="M12" i="4"/>
  <c r="N12" i="4"/>
  <c r="O12" i="4"/>
  <c r="P12" i="4"/>
  <c r="Q12" i="4"/>
  <c r="R12" i="4"/>
  <c r="S12" i="4"/>
  <c r="T12" i="4"/>
  <c r="K13" i="4"/>
  <c r="N13" i="4"/>
  <c r="D14" i="4"/>
  <c r="E14" i="4"/>
  <c r="F14" i="4"/>
  <c r="G14" i="4"/>
  <c r="H14" i="4"/>
  <c r="I14" i="4"/>
  <c r="J14" i="4"/>
  <c r="K14" i="4"/>
  <c r="L14" i="4"/>
  <c r="M14" i="4"/>
  <c r="N14" i="4"/>
  <c r="O14" i="4"/>
  <c r="P14" i="4"/>
  <c r="Q14" i="4"/>
  <c r="R14" i="4"/>
  <c r="S14" i="4"/>
  <c r="T14" i="4"/>
  <c r="F15" i="4"/>
  <c r="H15" i="4"/>
  <c r="I15" i="4"/>
  <c r="I17" i="4" s="1"/>
  <c r="I19" i="4" s="1"/>
  <c r="J15" i="4"/>
  <c r="K15" i="4"/>
  <c r="G15" i="4" s="1"/>
  <c r="M15" i="4"/>
  <c r="L15" i="4" s="1"/>
  <c r="N15" i="4"/>
  <c r="O15" i="4"/>
  <c r="P15" i="4"/>
  <c r="P17" i="4" s="1"/>
  <c r="P19" i="4" s="1"/>
  <c r="Q15" i="4"/>
  <c r="R15" i="4"/>
  <c r="S15" i="4"/>
  <c r="T15" i="4"/>
  <c r="H16" i="4"/>
  <c r="H17" i="4" s="1"/>
  <c r="H19" i="4" s="1"/>
  <c r="I16" i="4"/>
  <c r="J16" i="4"/>
  <c r="J17" i="4" s="1"/>
  <c r="J19" i="4" s="1"/>
  <c r="K16" i="4"/>
  <c r="G16" i="4" s="1"/>
  <c r="M16" i="4"/>
  <c r="L16" i="4" s="1"/>
  <c r="N16" i="4"/>
  <c r="O16" i="4"/>
  <c r="P16" i="4"/>
  <c r="Q16" i="4"/>
  <c r="R16" i="4"/>
  <c r="S16" i="4"/>
  <c r="S17" i="4" s="1"/>
  <c r="S19" i="4" s="1"/>
  <c r="T16" i="4"/>
  <c r="T17" i="4" s="1"/>
  <c r="N17" i="4"/>
  <c r="N19" i="4" s="1"/>
  <c r="O17" i="4"/>
  <c r="O19" i="4" s="1"/>
  <c r="Q17" i="4"/>
  <c r="R17" i="4"/>
  <c r="R19" i="4" s="1"/>
  <c r="D18" i="4"/>
  <c r="E18" i="4"/>
  <c r="F18" i="4"/>
  <c r="G18" i="4"/>
  <c r="H18" i="4"/>
  <c r="I18" i="4"/>
  <c r="J18" i="4"/>
  <c r="K18" i="4"/>
  <c r="L18" i="4"/>
  <c r="M18" i="4"/>
  <c r="N18" i="4"/>
  <c r="O18" i="4"/>
  <c r="P18" i="4"/>
  <c r="Q18" i="4"/>
  <c r="R18" i="4"/>
  <c r="S18" i="4"/>
  <c r="T18" i="4"/>
  <c r="Q19" i="4"/>
  <c r="T19" i="4"/>
  <c r="D20" i="4"/>
  <c r="E20" i="4"/>
  <c r="F20" i="4"/>
  <c r="G20" i="4"/>
  <c r="H20" i="4"/>
  <c r="I20" i="4"/>
  <c r="J20" i="4"/>
  <c r="K20" i="4"/>
  <c r="L20" i="4"/>
  <c r="M20" i="4"/>
  <c r="N20" i="4"/>
  <c r="O20" i="4"/>
  <c r="P20" i="4"/>
  <c r="Q20" i="4"/>
  <c r="R20" i="4"/>
  <c r="S20" i="4"/>
  <c r="T20" i="4"/>
  <c r="G21" i="4"/>
  <c r="G23" i="4" s="1"/>
  <c r="I21" i="4"/>
  <c r="H21" i="4" s="1"/>
  <c r="J21" i="4"/>
  <c r="J23" i="4" s="1"/>
  <c r="J25" i="4" s="1"/>
  <c r="K21" i="4"/>
  <c r="L21" i="4"/>
  <c r="M21" i="4"/>
  <c r="N21" i="4"/>
  <c r="O21" i="4"/>
  <c r="O23" i="4" s="1"/>
  <c r="O25" i="4" s="1"/>
  <c r="P21" i="4"/>
  <c r="Q21" i="4"/>
  <c r="R21" i="4"/>
  <c r="R23" i="4" s="1"/>
  <c r="R25" i="4" s="1"/>
  <c r="S21" i="4"/>
  <c r="S23" i="4" s="1"/>
  <c r="T21" i="4"/>
  <c r="E22" i="4"/>
  <c r="G22" i="4"/>
  <c r="I22" i="4"/>
  <c r="H22" i="4" s="1"/>
  <c r="F22" i="4" s="1"/>
  <c r="J22" i="4"/>
  <c r="K22" i="4"/>
  <c r="M22" i="4"/>
  <c r="M23" i="4" s="1"/>
  <c r="M25" i="4" s="1"/>
  <c r="N22" i="4"/>
  <c r="N23" i="4" s="1"/>
  <c r="N25" i="4" s="1"/>
  <c r="O22" i="4"/>
  <c r="P22" i="4"/>
  <c r="P23" i="4" s="1"/>
  <c r="P25" i="4" s="1"/>
  <c r="Q22" i="4"/>
  <c r="R22" i="4"/>
  <c r="S22" i="4"/>
  <c r="T22" i="4"/>
  <c r="I23" i="4"/>
  <c r="I25" i="4" s="1"/>
  <c r="K23" i="4"/>
  <c r="T23" i="4"/>
  <c r="T25" i="4" s="1"/>
  <c r="D24" i="4"/>
  <c r="E24" i="4"/>
  <c r="F24" i="4"/>
  <c r="G24" i="4"/>
  <c r="H24" i="4"/>
  <c r="I24" i="4"/>
  <c r="J24" i="4"/>
  <c r="K24" i="4"/>
  <c r="L24" i="4"/>
  <c r="M24" i="4"/>
  <c r="N24" i="4"/>
  <c r="O24" i="4"/>
  <c r="P24" i="4"/>
  <c r="Q24" i="4"/>
  <c r="R24" i="4"/>
  <c r="S24" i="4"/>
  <c r="T24" i="4"/>
  <c r="K25" i="4"/>
  <c r="D26" i="4"/>
  <c r="E26" i="4"/>
  <c r="F26" i="4"/>
  <c r="G26" i="4"/>
  <c r="H26" i="4"/>
  <c r="I26" i="4"/>
  <c r="J26" i="4"/>
  <c r="K26" i="4"/>
  <c r="L26" i="4"/>
  <c r="M26" i="4"/>
  <c r="N26" i="4"/>
  <c r="O26" i="4"/>
  <c r="P26" i="4"/>
  <c r="Q26" i="4"/>
  <c r="R26" i="4"/>
  <c r="S26" i="4"/>
  <c r="T26" i="4"/>
  <c r="F27" i="4"/>
  <c r="H27" i="4"/>
  <c r="I27" i="4"/>
  <c r="I29" i="4" s="1"/>
  <c r="I31" i="4" s="1"/>
  <c r="J27" i="4"/>
  <c r="K27" i="4"/>
  <c r="G27" i="4" s="1"/>
  <c r="M27" i="4"/>
  <c r="M29" i="4" s="1"/>
  <c r="N27" i="4"/>
  <c r="O27" i="4"/>
  <c r="P27" i="4"/>
  <c r="P29" i="4" s="1"/>
  <c r="P31" i="4" s="1"/>
  <c r="Q27" i="4"/>
  <c r="R27" i="4"/>
  <c r="S27" i="4"/>
  <c r="T27" i="4"/>
  <c r="H28" i="4"/>
  <c r="H29" i="4" s="1"/>
  <c r="H31" i="4" s="1"/>
  <c r="I28" i="4"/>
  <c r="J28" i="4"/>
  <c r="J29" i="4" s="1"/>
  <c r="J31" i="4" s="1"/>
  <c r="K28" i="4"/>
  <c r="G28" i="4" s="1"/>
  <c r="M28" i="4"/>
  <c r="L28" i="4" s="1"/>
  <c r="N28" i="4"/>
  <c r="O28" i="4"/>
  <c r="P28" i="4"/>
  <c r="Q28" i="4"/>
  <c r="R28" i="4"/>
  <c r="S28" i="4"/>
  <c r="S29" i="4" s="1"/>
  <c r="S31" i="4" s="1"/>
  <c r="T28" i="4"/>
  <c r="T29" i="4" s="1"/>
  <c r="N29" i="4"/>
  <c r="N31" i="4" s="1"/>
  <c r="O29" i="4"/>
  <c r="O31" i="4" s="1"/>
  <c r="Q29" i="4"/>
  <c r="R29" i="4"/>
  <c r="R31" i="4" s="1"/>
  <c r="D30" i="4"/>
  <c r="E30" i="4"/>
  <c r="F30" i="4"/>
  <c r="G30" i="4"/>
  <c r="H30" i="4"/>
  <c r="I30" i="4"/>
  <c r="J30" i="4"/>
  <c r="K30" i="4"/>
  <c r="L30" i="4"/>
  <c r="M30" i="4"/>
  <c r="N30" i="4"/>
  <c r="O30" i="4"/>
  <c r="P30" i="4"/>
  <c r="Q30" i="4"/>
  <c r="R30" i="4"/>
  <c r="S30" i="4"/>
  <c r="T30" i="4"/>
  <c r="Q31" i="4"/>
  <c r="T31" i="4"/>
  <c r="D32" i="4"/>
  <c r="E32" i="4"/>
  <c r="F32" i="4"/>
  <c r="G32" i="4"/>
  <c r="H32" i="4"/>
  <c r="I32" i="4"/>
  <c r="J32" i="4"/>
  <c r="K32" i="4"/>
  <c r="L32" i="4"/>
  <c r="M32" i="4"/>
  <c r="N32" i="4"/>
  <c r="O32" i="4"/>
  <c r="P32" i="4"/>
  <c r="Q32" i="4"/>
  <c r="R32" i="4"/>
  <c r="S32" i="4"/>
  <c r="T32" i="4"/>
  <c r="G33" i="4"/>
  <c r="G35" i="4" s="1"/>
  <c r="I33" i="4"/>
  <c r="H33" i="4" s="1"/>
  <c r="J33" i="4"/>
  <c r="J35" i="4" s="1"/>
  <c r="J37" i="4" s="1"/>
  <c r="K33" i="4"/>
  <c r="L33" i="4"/>
  <c r="M33" i="4"/>
  <c r="N33" i="4"/>
  <c r="O33" i="4"/>
  <c r="O35" i="4" s="1"/>
  <c r="O37" i="4" s="1"/>
  <c r="P33" i="4"/>
  <c r="Q33" i="4"/>
  <c r="Q35" i="4" s="1"/>
  <c r="Q37" i="4" s="1"/>
  <c r="R33" i="4"/>
  <c r="R35" i="4" s="1"/>
  <c r="R37" i="4" s="1"/>
  <c r="S33" i="4"/>
  <c r="S35" i="4" s="1"/>
  <c r="T33" i="4"/>
  <c r="G34" i="4"/>
  <c r="I34" i="4"/>
  <c r="H34" i="4" s="1"/>
  <c r="F34" i="4" s="1"/>
  <c r="E34" i="4" s="1"/>
  <c r="J34" i="4"/>
  <c r="K34" i="4"/>
  <c r="M34" i="4"/>
  <c r="M35" i="4" s="1"/>
  <c r="M37" i="4" s="1"/>
  <c r="N34" i="4"/>
  <c r="N35" i="4" s="1"/>
  <c r="N37" i="4" s="1"/>
  <c r="O34" i="4"/>
  <c r="P34" i="4"/>
  <c r="P35" i="4" s="1"/>
  <c r="P37" i="4" s="1"/>
  <c r="Q34" i="4"/>
  <c r="R34" i="4"/>
  <c r="S34" i="4"/>
  <c r="T34" i="4"/>
  <c r="I35" i="4"/>
  <c r="I37" i="4" s="1"/>
  <c r="K35" i="4"/>
  <c r="T35" i="4"/>
  <c r="T37" i="4" s="1"/>
  <c r="D36" i="4"/>
  <c r="E36" i="4"/>
  <c r="F36" i="4"/>
  <c r="G36" i="4"/>
  <c r="H36" i="4"/>
  <c r="I36" i="4"/>
  <c r="J36" i="4"/>
  <c r="K36" i="4"/>
  <c r="L36" i="4"/>
  <c r="M36" i="4"/>
  <c r="N36" i="4"/>
  <c r="O36" i="4"/>
  <c r="P36" i="4"/>
  <c r="Q36" i="4"/>
  <c r="R36" i="4"/>
  <c r="S36" i="4"/>
  <c r="T36" i="4"/>
  <c r="K37" i="4"/>
  <c r="D38" i="4"/>
  <c r="E38" i="4"/>
  <c r="F38" i="4"/>
  <c r="G38" i="4"/>
  <c r="H38" i="4"/>
  <c r="I38" i="4"/>
  <c r="J38" i="4"/>
  <c r="K38" i="4"/>
  <c r="L38" i="4"/>
  <c r="M38" i="4"/>
  <c r="N38" i="4"/>
  <c r="O38" i="4"/>
  <c r="P38" i="4"/>
  <c r="Q38" i="4"/>
  <c r="R38" i="4"/>
  <c r="S38" i="4"/>
  <c r="T38" i="4"/>
  <c r="F39" i="4"/>
  <c r="E39" i="4" s="1"/>
  <c r="H39" i="4"/>
  <c r="I39" i="4"/>
  <c r="I41" i="4" s="1"/>
  <c r="I43" i="4" s="1"/>
  <c r="J39" i="4"/>
  <c r="K39" i="4"/>
  <c r="G39" i="4" s="1"/>
  <c r="M39" i="4"/>
  <c r="M41" i="4" s="1"/>
  <c r="N39" i="4"/>
  <c r="O39" i="4"/>
  <c r="O41" i="4" s="1"/>
  <c r="O43" i="4" s="1"/>
  <c r="P39" i="4"/>
  <c r="P41" i="4" s="1"/>
  <c r="P43" i="4" s="1"/>
  <c r="Q39" i="4"/>
  <c r="R39" i="4"/>
  <c r="S39" i="4"/>
  <c r="T39" i="4"/>
  <c r="H40" i="4"/>
  <c r="H41" i="4" s="1"/>
  <c r="H43" i="4" s="1"/>
  <c r="I40" i="4"/>
  <c r="J40" i="4"/>
  <c r="J41" i="4" s="1"/>
  <c r="J43" i="4" s="1"/>
  <c r="K40" i="4"/>
  <c r="G40" i="4" s="1"/>
  <c r="M40" i="4"/>
  <c r="L40" i="4" s="1"/>
  <c r="N40" i="4"/>
  <c r="O40" i="4"/>
  <c r="P40" i="4"/>
  <c r="Q40" i="4"/>
  <c r="R40" i="4"/>
  <c r="S40" i="4"/>
  <c r="S41" i="4" s="1"/>
  <c r="S43" i="4" s="1"/>
  <c r="T40" i="4"/>
  <c r="T41" i="4" s="1"/>
  <c r="T43" i="4" s="1"/>
  <c r="N41" i="4"/>
  <c r="N43" i="4" s="1"/>
  <c r="Q41" i="4"/>
  <c r="Q43" i="4" s="1"/>
  <c r="R41" i="4"/>
  <c r="R43" i="4" s="1"/>
  <c r="D42" i="4"/>
  <c r="E42" i="4"/>
  <c r="F42" i="4"/>
  <c r="G42" i="4"/>
  <c r="H42" i="4"/>
  <c r="I42" i="4"/>
  <c r="J42" i="4"/>
  <c r="K42" i="4"/>
  <c r="L42" i="4"/>
  <c r="M42" i="4"/>
  <c r="N42" i="4"/>
  <c r="O42" i="4"/>
  <c r="P42" i="4"/>
  <c r="Q42" i="4"/>
  <c r="R42" i="4"/>
  <c r="S42" i="4"/>
  <c r="T42" i="4"/>
  <c r="D44" i="4"/>
  <c r="E44" i="4"/>
  <c r="F44" i="4"/>
  <c r="G44" i="4"/>
  <c r="H44" i="4"/>
  <c r="I44" i="4"/>
  <c r="J44" i="4"/>
  <c r="K44" i="4"/>
  <c r="L44" i="4"/>
  <c r="M44" i="4"/>
  <c r="N44" i="4"/>
  <c r="O44" i="4"/>
  <c r="P44" i="4"/>
  <c r="Q44" i="4"/>
  <c r="R44" i="4"/>
  <c r="S44" i="4"/>
  <c r="T44" i="4"/>
  <c r="G45" i="4"/>
  <c r="G47" i="4" s="1"/>
  <c r="I45" i="4"/>
  <c r="H45" i="4" s="1"/>
  <c r="J45" i="4"/>
  <c r="J47" i="4" s="1"/>
  <c r="J49" i="4" s="1"/>
  <c r="K45" i="4"/>
  <c r="L45" i="4"/>
  <c r="M45" i="4"/>
  <c r="N45" i="4"/>
  <c r="O45" i="4"/>
  <c r="O47" i="4" s="1"/>
  <c r="O49" i="4" s="1"/>
  <c r="P45" i="4"/>
  <c r="Q45" i="4"/>
  <c r="Q47" i="4" s="1"/>
  <c r="Q49" i="4" s="1"/>
  <c r="R45" i="4"/>
  <c r="R47" i="4" s="1"/>
  <c r="R49" i="4" s="1"/>
  <c r="S45" i="4"/>
  <c r="S47" i="4" s="1"/>
  <c r="T45" i="4"/>
  <c r="G46" i="4"/>
  <c r="I46" i="4"/>
  <c r="H46" i="4" s="1"/>
  <c r="F46" i="4" s="1"/>
  <c r="E46" i="4" s="1"/>
  <c r="J46" i="4"/>
  <c r="K46" i="4"/>
  <c r="M46" i="4"/>
  <c r="M47" i="4" s="1"/>
  <c r="M49" i="4" s="1"/>
  <c r="N46" i="4"/>
  <c r="N47" i="4" s="1"/>
  <c r="N49" i="4" s="1"/>
  <c r="O46" i="4"/>
  <c r="P46" i="4"/>
  <c r="P47" i="4" s="1"/>
  <c r="P49" i="4" s="1"/>
  <c r="Q46" i="4"/>
  <c r="R46" i="4"/>
  <c r="S46" i="4"/>
  <c r="T46" i="4"/>
  <c r="K47" i="4"/>
  <c r="K49" i="4" s="1"/>
  <c r="T47" i="4"/>
  <c r="T49" i="4" s="1"/>
  <c r="D48" i="4"/>
  <c r="E48" i="4"/>
  <c r="F48" i="4"/>
  <c r="G48" i="4"/>
  <c r="H48" i="4"/>
  <c r="I48" i="4"/>
  <c r="J48" i="4"/>
  <c r="K48" i="4"/>
  <c r="L48" i="4"/>
  <c r="M48" i="4"/>
  <c r="N48" i="4"/>
  <c r="O48" i="4"/>
  <c r="P48" i="4"/>
  <c r="Q48" i="4"/>
  <c r="R48" i="4"/>
  <c r="S48" i="4"/>
  <c r="T48" i="4"/>
  <c r="D50" i="4"/>
  <c r="E50" i="4"/>
  <c r="F50" i="4"/>
  <c r="G50" i="4"/>
  <c r="H50" i="4"/>
  <c r="I50" i="4"/>
  <c r="J50" i="4"/>
  <c r="K50" i="4"/>
  <c r="L50" i="4"/>
  <c r="M50" i="4"/>
  <c r="N50" i="4"/>
  <c r="O50" i="4"/>
  <c r="P50" i="4"/>
  <c r="Q50" i="4"/>
  <c r="R50" i="4"/>
  <c r="S50" i="4"/>
  <c r="T50" i="4"/>
  <c r="F51" i="4"/>
  <c r="H51" i="4"/>
  <c r="I51" i="4"/>
  <c r="I53" i="4" s="1"/>
  <c r="I55" i="4" s="1"/>
  <c r="J51" i="4"/>
  <c r="K51" i="4"/>
  <c r="G51" i="4" s="1"/>
  <c r="M51" i="4"/>
  <c r="L51" i="4" s="1"/>
  <c r="N51" i="4"/>
  <c r="O51" i="4"/>
  <c r="O53" i="4" s="1"/>
  <c r="O55" i="4" s="1"/>
  <c r="P51" i="4"/>
  <c r="P53" i="4" s="1"/>
  <c r="P55" i="4" s="1"/>
  <c r="Q51" i="4"/>
  <c r="R51" i="4"/>
  <c r="S51" i="4"/>
  <c r="T51" i="4"/>
  <c r="H52" i="4"/>
  <c r="H53" i="4" s="1"/>
  <c r="H55" i="4" s="1"/>
  <c r="I52" i="4"/>
  <c r="J52" i="4"/>
  <c r="J53" i="4" s="1"/>
  <c r="J55" i="4" s="1"/>
  <c r="K52" i="4"/>
  <c r="G52" i="4" s="1"/>
  <c r="M52" i="4"/>
  <c r="L52" i="4" s="1"/>
  <c r="N52" i="4"/>
  <c r="O52" i="4"/>
  <c r="P52" i="4"/>
  <c r="Q52" i="4"/>
  <c r="R52" i="4"/>
  <c r="S52" i="4"/>
  <c r="S53" i="4" s="1"/>
  <c r="S55" i="4" s="1"/>
  <c r="T52" i="4"/>
  <c r="T53" i="4" s="1"/>
  <c r="N53" i="4"/>
  <c r="N55" i="4" s="1"/>
  <c r="Q53" i="4"/>
  <c r="Q55" i="4" s="1"/>
  <c r="R53" i="4"/>
  <c r="R55" i="4" s="1"/>
  <c r="D54" i="4"/>
  <c r="E54" i="4"/>
  <c r="F54" i="4"/>
  <c r="G54" i="4"/>
  <c r="H54" i="4"/>
  <c r="I54" i="4"/>
  <c r="J54" i="4"/>
  <c r="K54" i="4"/>
  <c r="L54" i="4"/>
  <c r="M54" i="4"/>
  <c r="N54" i="4"/>
  <c r="O54" i="4"/>
  <c r="P54" i="4"/>
  <c r="Q54" i="4"/>
  <c r="R54" i="4"/>
  <c r="S54" i="4"/>
  <c r="T54" i="4"/>
  <c r="T55" i="4"/>
  <c r="D56" i="4"/>
  <c r="E56" i="4"/>
  <c r="F56" i="4"/>
  <c r="G56" i="4"/>
  <c r="H56" i="4"/>
  <c r="I56" i="4"/>
  <c r="J56" i="4"/>
  <c r="K56" i="4"/>
  <c r="L56" i="4"/>
  <c r="M56" i="4"/>
  <c r="N56" i="4"/>
  <c r="O56" i="4"/>
  <c r="P56" i="4"/>
  <c r="Q56" i="4"/>
  <c r="R56" i="4"/>
  <c r="S56" i="4"/>
  <c r="T56" i="4"/>
  <c r="G57" i="4"/>
  <c r="G59" i="4" s="1"/>
  <c r="I57" i="4"/>
  <c r="H57" i="4" s="1"/>
  <c r="J57" i="4"/>
  <c r="J59" i="4" s="1"/>
  <c r="J61" i="4" s="1"/>
  <c r="K57" i="4"/>
  <c r="L57" i="4"/>
  <c r="M57" i="4"/>
  <c r="N57" i="4"/>
  <c r="O57" i="4"/>
  <c r="O59" i="4" s="1"/>
  <c r="O61" i="4" s="1"/>
  <c r="P57" i="4"/>
  <c r="Q57" i="4"/>
  <c r="R57" i="4"/>
  <c r="R59" i="4" s="1"/>
  <c r="R61" i="4" s="1"/>
  <c r="S57" i="4"/>
  <c r="S59" i="4" s="1"/>
  <c r="T57" i="4"/>
  <c r="E58" i="4"/>
  <c r="G58" i="4"/>
  <c r="I58" i="4"/>
  <c r="H58" i="4" s="1"/>
  <c r="F58" i="4" s="1"/>
  <c r="J58" i="4"/>
  <c r="K58" i="4"/>
  <c r="M58" i="4"/>
  <c r="M59" i="4" s="1"/>
  <c r="M61" i="4" s="1"/>
  <c r="N58" i="4"/>
  <c r="N59" i="4" s="1"/>
  <c r="O58" i="4"/>
  <c r="P58" i="4"/>
  <c r="P59" i="4" s="1"/>
  <c r="P61" i="4" s="1"/>
  <c r="Q58" i="4"/>
  <c r="R58" i="4"/>
  <c r="S58" i="4"/>
  <c r="T58" i="4"/>
  <c r="K59" i="4"/>
  <c r="K61" i="4" s="1"/>
  <c r="T59" i="4"/>
  <c r="T61" i="4" s="1"/>
  <c r="D60" i="4"/>
  <c r="E60" i="4"/>
  <c r="F60" i="4"/>
  <c r="G60" i="4"/>
  <c r="H60" i="4"/>
  <c r="I60" i="4"/>
  <c r="J60" i="4"/>
  <c r="K60" i="4"/>
  <c r="L60" i="4"/>
  <c r="M60" i="4"/>
  <c r="N60" i="4"/>
  <c r="O60" i="4"/>
  <c r="P60" i="4"/>
  <c r="Q60" i="4"/>
  <c r="R60" i="4"/>
  <c r="S60" i="4"/>
  <c r="T60" i="4"/>
  <c r="N61" i="4"/>
  <c r="D62" i="4"/>
  <c r="E62" i="4"/>
  <c r="F62" i="4"/>
  <c r="G62" i="4"/>
  <c r="H62" i="4"/>
  <c r="I62" i="4"/>
  <c r="J62" i="4"/>
  <c r="K62" i="4"/>
  <c r="L62" i="4"/>
  <c r="M62" i="4"/>
  <c r="N62" i="4"/>
  <c r="O62" i="4"/>
  <c r="P62" i="4"/>
  <c r="Q62" i="4"/>
  <c r="R62" i="4"/>
  <c r="S62" i="4"/>
  <c r="T62" i="4"/>
  <c r="F63" i="4"/>
  <c r="H63" i="4"/>
  <c r="I63" i="4"/>
  <c r="I65" i="4" s="1"/>
  <c r="I67" i="4" s="1"/>
  <c r="J63" i="4"/>
  <c r="K63" i="4"/>
  <c r="G63" i="4" s="1"/>
  <c r="M63" i="4"/>
  <c r="M65" i="4" s="1"/>
  <c r="M67" i="4" s="1"/>
  <c r="N63" i="4"/>
  <c r="O63" i="4"/>
  <c r="O65" i="4" s="1"/>
  <c r="O67" i="4" s="1"/>
  <c r="P63" i="4"/>
  <c r="P65" i="4" s="1"/>
  <c r="P67" i="4" s="1"/>
  <c r="Q63" i="4"/>
  <c r="R63" i="4"/>
  <c r="S63" i="4"/>
  <c r="T63" i="4"/>
  <c r="H64" i="4"/>
  <c r="H65" i="4" s="1"/>
  <c r="H67" i="4" s="1"/>
  <c r="I64" i="4"/>
  <c r="J64" i="4"/>
  <c r="J65" i="4" s="1"/>
  <c r="J67" i="4" s="1"/>
  <c r="K64" i="4"/>
  <c r="G64" i="4" s="1"/>
  <c r="M64" i="4"/>
  <c r="L64" i="4" s="1"/>
  <c r="N64" i="4"/>
  <c r="O64" i="4"/>
  <c r="P64" i="4"/>
  <c r="Q64" i="4"/>
  <c r="R64" i="4"/>
  <c r="S64" i="4"/>
  <c r="S65" i="4" s="1"/>
  <c r="S67" i="4" s="1"/>
  <c r="T64" i="4"/>
  <c r="T65" i="4" s="1"/>
  <c r="T67" i="4" s="1"/>
  <c r="N65" i="4"/>
  <c r="N67" i="4" s="1"/>
  <c r="Q65" i="4"/>
  <c r="Q67" i="4" s="1"/>
  <c r="R65" i="4"/>
  <c r="R67" i="4" s="1"/>
  <c r="D66" i="4"/>
  <c r="E66" i="4"/>
  <c r="F66" i="4"/>
  <c r="G66" i="4"/>
  <c r="H66" i="4"/>
  <c r="I66" i="4"/>
  <c r="J66" i="4"/>
  <c r="K66" i="4"/>
  <c r="L66" i="4"/>
  <c r="M66" i="4"/>
  <c r="N66" i="4"/>
  <c r="O66" i="4"/>
  <c r="P66" i="4"/>
  <c r="Q66" i="4"/>
  <c r="R66" i="4"/>
  <c r="S66" i="4"/>
  <c r="T66" i="4"/>
  <c r="D34" i="4" l="1"/>
  <c r="D46" i="4"/>
  <c r="L17" i="4"/>
  <c r="L19" i="4" s="1"/>
  <c r="G65" i="4"/>
  <c r="G67" i="4" s="1"/>
  <c r="S61" i="4"/>
  <c r="G53" i="4"/>
  <c r="G55" i="4" s="1"/>
  <c r="G29" i="4"/>
  <c r="G31" i="4" s="1"/>
  <c r="S25" i="4"/>
  <c r="F9" i="4"/>
  <c r="H11" i="4"/>
  <c r="H13" i="4" s="1"/>
  <c r="E51" i="4"/>
  <c r="E27" i="4"/>
  <c r="Q11" i="4"/>
  <c r="Q13" i="4" s="1"/>
  <c r="Q23" i="4"/>
  <c r="Q25" i="4" s="1"/>
  <c r="Q59" i="4"/>
  <c r="Q61" i="4" s="1"/>
  <c r="E63" i="4"/>
  <c r="E15" i="4"/>
  <c r="E3" i="4"/>
  <c r="H47" i="4"/>
  <c r="H49" i="4" s="1"/>
  <c r="F45" i="4"/>
  <c r="F33" i="4"/>
  <c r="H35" i="4"/>
  <c r="H37" i="4" s="1"/>
  <c r="G17" i="4"/>
  <c r="G19" i="4" s="1"/>
  <c r="G49" i="4"/>
  <c r="M43" i="4"/>
  <c r="G37" i="4"/>
  <c r="H59" i="4"/>
  <c r="H61" i="4" s="1"/>
  <c r="F57" i="4"/>
  <c r="S49" i="4"/>
  <c r="G41" i="4"/>
  <c r="G43" i="4" s="1"/>
  <c r="S37" i="4"/>
  <c r="F21" i="4"/>
  <c r="H23" i="4"/>
  <c r="H25" i="4" s="1"/>
  <c r="D58" i="4"/>
  <c r="G61" i="4"/>
  <c r="L53" i="4"/>
  <c r="L55" i="4" s="1"/>
  <c r="M31" i="4"/>
  <c r="G25" i="4"/>
  <c r="L63" i="4"/>
  <c r="L65" i="4" s="1"/>
  <c r="L67" i="4" s="1"/>
  <c r="L3" i="4"/>
  <c r="L5" i="4" s="1"/>
  <c r="L7" i="4" s="1"/>
  <c r="M17" i="4"/>
  <c r="M19" i="4" s="1"/>
  <c r="F4" i="4"/>
  <c r="M53" i="4"/>
  <c r="M55" i="4" s="1"/>
  <c r="F40" i="4"/>
  <c r="F28" i="4"/>
  <c r="L22" i="4"/>
  <c r="L23" i="4" s="1"/>
  <c r="L25" i="4" s="1"/>
  <c r="F16" i="4"/>
  <c r="L10" i="4"/>
  <c r="L11" i="4" s="1"/>
  <c r="L13" i="4" s="1"/>
  <c r="K65" i="4"/>
  <c r="K67" i="4" s="1"/>
  <c r="K53" i="4"/>
  <c r="K55" i="4" s="1"/>
  <c r="K41" i="4"/>
  <c r="K43" i="4" s="1"/>
  <c r="K29" i="4"/>
  <c r="K31" i="4" s="1"/>
  <c r="K17" i="4"/>
  <c r="K19" i="4" s="1"/>
  <c r="K5" i="4"/>
  <c r="K7" i="4" s="1"/>
  <c r="I47" i="4"/>
  <c r="I49" i="4" s="1"/>
  <c r="L39" i="4"/>
  <c r="L41" i="4" s="1"/>
  <c r="L43" i="4" s="1"/>
  <c r="L27" i="4"/>
  <c r="L29" i="4" s="1"/>
  <c r="L31" i="4" s="1"/>
  <c r="F64" i="4"/>
  <c r="F52" i="4"/>
  <c r="L46" i="4"/>
  <c r="L47" i="4" s="1"/>
  <c r="L49" i="4" s="1"/>
  <c r="I59" i="4"/>
  <c r="I61" i="4" s="1"/>
  <c r="L58" i="4"/>
  <c r="L59" i="4" s="1"/>
  <c r="L61" i="4" s="1"/>
  <c r="L34" i="4"/>
  <c r="L35" i="4" s="1"/>
  <c r="L37" i="4" s="1"/>
  <c r="E53" i="4" l="1"/>
  <c r="E55" i="4" s="1"/>
  <c r="D51" i="4"/>
  <c r="D53" i="4" s="1"/>
  <c r="D55" i="4" s="1"/>
  <c r="F5" i="4"/>
  <c r="F7" i="4" s="1"/>
  <c r="E4" i="4"/>
  <c r="D4" i="4" s="1"/>
  <c r="E33" i="4"/>
  <c r="F35" i="4"/>
  <c r="F37" i="4" s="1"/>
  <c r="F11" i="4"/>
  <c r="F13" i="4" s="1"/>
  <c r="E9" i="4"/>
  <c r="E40" i="4"/>
  <c r="F41" i="4"/>
  <c r="F43" i="4" s="1"/>
  <c r="D22" i="4"/>
  <c r="E28" i="4"/>
  <c r="D28" i="4" s="1"/>
  <c r="F29" i="4"/>
  <c r="F31" i="4" s="1"/>
  <c r="E21" i="4"/>
  <c r="F23" i="4"/>
  <c r="F25" i="4" s="1"/>
  <c r="E45" i="4"/>
  <c r="F47" i="4"/>
  <c r="F49" i="4" s="1"/>
  <c r="F59" i="4"/>
  <c r="F61" i="4" s="1"/>
  <c r="E57" i="4"/>
  <c r="E5" i="4"/>
  <c r="E7" i="4" s="1"/>
  <c r="D3" i="4"/>
  <c r="D5" i="4" s="1"/>
  <c r="D7" i="4" s="1"/>
  <c r="E17" i="4"/>
  <c r="E19" i="4" s="1"/>
  <c r="D15" i="4"/>
  <c r="D17" i="4" s="1"/>
  <c r="D19" i="4" s="1"/>
  <c r="D39" i="4"/>
  <c r="D63" i="4"/>
  <c r="E52" i="4"/>
  <c r="D52" i="4" s="1"/>
  <c r="F53" i="4"/>
  <c r="F55" i="4" s="1"/>
  <c r="E16" i="4"/>
  <c r="D16" i="4" s="1"/>
  <c r="F17" i="4"/>
  <c r="F19" i="4" s="1"/>
  <c r="D10" i="4"/>
  <c r="E64" i="4"/>
  <c r="D64" i="4" s="1"/>
  <c r="F65" i="4"/>
  <c r="F67" i="4" s="1"/>
  <c r="D27" i="4"/>
  <c r="D29" i="4" l="1"/>
  <c r="D31" i="4" s="1"/>
  <c r="D40" i="4"/>
  <c r="D41" i="4" s="1"/>
  <c r="D43" i="4" s="1"/>
  <c r="E41" i="4"/>
  <c r="E43" i="4" s="1"/>
  <c r="D65" i="4"/>
  <c r="D67" i="4" s="1"/>
  <c r="E65" i="4"/>
  <c r="E67" i="4" s="1"/>
  <c r="E29" i="4"/>
  <c r="E31" i="4" s="1"/>
  <c r="E11" i="4"/>
  <c r="E13" i="4" s="1"/>
  <c r="D9" i="4"/>
  <c r="D11" i="4" s="1"/>
  <c r="D13" i="4" s="1"/>
  <c r="E59" i="4"/>
  <c r="E61" i="4" s="1"/>
  <c r="D57" i="4"/>
  <c r="D59" i="4" s="1"/>
  <c r="D61" i="4" s="1"/>
  <c r="E35" i="4"/>
  <c r="E37" i="4" s="1"/>
  <c r="D33" i="4"/>
  <c r="D35" i="4" s="1"/>
  <c r="D37" i="4" s="1"/>
  <c r="E47" i="4"/>
  <c r="E49" i="4" s="1"/>
  <c r="D45" i="4"/>
  <c r="D47" i="4" s="1"/>
  <c r="D49" i="4" s="1"/>
  <c r="E23" i="4"/>
  <c r="E25" i="4" s="1"/>
  <c r="D21" i="4"/>
  <c r="D23" i="4" s="1"/>
  <c r="D25" i="4" s="1"/>
</calcChain>
</file>

<file path=xl/sharedStrings.xml><?xml version="1.0" encoding="utf-8"?>
<sst xmlns="http://schemas.openxmlformats.org/spreadsheetml/2006/main" count="103" uniqueCount="43">
  <si>
    <t>Scenario #</t>
  </si>
  <si>
    <t>Scenario Description</t>
  </si>
  <si>
    <t>RTO</t>
  </si>
  <si>
    <t>MAAC</t>
  </si>
  <si>
    <t>EMAAC</t>
  </si>
  <si>
    <t>SWMAAC</t>
  </si>
  <si>
    <t>PSEG</t>
  </si>
  <si>
    <t>PS-NORTH</t>
  </si>
  <si>
    <t>DPL-SOUTH</t>
  </si>
  <si>
    <t>PEPCO</t>
  </si>
  <si>
    <t>ATSI</t>
  </si>
  <si>
    <t>ATSI-CLEVELAND</t>
  </si>
  <si>
    <t>COMED</t>
  </si>
  <si>
    <t>BGE</t>
  </si>
  <si>
    <t>PPL</t>
  </si>
  <si>
    <t>DAY</t>
  </si>
  <si>
    <t>DEOK</t>
  </si>
  <si>
    <t>DOM</t>
  </si>
  <si>
    <t>JCPL</t>
  </si>
  <si>
    <t>BASE</t>
  </si>
  <si>
    <t>RCP</t>
  </si>
  <si>
    <t>Cleared CP Generation MW</t>
  </si>
  <si>
    <t xml:space="preserve">Cleared CP DR MW </t>
  </si>
  <si>
    <t>Total Cleared CP MW</t>
  </si>
  <si>
    <t>Cleared Matched Seasonal CP MW</t>
  </si>
  <si>
    <t>Total Cleared MW</t>
  </si>
  <si>
    <t xml:space="preserve">Unconstrained Simulation - Remove LDA import limits </t>
  </si>
  <si>
    <t xml:space="preserve">Remove 3000 MW of CP supply from bottom of supply curve in region outside of MAAC (879.2 MW in rest of RTO, 645.4 MW in ComEd, 267.9 MW in rest of ATSI, 137.5 MW in ATSI-Cleveland, 107.4 MW in DAY, 173.9 MW in DEOK, 788.7 in DOM) </t>
  </si>
  <si>
    <t xml:space="preserve">Add 3000 MW of CP supply to bottom of supply curve in region outside of MAAC (879.2 MW in rest of RTO, 645.4 MW in ComEd, 267.9 MW in rest of ATSI, 137.5 MW in ATSI-Cleveland, 107.4 MW in DAY, 173.9 MW in DEOK, 788.7 in DOM)  </t>
  </si>
  <si>
    <t xml:space="preserve">Remove 6000 MW of CP supply from bottom of supply curve in region outside of MAAC (1,758.4 MW in rest of RTO, 1,290.8 MW in ComEd, 535.9 MW in rest of ATSI, 274.9 MW in ATSI-Cleveland, 214.8 MW in DAY, 347.8 MW in DEOK, 1,577.4 in DOM) </t>
  </si>
  <si>
    <t xml:space="preserve">Add 6000 MW of CP supply to bottom of supply curve in region outside of MAAC (1,758.4 MW in rest of RTO, 1,290.8 MW in ComEd, 535.9 MW in rest of ATSI, 274.9 MW in ATSI-Cleveland, 214.8 MW in DAY, 347.8 MW in DEOK, 1,577.4 in DOM) </t>
  </si>
  <si>
    <t xml:space="preserve">Remove 3000 MW of CP supply from bottom of supply curve in MAAC (313 MW in rest of MAAC, 989 MW in rest of EMAAC, 258.3 MW in rest of PS,  267.8 MW in PS-North, 122.7 MW in DPL-South, 319.3 MW in PEPCO, 343.5 MW in BGE, 386.4 MW in PL)  </t>
  </si>
  <si>
    <t xml:space="preserve">Add 3000 MW of CP supply to bottom of supply curve in MAAC (313 MW in rest of MAAC, 989 MW in rest of EMAAC, 258.3 MW in rest of PS,  267.8 MW in PS-North, 122.7 MW in DPL-South, 319.3 MW in PEPCO, 343.5 MW in BGE, 386.4 MW in PL)  </t>
  </si>
  <si>
    <t xml:space="preserve">Remove 6000 MW of CP supply from bottom of supply curve in MAAC (626 MW in rest of MAAC, 1,977.7 MW in rest of EMAAC, 516.6 MW in rest of PS,  535.5 MW in PS-North, 245.6 MW in DPL-South, 638.7 MW in PEPCO, 687.1 MW in BGE, 772.8 MW in PL)  </t>
  </si>
  <si>
    <t xml:space="preserve">Add 6000 MW of CP supply to bottom of supply curve in MAAC (626 MW in rest of MAAC, 1,977.7 MW in rest of EMAAC, 516.6 MW in rest of PS,  535.5 MW in PS-North, 245.6 MW in DPL-South, 638.7 MW in PEPCO, 687.1 MW in BGE, 772.8 MW in PL)  </t>
  </si>
  <si>
    <t xml:space="preserve">Notes: </t>
  </si>
  <si>
    <t xml:space="preserve"> (1) Incremental supply additions and removals have been allocated to LDAs based on LDA pro-rata share of the peak-load of the region to which supply is being added or removed. </t>
  </si>
  <si>
    <t xml:space="preserve"> (2) The Rest of RTO area includes the AEP, APS, DUQ and EKPC zones; and the Rest of ATSI area includes the ATSI zone outside of the ATSI-Cleveland LDA. </t>
  </si>
  <si>
    <t xml:space="preserve"> (3) The Rest of MAAC area includes the Penelec and MetEd zones; the Rest of EMAAC area includes the AECO and PECO zones and the DPL zone outside of the DPL-South LDA; and the Rest of PS area includes the PS zone outside of the PS-North LDA.</t>
  </si>
  <si>
    <t>Actual 2026/2027 BRA results using Cap and Floor</t>
  </si>
  <si>
    <t>Uncapped 2026/2027 Results - using original VRR Curve without a cap or floor in place and no adjustments to CETL</t>
  </si>
  <si>
    <t xml:space="preserve"> (4) The only scenario that includes the cap and floor as used in the actual 2026/2027 BRA is the BASE case.  All other scenarios do not use a cap or floor.</t>
  </si>
  <si>
    <t>BASE NO CAP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</si>
</sst>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4" x14ac:knownFonts="1">
    <font>
      <sz val="11"/>
      <color theme="1"/>
      <name val="Arial"/>
      <family val="2"/>
      <scheme val="minor"/>
    </font>
    <font>
      <b/>
      <sz val="9"/>
      <color theme="1"/>
      <name val="Arial"/>
      <family val="2"/>
      <scheme val="minor"/>
    </font>
    <font>
      <sz val="9"/>
      <color theme="1"/>
      <name val="Arial"/>
      <family val="2"/>
      <scheme val="minor"/>
    </font>
    <font>
      <sz val="9"/>
      <name val="Arial"/>
      <family val="2"/>
      <scheme val="minor"/>
    </font>
  </fonts>
  <fills count="3">
    <fill>
      <patternFill patternType="none"/>
    </fill>
    <fill>
      <patternFill patternType="gray125"/>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diagonal/>
    </border>
  </borders>
  <cellStyleXfs count="1">
    <xf numFmtId="0" fontId="0" fillId="0" borderId="0"/>
  </cellStyleXfs>
  <cellXfs count="20">
    <xf numFmtId="0" fontId="0" fillId="0" borderId="0" xfId="0"/>
    <xf numFmtId="0" fontId="1" fillId="0" borderId="1" xfId="0" applyFont="1" applyBorder="1" applyAlignment="1">
      <alignment horizontal="center"/>
    </xf>
    <xf numFmtId="0" fontId="1" fillId="0" borderId="2" xfId="0" applyFont="1" applyBorder="1" applyAlignment="1">
      <alignment horizontal="center"/>
    </xf>
    <xf numFmtId="0" fontId="2" fillId="0" borderId="4" xfId="0" applyFont="1" applyBorder="1" applyAlignment="1">
      <alignment horizontal="center"/>
    </xf>
    <xf numFmtId="164" fontId="2" fillId="0" borderId="5" xfId="0" applyNumberFormat="1" applyFont="1" applyBorder="1"/>
    <xf numFmtId="0" fontId="2" fillId="0" borderId="7" xfId="0" applyFont="1" applyBorder="1" applyAlignment="1">
      <alignment horizontal="center"/>
    </xf>
    <xf numFmtId="165" fontId="2" fillId="0" borderId="8" xfId="0" applyNumberFormat="1" applyFont="1" applyBorder="1"/>
    <xf numFmtId="0" fontId="2" fillId="0" borderId="8" xfId="0" applyFont="1" applyBorder="1" applyAlignment="1">
      <alignment horizontal="center"/>
    </xf>
    <xf numFmtId="0" fontId="2" fillId="2" borderId="2" xfId="0" applyFont="1" applyFill="1" applyBorder="1" applyAlignment="1">
      <alignment horizontal="center"/>
    </xf>
    <xf numFmtId="165" fontId="2" fillId="2" borderId="2" xfId="0" applyNumberFormat="1" applyFont="1" applyFill="1" applyBorder="1"/>
    <xf numFmtId="0" fontId="2" fillId="0" borderId="0" xfId="0" applyFont="1"/>
    <xf numFmtId="0" fontId="2" fillId="0" borderId="6" xfId="0" applyFont="1" applyBorder="1" applyAlignment="1">
      <alignment horizontal="left"/>
    </xf>
    <xf numFmtId="164" fontId="0" fillId="0" borderId="0" xfId="0" applyNumberFormat="1"/>
    <xf numFmtId="0" fontId="2" fillId="0" borderId="10" xfId="0" applyFont="1" applyBorder="1" applyAlignment="1">
      <alignment horizontal="left"/>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achut\AppData\Roaming\OpenText\OTEdit\EC_cera\c280200547\26_27%20Scenario%20Analysis_updated.xlsx" TargetMode="External"/><Relationship Id="rId1" Type="http://schemas.openxmlformats.org/officeDocument/2006/relationships/externalLinkPath" Target="file:///C:\Users\Bachut\AppData\Roaming\OpenText\OTEdit\EC_cera\c280200547\26_27%20Scenario%20Analysis_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roved"/>
      <sheetName val="S1"/>
      <sheetName val="S2"/>
      <sheetName val="S3"/>
      <sheetName val="S4"/>
      <sheetName val="S5"/>
      <sheetName val="S6"/>
      <sheetName val="S7"/>
      <sheetName val="S8"/>
      <sheetName val="S9"/>
      <sheetName val="S10"/>
      <sheetName val="Weighting"/>
      <sheetName val="S1 Unconstrained CETL"/>
      <sheetName val="S2 3k reduction"/>
      <sheetName val="S3 3k add"/>
      <sheetName val="S4 remove 6k"/>
      <sheetName val="S5 add 6k"/>
      <sheetName val="S6 -3k MAAC"/>
      <sheetName val="S7 +3k MAAC"/>
      <sheetName val="S8 -6k MAAC"/>
      <sheetName val="S9 +6k MAAC"/>
      <sheetName val="Base DR Case Offers"/>
      <sheetName val="Base VRR"/>
      <sheetName val="Base LDAs"/>
    </sheetNames>
    <sheetDataSet>
      <sheetData sheetId="0">
        <row r="1">
          <cell r="A1" t="str">
            <v>LDANAME</v>
          </cell>
          <cell r="B1" t="str">
            <v>RCPAnnual</v>
          </cell>
          <cell r="C1" t="str">
            <v>demand_ann</v>
          </cell>
          <cell r="D1" t="str">
            <v>gen_ann</v>
          </cell>
          <cell r="E1" t="str">
            <v>demand_summer</v>
          </cell>
          <cell r="F1" t="str">
            <v>gen_winter</v>
          </cell>
          <cell r="G1" t="str">
            <v>gen_summer</v>
          </cell>
          <cell r="H1" t="str">
            <v>summer_cleared</v>
          </cell>
        </row>
        <row r="2">
          <cell r="A2" t="str">
            <v>ATSI</v>
          </cell>
          <cell r="B2">
            <v>329.17</v>
          </cell>
          <cell r="C2">
            <v>434.3</v>
          </cell>
          <cell r="D2">
            <v>5389.9</v>
          </cell>
          <cell r="E2">
            <v>0</v>
          </cell>
          <cell r="F2">
            <v>0</v>
          </cell>
          <cell r="G2">
            <v>0</v>
          </cell>
          <cell r="H2">
            <v>0</v>
          </cell>
        </row>
        <row r="3">
          <cell r="A3" t="str">
            <v>ATSI-CLEVELAND</v>
          </cell>
          <cell r="B3">
            <v>329.17</v>
          </cell>
          <cell r="C3">
            <v>75.7</v>
          </cell>
          <cell r="D3">
            <v>1534</v>
          </cell>
          <cell r="E3">
            <v>0</v>
          </cell>
          <cell r="F3">
            <v>0</v>
          </cell>
          <cell r="G3">
            <v>0</v>
          </cell>
          <cell r="H3">
            <v>0</v>
          </cell>
        </row>
        <row r="4">
          <cell r="A4" t="str">
            <v>BGE</v>
          </cell>
          <cell r="B4">
            <v>329.17</v>
          </cell>
          <cell r="C4">
            <v>149.69999999999999</v>
          </cell>
          <cell r="D4">
            <v>2052.1</v>
          </cell>
          <cell r="E4">
            <v>0.2</v>
          </cell>
          <cell r="F4">
            <v>0</v>
          </cell>
          <cell r="G4">
            <v>0</v>
          </cell>
          <cell r="H4">
            <v>0.2</v>
          </cell>
        </row>
        <row r="5">
          <cell r="A5" t="str">
            <v>COMED</v>
          </cell>
          <cell r="B5">
            <v>329.17</v>
          </cell>
          <cell r="C5">
            <v>896.8</v>
          </cell>
          <cell r="D5">
            <v>19302.3</v>
          </cell>
          <cell r="E5">
            <v>72.8</v>
          </cell>
          <cell r="F5">
            <v>75</v>
          </cell>
          <cell r="G5">
            <v>0</v>
          </cell>
          <cell r="H5">
            <v>72.8</v>
          </cell>
        </row>
        <row r="6">
          <cell r="A6" t="str">
            <v>DAY</v>
          </cell>
          <cell r="B6">
            <v>329.17</v>
          </cell>
          <cell r="C6">
            <v>149.80000000000001</v>
          </cell>
          <cell r="D6">
            <v>783.3</v>
          </cell>
          <cell r="E6">
            <v>0</v>
          </cell>
          <cell r="F6">
            <v>0</v>
          </cell>
          <cell r="G6">
            <v>0</v>
          </cell>
          <cell r="H6">
            <v>0</v>
          </cell>
        </row>
        <row r="7">
          <cell r="A7" t="str">
            <v>DEOK</v>
          </cell>
          <cell r="B7">
            <v>329.17</v>
          </cell>
          <cell r="C7">
            <v>114.9</v>
          </cell>
          <cell r="D7">
            <v>1445.2</v>
          </cell>
          <cell r="E7">
            <v>0</v>
          </cell>
          <cell r="F7">
            <v>0</v>
          </cell>
          <cell r="G7">
            <v>0</v>
          </cell>
          <cell r="H7">
            <v>0</v>
          </cell>
        </row>
        <row r="8">
          <cell r="A8" t="str">
            <v>DOM</v>
          </cell>
          <cell r="B8">
            <v>329.17</v>
          </cell>
          <cell r="C8">
            <v>554.9</v>
          </cell>
          <cell r="D8">
            <v>19420.7</v>
          </cell>
          <cell r="E8">
            <v>0.2</v>
          </cell>
          <cell r="F8">
            <v>18.3</v>
          </cell>
          <cell r="G8">
            <v>0</v>
          </cell>
          <cell r="H8">
            <v>0.2</v>
          </cell>
        </row>
        <row r="9">
          <cell r="A9" t="str">
            <v>DPL-SOUTH</v>
          </cell>
          <cell r="B9">
            <v>329.17</v>
          </cell>
          <cell r="C9">
            <v>33.9</v>
          </cell>
          <cell r="D9">
            <v>964.1</v>
          </cell>
          <cell r="E9">
            <v>0</v>
          </cell>
          <cell r="F9">
            <v>0</v>
          </cell>
          <cell r="G9">
            <v>0</v>
          </cell>
          <cell r="H9">
            <v>0</v>
          </cell>
        </row>
        <row r="10">
          <cell r="A10" t="str">
            <v>EMAAC</v>
          </cell>
          <cell r="B10">
            <v>329.17</v>
          </cell>
          <cell r="C10">
            <v>330.1</v>
          </cell>
          <cell r="D10">
            <v>15982.1</v>
          </cell>
          <cell r="E10">
            <v>11.8</v>
          </cell>
          <cell r="F10">
            <v>0</v>
          </cell>
          <cell r="G10">
            <v>0</v>
          </cell>
          <cell r="H10">
            <v>11.8</v>
          </cell>
        </row>
        <row r="11">
          <cell r="A11" t="str">
            <v>JCPL</v>
          </cell>
          <cell r="B11">
            <v>329.17</v>
          </cell>
          <cell r="C11">
            <v>59.2</v>
          </cell>
          <cell r="D11">
            <v>2483.6999999999998</v>
          </cell>
          <cell r="E11">
            <v>0</v>
          </cell>
          <cell r="F11">
            <v>0</v>
          </cell>
          <cell r="G11">
            <v>0</v>
          </cell>
          <cell r="H11">
            <v>0</v>
          </cell>
        </row>
        <row r="12">
          <cell r="A12" t="str">
            <v>MAAC</v>
          </cell>
          <cell r="B12">
            <v>329.17</v>
          </cell>
          <cell r="C12">
            <v>280.2</v>
          </cell>
          <cell r="D12">
            <v>12483.4</v>
          </cell>
          <cell r="E12">
            <v>0</v>
          </cell>
          <cell r="F12">
            <v>16.7</v>
          </cell>
          <cell r="G12">
            <v>0</v>
          </cell>
          <cell r="H12">
            <v>0</v>
          </cell>
        </row>
        <row r="13">
          <cell r="A13" t="str">
            <v>PEPCO</v>
          </cell>
          <cell r="B13">
            <v>329.17</v>
          </cell>
          <cell r="C13">
            <v>104.2</v>
          </cell>
          <cell r="D13">
            <v>2022.8</v>
          </cell>
          <cell r="E13">
            <v>85.6</v>
          </cell>
          <cell r="F13">
            <v>0</v>
          </cell>
          <cell r="G13">
            <v>0</v>
          </cell>
          <cell r="H13">
            <v>85.6</v>
          </cell>
        </row>
        <row r="14">
          <cell r="A14" t="str">
            <v>PPL</v>
          </cell>
          <cell r="B14">
            <v>329.17</v>
          </cell>
          <cell r="C14">
            <v>319.8</v>
          </cell>
          <cell r="D14">
            <v>8057.6</v>
          </cell>
          <cell r="E14">
            <v>0</v>
          </cell>
          <cell r="F14">
            <v>8.3000000000000007</v>
          </cell>
          <cell r="G14">
            <v>0</v>
          </cell>
          <cell r="H14">
            <v>0</v>
          </cell>
        </row>
        <row r="15">
          <cell r="A15" t="str">
            <v>PS-NORTH</v>
          </cell>
          <cell r="B15">
            <v>329.17</v>
          </cell>
          <cell r="C15">
            <v>45.5</v>
          </cell>
          <cell r="D15">
            <v>2316</v>
          </cell>
          <cell r="E15">
            <v>0.1</v>
          </cell>
          <cell r="F15">
            <v>0</v>
          </cell>
          <cell r="G15">
            <v>0</v>
          </cell>
          <cell r="H15">
            <v>0.1</v>
          </cell>
        </row>
        <row r="16">
          <cell r="A16" t="str">
            <v>PSEG</v>
          </cell>
          <cell r="B16">
            <v>329.17</v>
          </cell>
          <cell r="C16">
            <v>133.4</v>
          </cell>
          <cell r="D16">
            <v>1591.8</v>
          </cell>
          <cell r="E16">
            <v>0.1</v>
          </cell>
          <cell r="F16">
            <v>0</v>
          </cell>
          <cell r="G16">
            <v>0</v>
          </cell>
          <cell r="H16">
            <v>0.1</v>
          </cell>
        </row>
        <row r="17">
          <cell r="A17" t="str">
            <v>RTO</v>
          </cell>
          <cell r="B17">
            <v>329.17</v>
          </cell>
          <cell r="C17">
            <v>1677.4</v>
          </cell>
          <cell r="D17">
            <v>30728.5</v>
          </cell>
          <cell r="E17">
            <v>0</v>
          </cell>
          <cell r="F17">
            <v>52.5</v>
          </cell>
          <cell r="G17">
            <v>0</v>
          </cell>
          <cell r="H17">
            <v>0</v>
          </cell>
        </row>
        <row r="18">
          <cell r="A18" t="str">
            <v>SWMAAC</v>
          </cell>
          <cell r="B18">
            <v>329.17</v>
          </cell>
          <cell r="C18">
            <v>0</v>
          </cell>
          <cell r="D18">
            <v>2117.1999999999998</v>
          </cell>
          <cell r="E18">
            <v>0</v>
          </cell>
          <cell r="F18">
            <v>0</v>
          </cell>
          <cell r="G18">
            <v>0</v>
          </cell>
          <cell r="H18">
            <v>0</v>
          </cell>
        </row>
      </sheetData>
      <sheetData sheetId="1">
        <row r="1">
          <cell r="A1" t="str">
            <v>LDANAME</v>
          </cell>
          <cell r="B1" t="str">
            <v>RCPAnnual</v>
          </cell>
          <cell r="C1" t="str">
            <v>demand_ann</v>
          </cell>
          <cell r="D1" t="str">
            <v>gen_ann</v>
          </cell>
          <cell r="E1" t="str">
            <v>demand_summer</v>
          </cell>
          <cell r="F1" t="str">
            <v>gen_winter</v>
          </cell>
          <cell r="G1" t="str">
            <v>gen_summer</v>
          </cell>
          <cell r="H1" t="str">
            <v>summer_cleared</v>
          </cell>
        </row>
        <row r="2">
          <cell r="A2" t="str">
            <v>ATSI</v>
          </cell>
          <cell r="B2">
            <v>388.57</v>
          </cell>
          <cell r="C2">
            <v>434.3</v>
          </cell>
          <cell r="D2">
            <v>5389.9</v>
          </cell>
          <cell r="E2">
            <v>0</v>
          </cell>
          <cell r="F2">
            <v>0</v>
          </cell>
          <cell r="G2">
            <v>0</v>
          </cell>
          <cell r="H2">
            <v>0</v>
          </cell>
        </row>
        <row r="3">
          <cell r="A3" t="str">
            <v>ATSI-CLEVELAND</v>
          </cell>
          <cell r="B3">
            <v>388.57</v>
          </cell>
          <cell r="C3">
            <v>75.7</v>
          </cell>
          <cell r="D3">
            <v>1534</v>
          </cell>
          <cell r="E3">
            <v>0</v>
          </cell>
          <cell r="F3">
            <v>0</v>
          </cell>
          <cell r="G3">
            <v>0</v>
          </cell>
          <cell r="H3">
            <v>0</v>
          </cell>
        </row>
        <row r="4">
          <cell r="A4" t="str">
            <v>BGE</v>
          </cell>
          <cell r="B4">
            <v>388.57</v>
          </cell>
          <cell r="C4">
            <v>149.69999999999999</v>
          </cell>
          <cell r="D4">
            <v>2052.1</v>
          </cell>
          <cell r="E4">
            <v>0.2</v>
          </cell>
          <cell r="F4">
            <v>0</v>
          </cell>
          <cell r="G4">
            <v>0</v>
          </cell>
          <cell r="H4">
            <v>0.2</v>
          </cell>
        </row>
        <row r="5">
          <cell r="A5" t="str">
            <v>COMED</v>
          </cell>
          <cell r="B5">
            <v>388.57</v>
          </cell>
          <cell r="C5">
            <v>896.8</v>
          </cell>
          <cell r="D5">
            <v>19302.3</v>
          </cell>
          <cell r="E5">
            <v>72.8</v>
          </cell>
          <cell r="F5">
            <v>72.8</v>
          </cell>
          <cell r="G5">
            <v>0</v>
          </cell>
          <cell r="H5">
            <v>72.8</v>
          </cell>
        </row>
        <row r="6">
          <cell r="A6" t="str">
            <v>DAY</v>
          </cell>
          <cell r="B6">
            <v>388.57</v>
          </cell>
          <cell r="C6">
            <v>149.80000000000001</v>
          </cell>
          <cell r="D6">
            <v>783.3</v>
          </cell>
          <cell r="E6">
            <v>0</v>
          </cell>
          <cell r="F6">
            <v>0</v>
          </cell>
          <cell r="G6">
            <v>0</v>
          </cell>
          <cell r="H6">
            <v>0</v>
          </cell>
        </row>
        <row r="7">
          <cell r="A7" t="str">
            <v>DEOK</v>
          </cell>
          <cell r="B7">
            <v>388.57</v>
          </cell>
          <cell r="C7">
            <v>114.9</v>
          </cell>
          <cell r="D7">
            <v>1445.2</v>
          </cell>
          <cell r="E7">
            <v>0</v>
          </cell>
          <cell r="F7">
            <v>0</v>
          </cell>
          <cell r="G7">
            <v>0</v>
          </cell>
          <cell r="H7">
            <v>0</v>
          </cell>
        </row>
        <row r="8">
          <cell r="A8" t="str">
            <v>DOM</v>
          </cell>
          <cell r="B8">
            <v>388.57</v>
          </cell>
          <cell r="C8">
            <v>554.9</v>
          </cell>
          <cell r="D8">
            <v>19420.7</v>
          </cell>
          <cell r="E8">
            <v>0.2</v>
          </cell>
          <cell r="F8">
            <v>0.2</v>
          </cell>
          <cell r="G8">
            <v>0</v>
          </cell>
          <cell r="H8">
            <v>0.2</v>
          </cell>
        </row>
        <row r="9">
          <cell r="A9" t="str">
            <v>DPL-SOUTH</v>
          </cell>
          <cell r="B9">
            <v>388.57</v>
          </cell>
          <cell r="C9">
            <v>33.9</v>
          </cell>
          <cell r="D9">
            <v>964.1</v>
          </cell>
          <cell r="E9">
            <v>0</v>
          </cell>
          <cell r="F9">
            <v>0</v>
          </cell>
          <cell r="G9">
            <v>0</v>
          </cell>
          <cell r="H9">
            <v>0</v>
          </cell>
        </row>
        <row r="10">
          <cell r="A10" t="str">
            <v>EMAAC</v>
          </cell>
          <cell r="B10">
            <v>388.57</v>
          </cell>
          <cell r="C10">
            <v>330.1</v>
          </cell>
          <cell r="D10">
            <v>15982.1</v>
          </cell>
          <cell r="E10">
            <v>11.8</v>
          </cell>
          <cell r="F10">
            <v>0</v>
          </cell>
          <cell r="G10">
            <v>0</v>
          </cell>
          <cell r="H10">
            <v>11.8</v>
          </cell>
        </row>
        <row r="11">
          <cell r="A11" t="str">
            <v>JCPL</v>
          </cell>
          <cell r="B11">
            <v>388.57</v>
          </cell>
          <cell r="C11">
            <v>59.2</v>
          </cell>
          <cell r="D11">
            <v>2483.6999999999998</v>
          </cell>
          <cell r="E11">
            <v>0</v>
          </cell>
          <cell r="F11">
            <v>0</v>
          </cell>
          <cell r="G11">
            <v>0</v>
          </cell>
          <cell r="H11">
            <v>0</v>
          </cell>
        </row>
        <row r="12">
          <cell r="A12" t="str">
            <v>MAAC</v>
          </cell>
          <cell r="B12">
            <v>388.57</v>
          </cell>
          <cell r="C12">
            <v>280.2</v>
          </cell>
          <cell r="D12">
            <v>12483.4</v>
          </cell>
          <cell r="E12">
            <v>0</v>
          </cell>
          <cell r="F12">
            <v>68.099999999999994</v>
          </cell>
          <cell r="G12">
            <v>0</v>
          </cell>
          <cell r="H12">
            <v>0</v>
          </cell>
        </row>
        <row r="13">
          <cell r="A13" t="str">
            <v>PEPCO</v>
          </cell>
          <cell r="B13">
            <v>388.57</v>
          </cell>
          <cell r="C13">
            <v>104.2</v>
          </cell>
          <cell r="D13">
            <v>2022.8</v>
          </cell>
          <cell r="E13">
            <v>85.6</v>
          </cell>
          <cell r="F13">
            <v>0</v>
          </cell>
          <cell r="G13">
            <v>0</v>
          </cell>
          <cell r="H13">
            <v>85.6</v>
          </cell>
        </row>
        <row r="14">
          <cell r="A14" t="str">
            <v>PPL</v>
          </cell>
          <cell r="B14">
            <v>388.57</v>
          </cell>
          <cell r="C14">
            <v>319.8</v>
          </cell>
          <cell r="D14">
            <v>8057.6</v>
          </cell>
          <cell r="E14">
            <v>0</v>
          </cell>
          <cell r="F14">
            <v>29.7</v>
          </cell>
          <cell r="G14">
            <v>0</v>
          </cell>
          <cell r="H14">
            <v>0</v>
          </cell>
        </row>
        <row r="15">
          <cell r="A15" t="str">
            <v>PS-NORTH</v>
          </cell>
          <cell r="B15">
            <v>388.57</v>
          </cell>
          <cell r="C15">
            <v>45.5</v>
          </cell>
          <cell r="D15">
            <v>2316</v>
          </cell>
          <cell r="E15">
            <v>0.1</v>
          </cell>
          <cell r="F15">
            <v>0</v>
          </cell>
          <cell r="G15">
            <v>0</v>
          </cell>
          <cell r="H15">
            <v>0.1</v>
          </cell>
        </row>
        <row r="16">
          <cell r="A16" t="str">
            <v>PSEG</v>
          </cell>
          <cell r="B16">
            <v>388.57</v>
          </cell>
          <cell r="C16">
            <v>133.4</v>
          </cell>
          <cell r="D16">
            <v>1591.8</v>
          </cell>
          <cell r="E16">
            <v>0.1</v>
          </cell>
          <cell r="F16">
            <v>0</v>
          </cell>
          <cell r="G16">
            <v>0</v>
          </cell>
          <cell r="H16">
            <v>0.1</v>
          </cell>
        </row>
        <row r="17">
          <cell r="A17" t="str">
            <v>RTO</v>
          </cell>
          <cell r="B17">
            <v>388.57</v>
          </cell>
          <cell r="C17">
            <v>1677.4</v>
          </cell>
          <cell r="D17">
            <v>30728.5</v>
          </cell>
          <cell r="E17">
            <v>0</v>
          </cell>
          <cell r="F17">
            <v>0</v>
          </cell>
          <cell r="G17">
            <v>0</v>
          </cell>
          <cell r="H17">
            <v>0</v>
          </cell>
        </row>
        <row r="18">
          <cell r="A18" t="str">
            <v>SWMAAC</v>
          </cell>
          <cell r="B18">
            <v>388.57</v>
          </cell>
          <cell r="C18">
            <v>0</v>
          </cell>
          <cell r="D18">
            <v>2117.1999999999998</v>
          </cell>
          <cell r="E18">
            <v>0</v>
          </cell>
          <cell r="F18">
            <v>0</v>
          </cell>
          <cell r="G18">
            <v>0</v>
          </cell>
          <cell r="H18">
            <v>0</v>
          </cell>
        </row>
      </sheetData>
      <sheetData sheetId="2">
        <row r="1">
          <cell r="A1" t="str">
            <v>LDANAME</v>
          </cell>
          <cell r="B1" t="str">
            <v>RCPAnnual</v>
          </cell>
          <cell r="C1" t="str">
            <v>demand_ann</v>
          </cell>
          <cell r="D1" t="str">
            <v>gen_ann</v>
          </cell>
          <cell r="E1" t="str">
            <v>demand_summer</v>
          </cell>
          <cell r="F1" t="str">
            <v>gen_winter</v>
          </cell>
          <cell r="G1" t="str">
            <v>gen_summer</v>
          </cell>
          <cell r="H1" t="str">
            <v>summer_cleared</v>
          </cell>
        </row>
        <row r="2">
          <cell r="A2" t="str">
            <v>ATSI</v>
          </cell>
          <cell r="B2">
            <v>505.73</v>
          </cell>
          <cell r="C2">
            <v>434.3</v>
          </cell>
          <cell r="D2">
            <v>5149.3</v>
          </cell>
          <cell r="E2">
            <v>0</v>
          </cell>
          <cell r="F2">
            <v>0</v>
          </cell>
          <cell r="G2">
            <v>0</v>
          </cell>
          <cell r="H2">
            <v>0</v>
          </cell>
        </row>
        <row r="3">
          <cell r="A3" t="str">
            <v>ATSI-CLEVELAND</v>
          </cell>
          <cell r="B3">
            <v>505.73</v>
          </cell>
          <cell r="C3">
            <v>75.7</v>
          </cell>
          <cell r="D3">
            <v>1411.1</v>
          </cell>
          <cell r="E3">
            <v>0</v>
          </cell>
          <cell r="F3">
            <v>0</v>
          </cell>
          <cell r="G3">
            <v>0</v>
          </cell>
          <cell r="H3">
            <v>0</v>
          </cell>
        </row>
        <row r="4">
          <cell r="A4" t="str">
            <v>BGE</v>
          </cell>
          <cell r="B4">
            <v>505.73</v>
          </cell>
          <cell r="C4">
            <v>149.69999999999999</v>
          </cell>
          <cell r="D4">
            <v>2052.1</v>
          </cell>
          <cell r="E4">
            <v>0.2</v>
          </cell>
          <cell r="F4">
            <v>0</v>
          </cell>
          <cell r="G4">
            <v>0</v>
          </cell>
          <cell r="H4">
            <v>0.2</v>
          </cell>
        </row>
        <row r="5">
          <cell r="A5" t="str">
            <v>COMED</v>
          </cell>
          <cell r="B5">
            <v>505.73</v>
          </cell>
          <cell r="C5">
            <v>896.8</v>
          </cell>
          <cell r="D5">
            <v>18742.900000000001</v>
          </cell>
          <cell r="E5">
            <v>72.8</v>
          </cell>
          <cell r="F5">
            <v>170.6</v>
          </cell>
          <cell r="G5">
            <v>0</v>
          </cell>
          <cell r="H5">
            <v>72.8</v>
          </cell>
        </row>
        <row r="6">
          <cell r="A6" t="str">
            <v>DAY</v>
          </cell>
          <cell r="B6">
            <v>505.73</v>
          </cell>
          <cell r="C6">
            <v>149.80000000000001</v>
          </cell>
          <cell r="D6">
            <v>691.5</v>
          </cell>
          <cell r="E6">
            <v>0</v>
          </cell>
          <cell r="F6">
            <v>0</v>
          </cell>
          <cell r="G6">
            <v>0</v>
          </cell>
          <cell r="H6">
            <v>0</v>
          </cell>
        </row>
        <row r="7">
          <cell r="A7" t="str">
            <v>DEOK</v>
          </cell>
          <cell r="B7">
            <v>505.73</v>
          </cell>
          <cell r="C7">
            <v>114.9</v>
          </cell>
          <cell r="D7">
            <v>1296.8</v>
          </cell>
          <cell r="E7">
            <v>0</v>
          </cell>
          <cell r="F7">
            <v>0</v>
          </cell>
          <cell r="G7">
            <v>0</v>
          </cell>
          <cell r="H7">
            <v>0</v>
          </cell>
        </row>
        <row r="8">
          <cell r="A8" t="str">
            <v>DOM</v>
          </cell>
          <cell r="B8">
            <v>505.73</v>
          </cell>
          <cell r="C8">
            <v>554.9</v>
          </cell>
          <cell r="D8">
            <v>18717.3</v>
          </cell>
          <cell r="E8">
            <v>0.2</v>
          </cell>
          <cell r="F8">
            <v>0.2</v>
          </cell>
          <cell r="G8">
            <v>0</v>
          </cell>
          <cell r="H8">
            <v>0.2</v>
          </cell>
        </row>
        <row r="9">
          <cell r="A9" t="str">
            <v>DPL-SOUTH</v>
          </cell>
          <cell r="B9">
            <v>505.73</v>
          </cell>
          <cell r="C9">
            <v>33.9</v>
          </cell>
          <cell r="D9">
            <v>964.1</v>
          </cell>
          <cell r="E9">
            <v>0</v>
          </cell>
          <cell r="F9">
            <v>0</v>
          </cell>
          <cell r="G9">
            <v>0</v>
          </cell>
          <cell r="H9">
            <v>0</v>
          </cell>
        </row>
        <row r="10">
          <cell r="A10" t="str">
            <v>EMAAC</v>
          </cell>
          <cell r="B10">
            <v>505.73</v>
          </cell>
          <cell r="C10">
            <v>330.1</v>
          </cell>
          <cell r="D10">
            <v>15982.1</v>
          </cell>
          <cell r="E10">
            <v>11.8</v>
          </cell>
          <cell r="F10">
            <v>0</v>
          </cell>
          <cell r="G10">
            <v>0</v>
          </cell>
          <cell r="H10">
            <v>11.8</v>
          </cell>
        </row>
        <row r="11">
          <cell r="A11" t="str">
            <v>JCPL</v>
          </cell>
          <cell r="B11">
            <v>505.73</v>
          </cell>
          <cell r="C11">
            <v>59.2</v>
          </cell>
          <cell r="D11">
            <v>2483.6999999999998</v>
          </cell>
          <cell r="E11">
            <v>0</v>
          </cell>
          <cell r="F11">
            <v>0</v>
          </cell>
          <cell r="G11">
            <v>0</v>
          </cell>
          <cell r="H11">
            <v>0</v>
          </cell>
        </row>
        <row r="12">
          <cell r="A12" t="str">
            <v>MAAC</v>
          </cell>
          <cell r="B12">
            <v>505.73</v>
          </cell>
          <cell r="C12">
            <v>280.2</v>
          </cell>
          <cell r="D12">
            <v>12483.4</v>
          </cell>
          <cell r="E12">
            <v>0</v>
          </cell>
          <cell r="F12">
            <v>0</v>
          </cell>
          <cell r="G12">
            <v>0</v>
          </cell>
          <cell r="H12">
            <v>0</v>
          </cell>
        </row>
        <row r="13">
          <cell r="A13" t="str">
            <v>PEPCO</v>
          </cell>
          <cell r="B13">
            <v>505.73</v>
          </cell>
          <cell r="C13">
            <v>104.2</v>
          </cell>
          <cell r="D13">
            <v>2022.8</v>
          </cell>
          <cell r="E13">
            <v>85.6</v>
          </cell>
          <cell r="F13">
            <v>0</v>
          </cell>
          <cell r="G13">
            <v>0</v>
          </cell>
          <cell r="H13">
            <v>85.6</v>
          </cell>
        </row>
        <row r="14">
          <cell r="A14" t="str">
            <v>PPL</v>
          </cell>
          <cell r="B14">
            <v>505.73</v>
          </cell>
          <cell r="C14">
            <v>319.8</v>
          </cell>
          <cell r="D14">
            <v>8057.6</v>
          </cell>
          <cell r="E14">
            <v>0</v>
          </cell>
          <cell r="F14">
            <v>0</v>
          </cell>
          <cell r="G14">
            <v>0</v>
          </cell>
          <cell r="H14">
            <v>0</v>
          </cell>
        </row>
        <row r="15">
          <cell r="A15" t="str">
            <v>PS-NORTH</v>
          </cell>
          <cell r="B15">
            <v>505.73</v>
          </cell>
          <cell r="C15">
            <v>45.5</v>
          </cell>
          <cell r="D15">
            <v>2316</v>
          </cell>
          <cell r="E15">
            <v>0.1</v>
          </cell>
          <cell r="F15">
            <v>0</v>
          </cell>
          <cell r="G15">
            <v>0</v>
          </cell>
          <cell r="H15">
            <v>0.1</v>
          </cell>
        </row>
        <row r="16">
          <cell r="A16" t="str">
            <v>PSEG</v>
          </cell>
          <cell r="B16">
            <v>505.73</v>
          </cell>
          <cell r="C16">
            <v>133.4</v>
          </cell>
          <cell r="D16">
            <v>1591.8</v>
          </cell>
          <cell r="E16">
            <v>0.1</v>
          </cell>
          <cell r="F16">
            <v>0</v>
          </cell>
          <cell r="G16">
            <v>0</v>
          </cell>
          <cell r="H16">
            <v>0.1</v>
          </cell>
        </row>
        <row r="17">
          <cell r="A17" t="str">
            <v>RTO</v>
          </cell>
          <cell r="B17">
            <v>505.73</v>
          </cell>
          <cell r="C17">
            <v>1677.4</v>
          </cell>
          <cell r="D17">
            <v>29595.200000000001</v>
          </cell>
          <cell r="E17">
            <v>0</v>
          </cell>
          <cell r="F17">
            <v>0</v>
          </cell>
          <cell r="G17">
            <v>0</v>
          </cell>
          <cell r="H17">
            <v>0</v>
          </cell>
        </row>
        <row r="18">
          <cell r="A18" t="str">
            <v>SWMAAC</v>
          </cell>
          <cell r="B18">
            <v>505.73</v>
          </cell>
          <cell r="C18">
            <v>0</v>
          </cell>
          <cell r="D18">
            <v>2117.1999999999998</v>
          </cell>
          <cell r="E18">
            <v>0</v>
          </cell>
          <cell r="F18">
            <v>0</v>
          </cell>
          <cell r="G18">
            <v>0</v>
          </cell>
          <cell r="H18">
            <v>0</v>
          </cell>
        </row>
      </sheetData>
      <sheetData sheetId="3">
        <row r="1">
          <cell r="A1" t="str">
            <v>LDANAME</v>
          </cell>
          <cell r="B1" t="str">
            <v>RCPAnnual</v>
          </cell>
          <cell r="C1" t="str">
            <v>demand_ann</v>
          </cell>
          <cell r="D1" t="str">
            <v>gen_ann</v>
          </cell>
          <cell r="E1" t="str">
            <v>demand_summer</v>
          </cell>
          <cell r="F1" t="str">
            <v>gen_winter</v>
          </cell>
          <cell r="G1" t="str">
            <v>gen_summer</v>
          </cell>
          <cell r="H1" t="str">
            <v>summer_cleared</v>
          </cell>
        </row>
        <row r="2">
          <cell r="A2" t="str">
            <v>ATSI</v>
          </cell>
          <cell r="B2">
            <v>177</v>
          </cell>
          <cell r="C2">
            <v>398.2</v>
          </cell>
          <cell r="D2">
            <v>5630.5</v>
          </cell>
          <cell r="E2">
            <v>0</v>
          </cell>
          <cell r="F2">
            <v>0</v>
          </cell>
          <cell r="G2">
            <v>0</v>
          </cell>
          <cell r="H2">
            <v>0</v>
          </cell>
        </row>
        <row r="3">
          <cell r="A3" t="str">
            <v>ATSI-CLEVELAND</v>
          </cell>
          <cell r="B3">
            <v>177</v>
          </cell>
          <cell r="C3">
            <v>64.400000000000006</v>
          </cell>
          <cell r="D3">
            <v>1656.9</v>
          </cell>
          <cell r="E3">
            <v>0</v>
          </cell>
          <cell r="F3">
            <v>0</v>
          </cell>
          <cell r="G3">
            <v>0</v>
          </cell>
          <cell r="H3">
            <v>0</v>
          </cell>
        </row>
        <row r="4">
          <cell r="A4" t="str">
            <v>BGE</v>
          </cell>
          <cell r="B4">
            <v>266.22000000000003</v>
          </cell>
          <cell r="C4">
            <v>142.5</v>
          </cell>
          <cell r="D4">
            <v>2052.1</v>
          </cell>
          <cell r="E4">
            <v>0.2</v>
          </cell>
          <cell r="F4">
            <v>0</v>
          </cell>
          <cell r="G4">
            <v>0</v>
          </cell>
          <cell r="H4">
            <v>0.2</v>
          </cell>
        </row>
        <row r="5">
          <cell r="A5" t="str">
            <v>COMED</v>
          </cell>
          <cell r="B5">
            <v>177</v>
          </cell>
          <cell r="C5">
            <v>788.4</v>
          </cell>
          <cell r="D5">
            <v>19700</v>
          </cell>
          <cell r="E5">
            <v>72.8</v>
          </cell>
          <cell r="F5">
            <v>72.8</v>
          </cell>
          <cell r="G5">
            <v>0</v>
          </cell>
          <cell r="H5">
            <v>72.8</v>
          </cell>
        </row>
        <row r="6">
          <cell r="A6" t="str">
            <v>DAY</v>
          </cell>
          <cell r="B6">
            <v>177</v>
          </cell>
          <cell r="C6">
            <v>140.9</v>
          </cell>
          <cell r="D6">
            <v>875.1</v>
          </cell>
          <cell r="E6">
            <v>0</v>
          </cell>
          <cell r="F6">
            <v>0</v>
          </cell>
          <cell r="G6">
            <v>0</v>
          </cell>
          <cell r="H6">
            <v>0</v>
          </cell>
        </row>
        <row r="7">
          <cell r="A7" t="str">
            <v>DEOK</v>
          </cell>
          <cell r="B7">
            <v>177</v>
          </cell>
          <cell r="C7">
            <v>107.3</v>
          </cell>
          <cell r="D7">
            <v>1593.7</v>
          </cell>
          <cell r="E7">
            <v>0</v>
          </cell>
          <cell r="F7">
            <v>0</v>
          </cell>
          <cell r="G7">
            <v>0</v>
          </cell>
          <cell r="H7">
            <v>0</v>
          </cell>
        </row>
        <row r="8">
          <cell r="A8" t="str">
            <v>DOM</v>
          </cell>
          <cell r="B8">
            <v>177</v>
          </cell>
          <cell r="C8">
            <v>422.2</v>
          </cell>
          <cell r="D8">
            <v>20123.599999999999</v>
          </cell>
          <cell r="E8">
            <v>0.2</v>
          </cell>
          <cell r="F8">
            <v>0.2</v>
          </cell>
          <cell r="G8">
            <v>0</v>
          </cell>
          <cell r="H8">
            <v>0.2</v>
          </cell>
        </row>
        <row r="9">
          <cell r="A9" t="str">
            <v>DPL-SOUTH</v>
          </cell>
          <cell r="B9">
            <v>200.78</v>
          </cell>
          <cell r="C9">
            <v>31.5</v>
          </cell>
          <cell r="D9">
            <v>964.1</v>
          </cell>
          <cell r="E9">
            <v>0</v>
          </cell>
          <cell r="F9">
            <v>0</v>
          </cell>
          <cell r="G9">
            <v>0</v>
          </cell>
          <cell r="H9">
            <v>0</v>
          </cell>
        </row>
        <row r="10">
          <cell r="A10" t="str">
            <v>EMAAC</v>
          </cell>
          <cell r="B10">
            <v>200.78</v>
          </cell>
          <cell r="C10">
            <v>312</v>
          </cell>
          <cell r="D10">
            <v>15982.1</v>
          </cell>
          <cell r="E10">
            <v>11.8</v>
          </cell>
          <cell r="F10">
            <v>0</v>
          </cell>
          <cell r="G10">
            <v>0</v>
          </cell>
          <cell r="H10">
            <v>11.8</v>
          </cell>
        </row>
        <row r="11">
          <cell r="A11" t="str">
            <v>JCPL</v>
          </cell>
          <cell r="B11">
            <v>200.78</v>
          </cell>
          <cell r="C11">
            <v>53.5</v>
          </cell>
          <cell r="D11">
            <v>2482.6999999999998</v>
          </cell>
          <cell r="E11">
            <v>0</v>
          </cell>
          <cell r="F11">
            <v>0</v>
          </cell>
          <cell r="G11">
            <v>0</v>
          </cell>
          <cell r="H11">
            <v>0</v>
          </cell>
        </row>
        <row r="12">
          <cell r="A12" t="str">
            <v>MAAC</v>
          </cell>
          <cell r="B12">
            <v>200.78</v>
          </cell>
          <cell r="C12">
            <v>264.5</v>
          </cell>
          <cell r="D12">
            <v>12483.4</v>
          </cell>
          <cell r="E12">
            <v>0</v>
          </cell>
          <cell r="F12">
            <v>68.099999999999994</v>
          </cell>
          <cell r="G12">
            <v>0</v>
          </cell>
          <cell r="H12">
            <v>0</v>
          </cell>
        </row>
        <row r="13">
          <cell r="A13" t="str">
            <v>PEPCO</v>
          </cell>
          <cell r="B13">
            <v>266.22000000000003</v>
          </cell>
          <cell r="C13">
            <v>96.6</v>
          </cell>
          <cell r="D13">
            <v>2022.8</v>
          </cell>
          <cell r="E13">
            <v>85.6</v>
          </cell>
          <cell r="F13">
            <v>0</v>
          </cell>
          <cell r="G13">
            <v>0</v>
          </cell>
          <cell r="H13">
            <v>85.6</v>
          </cell>
        </row>
        <row r="14">
          <cell r="A14" t="str">
            <v>PPL</v>
          </cell>
          <cell r="B14">
            <v>200.78</v>
          </cell>
          <cell r="C14">
            <v>306.8</v>
          </cell>
          <cell r="D14">
            <v>7992.4</v>
          </cell>
          <cell r="E14">
            <v>0</v>
          </cell>
          <cell r="F14">
            <v>29.7</v>
          </cell>
          <cell r="G14">
            <v>0</v>
          </cell>
          <cell r="H14">
            <v>0</v>
          </cell>
        </row>
        <row r="15">
          <cell r="A15" t="str">
            <v>PS-NORTH</v>
          </cell>
          <cell r="B15">
            <v>200.78</v>
          </cell>
          <cell r="C15">
            <v>43.1</v>
          </cell>
          <cell r="D15">
            <v>2316</v>
          </cell>
          <cell r="E15">
            <v>0.1</v>
          </cell>
          <cell r="F15">
            <v>0</v>
          </cell>
          <cell r="G15">
            <v>0</v>
          </cell>
          <cell r="H15">
            <v>0.1</v>
          </cell>
        </row>
        <row r="16">
          <cell r="A16" t="str">
            <v>PSEG</v>
          </cell>
          <cell r="B16">
            <v>200.78</v>
          </cell>
          <cell r="C16">
            <v>112.7</v>
          </cell>
          <cell r="D16">
            <v>1591.8</v>
          </cell>
          <cell r="E16">
            <v>0.1</v>
          </cell>
          <cell r="F16">
            <v>0</v>
          </cell>
          <cell r="G16">
            <v>0</v>
          </cell>
          <cell r="H16">
            <v>0.1</v>
          </cell>
        </row>
        <row r="17">
          <cell r="A17" t="str">
            <v>RTO</v>
          </cell>
          <cell r="B17">
            <v>177</v>
          </cell>
          <cell r="C17">
            <v>1357.1</v>
          </cell>
          <cell r="D17">
            <v>31861.3</v>
          </cell>
          <cell r="E17">
            <v>0</v>
          </cell>
          <cell r="F17">
            <v>0</v>
          </cell>
          <cell r="G17">
            <v>0</v>
          </cell>
          <cell r="H17">
            <v>0</v>
          </cell>
        </row>
        <row r="18">
          <cell r="A18" t="str">
            <v>SWMAAC</v>
          </cell>
          <cell r="B18">
            <v>266.22000000000003</v>
          </cell>
          <cell r="C18">
            <v>0</v>
          </cell>
          <cell r="D18">
            <v>2117.1999999999998</v>
          </cell>
          <cell r="E18">
            <v>0</v>
          </cell>
          <cell r="F18">
            <v>0</v>
          </cell>
          <cell r="G18">
            <v>0</v>
          </cell>
          <cell r="H18">
            <v>0</v>
          </cell>
        </row>
      </sheetData>
      <sheetData sheetId="4">
        <row r="1">
          <cell r="A1" t="str">
            <v>LDANAME</v>
          </cell>
          <cell r="B1" t="str">
            <v>RCPAnnual</v>
          </cell>
          <cell r="C1" t="str">
            <v>demand_ann</v>
          </cell>
          <cell r="D1" t="str">
            <v>gen_ann</v>
          </cell>
          <cell r="E1" t="str">
            <v>demand_summer</v>
          </cell>
          <cell r="F1" t="str">
            <v>gen_winter</v>
          </cell>
          <cell r="G1" t="str">
            <v>gen_summer</v>
          </cell>
          <cell r="H1" t="str">
            <v>summer_cleared</v>
          </cell>
        </row>
        <row r="2">
          <cell r="A2" t="str">
            <v>ATSI</v>
          </cell>
          <cell r="B2">
            <v>505.73</v>
          </cell>
          <cell r="C2">
            <v>434.3</v>
          </cell>
          <cell r="D2">
            <v>4908.6000000000004</v>
          </cell>
          <cell r="E2">
            <v>0</v>
          </cell>
          <cell r="F2">
            <v>0</v>
          </cell>
          <cell r="G2">
            <v>0</v>
          </cell>
          <cell r="H2">
            <v>0</v>
          </cell>
        </row>
        <row r="3">
          <cell r="A3" t="str">
            <v>ATSI-CLEVELAND</v>
          </cell>
          <cell r="B3">
            <v>505.73</v>
          </cell>
          <cell r="C3">
            <v>75.7</v>
          </cell>
          <cell r="D3">
            <v>1288.3</v>
          </cell>
          <cell r="E3">
            <v>0</v>
          </cell>
          <cell r="F3">
            <v>0</v>
          </cell>
          <cell r="G3">
            <v>0</v>
          </cell>
          <cell r="H3">
            <v>0</v>
          </cell>
        </row>
        <row r="4">
          <cell r="A4" t="str">
            <v>BGE</v>
          </cell>
          <cell r="B4">
            <v>505.73</v>
          </cell>
          <cell r="C4">
            <v>149.69999999999999</v>
          </cell>
          <cell r="D4">
            <v>2052.1</v>
          </cell>
          <cell r="E4">
            <v>0.2</v>
          </cell>
          <cell r="F4">
            <v>0</v>
          </cell>
          <cell r="G4">
            <v>0</v>
          </cell>
          <cell r="H4">
            <v>0.2</v>
          </cell>
        </row>
        <row r="5">
          <cell r="A5" t="str">
            <v>COMED</v>
          </cell>
          <cell r="B5">
            <v>505.73</v>
          </cell>
          <cell r="C5">
            <v>896.8</v>
          </cell>
          <cell r="D5">
            <v>18183.400000000001</v>
          </cell>
          <cell r="E5">
            <v>72.8</v>
          </cell>
          <cell r="F5">
            <v>72.8</v>
          </cell>
          <cell r="G5">
            <v>0</v>
          </cell>
          <cell r="H5">
            <v>72.8</v>
          </cell>
        </row>
        <row r="6">
          <cell r="A6" t="str">
            <v>DAY</v>
          </cell>
          <cell r="B6">
            <v>505.73</v>
          </cell>
          <cell r="C6">
            <v>149.80000000000001</v>
          </cell>
          <cell r="D6">
            <v>599.70000000000005</v>
          </cell>
          <cell r="E6">
            <v>0</v>
          </cell>
          <cell r="F6">
            <v>0</v>
          </cell>
          <cell r="G6">
            <v>0</v>
          </cell>
          <cell r="H6">
            <v>0</v>
          </cell>
        </row>
        <row r="7">
          <cell r="A7" t="str">
            <v>DEOK</v>
          </cell>
          <cell r="B7">
            <v>505.73</v>
          </cell>
          <cell r="C7">
            <v>114.9</v>
          </cell>
          <cell r="D7">
            <v>1148.3</v>
          </cell>
          <cell r="E7">
            <v>0</v>
          </cell>
          <cell r="F7">
            <v>0</v>
          </cell>
          <cell r="G7">
            <v>0</v>
          </cell>
          <cell r="H7">
            <v>0</v>
          </cell>
        </row>
        <row r="8">
          <cell r="A8" t="str">
            <v>DOM</v>
          </cell>
          <cell r="B8">
            <v>505.73</v>
          </cell>
          <cell r="C8">
            <v>554.9</v>
          </cell>
          <cell r="D8">
            <v>18013.900000000001</v>
          </cell>
          <cell r="E8">
            <v>0.2</v>
          </cell>
          <cell r="F8">
            <v>0.2</v>
          </cell>
          <cell r="G8">
            <v>0</v>
          </cell>
          <cell r="H8">
            <v>0.2</v>
          </cell>
        </row>
        <row r="9">
          <cell r="A9" t="str">
            <v>DPL-SOUTH</v>
          </cell>
          <cell r="B9">
            <v>505.73</v>
          </cell>
          <cell r="C9">
            <v>33.9</v>
          </cell>
          <cell r="D9">
            <v>964.1</v>
          </cell>
          <cell r="E9">
            <v>0</v>
          </cell>
          <cell r="F9">
            <v>0</v>
          </cell>
          <cell r="G9">
            <v>0</v>
          </cell>
          <cell r="H9">
            <v>0</v>
          </cell>
        </row>
        <row r="10">
          <cell r="A10" t="str">
            <v>EMAAC</v>
          </cell>
          <cell r="B10">
            <v>505.73</v>
          </cell>
          <cell r="C10">
            <v>330.1</v>
          </cell>
          <cell r="D10">
            <v>15982.1</v>
          </cell>
          <cell r="E10">
            <v>11.8</v>
          </cell>
          <cell r="F10">
            <v>0</v>
          </cell>
          <cell r="G10">
            <v>0</v>
          </cell>
          <cell r="H10">
            <v>11.8</v>
          </cell>
        </row>
        <row r="11">
          <cell r="A11" t="str">
            <v>JCPL</v>
          </cell>
          <cell r="B11">
            <v>505.73</v>
          </cell>
          <cell r="C11">
            <v>59.2</v>
          </cell>
          <cell r="D11">
            <v>2483.6999999999998</v>
          </cell>
          <cell r="E11">
            <v>0</v>
          </cell>
          <cell r="F11">
            <v>0</v>
          </cell>
          <cell r="G11">
            <v>0</v>
          </cell>
          <cell r="H11">
            <v>0</v>
          </cell>
        </row>
        <row r="12">
          <cell r="A12" t="str">
            <v>MAAC</v>
          </cell>
          <cell r="B12">
            <v>505.73</v>
          </cell>
          <cell r="C12">
            <v>280.2</v>
          </cell>
          <cell r="D12">
            <v>12483.4</v>
          </cell>
          <cell r="E12">
            <v>0</v>
          </cell>
          <cell r="F12">
            <v>0</v>
          </cell>
          <cell r="G12">
            <v>0</v>
          </cell>
          <cell r="H12">
            <v>0</v>
          </cell>
        </row>
        <row r="13">
          <cell r="A13" t="str">
            <v>PEPCO</v>
          </cell>
          <cell r="B13">
            <v>505.73</v>
          </cell>
          <cell r="C13">
            <v>104.2</v>
          </cell>
          <cell r="D13">
            <v>2022.8</v>
          </cell>
          <cell r="E13">
            <v>85.6</v>
          </cell>
          <cell r="F13">
            <v>0</v>
          </cell>
          <cell r="G13">
            <v>0</v>
          </cell>
          <cell r="H13">
            <v>85.6</v>
          </cell>
        </row>
        <row r="14">
          <cell r="A14" t="str">
            <v>PPL</v>
          </cell>
          <cell r="B14">
            <v>505.73</v>
          </cell>
          <cell r="C14">
            <v>319.8</v>
          </cell>
          <cell r="D14">
            <v>8057.6</v>
          </cell>
          <cell r="E14">
            <v>0</v>
          </cell>
          <cell r="F14">
            <v>0</v>
          </cell>
          <cell r="G14">
            <v>0</v>
          </cell>
          <cell r="H14">
            <v>0</v>
          </cell>
        </row>
        <row r="15">
          <cell r="A15" t="str">
            <v>PS-NORTH</v>
          </cell>
          <cell r="B15">
            <v>505.73</v>
          </cell>
          <cell r="C15">
            <v>45.5</v>
          </cell>
          <cell r="D15">
            <v>2316</v>
          </cell>
          <cell r="E15">
            <v>0.1</v>
          </cell>
          <cell r="F15">
            <v>0</v>
          </cell>
          <cell r="G15">
            <v>0</v>
          </cell>
          <cell r="H15">
            <v>0.1</v>
          </cell>
        </row>
        <row r="16">
          <cell r="A16" t="str">
            <v>PSEG</v>
          </cell>
          <cell r="B16">
            <v>505.73</v>
          </cell>
          <cell r="C16">
            <v>133.4</v>
          </cell>
          <cell r="D16">
            <v>1591.8</v>
          </cell>
          <cell r="E16">
            <v>0.1</v>
          </cell>
          <cell r="F16">
            <v>0</v>
          </cell>
          <cell r="G16">
            <v>0</v>
          </cell>
          <cell r="H16">
            <v>0.1</v>
          </cell>
        </row>
        <row r="17">
          <cell r="A17" t="str">
            <v>RTO</v>
          </cell>
          <cell r="B17">
            <v>505.73</v>
          </cell>
          <cell r="C17">
            <v>1677.4</v>
          </cell>
          <cell r="D17">
            <v>28461.7</v>
          </cell>
          <cell r="E17">
            <v>0</v>
          </cell>
          <cell r="F17">
            <v>97.8</v>
          </cell>
          <cell r="G17">
            <v>0</v>
          </cell>
          <cell r="H17">
            <v>0</v>
          </cell>
        </row>
        <row r="18">
          <cell r="A18" t="str">
            <v>SWMAAC</v>
          </cell>
          <cell r="B18">
            <v>505.73</v>
          </cell>
          <cell r="C18">
            <v>0</v>
          </cell>
          <cell r="D18">
            <v>2117.1999999999998</v>
          </cell>
          <cell r="E18">
            <v>0</v>
          </cell>
          <cell r="F18">
            <v>0</v>
          </cell>
          <cell r="G18">
            <v>0</v>
          </cell>
          <cell r="H18">
            <v>0</v>
          </cell>
        </row>
      </sheetData>
      <sheetData sheetId="5">
        <row r="1">
          <cell r="A1" t="str">
            <v>LDANAME</v>
          </cell>
          <cell r="B1" t="str">
            <v>RCPAnnual</v>
          </cell>
          <cell r="C1" t="str">
            <v>demand_ann</v>
          </cell>
          <cell r="D1" t="str">
            <v>gen_ann</v>
          </cell>
          <cell r="E1" t="str">
            <v>demand_summer</v>
          </cell>
          <cell r="F1" t="str">
            <v>gen_winter</v>
          </cell>
          <cell r="G1" t="str">
            <v>gen_summer</v>
          </cell>
          <cell r="H1" t="str">
            <v>summer_cleared</v>
          </cell>
        </row>
        <row r="2">
          <cell r="A2" t="str">
            <v>ATSI</v>
          </cell>
          <cell r="B2">
            <v>114.2</v>
          </cell>
          <cell r="C2">
            <v>269.10000000000002</v>
          </cell>
          <cell r="D2">
            <v>5871.2</v>
          </cell>
          <cell r="E2">
            <v>0</v>
          </cell>
          <cell r="F2">
            <v>0</v>
          </cell>
          <cell r="G2">
            <v>0</v>
          </cell>
          <cell r="H2">
            <v>0</v>
          </cell>
        </row>
        <row r="3">
          <cell r="A3" t="str">
            <v>ATSI-CLEVELAND</v>
          </cell>
          <cell r="B3">
            <v>114.2</v>
          </cell>
          <cell r="C3">
            <v>20.7</v>
          </cell>
          <cell r="D3">
            <v>1779.7</v>
          </cell>
          <cell r="E3">
            <v>0</v>
          </cell>
          <cell r="F3">
            <v>0</v>
          </cell>
          <cell r="G3">
            <v>0</v>
          </cell>
          <cell r="H3">
            <v>0</v>
          </cell>
        </row>
        <row r="4">
          <cell r="A4" t="str">
            <v>BGE</v>
          </cell>
          <cell r="B4">
            <v>266.22000000000003</v>
          </cell>
          <cell r="C4">
            <v>142.5</v>
          </cell>
          <cell r="D4">
            <v>2052.1</v>
          </cell>
          <cell r="E4">
            <v>0.2</v>
          </cell>
          <cell r="F4">
            <v>0</v>
          </cell>
          <cell r="G4">
            <v>0</v>
          </cell>
          <cell r="H4">
            <v>0.2</v>
          </cell>
        </row>
        <row r="5">
          <cell r="A5" t="str">
            <v>COMED</v>
          </cell>
          <cell r="B5">
            <v>114.2</v>
          </cell>
          <cell r="C5">
            <v>635.29999999999995</v>
          </cell>
          <cell r="D5">
            <v>19975.5</v>
          </cell>
          <cell r="E5">
            <v>72.8</v>
          </cell>
          <cell r="F5">
            <v>72.8</v>
          </cell>
          <cell r="G5">
            <v>0</v>
          </cell>
          <cell r="H5">
            <v>72.8</v>
          </cell>
        </row>
        <row r="6">
          <cell r="A6" t="str">
            <v>DAY</v>
          </cell>
          <cell r="B6">
            <v>114.2</v>
          </cell>
          <cell r="C6">
            <v>104.2</v>
          </cell>
          <cell r="D6">
            <v>966.9</v>
          </cell>
          <cell r="E6">
            <v>0</v>
          </cell>
          <cell r="F6">
            <v>0</v>
          </cell>
          <cell r="G6">
            <v>0</v>
          </cell>
          <cell r="H6">
            <v>0</v>
          </cell>
        </row>
        <row r="7">
          <cell r="A7" t="str">
            <v>DEOK</v>
          </cell>
          <cell r="B7">
            <v>114.2</v>
          </cell>
          <cell r="C7">
            <v>87.3</v>
          </cell>
          <cell r="D7">
            <v>1327.4</v>
          </cell>
          <cell r="E7">
            <v>0</v>
          </cell>
          <cell r="F7">
            <v>0</v>
          </cell>
          <cell r="G7">
            <v>0</v>
          </cell>
          <cell r="H7">
            <v>0</v>
          </cell>
        </row>
        <row r="8">
          <cell r="A8" t="str">
            <v>DOM</v>
          </cell>
          <cell r="B8">
            <v>114.2</v>
          </cell>
          <cell r="C8">
            <v>318.8</v>
          </cell>
          <cell r="D8">
            <v>20827</v>
          </cell>
          <cell r="E8">
            <v>0.2</v>
          </cell>
          <cell r="F8">
            <v>0.2</v>
          </cell>
          <cell r="G8">
            <v>0</v>
          </cell>
          <cell r="H8">
            <v>0.2</v>
          </cell>
        </row>
        <row r="9">
          <cell r="A9" t="str">
            <v>DPL-SOUTH</v>
          </cell>
          <cell r="B9">
            <v>200.78</v>
          </cell>
          <cell r="C9">
            <v>31.5</v>
          </cell>
          <cell r="D9">
            <v>964.1</v>
          </cell>
          <cell r="E9">
            <v>0</v>
          </cell>
          <cell r="F9">
            <v>0</v>
          </cell>
          <cell r="G9">
            <v>0</v>
          </cell>
          <cell r="H9">
            <v>0</v>
          </cell>
        </row>
        <row r="10">
          <cell r="A10" t="str">
            <v>EMAAC</v>
          </cell>
          <cell r="B10">
            <v>200.78</v>
          </cell>
          <cell r="C10">
            <v>312</v>
          </cell>
          <cell r="D10">
            <v>15982.1</v>
          </cell>
          <cell r="E10">
            <v>11.8</v>
          </cell>
          <cell r="F10">
            <v>0</v>
          </cell>
          <cell r="G10">
            <v>0</v>
          </cell>
          <cell r="H10">
            <v>11.8</v>
          </cell>
        </row>
        <row r="11">
          <cell r="A11" t="str">
            <v>JCPL</v>
          </cell>
          <cell r="B11">
            <v>200.78</v>
          </cell>
          <cell r="C11">
            <v>53.5</v>
          </cell>
          <cell r="D11">
            <v>2482.6999999999998</v>
          </cell>
          <cell r="E11">
            <v>0</v>
          </cell>
          <cell r="F11">
            <v>0</v>
          </cell>
          <cell r="G11">
            <v>0</v>
          </cell>
          <cell r="H11">
            <v>0</v>
          </cell>
        </row>
        <row r="12">
          <cell r="A12" t="str">
            <v>MAAC</v>
          </cell>
          <cell r="B12">
            <v>200.78</v>
          </cell>
          <cell r="C12">
            <v>264.5</v>
          </cell>
          <cell r="D12">
            <v>12483.4</v>
          </cell>
          <cell r="E12">
            <v>0</v>
          </cell>
          <cell r="F12">
            <v>68.099999999999994</v>
          </cell>
          <cell r="G12">
            <v>0</v>
          </cell>
          <cell r="H12">
            <v>0</v>
          </cell>
        </row>
        <row r="13">
          <cell r="A13" t="str">
            <v>PEPCO</v>
          </cell>
          <cell r="B13">
            <v>266.22000000000003</v>
          </cell>
          <cell r="C13">
            <v>96.6</v>
          </cell>
          <cell r="D13">
            <v>2022.8</v>
          </cell>
          <cell r="E13">
            <v>85.6</v>
          </cell>
          <cell r="F13">
            <v>0</v>
          </cell>
          <cell r="G13">
            <v>0</v>
          </cell>
          <cell r="H13">
            <v>85.6</v>
          </cell>
        </row>
        <row r="14">
          <cell r="A14" t="str">
            <v>PPL</v>
          </cell>
          <cell r="B14">
            <v>200.78</v>
          </cell>
          <cell r="C14">
            <v>306.8</v>
          </cell>
          <cell r="D14">
            <v>7992.4</v>
          </cell>
          <cell r="E14">
            <v>0</v>
          </cell>
          <cell r="F14">
            <v>29.7</v>
          </cell>
          <cell r="G14">
            <v>0</v>
          </cell>
          <cell r="H14">
            <v>0</v>
          </cell>
        </row>
        <row r="15">
          <cell r="A15" t="str">
            <v>PS-NORTH</v>
          </cell>
          <cell r="B15">
            <v>200.78</v>
          </cell>
          <cell r="C15">
            <v>43.1</v>
          </cell>
          <cell r="D15">
            <v>2316</v>
          </cell>
          <cell r="E15">
            <v>0.1</v>
          </cell>
          <cell r="F15">
            <v>0</v>
          </cell>
          <cell r="G15">
            <v>0</v>
          </cell>
          <cell r="H15">
            <v>0.1</v>
          </cell>
        </row>
        <row r="16">
          <cell r="A16" t="str">
            <v>PSEG</v>
          </cell>
          <cell r="B16">
            <v>200.78</v>
          </cell>
          <cell r="C16">
            <v>112.7</v>
          </cell>
          <cell r="D16">
            <v>1591.8</v>
          </cell>
          <cell r="E16">
            <v>0.1</v>
          </cell>
          <cell r="F16">
            <v>0</v>
          </cell>
          <cell r="G16">
            <v>0</v>
          </cell>
          <cell r="H16">
            <v>0.1</v>
          </cell>
        </row>
        <row r="17">
          <cell r="A17" t="str">
            <v>RTO</v>
          </cell>
          <cell r="B17">
            <v>114.2</v>
          </cell>
          <cell r="C17">
            <v>948</v>
          </cell>
          <cell r="D17">
            <v>32901.199999999997</v>
          </cell>
          <cell r="E17">
            <v>0</v>
          </cell>
          <cell r="F17">
            <v>0</v>
          </cell>
          <cell r="G17">
            <v>0</v>
          </cell>
          <cell r="H17">
            <v>0</v>
          </cell>
        </row>
        <row r="18">
          <cell r="A18" t="str">
            <v>SWMAAC</v>
          </cell>
          <cell r="B18">
            <v>266.22000000000003</v>
          </cell>
          <cell r="C18">
            <v>0</v>
          </cell>
          <cell r="D18">
            <v>2117.1999999999998</v>
          </cell>
          <cell r="E18">
            <v>0</v>
          </cell>
          <cell r="F18">
            <v>0</v>
          </cell>
          <cell r="G18">
            <v>0</v>
          </cell>
          <cell r="H18">
            <v>0</v>
          </cell>
        </row>
      </sheetData>
      <sheetData sheetId="6">
        <row r="1">
          <cell r="A1" t="str">
            <v>LDANAME</v>
          </cell>
          <cell r="B1" t="str">
            <v>RCPAnnual</v>
          </cell>
          <cell r="C1" t="str">
            <v>demand_ann</v>
          </cell>
          <cell r="D1" t="str">
            <v>gen_ann</v>
          </cell>
          <cell r="E1" t="str">
            <v>demand_summer</v>
          </cell>
          <cell r="F1" t="str">
            <v>gen_winter</v>
          </cell>
          <cell r="G1" t="str">
            <v>gen_summer</v>
          </cell>
          <cell r="H1" t="str">
            <v>summer_cleared</v>
          </cell>
        </row>
        <row r="2">
          <cell r="A2" t="str">
            <v>ATSI</v>
          </cell>
          <cell r="B2">
            <v>505.73</v>
          </cell>
          <cell r="C2">
            <v>434.3</v>
          </cell>
          <cell r="D2">
            <v>5389.9</v>
          </cell>
          <cell r="E2">
            <v>0</v>
          </cell>
          <cell r="F2">
            <v>0</v>
          </cell>
          <cell r="G2">
            <v>0</v>
          </cell>
          <cell r="H2">
            <v>0</v>
          </cell>
        </row>
        <row r="3">
          <cell r="A3" t="str">
            <v>ATSI-CLEVELAND</v>
          </cell>
          <cell r="B3">
            <v>505.73</v>
          </cell>
          <cell r="C3">
            <v>75.7</v>
          </cell>
          <cell r="D3">
            <v>1534</v>
          </cell>
          <cell r="E3">
            <v>0</v>
          </cell>
          <cell r="F3">
            <v>0</v>
          </cell>
          <cell r="G3">
            <v>0</v>
          </cell>
          <cell r="H3">
            <v>0</v>
          </cell>
        </row>
        <row r="4">
          <cell r="A4" t="str">
            <v>BGE</v>
          </cell>
          <cell r="B4">
            <v>505.73</v>
          </cell>
          <cell r="C4">
            <v>149.69999999999999</v>
          </cell>
          <cell r="D4">
            <v>1714</v>
          </cell>
          <cell r="E4">
            <v>0.2</v>
          </cell>
          <cell r="F4">
            <v>0</v>
          </cell>
          <cell r="G4">
            <v>0</v>
          </cell>
          <cell r="H4">
            <v>0.2</v>
          </cell>
        </row>
        <row r="5">
          <cell r="A5" t="str">
            <v>COMED</v>
          </cell>
          <cell r="B5">
            <v>505.73</v>
          </cell>
          <cell r="C5">
            <v>896.8</v>
          </cell>
          <cell r="D5">
            <v>19302.3</v>
          </cell>
          <cell r="E5">
            <v>72.8</v>
          </cell>
          <cell r="F5">
            <v>72.8</v>
          </cell>
          <cell r="G5">
            <v>0</v>
          </cell>
          <cell r="H5">
            <v>72.8</v>
          </cell>
        </row>
        <row r="6">
          <cell r="A6" t="str">
            <v>DAY</v>
          </cell>
          <cell r="B6">
            <v>505.73</v>
          </cell>
          <cell r="C6">
            <v>149.80000000000001</v>
          </cell>
          <cell r="D6">
            <v>783.3</v>
          </cell>
          <cell r="E6">
            <v>0</v>
          </cell>
          <cell r="F6">
            <v>0</v>
          </cell>
          <cell r="G6">
            <v>0</v>
          </cell>
          <cell r="H6">
            <v>0</v>
          </cell>
        </row>
        <row r="7">
          <cell r="A7" t="str">
            <v>DEOK</v>
          </cell>
          <cell r="B7">
            <v>505.73</v>
          </cell>
          <cell r="C7">
            <v>114.9</v>
          </cell>
          <cell r="D7">
            <v>1445.2</v>
          </cell>
          <cell r="E7">
            <v>0</v>
          </cell>
          <cell r="F7">
            <v>0</v>
          </cell>
          <cell r="G7">
            <v>0</v>
          </cell>
          <cell r="H7">
            <v>0</v>
          </cell>
        </row>
        <row r="8">
          <cell r="A8" t="str">
            <v>DOM</v>
          </cell>
          <cell r="B8">
            <v>505.73</v>
          </cell>
          <cell r="C8">
            <v>554.9</v>
          </cell>
          <cell r="D8">
            <v>19420.7</v>
          </cell>
          <cell r="E8">
            <v>0.2</v>
          </cell>
          <cell r="F8">
            <v>98</v>
          </cell>
          <cell r="G8">
            <v>0</v>
          </cell>
          <cell r="H8">
            <v>0.2</v>
          </cell>
        </row>
        <row r="9">
          <cell r="A9" t="str">
            <v>DPL-SOUTH</v>
          </cell>
          <cell r="B9">
            <v>505.73</v>
          </cell>
          <cell r="C9">
            <v>33.9</v>
          </cell>
          <cell r="D9">
            <v>841</v>
          </cell>
          <cell r="E9">
            <v>0</v>
          </cell>
          <cell r="F9">
            <v>0</v>
          </cell>
          <cell r="G9">
            <v>0</v>
          </cell>
          <cell r="H9">
            <v>0</v>
          </cell>
        </row>
        <row r="10">
          <cell r="A10" t="str">
            <v>EMAAC</v>
          </cell>
          <cell r="B10">
            <v>505.73</v>
          </cell>
          <cell r="C10">
            <v>330.1</v>
          </cell>
          <cell r="D10">
            <v>15319.5</v>
          </cell>
          <cell r="E10">
            <v>11.8</v>
          </cell>
          <cell r="F10">
            <v>0</v>
          </cell>
          <cell r="G10">
            <v>0</v>
          </cell>
          <cell r="H10">
            <v>11.8</v>
          </cell>
        </row>
        <row r="11">
          <cell r="A11" t="str">
            <v>JCPL</v>
          </cell>
          <cell r="B11">
            <v>505.73</v>
          </cell>
          <cell r="C11">
            <v>59.2</v>
          </cell>
          <cell r="D11">
            <v>2176.3000000000002</v>
          </cell>
          <cell r="E11">
            <v>0</v>
          </cell>
          <cell r="F11">
            <v>0</v>
          </cell>
          <cell r="G11">
            <v>0</v>
          </cell>
          <cell r="H11">
            <v>0</v>
          </cell>
        </row>
        <row r="12">
          <cell r="A12" t="str">
            <v>MAAC</v>
          </cell>
          <cell r="B12">
            <v>505.73</v>
          </cell>
          <cell r="C12">
            <v>280.2</v>
          </cell>
          <cell r="D12">
            <v>12172.9</v>
          </cell>
          <cell r="E12">
            <v>0</v>
          </cell>
          <cell r="F12">
            <v>0</v>
          </cell>
          <cell r="G12">
            <v>0</v>
          </cell>
          <cell r="H12">
            <v>0</v>
          </cell>
        </row>
        <row r="13">
          <cell r="A13" t="str">
            <v>PEPCO</v>
          </cell>
          <cell r="B13">
            <v>505.73</v>
          </cell>
          <cell r="C13">
            <v>104.2</v>
          </cell>
          <cell r="D13">
            <v>1708.8</v>
          </cell>
          <cell r="E13">
            <v>85.6</v>
          </cell>
          <cell r="F13">
            <v>0</v>
          </cell>
          <cell r="G13">
            <v>0</v>
          </cell>
          <cell r="H13">
            <v>85.6</v>
          </cell>
        </row>
        <row r="14">
          <cell r="A14" t="str">
            <v>PPL</v>
          </cell>
          <cell r="B14">
            <v>505.73</v>
          </cell>
          <cell r="C14">
            <v>319.8</v>
          </cell>
          <cell r="D14">
            <v>7648</v>
          </cell>
          <cell r="E14">
            <v>0</v>
          </cell>
          <cell r="F14">
            <v>0</v>
          </cell>
          <cell r="G14">
            <v>0</v>
          </cell>
          <cell r="H14">
            <v>0</v>
          </cell>
        </row>
        <row r="15">
          <cell r="A15" t="str">
            <v>PS-NORTH</v>
          </cell>
          <cell r="B15">
            <v>505.73</v>
          </cell>
          <cell r="C15">
            <v>45.5</v>
          </cell>
          <cell r="D15">
            <v>2048.1999999999998</v>
          </cell>
          <cell r="E15">
            <v>0.1</v>
          </cell>
          <cell r="F15">
            <v>0</v>
          </cell>
          <cell r="G15">
            <v>0</v>
          </cell>
          <cell r="H15">
            <v>0.1</v>
          </cell>
        </row>
        <row r="16">
          <cell r="A16" t="str">
            <v>PSEG</v>
          </cell>
          <cell r="B16">
            <v>505.73</v>
          </cell>
          <cell r="C16">
            <v>133.4</v>
          </cell>
          <cell r="D16">
            <v>1325.1</v>
          </cell>
          <cell r="E16">
            <v>0.1</v>
          </cell>
          <cell r="F16">
            <v>0</v>
          </cell>
          <cell r="G16">
            <v>0</v>
          </cell>
          <cell r="H16">
            <v>0.1</v>
          </cell>
        </row>
        <row r="17">
          <cell r="A17" t="str">
            <v>RTO</v>
          </cell>
          <cell r="B17">
            <v>505.73</v>
          </cell>
          <cell r="C17">
            <v>1677.4</v>
          </cell>
          <cell r="D17">
            <v>30728.5</v>
          </cell>
          <cell r="E17">
            <v>0</v>
          </cell>
          <cell r="F17">
            <v>0</v>
          </cell>
          <cell r="G17">
            <v>0</v>
          </cell>
          <cell r="H17">
            <v>0</v>
          </cell>
        </row>
        <row r="18">
          <cell r="A18" t="str">
            <v>SWMAAC</v>
          </cell>
          <cell r="B18">
            <v>505.73</v>
          </cell>
          <cell r="C18">
            <v>0</v>
          </cell>
          <cell r="D18">
            <v>2117.1999999999998</v>
          </cell>
          <cell r="E18">
            <v>0</v>
          </cell>
          <cell r="F18">
            <v>0</v>
          </cell>
          <cell r="G18">
            <v>0</v>
          </cell>
          <cell r="H18">
            <v>0</v>
          </cell>
        </row>
      </sheetData>
      <sheetData sheetId="7">
        <row r="1">
          <cell r="A1" t="str">
            <v>LDANAME</v>
          </cell>
          <cell r="B1" t="str">
            <v>RCPAnnual</v>
          </cell>
          <cell r="C1" t="str">
            <v>demand_ann</v>
          </cell>
          <cell r="D1" t="str">
            <v>gen_ann</v>
          </cell>
          <cell r="E1" t="str">
            <v>demand_summer</v>
          </cell>
          <cell r="F1" t="str">
            <v>gen_winter</v>
          </cell>
          <cell r="G1" t="str">
            <v>gen_summer</v>
          </cell>
          <cell r="H1" t="str">
            <v>summer_cleared</v>
          </cell>
        </row>
        <row r="2">
          <cell r="A2" t="str">
            <v>ATSI</v>
          </cell>
          <cell r="B2">
            <v>177</v>
          </cell>
          <cell r="C2">
            <v>397.8</v>
          </cell>
          <cell r="D2">
            <v>5389.9</v>
          </cell>
          <cell r="E2">
            <v>0</v>
          </cell>
          <cell r="F2">
            <v>0</v>
          </cell>
          <cell r="G2">
            <v>0</v>
          </cell>
          <cell r="H2">
            <v>0</v>
          </cell>
        </row>
        <row r="3">
          <cell r="A3" t="str">
            <v>ATSI-CLEVELAND</v>
          </cell>
          <cell r="B3">
            <v>177</v>
          </cell>
          <cell r="C3">
            <v>64.400000000000006</v>
          </cell>
          <cell r="D3">
            <v>1534</v>
          </cell>
          <cell r="E3">
            <v>0</v>
          </cell>
          <cell r="F3">
            <v>0</v>
          </cell>
          <cell r="G3">
            <v>0</v>
          </cell>
          <cell r="H3">
            <v>0</v>
          </cell>
        </row>
        <row r="4">
          <cell r="A4" t="str">
            <v>BGE</v>
          </cell>
          <cell r="B4">
            <v>177</v>
          </cell>
          <cell r="C4">
            <v>135.5</v>
          </cell>
          <cell r="D4">
            <v>2390.1999999999998</v>
          </cell>
          <cell r="E4">
            <v>0.2</v>
          </cell>
          <cell r="F4">
            <v>0</v>
          </cell>
          <cell r="G4">
            <v>0</v>
          </cell>
          <cell r="H4">
            <v>0.2</v>
          </cell>
        </row>
        <row r="5">
          <cell r="A5" t="str">
            <v>COMED</v>
          </cell>
          <cell r="B5">
            <v>177</v>
          </cell>
          <cell r="C5">
            <v>812.2</v>
          </cell>
          <cell r="D5">
            <v>19140.599999999999</v>
          </cell>
          <cell r="E5">
            <v>72.8</v>
          </cell>
          <cell r="F5">
            <v>72.8</v>
          </cell>
          <cell r="G5">
            <v>0</v>
          </cell>
          <cell r="H5">
            <v>72.8</v>
          </cell>
        </row>
        <row r="6">
          <cell r="A6" t="str">
            <v>DAY</v>
          </cell>
          <cell r="B6">
            <v>177</v>
          </cell>
          <cell r="C6">
            <v>140.80000000000001</v>
          </cell>
          <cell r="D6">
            <v>783.3</v>
          </cell>
          <cell r="E6">
            <v>0</v>
          </cell>
          <cell r="F6">
            <v>0</v>
          </cell>
          <cell r="G6">
            <v>0</v>
          </cell>
          <cell r="H6">
            <v>0</v>
          </cell>
        </row>
        <row r="7">
          <cell r="A7" t="str">
            <v>DEOK</v>
          </cell>
          <cell r="B7">
            <v>177</v>
          </cell>
          <cell r="C7">
            <v>107.1</v>
          </cell>
          <cell r="D7">
            <v>1445.2</v>
          </cell>
          <cell r="E7">
            <v>0</v>
          </cell>
          <cell r="F7">
            <v>0</v>
          </cell>
          <cell r="G7">
            <v>0</v>
          </cell>
          <cell r="H7">
            <v>0</v>
          </cell>
        </row>
        <row r="8">
          <cell r="A8" t="str">
            <v>DOM</v>
          </cell>
          <cell r="B8">
            <v>177</v>
          </cell>
          <cell r="C8">
            <v>476.6</v>
          </cell>
          <cell r="D8">
            <v>19420.2</v>
          </cell>
          <cell r="E8">
            <v>0.2</v>
          </cell>
          <cell r="F8">
            <v>0.2</v>
          </cell>
          <cell r="G8">
            <v>0</v>
          </cell>
          <cell r="H8">
            <v>0.2</v>
          </cell>
        </row>
        <row r="9">
          <cell r="A9" t="str">
            <v>DPL-SOUTH</v>
          </cell>
          <cell r="B9">
            <v>177</v>
          </cell>
          <cell r="C9">
            <v>31.5</v>
          </cell>
          <cell r="D9">
            <v>1087.2</v>
          </cell>
          <cell r="E9">
            <v>0</v>
          </cell>
          <cell r="F9">
            <v>0</v>
          </cell>
          <cell r="G9">
            <v>0</v>
          </cell>
          <cell r="H9">
            <v>0</v>
          </cell>
        </row>
        <row r="10">
          <cell r="A10" t="str">
            <v>EMAAC</v>
          </cell>
          <cell r="B10">
            <v>177</v>
          </cell>
          <cell r="C10">
            <v>309.5</v>
          </cell>
          <cell r="D10">
            <v>16568.900000000001</v>
          </cell>
          <cell r="E10">
            <v>11.8</v>
          </cell>
          <cell r="F10">
            <v>0</v>
          </cell>
          <cell r="G10">
            <v>0</v>
          </cell>
          <cell r="H10">
            <v>11.8</v>
          </cell>
        </row>
        <row r="11">
          <cell r="A11" t="str">
            <v>JCPL</v>
          </cell>
          <cell r="B11">
            <v>177</v>
          </cell>
          <cell r="C11">
            <v>52.5</v>
          </cell>
          <cell r="D11">
            <v>2790.1</v>
          </cell>
          <cell r="E11">
            <v>0</v>
          </cell>
          <cell r="F11">
            <v>0</v>
          </cell>
          <cell r="G11">
            <v>0</v>
          </cell>
          <cell r="H11">
            <v>0</v>
          </cell>
        </row>
        <row r="12">
          <cell r="A12" t="str">
            <v>MAAC</v>
          </cell>
          <cell r="B12">
            <v>177</v>
          </cell>
          <cell r="C12">
            <v>254.4</v>
          </cell>
          <cell r="D12">
            <v>12794</v>
          </cell>
          <cell r="E12">
            <v>0</v>
          </cell>
          <cell r="F12">
            <v>68.099999999999994</v>
          </cell>
          <cell r="G12">
            <v>0</v>
          </cell>
          <cell r="H12">
            <v>0</v>
          </cell>
        </row>
        <row r="13">
          <cell r="A13" t="str">
            <v>PEPCO</v>
          </cell>
          <cell r="B13">
            <v>177</v>
          </cell>
          <cell r="C13">
            <v>89.6</v>
          </cell>
          <cell r="D13">
            <v>2336.8000000000002</v>
          </cell>
          <cell r="E13">
            <v>85.6</v>
          </cell>
          <cell r="F13">
            <v>0</v>
          </cell>
          <cell r="G13">
            <v>0</v>
          </cell>
          <cell r="H13">
            <v>85.6</v>
          </cell>
        </row>
        <row r="14">
          <cell r="A14" t="str">
            <v>PPL</v>
          </cell>
          <cell r="B14">
            <v>177</v>
          </cell>
          <cell r="C14">
            <v>286.60000000000002</v>
          </cell>
          <cell r="D14">
            <v>8402.1</v>
          </cell>
          <cell r="E14">
            <v>0</v>
          </cell>
          <cell r="F14">
            <v>29.7</v>
          </cell>
          <cell r="G14">
            <v>0</v>
          </cell>
          <cell r="H14">
            <v>0</v>
          </cell>
        </row>
        <row r="15">
          <cell r="A15" t="str">
            <v>PS-NORTH</v>
          </cell>
          <cell r="B15">
            <v>177</v>
          </cell>
          <cell r="C15">
            <v>43</v>
          </cell>
          <cell r="D15">
            <v>2583.8000000000002</v>
          </cell>
          <cell r="E15">
            <v>0.1</v>
          </cell>
          <cell r="F15">
            <v>0</v>
          </cell>
          <cell r="G15">
            <v>0</v>
          </cell>
          <cell r="H15">
            <v>0.1</v>
          </cell>
        </row>
        <row r="16">
          <cell r="A16" t="str">
            <v>PSEG</v>
          </cell>
          <cell r="B16">
            <v>177</v>
          </cell>
          <cell r="C16">
            <v>110.9</v>
          </cell>
          <cell r="D16">
            <v>1858.5</v>
          </cell>
          <cell r="E16">
            <v>0.1</v>
          </cell>
          <cell r="F16">
            <v>0</v>
          </cell>
          <cell r="G16">
            <v>0</v>
          </cell>
          <cell r="H16">
            <v>0.1</v>
          </cell>
        </row>
        <row r="17">
          <cell r="A17" t="str">
            <v>RTO</v>
          </cell>
          <cell r="B17">
            <v>177</v>
          </cell>
          <cell r="C17">
            <v>1405.2</v>
          </cell>
          <cell r="D17">
            <v>30728</v>
          </cell>
          <cell r="E17">
            <v>0</v>
          </cell>
          <cell r="F17">
            <v>0</v>
          </cell>
          <cell r="G17">
            <v>0</v>
          </cell>
          <cell r="H17">
            <v>0</v>
          </cell>
        </row>
        <row r="18">
          <cell r="A18" t="str">
            <v>SWMAAC</v>
          </cell>
          <cell r="B18">
            <v>177</v>
          </cell>
          <cell r="C18">
            <v>0</v>
          </cell>
          <cell r="D18">
            <v>2117.1999999999998</v>
          </cell>
          <cell r="E18">
            <v>0</v>
          </cell>
          <cell r="F18">
            <v>0</v>
          </cell>
          <cell r="G18">
            <v>0</v>
          </cell>
          <cell r="H18">
            <v>0</v>
          </cell>
        </row>
      </sheetData>
      <sheetData sheetId="8">
        <row r="1">
          <cell r="A1" t="str">
            <v>LDANAME</v>
          </cell>
          <cell r="B1" t="str">
            <v>RCPAnnual</v>
          </cell>
          <cell r="C1" t="str">
            <v>demand_ann</v>
          </cell>
          <cell r="D1" t="str">
            <v>gen_ann</v>
          </cell>
          <cell r="E1" t="str">
            <v>demand_summer</v>
          </cell>
          <cell r="F1" t="str">
            <v>gen_winter</v>
          </cell>
          <cell r="G1" t="str">
            <v>gen_summer</v>
          </cell>
          <cell r="H1" t="str">
            <v>summer_cleared</v>
          </cell>
        </row>
        <row r="2">
          <cell r="A2" t="str">
            <v>ATSI</v>
          </cell>
          <cell r="B2">
            <v>505.73</v>
          </cell>
          <cell r="C2">
            <v>434.3</v>
          </cell>
          <cell r="D2">
            <v>5389.9</v>
          </cell>
          <cell r="E2">
            <v>0</v>
          </cell>
          <cell r="F2">
            <v>0</v>
          </cell>
          <cell r="G2">
            <v>0</v>
          </cell>
          <cell r="H2">
            <v>0</v>
          </cell>
        </row>
        <row r="3">
          <cell r="A3" t="str">
            <v>ATSI-CLEVELAND</v>
          </cell>
          <cell r="B3">
            <v>505.73</v>
          </cell>
          <cell r="C3">
            <v>75.7</v>
          </cell>
          <cell r="D3">
            <v>1534</v>
          </cell>
          <cell r="E3">
            <v>0</v>
          </cell>
          <cell r="F3">
            <v>0</v>
          </cell>
          <cell r="G3">
            <v>0</v>
          </cell>
          <cell r="H3">
            <v>0</v>
          </cell>
        </row>
        <row r="4">
          <cell r="A4" t="str">
            <v>BGE</v>
          </cell>
          <cell r="B4">
            <v>505.73</v>
          </cell>
          <cell r="C4">
            <v>149.69999999999999</v>
          </cell>
          <cell r="D4">
            <v>1375.6</v>
          </cell>
          <cell r="E4">
            <v>0.2</v>
          </cell>
          <cell r="F4">
            <v>0</v>
          </cell>
          <cell r="G4">
            <v>0</v>
          </cell>
          <cell r="H4">
            <v>0.2</v>
          </cell>
        </row>
        <row r="5">
          <cell r="A5" t="str">
            <v>COMED</v>
          </cell>
          <cell r="B5">
            <v>505.73</v>
          </cell>
          <cell r="C5">
            <v>896.8</v>
          </cell>
          <cell r="D5">
            <v>19302.3</v>
          </cell>
          <cell r="E5">
            <v>72.8</v>
          </cell>
          <cell r="F5">
            <v>72.8</v>
          </cell>
          <cell r="G5">
            <v>0</v>
          </cell>
          <cell r="H5">
            <v>72.8</v>
          </cell>
        </row>
        <row r="6">
          <cell r="A6" t="str">
            <v>DAY</v>
          </cell>
          <cell r="B6">
            <v>505.73</v>
          </cell>
          <cell r="C6">
            <v>149.80000000000001</v>
          </cell>
          <cell r="D6">
            <v>783.3</v>
          </cell>
          <cell r="E6">
            <v>0</v>
          </cell>
          <cell r="F6">
            <v>0</v>
          </cell>
          <cell r="G6">
            <v>0</v>
          </cell>
          <cell r="H6">
            <v>0</v>
          </cell>
        </row>
        <row r="7">
          <cell r="A7" t="str">
            <v>DEOK</v>
          </cell>
          <cell r="B7">
            <v>505.73</v>
          </cell>
          <cell r="C7">
            <v>114.9</v>
          </cell>
          <cell r="D7">
            <v>1445.2</v>
          </cell>
          <cell r="E7">
            <v>0</v>
          </cell>
          <cell r="F7">
            <v>0</v>
          </cell>
          <cell r="G7">
            <v>0</v>
          </cell>
          <cell r="H7">
            <v>0</v>
          </cell>
        </row>
        <row r="8">
          <cell r="A8" t="str">
            <v>DOM</v>
          </cell>
          <cell r="B8">
            <v>505.73</v>
          </cell>
          <cell r="C8">
            <v>554.9</v>
          </cell>
          <cell r="D8">
            <v>19420.7</v>
          </cell>
          <cell r="E8">
            <v>0.2</v>
          </cell>
          <cell r="F8">
            <v>0.2</v>
          </cell>
          <cell r="G8">
            <v>0</v>
          </cell>
          <cell r="H8">
            <v>0.2</v>
          </cell>
        </row>
        <row r="9">
          <cell r="A9" t="str">
            <v>DPL-SOUTH</v>
          </cell>
          <cell r="B9">
            <v>565.25</v>
          </cell>
          <cell r="C9">
            <v>33.9</v>
          </cell>
          <cell r="D9">
            <v>717.6</v>
          </cell>
          <cell r="E9">
            <v>0</v>
          </cell>
          <cell r="F9">
            <v>0</v>
          </cell>
          <cell r="G9">
            <v>0</v>
          </cell>
          <cell r="H9">
            <v>0</v>
          </cell>
        </row>
        <row r="10">
          <cell r="A10" t="str">
            <v>EMAAC</v>
          </cell>
          <cell r="B10">
            <v>565.25</v>
          </cell>
          <cell r="C10">
            <v>330.1</v>
          </cell>
          <cell r="D10">
            <v>14657.2</v>
          </cell>
          <cell r="E10">
            <v>11.8</v>
          </cell>
          <cell r="F10">
            <v>0</v>
          </cell>
          <cell r="G10">
            <v>0</v>
          </cell>
          <cell r="H10">
            <v>11.8</v>
          </cell>
        </row>
        <row r="11">
          <cell r="A11" t="str">
            <v>JCPL</v>
          </cell>
          <cell r="B11">
            <v>565.25</v>
          </cell>
          <cell r="C11">
            <v>59.2</v>
          </cell>
          <cell r="D11">
            <v>1868.8</v>
          </cell>
          <cell r="E11">
            <v>0</v>
          </cell>
          <cell r="F11">
            <v>0</v>
          </cell>
          <cell r="G11">
            <v>0</v>
          </cell>
          <cell r="H11">
            <v>0</v>
          </cell>
        </row>
        <row r="12">
          <cell r="A12" t="str">
            <v>MAAC</v>
          </cell>
          <cell r="B12">
            <v>505.73</v>
          </cell>
          <cell r="C12">
            <v>280.2</v>
          </cell>
          <cell r="D12">
            <v>11862.3</v>
          </cell>
          <cell r="E12">
            <v>0</v>
          </cell>
          <cell r="F12">
            <v>0</v>
          </cell>
          <cell r="G12">
            <v>0</v>
          </cell>
          <cell r="H12">
            <v>0</v>
          </cell>
        </row>
        <row r="13">
          <cell r="A13" t="str">
            <v>PEPCO</v>
          </cell>
          <cell r="B13">
            <v>505.73</v>
          </cell>
          <cell r="C13">
            <v>104.2</v>
          </cell>
          <cell r="D13">
            <v>1395</v>
          </cell>
          <cell r="E13">
            <v>85.6</v>
          </cell>
          <cell r="F13">
            <v>0</v>
          </cell>
          <cell r="G13">
            <v>0</v>
          </cell>
          <cell r="H13">
            <v>85.6</v>
          </cell>
        </row>
        <row r="14">
          <cell r="A14" t="str">
            <v>PPL</v>
          </cell>
          <cell r="B14">
            <v>505.73</v>
          </cell>
          <cell r="C14">
            <v>319.8</v>
          </cell>
          <cell r="D14">
            <v>7238.5</v>
          </cell>
          <cell r="E14">
            <v>0</v>
          </cell>
          <cell r="F14">
            <v>0</v>
          </cell>
          <cell r="G14">
            <v>0</v>
          </cell>
          <cell r="H14">
            <v>0</v>
          </cell>
        </row>
        <row r="15">
          <cell r="A15" t="str">
            <v>PS-NORTH</v>
          </cell>
          <cell r="B15">
            <v>565.25</v>
          </cell>
          <cell r="C15">
            <v>45.5</v>
          </cell>
          <cell r="D15">
            <v>1780.4</v>
          </cell>
          <cell r="E15">
            <v>0.1</v>
          </cell>
          <cell r="F15">
            <v>0</v>
          </cell>
          <cell r="G15">
            <v>0</v>
          </cell>
          <cell r="H15">
            <v>0.1</v>
          </cell>
        </row>
        <row r="16">
          <cell r="A16" t="str">
            <v>PSEG</v>
          </cell>
          <cell r="B16">
            <v>565.25</v>
          </cell>
          <cell r="C16">
            <v>133.4</v>
          </cell>
          <cell r="D16">
            <v>1058.3</v>
          </cell>
          <cell r="E16">
            <v>0.1</v>
          </cell>
          <cell r="F16">
            <v>0</v>
          </cell>
          <cell r="G16">
            <v>0</v>
          </cell>
          <cell r="H16">
            <v>0.1</v>
          </cell>
        </row>
        <row r="17">
          <cell r="A17" t="str">
            <v>RTO</v>
          </cell>
          <cell r="B17">
            <v>505.73</v>
          </cell>
          <cell r="C17">
            <v>1677.4</v>
          </cell>
          <cell r="D17">
            <v>30728.5</v>
          </cell>
          <cell r="E17">
            <v>0</v>
          </cell>
          <cell r="F17">
            <v>97.8</v>
          </cell>
          <cell r="G17">
            <v>0</v>
          </cell>
          <cell r="H17">
            <v>0</v>
          </cell>
        </row>
        <row r="18">
          <cell r="A18" t="str">
            <v>SWMAAC</v>
          </cell>
          <cell r="B18">
            <v>505.73</v>
          </cell>
          <cell r="C18">
            <v>0</v>
          </cell>
          <cell r="D18">
            <v>2117.1999999999998</v>
          </cell>
          <cell r="E18">
            <v>0</v>
          </cell>
          <cell r="F18">
            <v>0</v>
          </cell>
          <cell r="G18">
            <v>0</v>
          </cell>
          <cell r="H18">
            <v>0</v>
          </cell>
        </row>
      </sheetData>
      <sheetData sheetId="9">
        <row r="1">
          <cell r="A1" t="str">
            <v>LDANAME</v>
          </cell>
          <cell r="B1" t="str">
            <v>RCPAnnual</v>
          </cell>
          <cell r="C1" t="str">
            <v>demand_ann</v>
          </cell>
          <cell r="D1" t="str">
            <v>gen_ann</v>
          </cell>
          <cell r="E1" t="str">
            <v>demand_summer</v>
          </cell>
          <cell r="F1" t="str">
            <v>gen_winter</v>
          </cell>
          <cell r="G1" t="str">
            <v>gen_summer</v>
          </cell>
          <cell r="H1" t="str">
            <v>summer_cleared</v>
          </cell>
        </row>
        <row r="2">
          <cell r="A2" t="str">
            <v>ATSI</v>
          </cell>
          <cell r="B2">
            <v>130.38</v>
          </cell>
          <cell r="C2">
            <v>293</v>
          </cell>
          <cell r="D2">
            <v>5389.9</v>
          </cell>
          <cell r="E2">
            <v>0</v>
          </cell>
          <cell r="F2">
            <v>0</v>
          </cell>
          <cell r="G2">
            <v>0</v>
          </cell>
          <cell r="H2">
            <v>0</v>
          </cell>
        </row>
        <row r="3">
          <cell r="A3" t="str">
            <v>ATSI-CLEVELAND</v>
          </cell>
          <cell r="B3">
            <v>130.38</v>
          </cell>
          <cell r="C3">
            <v>24</v>
          </cell>
          <cell r="D3">
            <v>1534</v>
          </cell>
          <cell r="E3">
            <v>0</v>
          </cell>
          <cell r="F3">
            <v>0</v>
          </cell>
          <cell r="G3">
            <v>0</v>
          </cell>
          <cell r="H3">
            <v>0</v>
          </cell>
        </row>
        <row r="4">
          <cell r="A4" t="str">
            <v>BGE</v>
          </cell>
          <cell r="B4">
            <v>130.38</v>
          </cell>
          <cell r="C4">
            <v>98.6</v>
          </cell>
          <cell r="D4">
            <v>2728.6</v>
          </cell>
          <cell r="E4">
            <v>0.2</v>
          </cell>
          <cell r="F4">
            <v>0</v>
          </cell>
          <cell r="G4">
            <v>0</v>
          </cell>
          <cell r="H4">
            <v>0.2</v>
          </cell>
        </row>
        <row r="5">
          <cell r="A5" t="str">
            <v>COMED</v>
          </cell>
          <cell r="B5">
            <v>130.38</v>
          </cell>
          <cell r="C5">
            <v>651.4</v>
          </cell>
          <cell r="D5">
            <v>18959.2</v>
          </cell>
          <cell r="E5">
            <v>72.8</v>
          </cell>
          <cell r="F5">
            <v>170.6</v>
          </cell>
          <cell r="G5">
            <v>0</v>
          </cell>
          <cell r="H5">
            <v>72.8</v>
          </cell>
        </row>
        <row r="6">
          <cell r="A6" t="str">
            <v>DAY</v>
          </cell>
          <cell r="B6">
            <v>130.38</v>
          </cell>
          <cell r="C6">
            <v>107.8</v>
          </cell>
          <cell r="D6">
            <v>783.3</v>
          </cell>
          <cell r="E6">
            <v>0</v>
          </cell>
          <cell r="F6">
            <v>0</v>
          </cell>
          <cell r="G6">
            <v>0</v>
          </cell>
          <cell r="H6">
            <v>0</v>
          </cell>
        </row>
        <row r="7">
          <cell r="A7" t="str">
            <v>DEOK</v>
          </cell>
          <cell r="B7">
            <v>130.38</v>
          </cell>
          <cell r="C7">
            <v>87.4</v>
          </cell>
          <cell r="D7">
            <v>1445.2</v>
          </cell>
          <cell r="E7">
            <v>0</v>
          </cell>
          <cell r="F7">
            <v>0</v>
          </cell>
          <cell r="G7">
            <v>0</v>
          </cell>
          <cell r="H7">
            <v>0</v>
          </cell>
        </row>
        <row r="8">
          <cell r="A8" t="str">
            <v>DOM</v>
          </cell>
          <cell r="B8">
            <v>130.38</v>
          </cell>
          <cell r="C8">
            <v>318.8</v>
          </cell>
          <cell r="D8">
            <v>19420.2</v>
          </cell>
          <cell r="E8">
            <v>0.2</v>
          </cell>
          <cell r="F8">
            <v>0.2</v>
          </cell>
          <cell r="G8">
            <v>0</v>
          </cell>
          <cell r="H8">
            <v>0.2</v>
          </cell>
        </row>
        <row r="9">
          <cell r="A9" t="str">
            <v>DPL-SOUTH</v>
          </cell>
          <cell r="B9">
            <v>130.38</v>
          </cell>
          <cell r="C9">
            <v>23.3</v>
          </cell>
          <cell r="D9">
            <v>1210.5</v>
          </cell>
          <cell r="E9">
            <v>0</v>
          </cell>
          <cell r="F9">
            <v>0</v>
          </cell>
          <cell r="G9">
            <v>0</v>
          </cell>
          <cell r="H9">
            <v>0</v>
          </cell>
        </row>
        <row r="10">
          <cell r="A10" t="str">
            <v>EMAAC</v>
          </cell>
          <cell r="B10">
            <v>130.38</v>
          </cell>
          <cell r="C10">
            <v>235.2</v>
          </cell>
          <cell r="D10">
            <v>16999.3</v>
          </cell>
          <cell r="E10">
            <v>11.8</v>
          </cell>
          <cell r="F10">
            <v>0</v>
          </cell>
          <cell r="G10">
            <v>0</v>
          </cell>
          <cell r="H10">
            <v>11.8</v>
          </cell>
        </row>
        <row r="11">
          <cell r="A11" t="str">
            <v>JCPL</v>
          </cell>
          <cell r="B11">
            <v>130.38</v>
          </cell>
          <cell r="C11">
            <v>36</v>
          </cell>
          <cell r="D11">
            <v>3097.6</v>
          </cell>
          <cell r="E11">
            <v>0</v>
          </cell>
          <cell r="F11">
            <v>0</v>
          </cell>
          <cell r="G11">
            <v>0</v>
          </cell>
          <cell r="H11">
            <v>0</v>
          </cell>
        </row>
        <row r="12">
          <cell r="A12" t="str">
            <v>MAAC</v>
          </cell>
          <cell r="B12">
            <v>130.38</v>
          </cell>
          <cell r="C12">
            <v>151.69999999999999</v>
          </cell>
          <cell r="D12">
            <v>12879.3</v>
          </cell>
          <cell r="E12">
            <v>0</v>
          </cell>
          <cell r="F12">
            <v>0</v>
          </cell>
          <cell r="G12">
            <v>0</v>
          </cell>
          <cell r="H12">
            <v>0</v>
          </cell>
        </row>
        <row r="13">
          <cell r="A13" t="str">
            <v>PEPCO</v>
          </cell>
          <cell r="B13">
            <v>130.38</v>
          </cell>
          <cell r="C13">
            <v>54.6</v>
          </cell>
          <cell r="D13">
            <v>2650.7</v>
          </cell>
          <cell r="E13">
            <v>85.6</v>
          </cell>
          <cell r="F13">
            <v>0</v>
          </cell>
          <cell r="G13">
            <v>0</v>
          </cell>
          <cell r="H13">
            <v>85.6</v>
          </cell>
        </row>
        <row r="14">
          <cell r="A14" t="str">
            <v>PPL</v>
          </cell>
          <cell r="B14">
            <v>130.38</v>
          </cell>
          <cell r="C14">
            <v>197.2</v>
          </cell>
          <cell r="D14">
            <v>8780.1</v>
          </cell>
          <cell r="E14">
            <v>0</v>
          </cell>
          <cell r="F14">
            <v>0</v>
          </cell>
          <cell r="G14">
            <v>0</v>
          </cell>
          <cell r="H14">
            <v>0</v>
          </cell>
        </row>
        <row r="15">
          <cell r="A15" t="str">
            <v>PS-NORTH</v>
          </cell>
          <cell r="B15">
            <v>130.38</v>
          </cell>
          <cell r="C15">
            <v>18.2</v>
          </cell>
          <cell r="D15">
            <v>2851.5</v>
          </cell>
          <cell r="E15">
            <v>0.1</v>
          </cell>
          <cell r="F15">
            <v>0</v>
          </cell>
          <cell r="G15">
            <v>0</v>
          </cell>
          <cell r="H15">
            <v>0.1</v>
          </cell>
        </row>
        <row r="16">
          <cell r="A16" t="str">
            <v>PSEG</v>
          </cell>
          <cell r="B16">
            <v>130.38</v>
          </cell>
          <cell r="C16">
            <v>79.900000000000006</v>
          </cell>
          <cell r="D16">
            <v>2125.3000000000002</v>
          </cell>
          <cell r="E16">
            <v>0.1</v>
          </cell>
          <cell r="F16">
            <v>0</v>
          </cell>
          <cell r="G16">
            <v>0</v>
          </cell>
          <cell r="H16">
            <v>0.1</v>
          </cell>
        </row>
        <row r="17">
          <cell r="A17" t="str">
            <v>RTO</v>
          </cell>
          <cell r="B17">
            <v>130.38</v>
          </cell>
          <cell r="C17">
            <v>1006.3</v>
          </cell>
          <cell r="D17">
            <v>30634.400000000001</v>
          </cell>
          <cell r="E17">
            <v>0</v>
          </cell>
          <cell r="F17">
            <v>0</v>
          </cell>
          <cell r="G17">
            <v>0</v>
          </cell>
          <cell r="H17">
            <v>0</v>
          </cell>
        </row>
        <row r="18">
          <cell r="A18" t="str">
            <v>SWMAAC</v>
          </cell>
          <cell r="B18">
            <v>130.38</v>
          </cell>
          <cell r="C18">
            <v>0</v>
          </cell>
          <cell r="D18">
            <v>2117.1999999999998</v>
          </cell>
          <cell r="E18">
            <v>0</v>
          </cell>
          <cell r="F18">
            <v>0</v>
          </cell>
          <cell r="G18">
            <v>0</v>
          </cell>
          <cell r="H18">
            <v>0</v>
          </cell>
        </row>
      </sheetData>
      <sheetData sheetId="10">
        <row r="1">
          <cell r="A1" t="str">
            <v>LDANAME</v>
          </cell>
          <cell r="B1" t="str">
            <v>RCPAnnual</v>
          </cell>
          <cell r="C1" t="str">
            <v>demand_ann</v>
          </cell>
          <cell r="D1" t="str">
            <v>gen_ann</v>
          </cell>
          <cell r="E1" t="str">
            <v>demand_summer</v>
          </cell>
          <cell r="F1" t="str">
            <v>gen_winter</v>
          </cell>
          <cell r="G1" t="str">
            <v>gen_summer</v>
          </cell>
          <cell r="H1" t="str">
            <v>summer_cleared</v>
          </cell>
        </row>
        <row r="2">
          <cell r="A2" t="str">
            <v>ATSI</v>
          </cell>
          <cell r="B2">
            <v>388.57</v>
          </cell>
          <cell r="C2">
            <v>434.3</v>
          </cell>
          <cell r="D2">
            <v>5389.9</v>
          </cell>
          <cell r="E2">
            <v>0</v>
          </cell>
          <cell r="F2">
            <v>0</v>
          </cell>
          <cell r="G2">
            <v>0</v>
          </cell>
          <cell r="H2">
            <v>0</v>
          </cell>
        </row>
        <row r="3">
          <cell r="A3" t="str">
            <v>ATSI-CLEVELAND</v>
          </cell>
          <cell r="B3">
            <v>388.57</v>
          </cell>
          <cell r="C3">
            <v>75.7</v>
          </cell>
          <cell r="D3">
            <v>1534</v>
          </cell>
          <cell r="E3">
            <v>0</v>
          </cell>
          <cell r="F3">
            <v>0</v>
          </cell>
          <cell r="G3">
            <v>0</v>
          </cell>
          <cell r="H3">
            <v>0</v>
          </cell>
        </row>
        <row r="4">
          <cell r="A4" t="str">
            <v>BGE</v>
          </cell>
          <cell r="B4">
            <v>388.57</v>
          </cell>
          <cell r="C4">
            <v>149.69999999999999</v>
          </cell>
          <cell r="D4">
            <v>2052.1</v>
          </cell>
          <cell r="E4">
            <v>0.2</v>
          </cell>
          <cell r="F4">
            <v>0</v>
          </cell>
          <cell r="G4">
            <v>0</v>
          </cell>
          <cell r="H4">
            <v>0.2</v>
          </cell>
        </row>
        <row r="5">
          <cell r="A5" t="str">
            <v>COMED</v>
          </cell>
          <cell r="B5">
            <v>388.57</v>
          </cell>
          <cell r="C5">
            <v>896.8</v>
          </cell>
          <cell r="D5">
            <v>19302.3</v>
          </cell>
          <cell r="E5">
            <v>72.8</v>
          </cell>
          <cell r="F5">
            <v>72.8</v>
          </cell>
          <cell r="G5">
            <v>0</v>
          </cell>
          <cell r="H5">
            <v>72.8</v>
          </cell>
        </row>
        <row r="6">
          <cell r="A6" t="str">
            <v>DAY</v>
          </cell>
          <cell r="B6">
            <v>388.57</v>
          </cell>
          <cell r="C6">
            <v>149.80000000000001</v>
          </cell>
          <cell r="D6">
            <v>783.3</v>
          </cell>
          <cell r="E6">
            <v>0</v>
          </cell>
          <cell r="F6">
            <v>0</v>
          </cell>
          <cell r="G6">
            <v>0</v>
          </cell>
          <cell r="H6">
            <v>0</v>
          </cell>
        </row>
        <row r="7">
          <cell r="A7" t="str">
            <v>DEOK</v>
          </cell>
          <cell r="B7">
            <v>388.57</v>
          </cell>
          <cell r="C7">
            <v>114.9</v>
          </cell>
          <cell r="D7">
            <v>1445.2</v>
          </cell>
          <cell r="E7">
            <v>0</v>
          </cell>
          <cell r="F7">
            <v>0</v>
          </cell>
          <cell r="G7">
            <v>0</v>
          </cell>
          <cell r="H7">
            <v>0</v>
          </cell>
        </row>
        <row r="8">
          <cell r="A8" t="str">
            <v>DOM</v>
          </cell>
          <cell r="B8">
            <v>388.57</v>
          </cell>
          <cell r="C8">
            <v>554.9</v>
          </cell>
          <cell r="D8">
            <v>19420.7</v>
          </cell>
          <cell r="E8">
            <v>0.2</v>
          </cell>
          <cell r="F8">
            <v>0.2</v>
          </cell>
          <cell r="G8">
            <v>0</v>
          </cell>
          <cell r="H8">
            <v>0.2</v>
          </cell>
        </row>
        <row r="9">
          <cell r="A9" t="str">
            <v>DPL-SOUTH</v>
          </cell>
          <cell r="B9">
            <v>388.57</v>
          </cell>
          <cell r="C9">
            <v>33.9</v>
          </cell>
          <cell r="D9">
            <v>964.1</v>
          </cell>
          <cell r="E9">
            <v>0</v>
          </cell>
          <cell r="F9">
            <v>0</v>
          </cell>
          <cell r="G9">
            <v>0</v>
          </cell>
          <cell r="H9">
            <v>0</v>
          </cell>
        </row>
        <row r="10">
          <cell r="A10" t="str">
            <v>EMAAC</v>
          </cell>
          <cell r="B10">
            <v>388.57</v>
          </cell>
          <cell r="C10">
            <v>330.1</v>
          </cell>
          <cell r="D10">
            <v>15982.1</v>
          </cell>
          <cell r="E10">
            <v>11.8</v>
          </cell>
          <cell r="F10">
            <v>0</v>
          </cell>
          <cell r="G10">
            <v>0</v>
          </cell>
          <cell r="H10">
            <v>11.8</v>
          </cell>
        </row>
        <row r="11">
          <cell r="A11" t="str">
            <v>JCPL</v>
          </cell>
          <cell r="B11">
            <v>388.57</v>
          </cell>
          <cell r="C11">
            <v>59.2</v>
          </cell>
          <cell r="D11">
            <v>2483.6999999999998</v>
          </cell>
          <cell r="E11">
            <v>0</v>
          </cell>
          <cell r="F11">
            <v>0</v>
          </cell>
          <cell r="G11">
            <v>0</v>
          </cell>
          <cell r="H11">
            <v>0</v>
          </cell>
        </row>
        <row r="12">
          <cell r="A12" t="str">
            <v>MAAC</v>
          </cell>
          <cell r="B12">
            <v>388.57</v>
          </cell>
          <cell r="C12">
            <v>280.2</v>
          </cell>
          <cell r="D12">
            <v>12483.4</v>
          </cell>
          <cell r="E12">
            <v>0</v>
          </cell>
          <cell r="F12">
            <v>68.099999999999994</v>
          </cell>
          <cell r="G12">
            <v>0</v>
          </cell>
          <cell r="H12">
            <v>0</v>
          </cell>
        </row>
        <row r="13">
          <cell r="A13" t="str">
            <v>PEPCO</v>
          </cell>
          <cell r="B13">
            <v>388.57</v>
          </cell>
          <cell r="C13">
            <v>104.2</v>
          </cell>
          <cell r="D13">
            <v>2022.8</v>
          </cell>
          <cell r="E13">
            <v>85.6</v>
          </cell>
          <cell r="F13">
            <v>0</v>
          </cell>
          <cell r="G13">
            <v>0</v>
          </cell>
          <cell r="H13">
            <v>85.6</v>
          </cell>
        </row>
        <row r="14">
          <cell r="A14" t="str">
            <v>PPL</v>
          </cell>
          <cell r="B14">
            <v>388.57</v>
          </cell>
          <cell r="C14">
            <v>319.8</v>
          </cell>
          <cell r="D14">
            <v>8057.6</v>
          </cell>
          <cell r="E14">
            <v>0</v>
          </cell>
          <cell r="F14">
            <v>29.7</v>
          </cell>
          <cell r="G14">
            <v>0</v>
          </cell>
          <cell r="H14">
            <v>0</v>
          </cell>
        </row>
        <row r="15">
          <cell r="A15" t="str">
            <v>PS-NORTH</v>
          </cell>
          <cell r="B15">
            <v>388.57</v>
          </cell>
          <cell r="C15">
            <v>45.5</v>
          </cell>
          <cell r="D15">
            <v>2316</v>
          </cell>
          <cell r="E15">
            <v>0.1</v>
          </cell>
          <cell r="F15">
            <v>0</v>
          </cell>
          <cell r="G15">
            <v>0</v>
          </cell>
          <cell r="H15">
            <v>0.1</v>
          </cell>
        </row>
        <row r="16">
          <cell r="A16" t="str">
            <v>PSEG</v>
          </cell>
          <cell r="B16">
            <v>388.57</v>
          </cell>
          <cell r="C16">
            <v>133.4</v>
          </cell>
          <cell r="D16">
            <v>1591.8</v>
          </cell>
          <cell r="E16">
            <v>0.1</v>
          </cell>
          <cell r="F16">
            <v>0</v>
          </cell>
          <cell r="G16">
            <v>0</v>
          </cell>
          <cell r="H16">
            <v>0.1</v>
          </cell>
        </row>
        <row r="17">
          <cell r="A17" t="str">
            <v>RTO</v>
          </cell>
          <cell r="B17">
            <v>388.57</v>
          </cell>
          <cell r="C17">
            <v>1677.4</v>
          </cell>
          <cell r="D17">
            <v>30728.5</v>
          </cell>
          <cell r="E17">
            <v>0</v>
          </cell>
          <cell r="F17">
            <v>0</v>
          </cell>
          <cell r="G17">
            <v>0</v>
          </cell>
          <cell r="H17">
            <v>0</v>
          </cell>
        </row>
        <row r="18">
          <cell r="A18" t="str">
            <v>SWMAAC</v>
          </cell>
          <cell r="B18">
            <v>388.57</v>
          </cell>
          <cell r="C18">
            <v>0</v>
          </cell>
          <cell r="D18">
            <v>2117.1999999999998</v>
          </cell>
          <cell r="E18">
            <v>0</v>
          </cell>
          <cell r="F18">
            <v>0</v>
          </cell>
          <cell r="G18">
            <v>0</v>
          </cell>
          <cell r="H1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Public">
  <a:themeElements>
    <a:clrScheme name="PJM_Colorss">
      <a:dk1>
        <a:sysClr val="windowText" lastClr="000000"/>
      </a:dk1>
      <a:lt1>
        <a:srgbClr val="FFFFFF"/>
      </a:lt1>
      <a:dk2>
        <a:srgbClr val="000000"/>
      </a:dk2>
      <a:lt2>
        <a:srgbClr val="EEECE1"/>
      </a:lt2>
      <a:accent1>
        <a:srgbClr val="013366"/>
      </a:accent1>
      <a:accent2>
        <a:srgbClr val="99CC00"/>
      </a:accent2>
      <a:accent3>
        <a:srgbClr val="00B0F0"/>
      </a:accent3>
      <a:accent4>
        <a:srgbClr val="FF9900"/>
      </a:accent4>
      <a:accent5>
        <a:srgbClr val="808080"/>
      </a:accent5>
      <a:accent6>
        <a:srgbClr val="E70588"/>
      </a:accent6>
      <a:hlink>
        <a:srgbClr val="0000FF"/>
      </a:hlink>
      <a:folHlink>
        <a:srgbClr val="800080"/>
      </a:folHlink>
    </a:clrScheme>
    <a:fontScheme name="Office Them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raClrScheme>
      <a:clrScheme name="Office Theme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Office Theme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Office Theme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Office Theme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Office Theme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Office Theme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Office Theme 7">
        <a:dk1>
          <a:srgbClr val="5C1F00"/>
        </a:dk1>
        <a:lt1>
          <a:srgbClr val="FFFFFF"/>
        </a:lt1>
        <a:dk2>
          <a:srgbClr val="800000"/>
        </a:dk2>
        <a:lt2>
          <a:srgbClr val="DFD293"/>
        </a:lt2>
        <a:accent1>
          <a:srgbClr val="CC3300"/>
        </a:accent1>
        <a:accent2>
          <a:srgbClr val="BE7960"/>
        </a:accent2>
        <a:accent3>
          <a:srgbClr val="C0AAAA"/>
        </a:accent3>
        <a:accent4>
          <a:srgbClr val="DADADA"/>
        </a:accent4>
        <a:accent5>
          <a:srgbClr val="E2ADAA"/>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Office Theme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Office Theme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Office Theme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Office Theme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Office Theme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PJM_Widescreen" id="{CCCB7C1C-4E2C-41D0-A975-528CC51F3BC0}" vid="{2B650294-31F8-4B7D-80EE-9DE0F8430B2C}"/>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B7C69-8916-4D96-BA05-5CEE9069009B}">
  <dimension ref="A1:T79"/>
  <sheetViews>
    <sheetView tabSelected="1" zoomScaleNormal="100" workbookViewId="0"/>
  </sheetViews>
  <sheetFormatPr defaultRowHeight="14.25" x14ac:dyDescent="0.2"/>
  <cols>
    <col min="2" max="2" width="32" customWidth="1"/>
    <col min="3" max="3" width="25.375" bestFit="1" customWidth="1"/>
    <col min="4" max="20" width="13.625" customWidth="1"/>
  </cols>
  <sheetData>
    <row r="1" spans="1:20" ht="15" thickBot="1" x14ac:dyDescent="0.25">
      <c r="A1" s="1" t="s">
        <v>0</v>
      </c>
      <c r="B1" s="1" t="s">
        <v>1</v>
      </c>
      <c r="C1" s="1"/>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2" t="s">
        <v>18</v>
      </c>
    </row>
    <row r="2" spans="1:20" x14ac:dyDescent="0.2">
      <c r="A2" s="14" t="s">
        <v>19</v>
      </c>
      <c r="B2" s="14" t="s">
        <v>39</v>
      </c>
      <c r="C2" s="3" t="s">
        <v>20</v>
      </c>
      <c r="D2" s="4">
        <f>VLOOKUP(D$1,[1]Approved!$A$2:$I$19,2,0)</f>
        <v>329.17</v>
      </c>
      <c r="E2" s="4">
        <f>VLOOKUP(E$1,[1]Approved!$A$2:$I$19,2,0)</f>
        <v>329.17</v>
      </c>
      <c r="F2" s="4">
        <f>VLOOKUP(F$1,[1]Approved!$A$2:$I$19,2,0)</f>
        <v>329.17</v>
      </c>
      <c r="G2" s="4">
        <f>VLOOKUP(G$1,[1]Approved!$A$2:$I$19,2,0)</f>
        <v>329.17</v>
      </c>
      <c r="H2" s="4">
        <f>VLOOKUP(H$1,[1]Approved!$A$2:$I$19,2,0)</f>
        <v>329.17</v>
      </c>
      <c r="I2" s="4">
        <f>VLOOKUP(I$1,[1]Approved!$A$2:$I$19,2,0)</f>
        <v>329.17</v>
      </c>
      <c r="J2" s="4">
        <f>VLOOKUP(J$1,[1]Approved!$A$2:$I$19,2,0)</f>
        <v>329.17</v>
      </c>
      <c r="K2" s="4">
        <f>VLOOKUP(K$1,[1]Approved!$A$2:$I$19,2,0)</f>
        <v>329.17</v>
      </c>
      <c r="L2" s="4">
        <f>VLOOKUP(L$1,[1]Approved!$A$2:$I$19,2,0)</f>
        <v>329.17</v>
      </c>
      <c r="M2" s="4">
        <f>VLOOKUP(M$1,[1]Approved!$A$2:$I$19,2,0)</f>
        <v>329.17</v>
      </c>
      <c r="N2" s="4">
        <f>VLOOKUP(N$1,[1]Approved!$A$2:$I$19,2,0)</f>
        <v>329.17</v>
      </c>
      <c r="O2" s="4">
        <f>VLOOKUP(O$1,[1]Approved!$A$2:$I$19,2,0)</f>
        <v>329.17</v>
      </c>
      <c r="P2" s="4">
        <f>VLOOKUP(P$1,[1]Approved!$A$2:$I$19,2,0)</f>
        <v>329.17</v>
      </c>
      <c r="Q2" s="4">
        <f>VLOOKUP(Q$1,[1]Approved!$A$2:$I$19,2,0)</f>
        <v>329.17</v>
      </c>
      <c r="R2" s="4">
        <f>VLOOKUP(R$1,[1]Approved!$A$2:$I$19,2,0)</f>
        <v>329.17</v>
      </c>
      <c r="S2" s="4">
        <f>VLOOKUP(S$1,[1]Approved!$A$2:$I$19,2,0)</f>
        <v>329.17</v>
      </c>
      <c r="T2" s="4">
        <f>VLOOKUP(T$1,[1]Approved!$A$2:$I$19,2,0)</f>
        <v>329.17</v>
      </c>
    </row>
    <row r="3" spans="1:20" x14ac:dyDescent="0.2">
      <c r="A3" s="15"/>
      <c r="B3" s="15"/>
      <c r="C3" s="5" t="s">
        <v>21</v>
      </c>
      <c r="D3" s="6">
        <f>VLOOKUP(D$1,[1]Approved!$A$2:$I$19,4,0)+SUM(E3,L3,N3,Q3,R3,S3)</f>
        <v>128674.7</v>
      </c>
      <c r="E3" s="6">
        <f>VLOOKUP(E$1,[1]Approved!$A$2:$I$19,4,0)+SUM(F3,G3,P3)</f>
        <v>50070.8</v>
      </c>
      <c r="F3" s="6">
        <f>VLOOKUP(F$1,[1]Approved!$A$2:$I$19,4,0)+SUM(H3,J3,T3)</f>
        <v>23337.7</v>
      </c>
      <c r="G3" s="6">
        <f>VLOOKUP(G$1,[1]Approved!$A$2:$I$19,4,0)+K3+O3</f>
        <v>6192.1</v>
      </c>
      <c r="H3" s="6">
        <f>VLOOKUP(H$1,[1]Approved!$A$2:$I$19,4,0)+I3</f>
        <v>3907.8</v>
      </c>
      <c r="I3" s="6">
        <f>VLOOKUP(I$1,[1]Approved!$A$2:$I$19,4,0)</f>
        <v>2316</v>
      </c>
      <c r="J3" s="6">
        <f>VLOOKUP(J$1,[1]Approved!$A$2:$I$19,4,0)</f>
        <v>964.1</v>
      </c>
      <c r="K3" s="6">
        <f>VLOOKUP(K$1,[1]Approved!$A$2:$I$19,4,0)</f>
        <v>2022.8</v>
      </c>
      <c r="L3" s="6">
        <f>VLOOKUP(L$1,[1]Approved!$A$2:$I$19,4,0)+M3</f>
        <v>6923.9</v>
      </c>
      <c r="M3" s="6">
        <f>VLOOKUP(M$1,[1]Approved!$A$2:$I$19,4,0)</f>
        <v>1534</v>
      </c>
      <c r="N3" s="6">
        <f>VLOOKUP(N$1,[1]Approved!$A$2:$I$19,4,0)</f>
        <v>19302.3</v>
      </c>
      <c r="O3" s="6">
        <f>VLOOKUP(O$1,[1]Approved!$A$2:$I$19,4,0)</f>
        <v>2052.1</v>
      </c>
      <c r="P3" s="6">
        <f>VLOOKUP(P$1,[1]Approved!$A$2:$I$19,4,0)</f>
        <v>8057.6</v>
      </c>
      <c r="Q3" s="6">
        <f>VLOOKUP(Q$1,[1]Approved!$A$2:$I$19,4,0)</f>
        <v>783.3</v>
      </c>
      <c r="R3" s="6">
        <f>VLOOKUP(R$1,[1]Approved!$A$2:$I$19,4,0)</f>
        <v>1445.2</v>
      </c>
      <c r="S3" s="6">
        <f>VLOOKUP(S$1,[1]Approved!$A$2:$I$19,4,0)</f>
        <v>19420.7</v>
      </c>
      <c r="T3" s="6">
        <f>VLOOKUP(T$1,[1]Approved!$A$2:$I$19,4,0)</f>
        <v>2483.6999999999998</v>
      </c>
    </row>
    <row r="4" spans="1:20" x14ac:dyDescent="0.2">
      <c r="A4" s="15"/>
      <c r="B4" s="15"/>
      <c r="C4" s="5" t="s">
        <v>22</v>
      </c>
      <c r="D4" s="6">
        <f>VLOOKUP(D$1,[1]Approved!$A$2:$I$19,3,0)+SUM(E4,L4,N4,Q4,R4,S4)</f>
        <v>5359.8000000000011</v>
      </c>
      <c r="E4" s="6">
        <f>VLOOKUP(E$1,[1]Approved!$A$2:$I$19,3,0)+SUM(F4,G4,P4)</f>
        <v>1456</v>
      </c>
      <c r="F4" s="6">
        <f>VLOOKUP(F$1,[1]Approved!$A$2:$I$19,3,0)+SUM(H4,J4,T4)</f>
        <v>602.1</v>
      </c>
      <c r="G4" s="6">
        <f>VLOOKUP(G$1,[1]Approved!$A$2:$I$19,3,0)+K4+O4</f>
        <v>253.89999999999998</v>
      </c>
      <c r="H4" s="6">
        <f>VLOOKUP(H$1,[1]Approved!$A$2:$I$19,3,0)+I4</f>
        <v>178.9</v>
      </c>
      <c r="I4" s="6">
        <f>VLOOKUP(I$1,[1]Approved!$A$2:$I$19,3,0)</f>
        <v>45.5</v>
      </c>
      <c r="J4" s="6">
        <f>VLOOKUP(J$1,[1]Approved!$A$2:$I$19,3,0)</f>
        <v>33.9</v>
      </c>
      <c r="K4" s="6">
        <f>VLOOKUP(K$1,[1]Approved!$A$2:$I$19,3,0)</f>
        <v>104.2</v>
      </c>
      <c r="L4" s="6">
        <f>VLOOKUP(L$1,[1]Approved!$A$2:$I$19,3,0)+M4</f>
        <v>510</v>
      </c>
      <c r="M4" s="6">
        <f>VLOOKUP(M$1,[1]Approved!$A$2:$I$19,3,0)</f>
        <v>75.7</v>
      </c>
      <c r="N4" s="6">
        <f>VLOOKUP(N$1,[1]Approved!$A$2:$I$19,3,0)</f>
        <v>896.8</v>
      </c>
      <c r="O4" s="6">
        <f>VLOOKUP(O$1,[1]Approved!$A$2:$I$19,3,0)</f>
        <v>149.69999999999999</v>
      </c>
      <c r="P4" s="6">
        <f>VLOOKUP(P$1,[1]Approved!$A$2:$I$19,3,0)</f>
        <v>319.8</v>
      </c>
      <c r="Q4" s="6">
        <f>VLOOKUP(Q$1,[1]Approved!$A$2:$I$19,3,0)</f>
        <v>149.80000000000001</v>
      </c>
      <c r="R4" s="6">
        <f>VLOOKUP(R$1,[1]Approved!$A$2:$I$19,3,0)</f>
        <v>114.9</v>
      </c>
      <c r="S4" s="6">
        <f>VLOOKUP(S$1,[1]Approved!$A$2:$I$19,3,0)</f>
        <v>554.9</v>
      </c>
      <c r="T4" s="6">
        <f>VLOOKUP(T$1,[1]Approved!$A$2:$I$19,3,0)</f>
        <v>59.2</v>
      </c>
    </row>
    <row r="5" spans="1:20" x14ac:dyDescent="0.2">
      <c r="A5" s="15"/>
      <c r="B5" s="15"/>
      <c r="C5" s="7" t="s">
        <v>23</v>
      </c>
      <c r="D5" s="6">
        <f t="shared" ref="D5:T5" si="0">SUM(D3:D4)</f>
        <v>134034.5</v>
      </c>
      <c r="E5" s="6">
        <f t="shared" si="0"/>
        <v>51526.8</v>
      </c>
      <c r="F5" s="6">
        <f t="shared" si="0"/>
        <v>23939.8</v>
      </c>
      <c r="G5" s="6">
        <f t="shared" si="0"/>
        <v>6446</v>
      </c>
      <c r="H5" s="6">
        <f t="shared" si="0"/>
        <v>4086.7000000000003</v>
      </c>
      <c r="I5" s="6">
        <f t="shared" si="0"/>
        <v>2361.5</v>
      </c>
      <c r="J5" s="6">
        <f t="shared" si="0"/>
        <v>998</v>
      </c>
      <c r="K5" s="6">
        <f t="shared" si="0"/>
        <v>2127</v>
      </c>
      <c r="L5" s="6">
        <f t="shared" si="0"/>
        <v>7433.9</v>
      </c>
      <c r="M5" s="6">
        <f t="shared" si="0"/>
        <v>1609.7</v>
      </c>
      <c r="N5" s="6">
        <f t="shared" si="0"/>
        <v>20199.099999999999</v>
      </c>
      <c r="O5" s="6">
        <f t="shared" si="0"/>
        <v>2201.7999999999997</v>
      </c>
      <c r="P5" s="6">
        <f t="shared" si="0"/>
        <v>8377.4</v>
      </c>
      <c r="Q5" s="6">
        <f t="shared" si="0"/>
        <v>933.09999999999991</v>
      </c>
      <c r="R5" s="6">
        <f t="shared" si="0"/>
        <v>1560.1000000000001</v>
      </c>
      <c r="S5" s="6">
        <f t="shared" si="0"/>
        <v>19975.600000000002</v>
      </c>
      <c r="T5" s="6">
        <f t="shared" si="0"/>
        <v>2542.8999999999996</v>
      </c>
    </row>
    <row r="6" spans="1:20" x14ac:dyDescent="0.2">
      <c r="A6" s="15"/>
      <c r="B6" s="15"/>
      <c r="C6" s="7" t="s">
        <v>24</v>
      </c>
      <c r="D6" s="6">
        <f>MIN(SUM([1]Approved!$F$2:$F$18),SUM([1]Approved!$H$2:$H$18))</f>
        <v>170.79999999999998</v>
      </c>
      <c r="E6" s="6">
        <f>MIN(SUM(VLOOKUP(E$1,[1]Approved!$A$2:$J$19,8,0),VLOOKUP(F$1,[1]Approved!$A$2:$J$18,8,0),VLOOKUP(G$1,[1]Approved!$A$2:$J$18,8,0),VLOOKUP(P$1,[1]Approved!$A$2:$J$18,8,0),VLOOKUP(L$1,[1]Approved!$A$2:$J$18,8,0),VLOOKUP(M$1,[1]Approved!$A$2:$J$18,8,0),VLOOKUP(K$1,[1]Approved!$A$2:$J$18,8,0),VLOOKUP(O$1,[1]Approved!$A$2:$J$18,8,0),VLOOKUP(H$1,[1]Approved!$A$2:$J$18,8,0),VLOOKUP(I$1,[1]Approved!$A$2:$J$18,8,0),VLOOKUP(T$1,[1]Approved!$A$2:$J$18,8,0)),SUM(VLOOKUP(E$1,[1]Approved!$A$2:$J$19,6,0),VLOOKUP(F$1,[1]Approved!$A$2:$J$18,6,0),VLOOKUP(G$1,[1]Approved!$A$2:$J$18,6,0),VLOOKUP(P$1,[1]Approved!$A$2:$J$18,6,0),VLOOKUP(L$1,[1]Approved!$A$2:$J$18,6,0),VLOOKUP(M$1,[1]Approved!$A$2:$J$18,6,0),VLOOKUP(K$1,[1]Approved!$A$2:$J$18,6,0),VLOOKUP(O$1,[1]Approved!$A$2:$J$18,6,0)*VLOOKUP(H$1,[1]Approved!$A$2:$J$18,6,0),VLOOKUP(I$1,[1]Approved!$A$2:$J$18,6,0),VLOOKUP(T$1,[1]Approved!$A$2:$J$18,6,0)))</f>
        <v>25</v>
      </c>
      <c r="F6" s="6">
        <f>MIN(SUM(VLOOKUP(F$1,[1]Approved!$A$2:$J$19,8,0),VLOOKUP(J$1,[1]Approved!$A$2:$J$18,8,0),VLOOKUP(H$1,[1]Approved!$A$2:$J$18,8,0),VLOOKUP(T$1,[1]Approved!$A$2:$J$18,8,0)),SUM(VLOOKUP(F$1,[1]Approved!$A$2:$J$19,6,0),VLOOKUP(J$1,[1]Approved!$A$2:$J$18,6,0),VLOOKUP(H$1,[1]Approved!$A$2:$J$18,6,0),VLOOKUP(T$1,[1]Approved!$A$2:$J$18,6,0)))</f>
        <v>0</v>
      </c>
      <c r="G6" s="6">
        <f>MIN(SUM(VLOOKUP(G$1,[1]Approved!$A$2:$J$19,8,0),VLOOKUP(K$1,[1]Approved!$A$2:$J$18,8,0),VLOOKUP(O$1,[1]Approved!$A$2:$J$18,8,0)),SUM(VLOOKUP(G$1,[1]Approved!$A$2:$J$19,6,0),VLOOKUP(K$1,[1]Approved!$A$2:$J$18,6,0),VLOOKUP(O$1,[1]Approved!$A$2:$J$18,6,0)))</f>
        <v>0</v>
      </c>
      <c r="H6" s="6">
        <f>MIN(SUM(VLOOKUP(H$1,[1]Approved!$A$2:$J$19,8,0),VLOOKUP(I$1,[1]Approved!$A$1:$J$18,8,0)),SUM(VLOOKUP(H$1,[1]Approved!$A$2:$J$19,6,0),VLOOKUP(I$1,[1]Approved!$A$1:$J$18,6,0)))</f>
        <v>0</v>
      </c>
      <c r="I6" s="6">
        <f>MIN(VLOOKUP(I$1,[1]Approved!$A$2:$J$19,8,0),VLOOKUP(I$1,[1]Approved!$A$2:$J$19,6,0))</f>
        <v>0</v>
      </c>
      <c r="J6" s="6">
        <f>MIN(VLOOKUP(J$1,[1]Approved!$A$2:$J$19,8,0),VLOOKUP(J$1,[1]Approved!$A$2:$J$19,6,0))</f>
        <v>0</v>
      </c>
      <c r="K6" s="6">
        <f>MIN(VLOOKUP(J$1,[1]Approved!$A$2:$J$19,8,0),VLOOKUP(J$1,[1]Approved!$A$2:$J$19,6,0))</f>
        <v>0</v>
      </c>
      <c r="L6" s="6">
        <f>MIN(SUM(VLOOKUP(L$1,[1]Approved!$A$2:$J$19,8,0),VLOOKUP(M$1,[1]Approved!$A$1:$J$18,8,0)),SUM(VLOOKUP(L$1,[1]Approved!$A$2:$J$19,6,0),VLOOKUP(M$1,[1]Approved!$A$1:$J$18,6,0)))</f>
        <v>0</v>
      </c>
      <c r="M6" s="6">
        <f>MIN(VLOOKUP(M$1,[1]Approved!$A$2:$J$19,8,0),VLOOKUP(M$1,[1]Approved!$A$2:$J$19,6,0))</f>
        <v>0</v>
      </c>
      <c r="N6" s="6">
        <f>MIN(VLOOKUP(N$1,[1]Approved!$A$2:$J$19,8,0),VLOOKUP(N$1,[1]Approved!$A$2:$J$19,6,0))</f>
        <v>72.8</v>
      </c>
      <c r="O6" s="6">
        <f>MIN(VLOOKUP(O$1,[1]Approved!$A$2:$J$19,8,0),VLOOKUP(O$1,[1]Approved!$A$2:$J$19,6,0))</f>
        <v>0</v>
      </c>
      <c r="P6" s="6">
        <f>MIN(VLOOKUP(P$1,[1]Approved!$A$2:$J$19,8,0),VLOOKUP(P$1,[1]Approved!$A$2:$J$19,6,0))</f>
        <v>0</v>
      </c>
      <c r="Q6" s="6">
        <f>MIN(VLOOKUP(Q$1,[1]Approved!$A$2:$J$19,8,0),VLOOKUP(Q$1,[1]Approved!$A$2:$J$19,6,0))</f>
        <v>0</v>
      </c>
      <c r="R6" s="6">
        <f>MIN(VLOOKUP(R$1,[1]Approved!$A$2:$J$19,8,0),VLOOKUP(R$1,[1]Approved!$A$2:$J$19,6,0))</f>
        <v>0</v>
      </c>
      <c r="S6" s="6">
        <f>MIN(VLOOKUP(S$1,[1]Approved!$A$2:$J$19,8,0),VLOOKUP(S$1,[1]Approved!$A$2:$J$19,6,0))</f>
        <v>0.2</v>
      </c>
      <c r="T6" s="6">
        <f>MIN(VLOOKUP(T$1,[1]Approved!$A$2:$J$19,8,0),VLOOKUP(T$1,[1]Approved!$A$2:$J$19,6,0))</f>
        <v>0</v>
      </c>
    </row>
    <row r="7" spans="1:20" ht="15" thickBot="1" x14ac:dyDescent="0.25">
      <c r="A7" s="16"/>
      <c r="B7" s="16"/>
      <c r="C7" s="8" t="s">
        <v>25</v>
      </c>
      <c r="D7" s="9">
        <f t="shared" ref="D7:T7" si="1">D5+D6</f>
        <v>134205.29999999999</v>
      </c>
      <c r="E7" s="9">
        <f t="shared" si="1"/>
        <v>51551.8</v>
      </c>
      <c r="F7" s="9">
        <f t="shared" si="1"/>
        <v>23939.8</v>
      </c>
      <c r="G7" s="9">
        <f t="shared" si="1"/>
        <v>6446</v>
      </c>
      <c r="H7" s="9">
        <f t="shared" si="1"/>
        <v>4086.7000000000003</v>
      </c>
      <c r="I7" s="9">
        <f t="shared" si="1"/>
        <v>2361.5</v>
      </c>
      <c r="J7" s="9">
        <f t="shared" si="1"/>
        <v>998</v>
      </c>
      <c r="K7" s="9">
        <f t="shared" si="1"/>
        <v>2127</v>
      </c>
      <c r="L7" s="9">
        <f t="shared" si="1"/>
        <v>7433.9</v>
      </c>
      <c r="M7" s="9">
        <f t="shared" si="1"/>
        <v>1609.7</v>
      </c>
      <c r="N7" s="9">
        <f t="shared" si="1"/>
        <v>20271.899999999998</v>
      </c>
      <c r="O7" s="9">
        <f t="shared" si="1"/>
        <v>2201.7999999999997</v>
      </c>
      <c r="P7" s="9">
        <f t="shared" si="1"/>
        <v>8377.4</v>
      </c>
      <c r="Q7" s="9">
        <f t="shared" si="1"/>
        <v>933.09999999999991</v>
      </c>
      <c r="R7" s="9">
        <f t="shared" si="1"/>
        <v>1560.1000000000001</v>
      </c>
      <c r="S7" s="9">
        <f t="shared" si="1"/>
        <v>19975.800000000003</v>
      </c>
      <c r="T7" s="9">
        <f t="shared" si="1"/>
        <v>2542.8999999999996</v>
      </c>
    </row>
    <row r="8" spans="1:20" ht="14.25" customHeight="1" x14ac:dyDescent="0.2">
      <c r="A8" s="14" t="s">
        <v>42</v>
      </c>
      <c r="B8" s="17" t="s">
        <v>40</v>
      </c>
      <c r="C8" s="3" t="s">
        <v>20</v>
      </c>
      <c r="D8" s="4">
        <f>VLOOKUP(D$1,[1]S10!$A$2:$I$19,2,0)</f>
        <v>388.57</v>
      </c>
      <c r="E8" s="4">
        <f>VLOOKUP(E$1,[1]S10!$A$2:$I$19,2,0)</f>
        <v>388.57</v>
      </c>
      <c r="F8" s="4">
        <f>VLOOKUP(F$1,[1]S10!$A$2:$I$19,2,0)</f>
        <v>388.57</v>
      </c>
      <c r="G8" s="4">
        <f>VLOOKUP(G$1,[1]S10!$A$2:$I$19,2,0)</f>
        <v>388.57</v>
      </c>
      <c r="H8" s="4">
        <f>VLOOKUP(H$1,[1]S10!$A$2:$I$19,2,0)</f>
        <v>388.57</v>
      </c>
      <c r="I8" s="4">
        <f>VLOOKUP(I$1,[1]S10!$A$2:$I$19,2,0)</f>
        <v>388.57</v>
      </c>
      <c r="J8" s="4">
        <f>VLOOKUP(J$1,[1]S10!$A$2:$I$19,2,0)</f>
        <v>388.57</v>
      </c>
      <c r="K8" s="4">
        <f>VLOOKUP(K$1,[1]S10!$A$2:$I$19,2,0)</f>
        <v>388.57</v>
      </c>
      <c r="L8" s="4">
        <f>VLOOKUP(L$1,[1]S10!$A$2:$I$19,2,0)</f>
        <v>388.57</v>
      </c>
      <c r="M8" s="4">
        <f>VLOOKUP(M$1,[1]S10!$A$2:$I$19,2,0)</f>
        <v>388.57</v>
      </c>
      <c r="N8" s="4">
        <f>VLOOKUP(N$1,[1]S10!$A$2:$I$19,2,0)</f>
        <v>388.57</v>
      </c>
      <c r="O8" s="4">
        <f>VLOOKUP(O$1,[1]S10!$A$2:$I$19,2,0)</f>
        <v>388.57</v>
      </c>
      <c r="P8" s="4">
        <f>VLOOKUP(P$1,[1]S10!$A$2:$I$19,2,0)</f>
        <v>388.57</v>
      </c>
      <c r="Q8" s="4">
        <f>VLOOKUP(Q$1,[1]S10!$A$2:$I$19,2,0)</f>
        <v>388.57</v>
      </c>
      <c r="R8" s="4">
        <f>VLOOKUP(R$1,[1]S10!$A$2:$I$19,2,0)</f>
        <v>388.57</v>
      </c>
      <c r="S8" s="4">
        <f>VLOOKUP(S$1,[1]S10!$A$2:$I$19,2,0)</f>
        <v>388.57</v>
      </c>
      <c r="T8" s="4">
        <f>VLOOKUP(T$1,[1]S10!$A$2:$I$19,2,0)</f>
        <v>388.57</v>
      </c>
    </row>
    <row r="9" spans="1:20" x14ac:dyDescent="0.2">
      <c r="A9" s="15"/>
      <c r="B9" s="18"/>
      <c r="C9" s="5" t="s">
        <v>21</v>
      </c>
      <c r="D9" s="6">
        <f>VLOOKUP(D$1,[1]S10!$A$2:$I$19,4,0)+SUM(E9,L9,N9,Q9,R9,S9)</f>
        <v>128674.7</v>
      </c>
      <c r="E9" s="6">
        <f>VLOOKUP(E$1,[1]S10!$A$2:$I$19,4,0)+SUM(F9,G9,P9)</f>
        <v>50070.8</v>
      </c>
      <c r="F9" s="6">
        <f>VLOOKUP(F$1,[1]S10!$A$2:$I$19,4,0)+SUM(H9,J9,T9)</f>
        <v>23337.7</v>
      </c>
      <c r="G9" s="6">
        <f>VLOOKUP(G$1,[1]S10!$A$2:$I$19,4,0)+K9+O9</f>
        <v>6192.1</v>
      </c>
      <c r="H9" s="6">
        <f>VLOOKUP(H$1,[1]S10!$A$2:$I$19,4,0)+I9</f>
        <v>3907.8</v>
      </c>
      <c r="I9" s="6">
        <f>VLOOKUP(I$1,[1]S10!$A$2:$I$19,4,0)</f>
        <v>2316</v>
      </c>
      <c r="J9" s="6">
        <f>VLOOKUP(J$1,[1]S10!$A$2:$I$19,4,0)</f>
        <v>964.1</v>
      </c>
      <c r="K9" s="6">
        <f>VLOOKUP(K$1,[1]S10!$A$2:$I$19,4,0)</f>
        <v>2022.8</v>
      </c>
      <c r="L9" s="6">
        <f>VLOOKUP(L$1,[1]S10!$A$2:$I$19,4,0)+M9</f>
        <v>6923.9</v>
      </c>
      <c r="M9" s="6">
        <f>VLOOKUP(M$1,[1]S10!$A$2:$I$19,4,0)</f>
        <v>1534</v>
      </c>
      <c r="N9" s="6">
        <f>VLOOKUP(N$1,[1]S10!$A$2:$I$19,4,0)</f>
        <v>19302.3</v>
      </c>
      <c r="O9" s="6">
        <f>VLOOKUP(O$1,[1]S10!$A$2:$I$19,4,0)</f>
        <v>2052.1</v>
      </c>
      <c r="P9" s="6">
        <f>VLOOKUP(P$1,[1]S10!$A$2:$I$19,4,0)</f>
        <v>8057.6</v>
      </c>
      <c r="Q9" s="6">
        <f>VLOOKUP(Q$1,[1]S10!$A$2:$I$19,4,0)</f>
        <v>783.3</v>
      </c>
      <c r="R9" s="6">
        <f>VLOOKUP(R$1,[1]S10!$A$2:$I$19,4,0)</f>
        <v>1445.2</v>
      </c>
      <c r="S9" s="6">
        <f>VLOOKUP(S$1,[1]S10!$A$2:$I$19,4,0)</f>
        <v>19420.7</v>
      </c>
      <c r="T9" s="6">
        <f>VLOOKUP(T$1,[1]S10!$A$2:$I$19,4,0)</f>
        <v>2483.6999999999998</v>
      </c>
    </row>
    <row r="10" spans="1:20" x14ac:dyDescent="0.2">
      <c r="A10" s="15"/>
      <c r="B10" s="18"/>
      <c r="C10" s="5" t="s">
        <v>22</v>
      </c>
      <c r="D10" s="6">
        <f>VLOOKUP(D$1,[1]S10!$A$2:$I$19,3,0)+SUM(E10,L10,N10,Q10,R10,S10)</f>
        <v>5359.8000000000011</v>
      </c>
      <c r="E10" s="6">
        <f>VLOOKUP(E$1,[1]S10!$A$2:$I$19,3,0)+SUM(F10,G10,P10)</f>
        <v>1456</v>
      </c>
      <c r="F10" s="6">
        <f>VLOOKUP(F$1,[1]S10!$A$2:$I$19,3,0)+SUM(H10,J10,T10)</f>
        <v>602.1</v>
      </c>
      <c r="G10" s="6">
        <f>VLOOKUP(G$1,[1]S10!$A$2:$I$19,3,0)+K10+O10</f>
        <v>253.89999999999998</v>
      </c>
      <c r="H10" s="6">
        <f>VLOOKUP(H$1,[1]S10!$A$2:$I$19,3,0)+I10</f>
        <v>178.9</v>
      </c>
      <c r="I10" s="6">
        <f>VLOOKUP(I$1,[1]S10!$A$2:$I$19,3,0)</f>
        <v>45.5</v>
      </c>
      <c r="J10" s="6">
        <f>VLOOKUP(J$1,[1]S10!$A$2:$I$19,3,0)</f>
        <v>33.9</v>
      </c>
      <c r="K10" s="6">
        <f>VLOOKUP(K$1,[1]S10!$A$2:$I$19,3,0)</f>
        <v>104.2</v>
      </c>
      <c r="L10" s="6">
        <f>VLOOKUP(L$1,[1]S10!$A$2:$I$19,3,0)+M10</f>
        <v>510</v>
      </c>
      <c r="M10" s="6">
        <f>VLOOKUP(M$1,[1]S10!$A$2:$I$19,3,0)</f>
        <v>75.7</v>
      </c>
      <c r="N10" s="6">
        <f>VLOOKUP(N$1,[1]S10!$A$2:$I$19,3,0)</f>
        <v>896.8</v>
      </c>
      <c r="O10" s="6">
        <f>VLOOKUP(O$1,[1]S10!$A$2:$I$19,3,0)</f>
        <v>149.69999999999999</v>
      </c>
      <c r="P10" s="6">
        <f>VLOOKUP(P$1,[1]S10!$A$2:$I$19,3,0)</f>
        <v>319.8</v>
      </c>
      <c r="Q10" s="6">
        <f>VLOOKUP(Q$1,[1]S10!$A$2:$I$19,3,0)</f>
        <v>149.80000000000001</v>
      </c>
      <c r="R10" s="6">
        <f>VLOOKUP(R$1,[1]S10!$A$2:$I$19,3,0)</f>
        <v>114.9</v>
      </c>
      <c r="S10" s="6">
        <f>VLOOKUP(S$1,[1]S10!$A$2:$I$19,3,0)</f>
        <v>554.9</v>
      </c>
      <c r="T10" s="6">
        <f>VLOOKUP(T$1,[1]S10!$A$2:$I$19,3,0)</f>
        <v>59.2</v>
      </c>
    </row>
    <row r="11" spans="1:20" x14ac:dyDescent="0.2">
      <c r="A11" s="15"/>
      <c r="B11" s="18"/>
      <c r="C11" s="7" t="s">
        <v>23</v>
      </c>
      <c r="D11" s="6">
        <f t="shared" ref="D11:T11" si="2">SUM(D9:D10)</f>
        <v>134034.5</v>
      </c>
      <c r="E11" s="6">
        <f t="shared" si="2"/>
        <v>51526.8</v>
      </c>
      <c r="F11" s="6">
        <f t="shared" si="2"/>
        <v>23939.8</v>
      </c>
      <c r="G11" s="6">
        <f t="shared" si="2"/>
        <v>6446</v>
      </c>
      <c r="H11" s="6">
        <f t="shared" si="2"/>
        <v>4086.7000000000003</v>
      </c>
      <c r="I11" s="6">
        <f t="shared" si="2"/>
        <v>2361.5</v>
      </c>
      <c r="J11" s="6">
        <f t="shared" si="2"/>
        <v>998</v>
      </c>
      <c r="K11" s="6">
        <f t="shared" si="2"/>
        <v>2127</v>
      </c>
      <c r="L11" s="6">
        <f t="shared" si="2"/>
        <v>7433.9</v>
      </c>
      <c r="M11" s="6">
        <f t="shared" si="2"/>
        <v>1609.7</v>
      </c>
      <c r="N11" s="6">
        <f t="shared" si="2"/>
        <v>20199.099999999999</v>
      </c>
      <c r="O11" s="6">
        <f t="shared" si="2"/>
        <v>2201.7999999999997</v>
      </c>
      <c r="P11" s="6">
        <f t="shared" si="2"/>
        <v>8377.4</v>
      </c>
      <c r="Q11" s="6">
        <f t="shared" si="2"/>
        <v>933.09999999999991</v>
      </c>
      <c r="R11" s="6">
        <f t="shared" si="2"/>
        <v>1560.1000000000001</v>
      </c>
      <c r="S11" s="6">
        <f t="shared" si="2"/>
        <v>19975.600000000002</v>
      </c>
      <c r="T11" s="6">
        <f t="shared" si="2"/>
        <v>2542.8999999999996</v>
      </c>
    </row>
    <row r="12" spans="1:20" x14ac:dyDescent="0.2">
      <c r="A12" s="15"/>
      <c r="B12" s="18"/>
      <c r="C12" s="7" t="s">
        <v>24</v>
      </c>
      <c r="D12" s="6">
        <f>MIN(SUM([1]S10!$F$2:$F$18),SUM([1]S10!$H$2:$H$18))</f>
        <v>170.79999999999998</v>
      </c>
      <c r="E12" s="6">
        <f>MIN(SUM(VLOOKUP(E$1,[1]S10!$A$2:$J$19,8,0),VLOOKUP(F$1,[1]S10!$A$2:$J$18,8,0),VLOOKUP(G$1,[1]S10!$A$2:$J$18,8,0),VLOOKUP(P$1,[1]S10!$A$2:$J$18,8,0),VLOOKUP(L$1,[1]S10!$A$2:$J$18,8,0),VLOOKUP(M$1,[1]S10!$A$2:$J$18,8,0),VLOOKUP(K$1,[1]S10!$A$2:$J$18,8,0),VLOOKUP(O$1,[1]S10!$A$2:$J$18,8,0),VLOOKUP(H$1,[1]S10!$A$2:$J$18,8,0),VLOOKUP(I$1,[1]S10!$A$2:$J$18,8,0),VLOOKUP(T$1,[1]S10!$A$2:$J$18,8,0)),SUM(VLOOKUP(E$1,[1]S10!$A$2:$J$19,6,0),VLOOKUP(F$1,[1]S10!$A$2:$J$18,6,0),VLOOKUP(G$1,[1]S10!$A$2:$J$18,6,0),VLOOKUP(P$1,[1]S10!$A$2:$J$18,6,0),VLOOKUP(L$1,[1]S10!$A$2:$J$18,6,0),VLOOKUP(M$1,[1]S10!$A$2:$J$18,6,0),VLOOKUP(K$1,[1]S10!$A$2:$J$18,6,0),VLOOKUP(O$1,[1]S10!$A$2:$J$18,6,0)*VLOOKUP(H$1,[1]S10!$A$2:$J$18,6,0),VLOOKUP(I$1,[1]S10!$A$2:$J$18,6,0),VLOOKUP(T$1,[1]S10!$A$2:$J$18,6,0)))</f>
        <v>97.799999999999983</v>
      </c>
      <c r="F12" s="6">
        <f>MIN(SUM(VLOOKUP(F$1,[1]S10!$A$2:$J$19,8,0),VLOOKUP(J$1,[1]S10!$A$2:$J$18,8,0),VLOOKUP(H$1,[1]S10!$A$2:$J$18,8,0),VLOOKUP(T$1,[1]S10!$A$2:$J$18,8,0)),SUM(VLOOKUP(F$1,[1]S10!$A$2:$J$19,6,0),VLOOKUP(J$1,[1]S10!$A$2:$J$18,6,0),VLOOKUP(H$1,[1]S10!$A$2:$J$18,6,0),VLOOKUP(T$1,[1]S10!$A$2:$J$18,6,0)))</f>
        <v>0</v>
      </c>
      <c r="G12" s="6">
        <f>MIN(SUM(VLOOKUP(G$1,[1]S10!$A$2:$J$19,8,0),VLOOKUP(K$1,[1]S10!$A$2:$J$18,8,0),VLOOKUP(O$1,[1]S10!$A$2:$J$18,8,0)),SUM(VLOOKUP(G$1,[1]S10!$A$2:$J$19,6,0),VLOOKUP(K$1,[1]S10!$A$2:$J$18,6,0),VLOOKUP(O$1,[1]S10!$A$2:$J$18,6,0)))</f>
        <v>0</v>
      </c>
      <c r="H12" s="6">
        <f>MIN(SUM(VLOOKUP(H$1,[1]S10!$A$2:$J$19,8,0),VLOOKUP(I$1,[1]S10!$A$1:$J$18,8,0)),SUM(VLOOKUP(H$1,[1]S10!$A$2:$J$19,6,0),VLOOKUP(I$1,[1]S10!$A$1:$J$18,6,0)))</f>
        <v>0</v>
      </c>
      <c r="I12" s="6">
        <f>MIN(VLOOKUP(I$1,[1]S10!$A$2:$J$19,8,0),VLOOKUP(I$1,[1]S10!$A$2:$J$19,6,0))</f>
        <v>0</v>
      </c>
      <c r="J12" s="6">
        <f>MIN(VLOOKUP(J$1,[1]S10!$A$2:$J$19,8,0),VLOOKUP(J$1,[1]S10!$A$2:$J$19,6,0))</f>
        <v>0</v>
      </c>
      <c r="K12" s="6">
        <f>MIN(VLOOKUP(J$1,[1]S10!$A$2:$J$19,8,0),VLOOKUP(J$1,[1]S10!$A$2:$J$19,6,0))</f>
        <v>0</v>
      </c>
      <c r="L12" s="6">
        <f>MIN(SUM(VLOOKUP(L$1,[1]S10!$A$2:$J$19,8,0),VLOOKUP(M$1,[1]S10!$A$1:$J$18,8,0)),SUM(VLOOKUP(L$1,[1]S10!$A$2:$J$19,6,0),VLOOKUP(M$1,[1]S10!$A$1:$J$18,6,0)))</f>
        <v>0</v>
      </c>
      <c r="M12" s="6">
        <f>MIN(VLOOKUP(M$1,[1]S10!$A$2:$J$19,8,0),VLOOKUP(M$1,[1]S10!$A$2:$J$19,6,0))</f>
        <v>0</v>
      </c>
      <c r="N12" s="6">
        <f>MIN(VLOOKUP(N$1,[1]S10!$A$2:$J$19,8,0),VLOOKUP(N$1,[1]S10!$A$2:$J$19,6,0))</f>
        <v>72.8</v>
      </c>
      <c r="O12" s="6">
        <f>MIN(VLOOKUP(O$1,[1]S10!$A$2:$J$19,8,0),VLOOKUP(O$1,[1]S10!$A$2:$J$19,6,0))</f>
        <v>0</v>
      </c>
      <c r="P12" s="6">
        <f>MIN(VLOOKUP(P$1,[1]S10!$A$2:$J$19,8,0),VLOOKUP(P$1,[1]S10!$A$2:$J$19,6,0))</f>
        <v>0</v>
      </c>
      <c r="Q12" s="6">
        <f>MIN(VLOOKUP(Q$1,[1]S10!$A$2:$J$19,8,0),VLOOKUP(Q$1,[1]S10!$A$2:$J$19,6,0))</f>
        <v>0</v>
      </c>
      <c r="R12" s="6">
        <f>MIN(VLOOKUP(R$1,[1]S10!$A$2:$J$19,8,0),VLOOKUP(R$1,[1]S10!$A$2:$J$19,6,0))</f>
        <v>0</v>
      </c>
      <c r="S12" s="6">
        <f>MIN(VLOOKUP(S$1,[1]S10!$A$2:$J$19,8,0),VLOOKUP(S$1,[1]S10!$A$2:$J$19,6,0))</f>
        <v>0.2</v>
      </c>
      <c r="T12" s="6">
        <f>MIN(VLOOKUP(T$1,[1]S10!$A$2:$J$19,8,0),VLOOKUP(T$1,[1]S10!$A$2:$J$19,6,0))</f>
        <v>0</v>
      </c>
    </row>
    <row r="13" spans="1:20" ht="15" thickBot="1" x14ac:dyDescent="0.25">
      <c r="A13" s="16"/>
      <c r="B13" s="19"/>
      <c r="C13" s="8" t="s">
        <v>25</v>
      </c>
      <c r="D13" s="9">
        <f t="shared" ref="D13:T13" si="3">D11+D12</f>
        <v>134205.29999999999</v>
      </c>
      <c r="E13" s="9">
        <f t="shared" si="3"/>
        <v>51624.600000000006</v>
      </c>
      <c r="F13" s="9">
        <f t="shared" si="3"/>
        <v>23939.8</v>
      </c>
      <c r="G13" s="9">
        <f t="shared" si="3"/>
        <v>6446</v>
      </c>
      <c r="H13" s="9">
        <f t="shared" si="3"/>
        <v>4086.7000000000003</v>
      </c>
      <c r="I13" s="9">
        <f t="shared" si="3"/>
        <v>2361.5</v>
      </c>
      <c r="J13" s="9">
        <f t="shared" si="3"/>
        <v>998</v>
      </c>
      <c r="K13" s="9">
        <f t="shared" si="3"/>
        <v>2127</v>
      </c>
      <c r="L13" s="9">
        <f t="shared" si="3"/>
        <v>7433.9</v>
      </c>
      <c r="M13" s="9">
        <f t="shared" si="3"/>
        <v>1609.7</v>
      </c>
      <c r="N13" s="9">
        <f t="shared" si="3"/>
        <v>20271.899999999998</v>
      </c>
      <c r="O13" s="9">
        <f t="shared" si="3"/>
        <v>2201.7999999999997</v>
      </c>
      <c r="P13" s="9">
        <f t="shared" si="3"/>
        <v>8377.4</v>
      </c>
      <c r="Q13" s="9">
        <f t="shared" si="3"/>
        <v>933.09999999999991</v>
      </c>
      <c r="R13" s="9">
        <f t="shared" si="3"/>
        <v>1560.1000000000001</v>
      </c>
      <c r="S13" s="9">
        <f t="shared" si="3"/>
        <v>19975.800000000003</v>
      </c>
      <c r="T13" s="9">
        <f t="shared" si="3"/>
        <v>2542.8999999999996</v>
      </c>
    </row>
    <row r="14" spans="1:20" ht="14.25" customHeight="1" x14ac:dyDescent="0.2">
      <c r="A14" s="14">
        <v>1</v>
      </c>
      <c r="B14" s="14" t="s">
        <v>26</v>
      </c>
      <c r="C14" s="3" t="s">
        <v>20</v>
      </c>
      <c r="D14" s="4">
        <f>VLOOKUP(D$1,[1]S1!$A$2:$I$19,2,0)</f>
        <v>388.57</v>
      </c>
      <c r="E14" s="4">
        <f>VLOOKUP(E$1,[1]S1!$A$2:$I$19,2,0)</f>
        <v>388.57</v>
      </c>
      <c r="F14" s="4">
        <f>VLOOKUP(F$1,[1]S1!$A$2:$I$19,2,0)</f>
        <v>388.57</v>
      </c>
      <c r="G14" s="4">
        <f>VLOOKUP(G$1,[1]S1!$A$2:$I$19,2,0)</f>
        <v>388.57</v>
      </c>
      <c r="H14" s="4">
        <f>VLOOKUP(H$1,[1]S1!$A$2:$I$19,2,0)</f>
        <v>388.57</v>
      </c>
      <c r="I14" s="4">
        <f>VLOOKUP(I$1,[1]S1!$A$2:$I$19,2,0)</f>
        <v>388.57</v>
      </c>
      <c r="J14" s="4">
        <f>VLOOKUP(J$1,[1]S1!$A$2:$I$19,2,0)</f>
        <v>388.57</v>
      </c>
      <c r="K14" s="4">
        <f>VLOOKUP(K$1,[1]S1!$A$2:$I$19,2,0)</f>
        <v>388.57</v>
      </c>
      <c r="L14" s="4">
        <f>VLOOKUP(L$1,[1]S1!$A$2:$I$19,2,0)</f>
        <v>388.57</v>
      </c>
      <c r="M14" s="4">
        <f>VLOOKUP(M$1,[1]S1!$A$2:$I$19,2,0)</f>
        <v>388.57</v>
      </c>
      <c r="N14" s="4">
        <f>VLOOKUP(N$1,[1]S1!$A$2:$I$19,2,0)</f>
        <v>388.57</v>
      </c>
      <c r="O14" s="4">
        <f>VLOOKUP(O$1,[1]S1!$A$2:$I$19,2,0)</f>
        <v>388.57</v>
      </c>
      <c r="P14" s="4">
        <f>VLOOKUP(P$1,[1]S1!$A$2:$I$19,2,0)</f>
        <v>388.57</v>
      </c>
      <c r="Q14" s="4">
        <f>VLOOKUP(Q$1,[1]S1!$A$2:$I$19,2,0)</f>
        <v>388.57</v>
      </c>
      <c r="R14" s="4">
        <f>VLOOKUP(R$1,[1]S1!$A$2:$I$19,2,0)</f>
        <v>388.57</v>
      </c>
      <c r="S14" s="4">
        <f>VLOOKUP(S$1,[1]S1!$A$2:$I$19,2,0)</f>
        <v>388.57</v>
      </c>
      <c r="T14" s="4">
        <f>VLOOKUP(T$1,[1]S1!$A$2:$I$19,2,0)</f>
        <v>388.57</v>
      </c>
    </row>
    <row r="15" spans="1:20" ht="14.25" customHeight="1" x14ac:dyDescent="0.2">
      <c r="A15" s="15"/>
      <c r="B15" s="15"/>
      <c r="C15" s="5" t="s">
        <v>21</v>
      </c>
      <c r="D15" s="6">
        <f>VLOOKUP(D$1,[1]S1!$A$2:$I$19,4,0)+SUM(E15,L15,N15,Q15,R15,S15)</f>
        <v>128674.7</v>
      </c>
      <c r="E15" s="6">
        <f>VLOOKUP(E$1,[1]S1!$A$2:$I$19,4,0)+SUM(F15,G15,P15)</f>
        <v>50070.8</v>
      </c>
      <c r="F15" s="6">
        <f>VLOOKUP(F$1,[1]S1!$A$2:$I$19,4,0)+SUM(H15,J15,T15)</f>
        <v>23337.7</v>
      </c>
      <c r="G15" s="6">
        <f>VLOOKUP(G$1,[1]S1!$A$2:$I$19,4,0)+K15+O15</f>
        <v>6192.1</v>
      </c>
      <c r="H15" s="6">
        <f>VLOOKUP(H$1,[1]S1!$A$2:$I$19,4,0)+I15</f>
        <v>3907.8</v>
      </c>
      <c r="I15" s="6">
        <f>VLOOKUP(I$1,[1]S1!$A$2:$I$19,4,0)</f>
        <v>2316</v>
      </c>
      <c r="J15" s="6">
        <f>VLOOKUP(J$1,[1]S1!$A$2:$I$19,4,0)</f>
        <v>964.1</v>
      </c>
      <c r="K15" s="6">
        <f>VLOOKUP(K$1,[1]S1!$A$2:$I$19,4,0)</f>
        <v>2022.8</v>
      </c>
      <c r="L15" s="6">
        <f>VLOOKUP(L$1,[1]S1!$A$2:$I$19,4,0)+M15</f>
        <v>6923.9</v>
      </c>
      <c r="M15" s="6">
        <f>VLOOKUP(M$1,[1]S1!$A$2:$I$19,4,0)</f>
        <v>1534</v>
      </c>
      <c r="N15" s="6">
        <f>VLOOKUP(N$1,[1]S1!$A$2:$I$19,4,0)</f>
        <v>19302.3</v>
      </c>
      <c r="O15" s="6">
        <f>VLOOKUP(O$1,[1]S1!$A$2:$I$19,4,0)</f>
        <v>2052.1</v>
      </c>
      <c r="P15" s="6">
        <f>VLOOKUP(P$1,[1]S1!$A$2:$I$19,4,0)</f>
        <v>8057.6</v>
      </c>
      <c r="Q15" s="6">
        <f>VLOOKUP(Q$1,[1]S1!$A$2:$I$19,4,0)</f>
        <v>783.3</v>
      </c>
      <c r="R15" s="6">
        <f>VLOOKUP(R$1,[1]S1!$A$2:$I$19,4,0)</f>
        <v>1445.2</v>
      </c>
      <c r="S15" s="6">
        <f>VLOOKUP(S$1,[1]S1!$A$2:$I$19,4,0)</f>
        <v>19420.7</v>
      </c>
      <c r="T15" s="6">
        <f>VLOOKUP(T$1,[1]S1!$A$2:$I$19,4,0)</f>
        <v>2483.6999999999998</v>
      </c>
    </row>
    <row r="16" spans="1:20" x14ac:dyDescent="0.2">
      <c r="A16" s="15"/>
      <c r="B16" s="15"/>
      <c r="C16" s="5" t="s">
        <v>22</v>
      </c>
      <c r="D16" s="6">
        <f>VLOOKUP(D$1,[1]S1!$A$2:$I$19,3,0)+SUM(E16,L16,N16,Q16,R16,S16)</f>
        <v>5359.8000000000011</v>
      </c>
      <c r="E16" s="6">
        <f>VLOOKUP(E$1,[1]S1!$A$2:$I$19,3,0)+SUM(F16,G16,P16)</f>
        <v>1456</v>
      </c>
      <c r="F16" s="6">
        <f>VLOOKUP(F$1,[1]S1!$A$2:$I$19,3,0)+SUM(H16,J16,T16)</f>
        <v>602.1</v>
      </c>
      <c r="G16" s="6">
        <f>VLOOKUP(G$1,[1]S1!$A$2:$I$19,3,0)+K16+O16</f>
        <v>253.89999999999998</v>
      </c>
      <c r="H16" s="6">
        <f>VLOOKUP(H$1,[1]S1!$A$2:$I$19,3,0)+I16</f>
        <v>178.9</v>
      </c>
      <c r="I16" s="6">
        <f>VLOOKUP(I$1,[1]S1!$A$2:$I$19,3,0)</f>
        <v>45.5</v>
      </c>
      <c r="J16" s="6">
        <f>VLOOKUP(J$1,[1]S1!$A$2:$I$19,3,0)</f>
        <v>33.9</v>
      </c>
      <c r="K16" s="6">
        <f>VLOOKUP(K$1,[1]S1!$A$2:$I$19,3,0)</f>
        <v>104.2</v>
      </c>
      <c r="L16" s="6">
        <f>VLOOKUP(L$1,[1]S1!$A$2:$I$19,3,0)+M16</f>
        <v>510</v>
      </c>
      <c r="M16" s="6">
        <f>VLOOKUP(M$1,[1]S1!$A$2:$I$19,3,0)</f>
        <v>75.7</v>
      </c>
      <c r="N16" s="6">
        <f>VLOOKUP(N$1,[1]S1!$A$2:$I$19,3,0)</f>
        <v>896.8</v>
      </c>
      <c r="O16" s="6">
        <f>VLOOKUP(O$1,[1]S1!$A$2:$I$19,3,0)</f>
        <v>149.69999999999999</v>
      </c>
      <c r="P16" s="6">
        <f>VLOOKUP(P$1,[1]S1!$A$2:$I$19,3,0)</f>
        <v>319.8</v>
      </c>
      <c r="Q16" s="6">
        <f>VLOOKUP(Q$1,[1]S1!$A$2:$I$19,3,0)</f>
        <v>149.80000000000001</v>
      </c>
      <c r="R16" s="6">
        <f>VLOOKUP(R$1,[1]S1!$A$2:$I$19,3,0)</f>
        <v>114.9</v>
      </c>
      <c r="S16" s="6">
        <f>VLOOKUP(S$1,[1]S1!$A$2:$I$19,3,0)</f>
        <v>554.9</v>
      </c>
      <c r="T16" s="6">
        <f>VLOOKUP(T$1,[1]S1!$A$2:$I$19,3,0)</f>
        <v>59.2</v>
      </c>
    </row>
    <row r="17" spans="1:20" x14ac:dyDescent="0.2">
      <c r="A17" s="15"/>
      <c r="B17" s="15"/>
      <c r="C17" s="7" t="s">
        <v>23</v>
      </c>
      <c r="D17" s="6">
        <f t="shared" ref="D17:T17" si="4">SUM(D15:D16)</f>
        <v>134034.5</v>
      </c>
      <c r="E17" s="6">
        <f t="shared" si="4"/>
        <v>51526.8</v>
      </c>
      <c r="F17" s="6">
        <f t="shared" si="4"/>
        <v>23939.8</v>
      </c>
      <c r="G17" s="6">
        <f t="shared" si="4"/>
        <v>6446</v>
      </c>
      <c r="H17" s="6">
        <f t="shared" si="4"/>
        <v>4086.7000000000003</v>
      </c>
      <c r="I17" s="6">
        <f t="shared" si="4"/>
        <v>2361.5</v>
      </c>
      <c r="J17" s="6">
        <f t="shared" si="4"/>
        <v>998</v>
      </c>
      <c r="K17" s="6">
        <f t="shared" si="4"/>
        <v>2127</v>
      </c>
      <c r="L17" s="6">
        <f t="shared" si="4"/>
        <v>7433.9</v>
      </c>
      <c r="M17" s="6">
        <f t="shared" si="4"/>
        <v>1609.7</v>
      </c>
      <c r="N17" s="6">
        <f t="shared" si="4"/>
        <v>20199.099999999999</v>
      </c>
      <c r="O17" s="6">
        <f t="shared" si="4"/>
        <v>2201.7999999999997</v>
      </c>
      <c r="P17" s="6">
        <f t="shared" si="4"/>
        <v>8377.4</v>
      </c>
      <c r="Q17" s="6">
        <f t="shared" si="4"/>
        <v>933.09999999999991</v>
      </c>
      <c r="R17" s="6">
        <f t="shared" si="4"/>
        <v>1560.1000000000001</v>
      </c>
      <c r="S17" s="6">
        <f t="shared" si="4"/>
        <v>19975.600000000002</v>
      </c>
      <c r="T17" s="6">
        <f t="shared" si="4"/>
        <v>2542.8999999999996</v>
      </c>
    </row>
    <row r="18" spans="1:20" x14ac:dyDescent="0.2">
      <c r="A18" s="15"/>
      <c r="B18" s="15"/>
      <c r="C18" s="7" t="s">
        <v>24</v>
      </c>
      <c r="D18" s="6">
        <f>MIN(SUM([1]S1!$F$2:$F$18),SUM([1]S1!$H$2:$H$18))</f>
        <v>170.79999999999998</v>
      </c>
      <c r="E18" s="6">
        <f>MIN(SUM(VLOOKUP(E$1,[1]S1!$A$2:$J$19,8,0),VLOOKUP(F$1,[1]S1!$A$2:$J$18,8,0),VLOOKUP(G$1,[1]S1!$A$2:$J$18,8,0),VLOOKUP(P$1,[1]S1!$A$2:$J$18,8,0),VLOOKUP(L$1,[1]S1!$A$2:$J$18,8,0),VLOOKUP(M$1,[1]S1!$A$2:$J$18,8,0),VLOOKUP(K$1,[1]S1!$A$2:$J$18,8,0),VLOOKUP(O$1,[1]S1!$A$2:$J$18,8,0),VLOOKUP(H$1,[1]S1!$A$2:$J$18,8,0),VLOOKUP(I$1,[1]S1!$A$2:$J$18,8,0),VLOOKUP(T$1,[1]S1!$A$2:$J$18,8,0)),SUM(VLOOKUP(E$1,[1]S1!$A$2:$J$19,6,0),VLOOKUP(F$1,[1]S1!$A$2:$J$18,6,0),VLOOKUP(G$1,[1]S1!$A$2:$J$18,6,0),VLOOKUP(P$1,[1]S1!$A$2:$J$18,6,0),VLOOKUP(L$1,[1]S1!$A$2:$J$18,6,0),VLOOKUP(M$1,[1]S1!$A$2:$J$18,6,0),VLOOKUP(K$1,[1]S1!$A$2:$J$18,6,0),VLOOKUP(O$1,[1]S1!$A$2:$J$18,6,0)*VLOOKUP(H$1,[1]S1!$A$2:$J$18,6,0),VLOOKUP(I$1,[1]S1!$A$2:$J$18,6,0),VLOOKUP(T$1,[1]S1!$A$2:$J$18,6,0)))</f>
        <v>97.799999999999983</v>
      </c>
      <c r="F18" s="6">
        <f>MIN(SUM(VLOOKUP(F$1,[1]S1!$A$2:$J$19,8,0),VLOOKUP(J$1,[1]S1!$A$2:$J$18,8,0),VLOOKUP(H$1,[1]S1!$A$2:$J$18,8,0),VLOOKUP(T$1,[1]S1!$A$2:$J$18,8,0)),SUM(VLOOKUP(F$1,[1]S1!$A$2:$J$19,6,0),VLOOKUP(J$1,[1]S1!$A$2:$J$18,6,0),VLOOKUP(H$1,[1]S1!$A$2:$J$18,6,0),VLOOKUP(T$1,[1]S1!$A$2:$J$18,6,0)))</f>
        <v>0</v>
      </c>
      <c r="G18" s="6">
        <f>MIN(SUM(VLOOKUP(G$1,[1]S1!$A$2:$J$19,8,0),VLOOKUP(K$1,[1]S1!$A$2:$J$18,8,0),VLOOKUP(O$1,[1]S1!$A$2:$J$18,8,0)),SUM(VLOOKUP(G$1,[1]S1!$A$2:$J$19,6,0),VLOOKUP(K$1,[1]S1!$A$2:$J$18,6,0),VLOOKUP(O$1,[1]S1!$A$2:$J$18,6,0)))</f>
        <v>0</v>
      </c>
      <c r="H18" s="6">
        <f>MIN(SUM(VLOOKUP(H$1,[1]S1!$A$2:$J$19,8,0),VLOOKUP(I$1,[1]S1!$A$1:$J$18,8,0)),SUM(VLOOKUP(H$1,[1]S1!$A$2:$J$19,6,0),VLOOKUP(I$1,[1]S1!$A$1:$J$18,6,0)))</f>
        <v>0</v>
      </c>
      <c r="I18" s="6">
        <f>MIN(VLOOKUP(I$1,[1]S1!$A$2:$J$19,8,0),VLOOKUP(I$1,[1]S1!$A$2:$J$19,6,0))</f>
        <v>0</v>
      </c>
      <c r="J18" s="6">
        <f>MIN(VLOOKUP(J$1,[1]S1!$A$2:$J$19,8,0),VLOOKUP(J$1,[1]S1!$A$2:$J$19,6,0))</f>
        <v>0</v>
      </c>
      <c r="K18" s="6">
        <f>MIN(VLOOKUP(J$1,[1]S1!$A$2:$J$19,8,0),VLOOKUP(J$1,[1]S1!$A$2:$J$19,6,0))</f>
        <v>0</v>
      </c>
      <c r="L18" s="6">
        <f>MIN(SUM(VLOOKUP(L$1,[1]S1!$A$2:$J$19,8,0),VLOOKUP(M$1,[1]S1!$A$1:$J$18,8,0)),SUM(VLOOKUP(L$1,[1]S1!$A$2:$J$19,6,0),VLOOKUP(M$1,[1]S1!$A$1:$J$18,6,0)))</f>
        <v>0</v>
      </c>
      <c r="M18" s="6">
        <f>MIN(VLOOKUP(M$1,[1]S1!$A$2:$J$19,8,0),VLOOKUP(M$1,[1]S1!$A$2:$J$19,6,0))</f>
        <v>0</v>
      </c>
      <c r="N18" s="6">
        <f>MIN(VLOOKUP(N$1,[1]S1!$A$2:$J$19,8,0),VLOOKUP(N$1,[1]S1!$A$2:$J$19,6,0))</f>
        <v>72.8</v>
      </c>
      <c r="O18" s="6">
        <f>MIN(VLOOKUP(O$1,[1]S1!$A$2:$J$19,8,0),VLOOKUP(O$1,[1]S1!$A$2:$J$19,6,0))</f>
        <v>0</v>
      </c>
      <c r="P18" s="6">
        <f>MIN(VLOOKUP(P$1,[1]S1!$A$2:$J$19,8,0),VLOOKUP(P$1,[1]S1!$A$2:$J$19,6,0))</f>
        <v>0</v>
      </c>
      <c r="Q18" s="6">
        <f>MIN(VLOOKUP(Q$1,[1]S1!$A$2:$J$19,8,0),VLOOKUP(Q$1,[1]S1!$A$2:$J$19,6,0))</f>
        <v>0</v>
      </c>
      <c r="R18" s="6">
        <f>MIN(VLOOKUP(R$1,[1]S1!$A$2:$J$19,8,0),VLOOKUP(R$1,[1]S1!$A$2:$J$19,6,0))</f>
        <v>0</v>
      </c>
      <c r="S18" s="6">
        <f>MIN(VLOOKUP(S$1,[1]S1!$A$2:$J$19,8,0),VLOOKUP(S$1,[1]S1!$A$2:$J$19,6,0))</f>
        <v>0.2</v>
      </c>
      <c r="T18" s="6">
        <f>MIN(VLOOKUP(T$1,[1]S1!$A$2:$J$19,8,0),VLOOKUP(T$1,[1]S1!$A$2:$J$19,6,0))</f>
        <v>0</v>
      </c>
    </row>
    <row r="19" spans="1:20" ht="15" thickBot="1" x14ac:dyDescent="0.25">
      <c r="A19" s="16"/>
      <c r="B19" s="16"/>
      <c r="C19" s="8" t="s">
        <v>25</v>
      </c>
      <c r="D19" s="9">
        <f t="shared" ref="D19:T19" si="5">D17+D18</f>
        <v>134205.29999999999</v>
      </c>
      <c r="E19" s="9">
        <f t="shared" si="5"/>
        <v>51624.600000000006</v>
      </c>
      <c r="F19" s="9">
        <f t="shared" si="5"/>
        <v>23939.8</v>
      </c>
      <c r="G19" s="9">
        <f t="shared" si="5"/>
        <v>6446</v>
      </c>
      <c r="H19" s="9">
        <f t="shared" si="5"/>
        <v>4086.7000000000003</v>
      </c>
      <c r="I19" s="9">
        <f t="shared" si="5"/>
        <v>2361.5</v>
      </c>
      <c r="J19" s="9">
        <f t="shared" si="5"/>
        <v>998</v>
      </c>
      <c r="K19" s="9">
        <f t="shared" si="5"/>
        <v>2127</v>
      </c>
      <c r="L19" s="9">
        <f t="shared" si="5"/>
        <v>7433.9</v>
      </c>
      <c r="M19" s="9">
        <f t="shared" si="5"/>
        <v>1609.7</v>
      </c>
      <c r="N19" s="9">
        <f t="shared" si="5"/>
        <v>20271.899999999998</v>
      </c>
      <c r="O19" s="9">
        <f t="shared" si="5"/>
        <v>2201.7999999999997</v>
      </c>
      <c r="P19" s="9">
        <f t="shared" si="5"/>
        <v>8377.4</v>
      </c>
      <c r="Q19" s="9">
        <f t="shared" si="5"/>
        <v>933.09999999999991</v>
      </c>
      <c r="R19" s="9">
        <f t="shared" si="5"/>
        <v>1560.1000000000001</v>
      </c>
      <c r="S19" s="9">
        <f t="shared" si="5"/>
        <v>19975.800000000003</v>
      </c>
      <c r="T19" s="9">
        <f t="shared" si="5"/>
        <v>2542.8999999999996</v>
      </c>
    </row>
    <row r="20" spans="1:20" x14ac:dyDescent="0.2">
      <c r="A20" s="14">
        <v>2</v>
      </c>
      <c r="B20" s="17" t="s">
        <v>27</v>
      </c>
      <c r="C20" s="3" t="s">
        <v>20</v>
      </c>
      <c r="D20" s="4">
        <f>VLOOKUP(D$1,[1]S2!$A$2:$I$19,2,0)</f>
        <v>505.73</v>
      </c>
      <c r="E20" s="4">
        <f>VLOOKUP(E$1,[1]S2!$A$2:$I$19,2,0)</f>
        <v>505.73</v>
      </c>
      <c r="F20" s="4">
        <f>VLOOKUP(F$1,[1]S2!$A$2:$I$19,2,0)</f>
        <v>505.73</v>
      </c>
      <c r="G20" s="4">
        <f>VLOOKUP(G$1,[1]S2!$A$2:$I$19,2,0)</f>
        <v>505.73</v>
      </c>
      <c r="H20" s="4">
        <f>VLOOKUP(H$1,[1]S2!$A$2:$I$19,2,0)</f>
        <v>505.73</v>
      </c>
      <c r="I20" s="4">
        <f>VLOOKUP(I$1,[1]S2!$A$2:$I$19,2,0)</f>
        <v>505.73</v>
      </c>
      <c r="J20" s="4">
        <f>VLOOKUP(J$1,[1]S2!$A$2:$I$19,2,0)</f>
        <v>505.73</v>
      </c>
      <c r="K20" s="4">
        <f>VLOOKUP(K$1,[1]S2!$A$2:$I$19,2,0)</f>
        <v>505.73</v>
      </c>
      <c r="L20" s="4">
        <f>VLOOKUP(L$1,[1]S2!$A$2:$I$19,2,0)</f>
        <v>505.73</v>
      </c>
      <c r="M20" s="4">
        <f>VLOOKUP(M$1,[1]S2!$A$2:$I$19,2,0)</f>
        <v>505.73</v>
      </c>
      <c r="N20" s="4">
        <f>VLOOKUP(N$1,[1]S2!$A$2:$I$19,2,0)</f>
        <v>505.73</v>
      </c>
      <c r="O20" s="4">
        <f>VLOOKUP(O$1,[1]S2!$A$2:$I$19,2,0)</f>
        <v>505.73</v>
      </c>
      <c r="P20" s="4">
        <f>VLOOKUP(P$1,[1]S2!$A$2:$I$19,2,0)</f>
        <v>505.73</v>
      </c>
      <c r="Q20" s="4">
        <f>VLOOKUP(Q$1,[1]S2!$A$2:$I$19,2,0)</f>
        <v>505.73</v>
      </c>
      <c r="R20" s="4">
        <f>VLOOKUP(R$1,[1]S2!$A$2:$I$19,2,0)</f>
        <v>505.73</v>
      </c>
      <c r="S20" s="4">
        <f>VLOOKUP(S$1,[1]S2!$A$2:$I$19,2,0)</f>
        <v>505.73</v>
      </c>
      <c r="T20" s="4">
        <f>VLOOKUP(T$1,[1]S2!$A$2:$I$19,2,0)</f>
        <v>505.73</v>
      </c>
    </row>
    <row r="21" spans="1:20" ht="14.25" customHeight="1" x14ac:dyDescent="0.2">
      <c r="A21" s="15"/>
      <c r="B21" s="18"/>
      <c r="C21" s="5" t="s">
        <v>21</v>
      </c>
      <c r="D21" s="6">
        <f>VLOOKUP(D$1,[1]S2!$A$2:$I$19,4,0)+SUM(E21,L21,N21,Q21,R21,S21)</f>
        <v>125674.90000000001</v>
      </c>
      <c r="E21" s="6">
        <f>VLOOKUP(E$1,[1]S2!$A$2:$I$19,4,0)+SUM(F21,G21,P21)</f>
        <v>50070.8</v>
      </c>
      <c r="F21" s="6">
        <f>VLOOKUP(F$1,[1]S2!$A$2:$I$19,4,0)+SUM(H21,J21,T21)</f>
        <v>23337.7</v>
      </c>
      <c r="G21" s="6">
        <f>VLOOKUP(G$1,[1]S2!$A$2:$I$19,4,0)+K21+O21</f>
        <v>6192.1</v>
      </c>
      <c r="H21" s="6">
        <f>VLOOKUP(H$1,[1]S2!$A$2:$I$19,4,0)+I21</f>
        <v>3907.8</v>
      </c>
      <c r="I21" s="6">
        <f>VLOOKUP(I$1,[1]S2!$A$2:$I$19,4,0)</f>
        <v>2316</v>
      </c>
      <c r="J21" s="6">
        <f>VLOOKUP(J$1,[1]S2!$A$2:$I$19,4,0)</f>
        <v>964.1</v>
      </c>
      <c r="K21" s="6">
        <f>VLOOKUP(K$1,[1]S2!$A$2:$I$19,4,0)</f>
        <v>2022.8</v>
      </c>
      <c r="L21" s="6">
        <f>VLOOKUP(L$1,[1]S2!$A$2:$I$19,4,0)+M21</f>
        <v>6560.4</v>
      </c>
      <c r="M21" s="6">
        <f>VLOOKUP(M$1,[1]S2!$A$2:$I$19,4,0)</f>
        <v>1411.1</v>
      </c>
      <c r="N21" s="6">
        <f>VLOOKUP(N$1,[1]S2!$A$2:$I$19,4,0)</f>
        <v>18742.900000000001</v>
      </c>
      <c r="O21" s="6">
        <f>VLOOKUP(O$1,[1]S2!$A$2:$I$19,4,0)</f>
        <v>2052.1</v>
      </c>
      <c r="P21" s="6">
        <f>VLOOKUP(P$1,[1]S2!$A$2:$I$19,4,0)</f>
        <v>8057.6</v>
      </c>
      <c r="Q21" s="6">
        <f>VLOOKUP(Q$1,[1]S2!$A$2:$I$19,4,0)</f>
        <v>691.5</v>
      </c>
      <c r="R21" s="6">
        <f>VLOOKUP(R$1,[1]S2!$A$2:$I$19,4,0)</f>
        <v>1296.8</v>
      </c>
      <c r="S21" s="6">
        <f>VLOOKUP(S$1,[1]S2!$A$2:$I$19,4,0)</f>
        <v>18717.3</v>
      </c>
      <c r="T21" s="6">
        <f>VLOOKUP(T$1,[1]S2!$A$2:$I$19,4,0)</f>
        <v>2483.6999999999998</v>
      </c>
    </row>
    <row r="22" spans="1:20" ht="14.25" customHeight="1" x14ac:dyDescent="0.2">
      <c r="A22" s="15"/>
      <c r="B22" s="18"/>
      <c r="C22" s="5" t="s">
        <v>22</v>
      </c>
      <c r="D22" s="6">
        <f>VLOOKUP(D$1,[1]S2!$A$2:$I$19,3,0)+SUM(E22,L22,N22,Q22,R22,S22)</f>
        <v>5359.8000000000011</v>
      </c>
      <c r="E22" s="6">
        <f>VLOOKUP(E$1,[1]S2!$A$2:$I$19,3,0)+SUM(F22,G22,P22)</f>
        <v>1456</v>
      </c>
      <c r="F22" s="6">
        <f>VLOOKUP(F$1,[1]S2!$A$2:$I$19,3,0)+SUM(H22,J22,T22)</f>
        <v>602.1</v>
      </c>
      <c r="G22" s="6">
        <f>VLOOKUP(G$1,[1]S2!$A$2:$I$19,3,0)+K22+O22</f>
        <v>253.89999999999998</v>
      </c>
      <c r="H22" s="6">
        <f>VLOOKUP(H$1,[1]S2!$A$2:$I$19,3,0)+I22</f>
        <v>178.9</v>
      </c>
      <c r="I22" s="6">
        <f>VLOOKUP(I$1,[1]S2!$A$2:$I$19,3,0)</f>
        <v>45.5</v>
      </c>
      <c r="J22" s="6">
        <f>VLOOKUP(J$1,[1]S2!$A$2:$I$19,3,0)</f>
        <v>33.9</v>
      </c>
      <c r="K22" s="6">
        <f>VLOOKUP(K$1,[1]S2!$A$2:$I$19,3,0)</f>
        <v>104.2</v>
      </c>
      <c r="L22" s="6">
        <f>VLOOKUP(L$1,[1]S2!$A$2:$I$19,3,0)+M22</f>
        <v>510</v>
      </c>
      <c r="M22" s="6">
        <f>VLOOKUP(M$1,[1]S2!$A$2:$I$19,3,0)</f>
        <v>75.7</v>
      </c>
      <c r="N22" s="6">
        <f>VLOOKUP(N$1,[1]S2!$A$2:$I$19,3,0)</f>
        <v>896.8</v>
      </c>
      <c r="O22" s="6">
        <f>VLOOKUP(O$1,[1]S2!$A$2:$I$19,3,0)</f>
        <v>149.69999999999999</v>
      </c>
      <c r="P22" s="6">
        <f>VLOOKUP(P$1,[1]S2!$A$2:$I$19,3,0)</f>
        <v>319.8</v>
      </c>
      <c r="Q22" s="6">
        <f>VLOOKUP(Q$1,[1]S2!$A$2:$I$19,3,0)</f>
        <v>149.80000000000001</v>
      </c>
      <c r="R22" s="6">
        <f>VLOOKUP(R$1,[1]S2!$A$2:$I$19,3,0)</f>
        <v>114.9</v>
      </c>
      <c r="S22" s="6">
        <f>VLOOKUP(S$1,[1]S2!$A$2:$I$19,3,0)</f>
        <v>554.9</v>
      </c>
      <c r="T22" s="6">
        <f>VLOOKUP(T$1,[1]S2!$A$2:$I$19,3,0)</f>
        <v>59.2</v>
      </c>
    </row>
    <row r="23" spans="1:20" x14ac:dyDescent="0.2">
      <c r="A23" s="15"/>
      <c r="B23" s="18"/>
      <c r="C23" s="7" t="s">
        <v>23</v>
      </c>
      <c r="D23" s="6">
        <f t="shared" ref="D23:T23" si="6">SUM(D21:D22)</f>
        <v>131034.70000000001</v>
      </c>
      <c r="E23" s="6">
        <f t="shared" si="6"/>
        <v>51526.8</v>
      </c>
      <c r="F23" s="6">
        <f t="shared" si="6"/>
        <v>23939.8</v>
      </c>
      <c r="G23" s="6">
        <f t="shared" si="6"/>
        <v>6446</v>
      </c>
      <c r="H23" s="6">
        <f t="shared" si="6"/>
        <v>4086.7000000000003</v>
      </c>
      <c r="I23" s="6">
        <f t="shared" si="6"/>
        <v>2361.5</v>
      </c>
      <c r="J23" s="6">
        <f t="shared" si="6"/>
        <v>998</v>
      </c>
      <c r="K23" s="6">
        <f t="shared" si="6"/>
        <v>2127</v>
      </c>
      <c r="L23" s="6">
        <f t="shared" si="6"/>
        <v>7070.4</v>
      </c>
      <c r="M23" s="6">
        <f t="shared" si="6"/>
        <v>1486.8</v>
      </c>
      <c r="N23" s="6">
        <f t="shared" si="6"/>
        <v>19639.7</v>
      </c>
      <c r="O23" s="6">
        <f t="shared" si="6"/>
        <v>2201.7999999999997</v>
      </c>
      <c r="P23" s="6">
        <f t="shared" si="6"/>
        <v>8377.4</v>
      </c>
      <c r="Q23" s="6">
        <f t="shared" si="6"/>
        <v>841.3</v>
      </c>
      <c r="R23" s="6">
        <f t="shared" si="6"/>
        <v>1411.7</v>
      </c>
      <c r="S23" s="6">
        <f t="shared" si="6"/>
        <v>19272.2</v>
      </c>
      <c r="T23" s="6">
        <f t="shared" si="6"/>
        <v>2542.8999999999996</v>
      </c>
    </row>
    <row r="24" spans="1:20" x14ac:dyDescent="0.2">
      <c r="A24" s="15"/>
      <c r="B24" s="18"/>
      <c r="C24" s="7" t="s">
        <v>24</v>
      </c>
      <c r="D24" s="6">
        <f>MIN(SUM([1]S2!$F$2:$F$18),SUM([1]S2!$H$2:$H$18))</f>
        <v>170.79999999999998</v>
      </c>
      <c r="E24" s="6">
        <f>MIN(SUM(VLOOKUP(E$1,[1]S2!$A$2:$J$19,8,0),VLOOKUP(F$1,[1]S2!$A$2:$J$18,8,0),VLOOKUP(G$1,[1]S2!$A$2:$J$18,8,0),VLOOKUP(P$1,[1]S2!$A$2:$J$18,8,0),VLOOKUP(L$1,[1]S2!$A$2:$J$18,8,0),VLOOKUP(M$1,[1]S2!$A$2:$J$18,8,0),VLOOKUP(K$1,[1]S2!$A$2:$J$18,8,0),VLOOKUP(O$1,[1]S2!$A$2:$J$18,8,0),VLOOKUP(H$1,[1]S2!$A$2:$J$18,8,0),VLOOKUP(I$1,[1]S2!$A$2:$J$18,8,0),VLOOKUP(T$1,[1]S2!$A$2:$J$18,8,0)),SUM(VLOOKUP(E$1,[1]S2!$A$2:$J$19,6,0),VLOOKUP(F$1,[1]S2!$A$2:$J$18,6,0),VLOOKUP(G$1,[1]S2!$A$2:$J$18,6,0),VLOOKUP(P$1,[1]S2!$A$2:$J$18,6,0),VLOOKUP(L$1,[1]S2!$A$2:$J$18,6,0),VLOOKUP(M$1,[1]S2!$A$2:$J$18,6,0),VLOOKUP(K$1,[1]S2!$A$2:$J$18,6,0),VLOOKUP(O$1,[1]S2!$A$2:$J$18,6,0)*VLOOKUP(H$1,[1]S2!$A$2:$J$18,6,0),VLOOKUP(I$1,[1]S2!$A$2:$J$18,6,0),VLOOKUP(T$1,[1]S2!$A$2:$J$18,6,0)))</f>
        <v>0</v>
      </c>
      <c r="F24" s="6">
        <f>MIN(SUM(VLOOKUP(F$1,[1]S2!$A$2:$J$19,8,0),VLOOKUP(J$1,[1]S2!$A$2:$J$18,8,0),VLOOKUP(H$1,[1]S2!$A$2:$J$18,8,0),VLOOKUP(T$1,[1]S2!$A$2:$J$18,8,0)),SUM(VLOOKUP(F$1,[1]S2!$A$2:$J$19,6,0),VLOOKUP(J$1,[1]S2!$A$2:$J$18,6,0),VLOOKUP(H$1,[1]S2!$A$2:$J$18,6,0),VLOOKUP(T$1,[1]S2!$A$2:$J$18,6,0)))</f>
        <v>0</v>
      </c>
      <c r="G24" s="6">
        <f>MIN(SUM(VLOOKUP(G$1,[1]S2!$A$2:$J$19,8,0),VLOOKUP(K$1,[1]S2!$A$2:$J$18,8,0),VLOOKUP(O$1,[1]S2!$A$2:$J$18,8,0)),SUM(VLOOKUP(G$1,[1]S2!$A$2:$J$19,6,0),VLOOKUP(K$1,[1]S2!$A$2:$J$18,6,0),VLOOKUP(O$1,[1]S2!$A$2:$J$18,6,0)))</f>
        <v>0</v>
      </c>
      <c r="H24" s="6">
        <f>MIN(SUM(VLOOKUP(H$1,[1]S2!$A$2:$J$19,8,0),VLOOKUP(I$1,[1]S2!$A$1:$J$18,8,0)),SUM(VLOOKUP(H$1,[1]S2!$A$2:$J$19,6,0),VLOOKUP(I$1,[1]S2!$A$1:$J$18,6,0)))</f>
        <v>0</v>
      </c>
      <c r="I24" s="6">
        <f>MIN(VLOOKUP(I$1,[1]S2!$A$2:$J$19,8,0),VLOOKUP(I$1,[1]S2!$A$2:$J$19,6,0))</f>
        <v>0</v>
      </c>
      <c r="J24" s="6">
        <f>MIN(VLOOKUP(J$1,[1]S2!$A$2:$J$19,8,0),VLOOKUP(J$1,[1]S2!$A$2:$J$19,6,0))</f>
        <v>0</v>
      </c>
      <c r="K24" s="6">
        <f>MIN(VLOOKUP(J$1,[1]S2!$A$2:$J$19,8,0),VLOOKUP(J$1,[1]S2!$A$2:$J$19,6,0))</f>
        <v>0</v>
      </c>
      <c r="L24" s="6">
        <f>MIN(SUM(VLOOKUP(L$1,[1]S2!$A$2:$J$19,8,0),VLOOKUP(M$1,[1]S2!$A$1:$J$18,8,0)),SUM(VLOOKUP(L$1,[1]S2!$A$2:$J$19,6,0),VLOOKUP(M$1,[1]S2!$A$1:$J$18,6,0)))</f>
        <v>0</v>
      </c>
      <c r="M24" s="6">
        <f>MIN(VLOOKUP(M$1,[1]S2!$A$2:$J$19,8,0),VLOOKUP(M$1,[1]S2!$A$2:$J$19,6,0))</f>
        <v>0</v>
      </c>
      <c r="N24" s="6">
        <f>MIN(VLOOKUP(N$1,[1]S2!$A$2:$J$19,8,0),VLOOKUP(N$1,[1]S2!$A$2:$J$19,6,0))</f>
        <v>72.8</v>
      </c>
      <c r="O24" s="6">
        <f>MIN(VLOOKUP(O$1,[1]S2!$A$2:$J$19,8,0),VLOOKUP(O$1,[1]S2!$A$2:$J$19,6,0))</f>
        <v>0</v>
      </c>
      <c r="P24" s="6">
        <f>MIN(VLOOKUP(P$1,[1]S2!$A$2:$J$19,8,0),VLOOKUP(P$1,[1]S2!$A$2:$J$19,6,0))</f>
        <v>0</v>
      </c>
      <c r="Q24" s="6">
        <f>MIN(VLOOKUP(Q$1,[1]S2!$A$2:$J$19,8,0),VLOOKUP(Q$1,[1]S2!$A$2:$J$19,6,0))</f>
        <v>0</v>
      </c>
      <c r="R24" s="6">
        <f>MIN(VLOOKUP(R$1,[1]S2!$A$2:$J$19,8,0),VLOOKUP(R$1,[1]S2!$A$2:$J$19,6,0))</f>
        <v>0</v>
      </c>
      <c r="S24" s="6">
        <f>MIN(VLOOKUP(S$1,[1]S2!$A$2:$J$19,8,0),VLOOKUP(S$1,[1]S2!$A$2:$J$19,6,0))</f>
        <v>0.2</v>
      </c>
      <c r="T24" s="6">
        <f>MIN(VLOOKUP(T$1,[1]S2!$A$2:$J$19,8,0),VLOOKUP(T$1,[1]S2!$A$2:$J$19,6,0))</f>
        <v>0</v>
      </c>
    </row>
    <row r="25" spans="1:20" ht="15" thickBot="1" x14ac:dyDescent="0.25">
      <c r="A25" s="16"/>
      <c r="B25" s="19"/>
      <c r="C25" s="8" t="s">
        <v>25</v>
      </c>
      <c r="D25" s="9">
        <f t="shared" ref="D25:T25" si="7">D23+D24</f>
        <v>131205.5</v>
      </c>
      <c r="E25" s="9">
        <f t="shared" si="7"/>
        <v>51526.8</v>
      </c>
      <c r="F25" s="9">
        <f t="shared" si="7"/>
        <v>23939.8</v>
      </c>
      <c r="G25" s="9">
        <f t="shared" si="7"/>
        <v>6446</v>
      </c>
      <c r="H25" s="9">
        <f t="shared" si="7"/>
        <v>4086.7000000000003</v>
      </c>
      <c r="I25" s="9">
        <f t="shared" si="7"/>
        <v>2361.5</v>
      </c>
      <c r="J25" s="9">
        <f t="shared" si="7"/>
        <v>998</v>
      </c>
      <c r="K25" s="9">
        <f t="shared" si="7"/>
        <v>2127</v>
      </c>
      <c r="L25" s="9">
        <f t="shared" si="7"/>
        <v>7070.4</v>
      </c>
      <c r="M25" s="9">
        <f t="shared" si="7"/>
        <v>1486.8</v>
      </c>
      <c r="N25" s="9">
        <f t="shared" si="7"/>
        <v>19712.5</v>
      </c>
      <c r="O25" s="9">
        <f t="shared" si="7"/>
        <v>2201.7999999999997</v>
      </c>
      <c r="P25" s="9">
        <f t="shared" si="7"/>
        <v>8377.4</v>
      </c>
      <c r="Q25" s="9">
        <f t="shared" si="7"/>
        <v>841.3</v>
      </c>
      <c r="R25" s="9">
        <f t="shared" si="7"/>
        <v>1411.7</v>
      </c>
      <c r="S25" s="9">
        <f t="shared" si="7"/>
        <v>19272.400000000001</v>
      </c>
      <c r="T25" s="9">
        <f t="shared" si="7"/>
        <v>2542.8999999999996</v>
      </c>
    </row>
    <row r="26" spans="1:20" x14ac:dyDescent="0.2">
      <c r="A26" s="14">
        <v>3</v>
      </c>
      <c r="B26" s="17" t="s">
        <v>28</v>
      </c>
      <c r="C26" s="3" t="s">
        <v>20</v>
      </c>
      <c r="D26" s="4">
        <f>VLOOKUP(D$1,[1]S3!$A$2:$I$19,2,0)</f>
        <v>177</v>
      </c>
      <c r="E26" s="4">
        <f>VLOOKUP(E$1,[1]S3!$A$2:$I$19,2,0)</f>
        <v>200.78</v>
      </c>
      <c r="F26" s="4">
        <f>VLOOKUP(F$1,[1]S3!$A$2:$I$19,2,0)</f>
        <v>200.78</v>
      </c>
      <c r="G26" s="4">
        <f>VLOOKUP(G$1,[1]S3!$A$2:$I$19,2,0)</f>
        <v>266.22000000000003</v>
      </c>
      <c r="H26" s="4">
        <f>VLOOKUP(H$1,[1]S3!$A$2:$I$19,2,0)</f>
        <v>200.78</v>
      </c>
      <c r="I26" s="4">
        <f>VLOOKUP(I$1,[1]S3!$A$2:$I$19,2,0)</f>
        <v>200.78</v>
      </c>
      <c r="J26" s="4">
        <f>VLOOKUP(J$1,[1]S3!$A$2:$I$19,2,0)</f>
        <v>200.78</v>
      </c>
      <c r="K26" s="4">
        <f>VLOOKUP(K$1,[1]S3!$A$2:$I$19,2,0)</f>
        <v>266.22000000000003</v>
      </c>
      <c r="L26" s="4">
        <f>VLOOKUP(L$1,[1]S3!$A$2:$I$19,2,0)</f>
        <v>177</v>
      </c>
      <c r="M26" s="4">
        <f>VLOOKUP(M$1,[1]S3!$A$2:$I$19,2,0)</f>
        <v>177</v>
      </c>
      <c r="N26" s="4">
        <f>VLOOKUP(N$1,[1]S3!$A$2:$I$19,2,0)</f>
        <v>177</v>
      </c>
      <c r="O26" s="4">
        <f>VLOOKUP(O$1,[1]S3!$A$2:$I$19,2,0)</f>
        <v>266.22000000000003</v>
      </c>
      <c r="P26" s="4">
        <f>VLOOKUP(P$1,[1]S3!$A$2:$I$19,2,0)</f>
        <v>200.78</v>
      </c>
      <c r="Q26" s="4">
        <f>VLOOKUP(Q$1,[1]S3!$A$2:$I$19,2,0)</f>
        <v>177</v>
      </c>
      <c r="R26" s="4">
        <f>VLOOKUP(R$1,[1]S3!$A$2:$I$19,2,0)</f>
        <v>177</v>
      </c>
      <c r="S26" s="4">
        <f>VLOOKUP(S$1,[1]S3!$A$2:$I$19,2,0)</f>
        <v>177</v>
      </c>
      <c r="T26" s="4">
        <f>VLOOKUP(T$1,[1]S3!$A$2:$I$19,2,0)</f>
        <v>200.78</v>
      </c>
    </row>
    <row r="27" spans="1:20" x14ac:dyDescent="0.2">
      <c r="A27" s="15"/>
      <c r="B27" s="18"/>
      <c r="C27" s="5" t="s">
        <v>21</v>
      </c>
      <c r="D27" s="6">
        <f>VLOOKUP(D$1,[1]S3!$A$2:$I$19,4,0)+SUM(E27,L27,N27,Q27,R27,S27)</f>
        <v>131445.69999999998</v>
      </c>
      <c r="E27" s="6">
        <f>VLOOKUP(E$1,[1]S3!$A$2:$I$19,4,0)+SUM(F27,G27,P27)</f>
        <v>50004.600000000006</v>
      </c>
      <c r="F27" s="6">
        <f>VLOOKUP(F$1,[1]S3!$A$2:$I$19,4,0)+SUM(H27,J27,T27)</f>
        <v>23336.7</v>
      </c>
      <c r="G27" s="6">
        <f>VLOOKUP(G$1,[1]S3!$A$2:$I$19,4,0)+K27+O27</f>
        <v>6192.1</v>
      </c>
      <c r="H27" s="6">
        <f>VLOOKUP(H$1,[1]S3!$A$2:$I$19,4,0)+I27</f>
        <v>3907.8</v>
      </c>
      <c r="I27" s="6">
        <f>VLOOKUP(I$1,[1]S3!$A$2:$I$19,4,0)</f>
        <v>2316</v>
      </c>
      <c r="J27" s="6">
        <f>VLOOKUP(J$1,[1]S3!$A$2:$I$19,4,0)</f>
        <v>964.1</v>
      </c>
      <c r="K27" s="6">
        <f>VLOOKUP(K$1,[1]S3!$A$2:$I$19,4,0)</f>
        <v>2022.8</v>
      </c>
      <c r="L27" s="6">
        <f>VLOOKUP(L$1,[1]S3!$A$2:$I$19,4,0)+M27</f>
        <v>7287.4</v>
      </c>
      <c r="M27" s="6">
        <f>VLOOKUP(M$1,[1]S3!$A$2:$I$19,4,0)</f>
        <v>1656.9</v>
      </c>
      <c r="N27" s="6">
        <f>VLOOKUP(N$1,[1]S3!$A$2:$I$19,4,0)</f>
        <v>19700</v>
      </c>
      <c r="O27" s="6">
        <f>VLOOKUP(O$1,[1]S3!$A$2:$I$19,4,0)</f>
        <v>2052.1</v>
      </c>
      <c r="P27" s="6">
        <f>VLOOKUP(P$1,[1]S3!$A$2:$I$19,4,0)</f>
        <v>7992.4</v>
      </c>
      <c r="Q27" s="6">
        <f>VLOOKUP(Q$1,[1]S3!$A$2:$I$19,4,0)</f>
        <v>875.1</v>
      </c>
      <c r="R27" s="6">
        <f>VLOOKUP(R$1,[1]S3!$A$2:$I$19,4,0)</f>
        <v>1593.7</v>
      </c>
      <c r="S27" s="6">
        <f>VLOOKUP(S$1,[1]S3!$A$2:$I$19,4,0)</f>
        <v>20123.599999999999</v>
      </c>
      <c r="T27" s="6">
        <f>VLOOKUP(T$1,[1]S3!$A$2:$I$19,4,0)</f>
        <v>2482.6999999999998</v>
      </c>
    </row>
    <row r="28" spans="1:20" ht="14.25" customHeight="1" x14ac:dyDescent="0.2">
      <c r="A28" s="15"/>
      <c r="B28" s="18"/>
      <c r="C28" s="5" t="s">
        <v>22</v>
      </c>
      <c r="D28" s="6">
        <f>VLOOKUP(D$1,[1]S3!$A$2:$I$19,3,0)+SUM(E28,L28,N28,Q28,R28,S28)</f>
        <v>4641.7000000000007</v>
      </c>
      <c r="E28" s="6">
        <f>VLOOKUP(E$1,[1]S3!$A$2:$I$19,3,0)+SUM(F28,G28,P28)</f>
        <v>1363.2</v>
      </c>
      <c r="F28" s="6">
        <f>VLOOKUP(F$1,[1]S3!$A$2:$I$19,3,0)+SUM(H28,J28,T28)</f>
        <v>552.79999999999995</v>
      </c>
      <c r="G28" s="6">
        <f>VLOOKUP(G$1,[1]S3!$A$2:$I$19,3,0)+K28+O28</f>
        <v>239.1</v>
      </c>
      <c r="H28" s="6">
        <f>VLOOKUP(H$1,[1]S3!$A$2:$I$19,3,0)+I28</f>
        <v>155.80000000000001</v>
      </c>
      <c r="I28" s="6">
        <f>VLOOKUP(I$1,[1]S3!$A$2:$I$19,3,0)</f>
        <v>43.1</v>
      </c>
      <c r="J28" s="6">
        <f>VLOOKUP(J$1,[1]S3!$A$2:$I$19,3,0)</f>
        <v>31.5</v>
      </c>
      <c r="K28" s="6">
        <f>VLOOKUP(K$1,[1]S3!$A$2:$I$19,3,0)</f>
        <v>96.6</v>
      </c>
      <c r="L28" s="6">
        <f>VLOOKUP(L$1,[1]S3!$A$2:$I$19,3,0)+M28</f>
        <v>462.6</v>
      </c>
      <c r="M28" s="6">
        <f>VLOOKUP(M$1,[1]S3!$A$2:$I$19,3,0)</f>
        <v>64.400000000000006</v>
      </c>
      <c r="N28" s="6">
        <f>VLOOKUP(N$1,[1]S3!$A$2:$I$19,3,0)</f>
        <v>788.4</v>
      </c>
      <c r="O28" s="6">
        <f>VLOOKUP(O$1,[1]S3!$A$2:$I$19,3,0)</f>
        <v>142.5</v>
      </c>
      <c r="P28" s="6">
        <f>VLOOKUP(P$1,[1]S3!$A$2:$I$19,3,0)</f>
        <v>306.8</v>
      </c>
      <c r="Q28" s="6">
        <f>VLOOKUP(Q$1,[1]S3!$A$2:$I$19,3,0)</f>
        <v>140.9</v>
      </c>
      <c r="R28" s="6">
        <f>VLOOKUP(R$1,[1]S3!$A$2:$I$19,3,0)</f>
        <v>107.3</v>
      </c>
      <c r="S28" s="6">
        <f>VLOOKUP(S$1,[1]S3!$A$2:$I$19,3,0)</f>
        <v>422.2</v>
      </c>
      <c r="T28" s="6">
        <f>VLOOKUP(T$1,[1]S3!$A$2:$I$19,3,0)</f>
        <v>53.5</v>
      </c>
    </row>
    <row r="29" spans="1:20" ht="14.25" customHeight="1" x14ac:dyDescent="0.2">
      <c r="A29" s="15"/>
      <c r="B29" s="18"/>
      <c r="C29" s="7" t="s">
        <v>23</v>
      </c>
      <c r="D29" s="6">
        <f t="shared" ref="D29:T29" si="8">SUM(D27:D28)</f>
        <v>136087.4</v>
      </c>
      <c r="E29" s="6">
        <f t="shared" si="8"/>
        <v>51367.8</v>
      </c>
      <c r="F29" s="6">
        <f t="shared" si="8"/>
        <v>23889.5</v>
      </c>
      <c r="G29" s="6">
        <f t="shared" si="8"/>
        <v>6431.2000000000007</v>
      </c>
      <c r="H29" s="6">
        <f t="shared" si="8"/>
        <v>4063.6000000000004</v>
      </c>
      <c r="I29" s="6">
        <f t="shared" si="8"/>
        <v>2359.1</v>
      </c>
      <c r="J29" s="6">
        <f t="shared" si="8"/>
        <v>995.6</v>
      </c>
      <c r="K29" s="6">
        <f t="shared" si="8"/>
        <v>2119.4</v>
      </c>
      <c r="L29" s="6">
        <f t="shared" si="8"/>
        <v>7750</v>
      </c>
      <c r="M29" s="6">
        <f t="shared" si="8"/>
        <v>1721.3000000000002</v>
      </c>
      <c r="N29" s="6">
        <f t="shared" si="8"/>
        <v>20488.400000000001</v>
      </c>
      <c r="O29" s="6">
        <f t="shared" si="8"/>
        <v>2194.6</v>
      </c>
      <c r="P29" s="6">
        <f t="shared" si="8"/>
        <v>8299.1999999999989</v>
      </c>
      <c r="Q29" s="6">
        <f t="shared" si="8"/>
        <v>1016</v>
      </c>
      <c r="R29" s="6">
        <f t="shared" si="8"/>
        <v>1701</v>
      </c>
      <c r="S29" s="6">
        <f t="shared" si="8"/>
        <v>20545.8</v>
      </c>
      <c r="T29" s="6">
        <f t="shared" si="8"/>
        <v>2536.1999999999998</v>
      </c>
    </row>
    <row r="30" spans="1:20" x14ac:dyDescent="0.2">
      <c r="A30" s="15"/>
      <c r="B30" s="18"/>
      <c r="C30" s="7" t="s">
        <v>24</v>
      </c>
      <c r="D30" s="6">
        <f>MIN(SUM([1]S3!$F$2:$F$18),SUM([1]S3!$H$2:$H$18))</f>
        <v>170.79999999999998</v>
      </c>
      <c r="E30" s="6">
        <f>MIN(SUM(VLOOKUP(E$1,[1]S3!$A$2:$J$19,8,0),VLOOKUP(F$1,[1]S3!$A$2:$J$18,8,0),VLOOKUP(G$1,[1]S3!$A$2:$J$18,8,0),VLOOKUP(P$1,[1]S3!$A$2:$J$18,8,0),VLOOKUP(L$1,[1]S3!$A$2:$J$18,8,0),VLOOKUP(M$1,[1]S3!$A$2:$J$18,8,0),VLOOKUP(K$1,[1]S3!$A$2:$J$18,8,0),VLOOKUP(O$1,[1]S3!$A$2:$J$18,8,0),VLOOKUP(H$1,[1]S3!$A$2:$J$18,8,0),VLOOKUP(I$1,[1]S3!$A$2:$J$18,8,0),VLOOKUP(T$1,[1]S3!$A$2:$J$18,8,0)),SUM(VLOOKUP(E$1,[1]S3!$A$2:$J$19,6,0),VLOOKUP(F$1,[1]S3!$A$2:$J$18,6,0),VLOOKUP(G$1,[1]S3!$A$2:$J$18,6,0),VLOOKUP(P$1,[1]S3!$A$2:$J$18,6,0),VLOOKUP(L$1,[1]S3!$A$2:$J$18,6,0),VLOOKUP(M$1,[1]S3!$A$2:$J$18,6,0),VLOOKUP(K$1,[1]S3!$A$2:$J$18,6,0),VLOOKUP(O$1,[1]S3!$A$2:$J$18,6,0)*VLOOKUP(H$1,[1]S3!$A$2:$J$18,6,0),VLOOKUP(I$1,[1]S3!$A$2:$J$18,6,0),VLOOKUP(T$1,[1]S3!$A$2:$J$18,6,0)))</f>
        <v>97.799999999999983</v>
      </c>
      <c r="F30" s="6">
        <f>MIN(SUM(VLOOKUP(F$1,[1]S3!$A$2:$J$19,8,0),VLOOKUP(J$1,[1]S3!$A$2:$J$18,8,0),VLOOKUP(H$1,[1]S3!$A$2:$J$18,8,0),VLOOKUP(T$1,[1]S3!$A$2:$J$18,8,0)),SUM(VLOOKUP(F$1,[1]S3!$A$2:$J$19,6,0),VLOOKUP(J$1,[1]S3!$A$2:$J$18,6,0),VLOOKUP(H$1,[1]S3!$A$2:$J$18,6,0),VLOOKUP(T$1,[1]S3!$A$2:$J$18,6,0)))</f>
        <v>0</v>
      </c>
      <c r="G30" s="6">
        <f>MIN(SUM(VLOOKUP(G$1,[1]S3!$A$2:$J$19,8,0),VLOOKUP(K$1,[1]S3!$A$2:$J$18,8,0),VLOOKUP(O$1,[1]S3!$A$2:$J$18,8,0)),SUM(VLOOKUP(G$1,[1]S3!$A$2:$J$19,6,0),VLOOKUP(K$1,[1]S3!$A$2:$J$18,6,0),VLOOKUP(O$1,[1]S3!$A$2:$J$18,6,0)))</f>
        <v>0</v>
      </c>
      <c r="H30" s="6">
        <f>MIN(SUM(VLOOKUP(H$1,[1]S3!$A$2:$J$19,8,0),VLOOKUP(I$1,[1]S3!$A$1:$J$18,8,0)),SUM(VLOOKUP(H$1,[1]S3!$A$2:$J$19,6,0),VLOOKUP(I$1,[1]S3!$A$1:$J$18,6,0)))</f>
        <v>0</v>
      </c>
      <c r="I30" s="6">
        <f>MIN(VLOOKUP(I$1,[1]S3!$A$2:$J$19,8,0),VLOOKUP(I$1,[1]S3!$A$2:$J$19,6,0))</f>
        <v>0</v>
      </c>
      <c r="J30" s="6">
        <f>MIN(VLOOKUP(J$1,[1]S3!$A$2:$J$19,8,0),VLOOKUP(J$1,[1]S3!$A$2:$J$19,6,0))</f>
        <v>0</v>
      </c>
      <c r="K30" s="6">
        <f>MIN(VLOOKUP(J$1,[1]S3!$A$2:$J$19,8,0),VLOOKUP(J$1,[1]S3!$A$2:$J$19,6,0))</f>
        <v>0</v>
      </c>
      <c r="L30" s="6">
        <f>MIN(SUM(VLOOKUP(L$1,[1]S3!$A$2:$J$19,8,0),VLOOKUP(M$1,[1]S3!$A$1:$J$18,8,0)),SUM(VLOOKUP(L$1,[1]S3!$A$2:$J$19,6,0),VLOOKUP(M$1,[1]S3!$A$1:$J$18,6,0)))</f>
        <v>0</v>
      </c>
      <c r="M30" s="6">
        <f>MIN(VLOOKUP(M$1,[1]S3!$A$2:$J$19,8,0),VLOOKUP(M$1,[1]S3!$A$2:$J$19,6,0))</f>
        <v>0</v>
      </c>
      <c r="N30" s="6">
        <f>MIN(VLOOKUP(N$1,[1]S3!$A$2:$J$19,8,0),VLOOKUP(N$1,[1]S3!$A$2:$J$19,6,0))</f>
        <v>72.8</v>
      </c>
      <c r="O30" s="6">
        <f>MIN(VLOOKUP(O$1,[1]S3!$A$2:$J$19,8,0),VLOOKUP(O$1,[1]S3!$A$2:$J$19,6,0))</f>
        <v>0</v>
      </c>
      <c r="P30" s="6">
        <f>MIN(VLOOKUP(P$1,[1]S3!$A$2:$J$19,8,0),VLOOKUP(P$1,[1]S3!$A$2:$J$19,6,0))</f>
        <v>0</v>
      </c>
      <c r="Q30" s="6">
        <f>MIN(VLOOKUP(Q$1,[1]S3!$A$2:$J$19,8,0),VLOOKUP(Q$1,[1]S3!$A$2:$J$19,6,0))</f>
        <v>0</v>
      </c>
      <c r="R30" s="6">
        <f>MIN(VLOOKUP(R$1,[1]S3!$A$2:$J$19,8,0),VLOOKUP(R$1,[1]S3!$A$2:$J$19,6,0))</f>
        <v>0</v>
      </c>
      <c r="S30" s="6">
        <f>MIN(VLOOKUP(S$1,[1]S3!$A$2:$J$19,8,0),VLOOKUP(S$1,[1]S3!$A$2:$J$19,6,0))</f>
        <v>0.2</v>
      </c>
      <c r="T30" s="6">
        <f>MIN(VLOOKUP(T$1,[1]S3!$A$2:$J$19,8,0),VLOOKUP(T$1,[1]S3!$A$2:$J$19,6,0))</f>
        <v>0</v>
      </c>
    </row>
    <row r="31" spans="1:20" ht="15" thickBot="1" x14ac:dyDescent="0.25">
      <c r="A31" s="16"/>
      <c r="B31" s="19"/>
      <c r="C31" s="8" t="s">
        <v>25</v>
      </c>
      <c r="D31" s="9">
        <f t="shared" ref="D31:T31" si="9">D29+D30</f>
        <v>136258.19999999998</v>
      </c>
      <c r="E31" s="9">
        <f t="shared" si="9"/>
        <v>51465.600000000006</v>
      </c>
      <c r="F31" s="9">
        <f t="shared" si="9"/>
        <v>23889.5</v>
      </c>
      <c r="G31" s="9">
        <f t="shared" si="9"/>
        <v>6431.2000000000007</v>
      </c>
      <c r="H31" s="9">
        <f t="shared" si="9"/>
        <v>4063.6000000000004</v>
      </c>
      <c r="I31" s="9">
        <f t="shared" si="9"/>
        <v>2359.1</v>
      </c>
      <c r="J31" s="9">
        <f t="shared" si="9"/>
        <v>995.6</v>
      </c>
      <c r="K31" s="9">
        <f t="shared" si="9"/>
        <v>2119.4</v>
      </c>
      <c r="L31" s="9">
        <f t="shared" si="9"/>
        <v>7750</v>
      </c>
      <c r="M31" s="9">
        <f t="shared" si="9"/>
        <v>1721.3000000000002</v>
      </c>
      <c r="N31" s="9">
        <f t="shared" si="9"/>
        <v>20561.2</v>
      </c>
      <c r="O31" s="9">
        <f t="shared" si="9"/>
        <v>2194.6</v>
      </c>
      <c r="P31" s="9">
        <f t="shared" si="9"/>
        <v>8299.1999999999989</v>
      </c>
      <c r="Q31" s="9">
        <f t="shared" si="9"/>
        <v>1016</v>
      </c>
      <c r="R31" s="9">
        <f t="shared" si="9"/>
        <v>1701</v>
      </c>
      <c r="S31" s="9">
        <f t="shared" si="9"/>
        <v>20546</v>
      </c>
      <c r="T31" s="9">
        <f t="shared" si="9"/>
        <v>2536.1999999999998</v>
      </c>
    </row>
    <row r="32" spans="1:20" x14ac:dyDescent="0.2">
      <c r="A32" s="14">
        <v>4</v>
      </c>
      <c r="B32" s="17" t="s">
        <v>29</v>
      </c>
      <c r="C32" s="3" t="s">
        <v>20</v>
      </c>
      <c r="D32" s="4">
        <f>VLOOKUP(D$1,[1]S4!$A$2:$I$19,2,0)</f>
        <v>505.73</v>
      </c>
      <c r="E32" s="4">
        <f>VLOOKUP(E$1,[1]S4!$A$2:$I$19,2,0)</f>
        <v>505.73</v>
      </c>
      <c r="F32" s="4">
        <f>VLOOKUP(F$1,[1]S4!$A$2:$I$19,2,0)</f>
        <v>505.73</v>
      </c>
      <c r="G32" s="4">
        <f>VLOOKUP(G$1,[1]S4!$A$2:$I$19,2,0)</f>
        <v>505.73</v>
      </c>
      <c r="H32" s="4">
        <f>VLOOKUP(H$1,[1]S4!$A$2:$I$19,2,0)</f>
        <v>505.73</v>
      </c>
      <c r="I32" s="4">
        <f>VLOOKUP(I$1,[1]S4!$A$2:$I$19,2,0)</f>
        <v>505.73</v>
      </c>
      <c r="J32" s="4">
        <f>VLOOKUP(J$1,[1]S4!$A$2:$I$19,2,0)</f>
        <v>505.73</v>
      </c>
      <c r="K32" s="4">
        <f>VLOOKUP(K$1,[1]S4!$A$2:$I$19,2,0)</f>
        <v>505.73</v>
      </c>
      <c r="L32" s="4">
        <f>VLOOKUP(L$1,[1]S4!$A$2:$I$19,2,0)</f>
        <v>505.73</v>
      </c>
      <c r="M32" s="4">
        <f>VLOOKUP(M$1,[1]S4!$A$2:$I$19,2,0)</f>
        <v>505.73</v>
      </c>
      <c r="N32" s="4">
        <f>VLOOKUP(N$1,[1]S4!$A$2:$I$19,2,0)</f>
        <v>505.73</v>
      </c>
      <c r="O32" s="4">
        <f>VLOOKUP(O$1,[1]S4!$A$2:$I$19,2,0)</f>
        <v>505.73</v>
      </c>
      <c r="P32" s="4">
        <f>VLOOKUP(P$1,[1]S4!$A$2:$I$19,2,0)</f>
        <v>505.73</v>
      </c>
      <c r="Q32" s="4">
        <f>VLOOKUP(Q$1,[1]S4!$A$2:$I$19,2,0)</f>
        <v>505.73</v>
      </c>
      <c r="R32" s="4">
        <f>VLOOKUP(R$1,[1]S4!$A$2:$I$19,2,0)</f>
        <v>505.73</v>
      </c>
      <c r="S32" s="4">
        <f>VLOOKUP(S$1,[1]S4!$A$2:$I$19,2,0)</f>
        <v>505.73</v>
      </c>
      <c r="T32" s="4">
        <f>VLOOKUP(T$1,[1]S4!$A$2:$I$19,2,0)</f>
        <v>505.73</v>
      </c>
    </row>
    <row r="33" spans="1:20" x14ac:dyDescent="0.2">
      <c r="A33" s="15"/>
      <c r="B33" s="18"/>
      <c r="C33" s="5" t="s">
        <v>21</v>
      </c>
      <c r="D33" s="6">
        <f>VLOOKUP(D$1,[1]S4!$A$2:$I$19,4,0)+SUM(E33,L33,N33,Q33,R33,S33)</f>
        <v>122674.7</v>
      </c>
      <c r="E33" s="6">
        <f>VLOOKUP(E$1,[1]S4!$A$2:$I$19,4,0)+SUM(F33,G33,P33)</f>
        <v>50070.8</v>
      </c>
      <c r="F33" s="6">
        <f>VLOOKUP(F$1,[1]S4!$A$2:$I$19,4,0)+SUM(H33,J33,T33)</f>
        <v>23337.7</v>
      </c>
      <c r="G33" s="6">
        <f>VLOOKUP(G$1,[1]S4!$A$2:$I$19,4,0)+K33+O33</f>
        <v>6192.1</v>
      </c>
      <c r="H33" s="6">
        <f>VLOOKUP(H$1,[1]S4!$A$2:$I$19,4,0)+I33</f>
        <v>3907.8</v>
      </c>
      <c r="I33" s="6">
        <f>VLOOKUP(I$1,[1]S4!$A$2:$I$19,4,0)</f>
        <v>2316</v>
      </c>
      <c r="J33" s="6">
        <f>VLOOKUP(J$1,[1]S4!$A$2:$I$19,4,0)</f>
        <v>964.1</v>
      </c>
      <c r="K33" s="6">
        <f>VLOOKUP(K$1,[1]S4!$A$2:$I$19,4,0)</f>
        <v>2022.8</v>
      </c>
      <c r="L33" s="6">
        <f>VLOOKUP(L$1,[1]S4!$A$2:$I$19,4,0)+M33</f>
        <v>6196.9000000000005</v>
      </c>
      <c r="M33" s="6">
        <f>VLOOKUP(M$1,[1]S4!$A$2:$I$19,4,0)</f>
        <v>1288.3</v>
      </c>
      <c r="N33" s="6">
        <f>VLOOKUP(N$1,[1]S4!$A$2:$I$19,4,0)</f>
        <v>18183.400000000001</v>
      </c>
      <c r="O33" s="6">
        <f>VLOOKUP(O$1,[1]S4!$A$2:$I$19,4,0)</f>
        <v>2052.1</v>
      </c>
      <c r="P33" s="6">
        <f>VLOOKUP(P$1,[1]S4!$A$2:$I$19,4,0)</f>
        <v>8057.6</v>
      </c>
      <c r="Q33" s="6">
        <f>VLOOKUP(Q$1,[1]S4!$A$2:$I$19,4,0)</f>
        <v>599.70000000000005</v>
      </c>
      <c r="R33" s="6">
        <f>VLOOKUP(R$1,[1]S4!$A$2:$I$19,4,0)</f>
        <v>1148.3</v>
      </c>
      <c r="S33" s="6">
        <f>VLOOKUP(S$1,[1]S4!$A$2:$I$19,4,0)</f>
        <v>18013.900000000001</v>
      </c>
      <c r="T33" s="6">
        <f>VLOOKUP(T$1,[1]S4!$A$2:$I$19,4,0)</f>
        <v>2483.6999999999998</v>
      </c>
    </row>
    <row r="34" spans="1:20" x14ac:dyDescent="0.2">
      <c r="A34" s="15"/>
      <c r="B34" s="18"/>
      <c r="C34" s="5" t="s">
        <v>22</v>
      </c>
      <c r="D34" s="6">
        <f>VLOOKUP(D$1,[1]S4!$A$2:$I$19,3,0)+SUM(E34,L34,N34,Q34,R34,S34)</f>
        <v>5359.8000000000011</v>
      </c>
      <c r="E34" s="6">
        <f>VLOOKUP(E$1,[1]S4!$A$2:$I$19,3,0)+SUM(F34,G34,P34)</f>
        <v>1456</v>
      </c>
      <c r="F34" s="6">
        <f>VLOOKUP(F$1,[1]S4!$A$2:$I$19,3,0)+SUM(H34,J34,T34)</f>
        <v>602.1</v>
      </c>
      <c r="G34" s="6">
        <f>VLOOKUP(G$1,[1]S4!$A$2:$I$19,3,0)+K34+O34</f>
        <v>253.89999999999998</v>
      </c>
      <c r="H34" s="6">
        <f>VLOOKUP(H$1,[1]S4!$A$2:$I$19,3,0)+I34</f>
        <v>178.9</v>
      </c>
      <c r="I34" s="6">
        <f>VLOOKUP(I$1,[1]S4!$A$2:$I$19,3,0)</f>
        <v>45.5</v>
      </c>
      <c r="J34" s="6">
        <f>VLOOKUP(J$1,[1]S4!$A$2:$I$19,3,0)</f>
        <v>33.9</v>
      </c>
      <c r="K34" s="6">
        <f>VLOOKUP(K$1,[1]S4!$A$2:$I$19,3,0)</f>
        <v>104.2</v>
      </c>
      <c r="L34" s="6">
        <f>VLOOKUP(L$1,[1]S4!$A$2:$I$19,3,0)+M34</f>
        <v>510</v>
      </c>
      <c r="M34" s="6">
        <f>VLOOKUP(M$1,[1]S4!$A$2:$I$19,3,0)</f>
        <v>75.7</v>
      </c>
      <c r="N34" s="6">
        <f>VLOOKUP(N$1,[1]S4!$A$2:$I$19,3,0)</f>
        <v>896.8</v>
      </c>
      <c r="O34" s="6">
        <f>VLOOKUP(O$1,[1]S4!$A$2:$I$19,3,0)</f>
        <v>149.69999999999999</v>
      </c>
      <c r="P34" s="6">
        <f>VLOOKUP(P$1,[1]S4!$A$2:$I$19,3,0)</f>
        <v>319.8</v>
      </c>
      <c r="Q34" s="6">
        <f>VLOOKUP(Q$1,[1]S4!$A$2:$I$19,3,0)</f>
        <v>149.80000000000001</v>
      </c>
      <c r="R34" s="6">
        <f>VLOOKUP(R$1,[1]S4!$A$2:$I$19,3,0)</f>
        <v>114.9</v>
      </c>
      <c r="S34" s="6">
        <f>VLOOKUP(S$1,[1]S4!$A$2:$I$19,3,0)</f>
        <v>554.9</v>
      </c>
      <c r="T34" s="6">
        <f>VLOOKUP(T$1,[1]S4!$A$2:$I$19,3,0)</f>
        <v>59.2</v>
      </c>
    </row>
    <row r="35" spans="1:20" ht="14.25" customHeight="1" x14ac:dyDescent="0.2">
      <c r="A35" s="15"/>
      <c r="B35" s="18"/>
      <c r="C35" s="7" t="s">
        <v>23</v>
      </c>
      <c r="D35" s="6">
        <f t="shared" ref="D35:T35" si="10">SUM(D33:D34)</f>
        <v>128034.5</v>
      </c>
      <c r="E35" s="6">
        <f t="shared" si="10"/>
        <v>51526.8</v>
      </c>
      <c r="F35" s="6">
        <f t="shared" si="10"/>
        <v>23939.8</v>
      </c>
      <c r="G35" s="6">
        <f t="shared" si="10"/>
        <v>6446</v>
      </c>
      <c r="H35" s="6">
        <f t="shared" si="10"/>
        <v>4086.7000000000003</v>
      </c>
      <c r="I35" s="6">
        <f t="shared" si="10"/>
        <v>2361.5</v>
      </c>
      <c r="J35" s="6">
        <f t="shared" si="10"/>
        <v>998</v>
      </c>
      <c r="K35" s="6">
        <f t="shared" si="10"/>
        <v>2127</v>
      </c>
      <c r="L35" s="6">
        <f t="shared" si="10"/>
        <v>6706.9000000000005</v>
      </c>
      <c r="M35" s="6">
        <f t="shared" si="10"/>
        <v>1364</v>
      </c>
      <c r="N35" s="6">
        <f t="shared" si="10"/>
        <v>19080.2</v>
      </c>
      <c r="O35" s="6">
        <f t="shared" si="10"/>
        <v>2201.7999999999997</v>
      </c>
      <c r="P35" s="6">
        <f t="shared" si="10"/>
        <v>8377.4</v>
      </c>
      <c r="Q35" s="6">
        <f t="shared" si="10"/>
        <v>749.5</v>
      </c>
      <c r="R35" s="6">
        <f t="shared" si="10"/>
        <v>1263.2</v>
      </c>
      <c r="S35" s="6">
        <f t="shared" si="10"/>
        <v>18568.800000000003</v>
      </c>
      <c r="T35" s="6">
        <f t="shared" si="10"/>
        <v>2542.8999999999996</v>
      </c>
    </row>
    <row r="36" spans="1:20" ht="14.25" customHeight="1" x14ac:dyDescent="0.2">
      <c r="A36" s="15"/>
      <c r="B36" s="18"/>
      <c r="C36" s="7" t="s">
        <v>24</v>
      </c>
      <c r="D36" s="6">
        <f>MIN(SUM([1]S4!$F$2:$F$18),SUM([1]S4!$H$2:$H$18))</f>
        <v>170.79999999999998</v>
      </c>
      <c r="E36" s="6">
        <f>MIN(SUM(VLOOKUP(E$1,[1]S4!$A$2:$J$19,8,0),VLOOKUP(F$1,[1]S4!$A$2:$J$18,8,0),VLOOKUP(G$1,[1]S4!$A$2:$J$18,8,0),VLOOKUP(P$1,[1]S4!$A$2:$J$18,8,0),VLOOKUP(L$1,[1]S4!$A$2:$J$18,8,0),VLOOKUP(M$1,[1]S4!$A$2:$J$18,8,0),VLOOKUP(K$1,[1]S4!$A$2:$J$18,8,0),VLOOKUP(O$1,[1]S4!$A$2:$J$18,8,0),VLOOKUP(H$1,[1]S4!$A$2:$J$18,8,0),VLOOKUP(I$1,[1]S4!$A$2:$J$18,8,0),VLOOKUP(T$1,[1]S4!$A$2:$J$18,8,0)),SUM(VLOOKUP(E$1,[1]S4!$A$2:$J$19,6,0),VLOOKUP(F$1,[1]S4!$A$2:$J$18,6,0),VLOOKUP(G$1,[1]S4!$A$2:$J$18,6,0),VLOOKUP(P$1,[1]S4!$A$2:$J$18,6,0),VLOOKUP(L$1,[1]S4!$A$2:$J$18,6,0),VLOOKUP(M$1,[1]S4!$A$2:$J$18,6,0),VLOOKUP(K$1,[1]S4!$A$2:$J$18,6,0),VLOOKUP(O$1,[1]S4!$A$2:$J$18,6,0)*VLOOKUP(H$1,[1]S4!$A$2:$J$18,6,0),VLOOKUP(I$1,[1]S4!$A$2:$J$18,6,0),VLOOKUP(T$1,[1]S4!$A$2:$J$18,6,0)))</f>
        <v>0</v>
      </c>
      <c r="F36" s="6">
        <f>MIN(SUM(VLOOKUP(F$1,[1]S4!$A$2:$J$19,8,0),VLOOKUP(J$1,[1]S4!$A$2:$J$18,8,0),VLOOKUP(H$1,[1]S4!$A$2:$J$18,8,0),VLOOKUP(T$1,[1]S4!$A$2:$J$18,8,0)),SUM(VLOOKUP(F$1,[1]S4!$A$2:$J$19,6,0),VLOOKUP(J$1,[1]S4!$A$2:$J$18,6,0),VLOOKUP(H$1,[1]S4!$A$2:$J$18,6,0),VLOOKUP(T$1,[1]S4!$A$2:$J$18,6,0)))</f>
        <v>0</v>
      </c>
      <c r="G36" s="6">
        <f>MIN(SUM(VLOOKUP(G$1,[1]S4!$A$2:$J$19,8,0),VLOOKUP(K$1,[1]S4!$A$2:$J$18,8,0),VLOOKUP(O$1,[1]S4!$A$2:$J$18,8,0)),SUM(VLOOKUP(G$1,[1]S4!$A$2:$J$19,6,0),VLOOKUP(K$1,[1]S4!$A$2:$J$18,6,0),VLOOKUP(O$1,[1]S4!$A$2:$J$18,6,0)))</f>
        <v>0</v>
      </c>
      <c r="H36" s="6">
        <f>MIN(SUM(VLOOKUP(H$1,[1]S4!$A$2:$J$19,8,0),VLOOKUP(I$1,[1]S4!$A$1:$J$18,8,0)),SUM(VLOOKUP(H$1,[1]S4!$A$2:$J$19,6,0),VLOOKUP(I$1,[1]S4!$A$1:$J$18,6,0)))</f>
        <v>0</v>
      </c>
      <c r="I36" s="6">
        <f>MIN(VLOOKUP(I$1,[1]S4!$A$2:$J$19,8,0),VLOOKUP(I$1,[1]S4!$A$2:$J$19,6,0))</f>
        <v>0</v>
      </c>
      <c r="J36" s="6">
        <f>MIN(VLOOKUP(J$1,[1]S4!$A$2:$J$19,8,0),VLOOKUP(J$1,[1]S4!$A$2:$J$19,6,0))</f>
        <v>0</v>
      </c>
      <c r="K36" s="6">
        <f>MIN(VLOOKUP(J$1,[1]S4!$A$2:$J$19,8,0),VLOOKUP(J$1,[1]S4!$A$2:$J$19,6,0))</f>
        <v>0</v>
      </c>
      <c r="L36" s="6">
        <f>MIN(SUM(VLOOKUP(L$1,[1]S4!$A$2:$J$19,8,0),VLOOKUP(M$1,[1]S4!$A$1:$J$18,8,0)),SUM(VLOOKUP(L$1,[1]S4!$A$2:$J$19,6,0),VLOOKUP(M$1,[1]S4!$A$1:$J$18,6,0)))</f>
        <v>0</v>
      </c>
      <c r="M36" s="6">
        <f>MIN(VLOOKUP(M$1,[1]S4!$A$2:$J$19,8,0),VLOOKUP(M$1,[1]S4!$A$2:$J$19,6,0))</f>
        <v>0</v>
      </c>
      <c r="N36" s="6">
        <f>MIN(VLOOKUP(N$1,[1]S4!$A$2:$J$19,8,0),VLOOKUP(N$1,[1]S4!$A$2:$J$19,6,0))</f>
        <v>72.8</v>
      </c>
      <c r="O36" s="6">
        <f>MIN(VLOOKUP(O$1,[1]S4!$A$2:$J$19,8,0),VLOOKUP(O$1,[1]S4!$A$2:$J$19,6,0))</f>
        <v>0</v>
      </c>
      <c r="P36" s="6">
        <f>MIN(VLOOKUP(P$1,[1]S4!$A$2:$J$19,8,0),VLOOKUP(P$1,[1]S4!$A$2:$J$19,6,0))</f>
        <v>0</v>
      </c>
      <c r="Q36" s="6">
        <f>MIN(VLOOKUP(Q$1,[1]S4!$A$2:$J$19,8,0),VLOOKUP(Q$1,[1]S4!$A$2:$J$19,6,0))</f>
        <v>0</v>
      </c>
      <c r="R36" s="6">
        <f>MIN(VLOOKUP(R$1,[1]S4!$A$2:$J$19,8,0),VLOOKUP(R$1,[1]S4!$A$2:$J$19,6,0))</f>
        <v>0</v>
      </c>
      <c r="S36" s="6">
        <f>MIN(VLOOKUP(S$1,[1]S4!$A$2:$J$19,8,0),VLOOKUP(S$1,[1]S4!$A$2:$J$19,6,0))</f>
        <v>0.2</v>
      </c>
      <c r="T36" s="6">
        <f>MIN(VLOOKUP(T$1,[1]S4!$A$2:$J$19,8,0),VLOOKUP(T$1,[1]S4!$A$2:$J$19,6,0))</f>
        <v>0</v>
      </c>
    </row>
    <row r="37" spans="1:20" ht="15" thickBot="1" x14ac:dyDescent="0.25">
      <c r="A37" s="16"/>
      <c r="B37" s="19"/>
      <c r="C37" s="8" t="s">
        <v>25</v>
      </c>
      <c r="D37" s="9">
        <f t="shared" ref="D37:T37" si="11">D35+D36</f>
        <v>128205.3</v>
      </c>
      <c r="E37" s="9">
        <f t="shared" si="11"/>
        <v>51526.8</v>
      </c>
      <c r="F37" s="9">
        <f t="shared" si="11"/>
        <v>23939.8</v>
      </c>
      <c r="G37" s="9">
        <f t="shared" si="11"/>
        <v>6446</v>
      </c>
      <c r="H37" s="9">
        <f t="shared" si="11"/>
        <v>4086.7000000000003</v>
      </c>
      <c r="I37" s="9">
        <f t="shared" si="11"/>
        <v>2361.5</v>
      </c>
      <c r="J37" s="9">
        <f t="shared" si="11"/>
        <v>998</v>
      </c>
      <c r="K37" s="9">
        <f t="shared" si="11"/>
        <v>2127</v>
      </c>
      <c r="L37" s="9">
        <f t="shared" si="11"/>
        <v>6706.9000000000005</v>
      </c>
      <c r="M37" s="9">
        <f t="shared" si="11"/>
        <v>1364</v>
      </c>
      <c r="N37" s="9">
        <f t="shared" si="11"/>
        <v>19153</v>
      </c>
      <c r="O37" s="9">
        <f t="shared" si="11"/>
        <v>2201.7999999999997</v>
      </c>
      <c r="P37" s="9">
        <f t="shared" si="11"/>
        <v>8377.4</v>
      </c>
      <c r="Q37" s="9">
        <f t="shared" si="11"/>
        <v>749.5</v>
      </c>
      <c r="R37" s="9">
        <f t="shared" si="11"/>
        <v>1263.2</v>
      </c>
      <c r="S37" s="9">
        <f t="shared" si="11"/>
        <v>18569.000000000004</v>
      </c>
      <c r="T37" s="9">
        <f t="shared" si="11"/>
        <v>2542.8999999999996</v>
      </c>
    </row>
    <row r="38" spans="1:20" x14ac:dyDescent="0.2">
      <c r="A38" s="14">
        <v>5</v>
      </c>
      <c r="B38" s="17" t="s">
        <v>30</v>
      </c>
      <c r="C38" s="3" t="s">
        <v>20</v>
      </c>
      <c r="D38" s="4">
        <f>VLOOKUP(D$1,[1]S5!$A$2:$I$19,2,0)</f>
        <v>114.2</v>
      </c>
      <c r="E38" s="4">
        <f>VLOOKUP(E$1,[1]S5!$A$2:$I$19,2,0)</f>
        <v>200.78</v>
      </c>
      <c r="F38" s="4">
        <f>VLOOKUP(F$1,[1]S5!$A$2:$I$19,2,0)</f>
        <v>200.78</v>
      </c>
      <c r="G38" s="4">
        <f>VLOOKUP(G$1,[1]S5!$A$2:$I$19,2,0)</f>
        <v>266.22000000000003</v>
      </c>
      <c r="H38" s="4">
        <f>VLOOKUP(H$1,[1]S5!$A$2:$I$19,2,0)</f>
        <v>200.78</v>
      </c>
      <c r="I38" s="4">
        <f>VLOOKUP(I$1,[1]S5!$A$2:$I$19,2,0)</f>
        <v>200.78</v>
      </c>
      <c r="J38" s="4">
        <f>VLOOKUP(J$1,[1]S5!$A$2:$I$19,2,0)</f>
        <v>200.78</v>
      </c>
      <c r="K38" s="4">
        <f>VLOOKUP(K$1,[1]S5!$A$2:$I$19,2,0)</f>
        <v>266.22000000000003</v>
      </c>
      <c r="L38" s="4">
        <f>VLOOKUP(L$1,[1]S5!$A$2:$I$19,2,0)</f>
        <v>114.2</v>
      </c>
      <c r="M38" s="4">
        <f>VLOOKUP(M$1,[1]S5!$A$2:$I$19,2,0)</f>
        <v>114.2</v>
      </c>
      <c r="N38" s="4">
        <f>VLOOKUP(N$1,[1]S5!$A$2:$I$19,2,0)</f>
        <v>114.2</v>
      </c>
      <c r="O38" s="4">
        <f>VLOOKUP(O$1,[1]S5!$A$2:$I$19,2,0)</f>
        <v>266.22000000000003</v>
      </c>
      <c r="P38" s="4">
        <f>VLOOKUP(P$1,[1]S5!$A$2:$I$19,2,0)</f>
        <v>200.78</v>
      </c>
      <c r="Q38" s="4">
        <f>VLOOKUP(Q$1,[1]S5!$A$2:$I$19,2,0)</f>
        <v>114.2</v>
      </c>
      <c r="R38" s="4">
        <f>VLOOKUP(R$1,[1]S5!$A$2:$I$19,2,0)</f>
        <v>114.2</v>
      </c>
      <c r="S38" s="4">
        <f>VLOOKUP(S$1,[1]S5!$A$2:$I$19,2,0)</f>
        <v>114.2</v>
      </c>
      <c r="T38" s="4">
        <f>VLOOKUP(T$1,[1]S5!$A$2:$I$19,2,0)</f>
        <v>200.78</v>
      </c>
    </row>
    <row r="39" spans="1:20" x14ac:dyDescent="0.2">
      <c r="A39" s="15"/>
      <c r="B39" s="18"/>
      <c r="C39" s="5" t="s">
        <v>21</v>
      </c>
      <c r="D39" s="6">
        <f>VLOOKUP(D$1,[1]S5!$A$2:$I$19,4,0)+SUM(E39,L39,N39,Q39,R39,S39)</f>
        <v>133653.5</v>
      </c>
      <c r="E39" s="6">
        <f>VLOOKUP(E$1,[1]S5!$A$2:$I$19,4,0)+SUM(F39,G39,P39)</f>
        <v>50004.600000000006</v>
      </c>
      <c r="F39" s="6">
        <f>VLOOKUP(F$1,[1]S5!$A$2:$I$19,4,0)+SUM(H39,J39,T39)</f>
        <v>23336.7</v>
      </c>
      <c r="G39" s="6">
        <f>VLOOKUP(G$1,[1]S5!$A$2:$I$19,4,0)+K39+O39</f>
        <v>6192.1</v>
      </c>
      <c r="H39" s="6">
        <f>VLOOKUP(H$1,[1]S5!$A$2:$I$19,4,0)+I39</f>
        <v>3907.8</v>
      </c>
      <c r="I39" s="6">
        <f>VLOOKUP(I$1,[1]S5!$A$2:$I$19,4,0)</f>
        <v>2316</v>
      </c>
      <c r="J39" s="6">
        <f>VLOOKUP(J$1,[1]S5!$A$2:$I$19,4,0)</f>
        <v>964.1</v>
      </c>
      <c r="K39" s="6">
        <f>VLOOKUP(K$1,[1]S5!$A$2:$I$19,4,0)</f>
        <v>2022.8</v>
      </c>
      <c r="L39" s="6">
        <f>VLOOKUP(L$1,[1]S5!$A$2:$I$19,4,0)+M39</f>
        <v>7650.9</v>
      </c>
      <c r="M39" s="6">
        <f>VLOOKUP(M$1,[1]S5!$A$2:$I$19,4,0)</f>
        <v>1779.7</v>
      </c>
      <c r="N39" s="6">
        <f>VLOOKUP(N$1,[1]S5!$A$2:$I$19,4,0)</f>
        <v>19975.5</v>
      </c>
      <c r="O39" s="6">
        <f>VLOOKUP(O$1,[1]S5!$A$2:$I$19,4,0)</f>
        <v>2052.1</v>
      </c>
      <c r="P39" s="6">
        <f>VLOOKUP(P$1,[1]S5!$A$2:$I$19,4,0)</f>
        <v>7992.4</v>
      </c>
      <c r="Q39" s="6">
        <f>VLOOKUP(Q$1,[1]S5!$A$2:$I$19,4,0)</f>
        <v>966.9</v>
      </c>
      <c r="R39" s="6">
        <f>VLOOKUP(R$1,[1]S5!$A$2:$I$19,4,0)</f>
        <v>1327.4</v>
      </c>
      <c r="S39" s="6">
        <f>VLOOKUP(S$1,[1]S5!$A$2:$I$19,4,0)</f>
        <v>20827</v>
      </c>
      <c r="T39" s="6">
        <f>VLOOKUP(T$1,[1]S5!$A$2:$I$19,4,0)</f>
        <v>2482.6999999999998</v>
      </c>
    </row>
    <row r="40" spans="1:20" x14ac:dyDescent="0.2">
      <c r="A40" s="15"/>
      <c r="B40" s="18"/>
      <c r="C40" s="5" t="s">
        <v>22</v>
      </c>
      <c r="D40" s="6">
        <f>VLOOKUP(D$1,[1]S5!$A$2:$I$19,3,0)+SUM(E40,L40,N40,Q40,R40,S40)</f>
        <v>3746.6000000000004</v>
      </c>
      <c r="E40" s="6">
        <f>VLOOKUP(E$1,[1]S5!$A$2:$I$19,3,0)+SUM(F40,G40,P40)</f>
        <v>1363.2</v>
      </c>
      <c r="F40" s="6">
        <f>VLOOKUP(F$1,[1]S5!$A$2:$I$19,3,0)+SUM(H40,J40,T40)</f>
        <v>552.79999999999995</v>
      </c>
      <c r="G40" s="6">
        <f>VLOOKUP(G$1,[1]S5!$A$2:$I$19,3,0)+K40+O40</f>
        <v>239.1</v>
      </c>
      <c r="H40" s="6">
        <f>VLOOKUP(H$1,[1]S5!$A$2:$I$19,3,0)+I40</f>
        <v>155.80000000000001</v>
      </c>
      <c r="I40" s="6">
        <f>VLOOKUP(I$1,[1]S5!$A$2:$I$19,3,0)</f>
        <v>43.1</v>
      </c>
      <c r="J40" s="6">
        <f>VLOOKUP(J$1,[1]S5!$A$2:$I$19,3,0)</f>
        <v>31.5</v>
      </c>
      <c r="K40" s="6">
        <f>VLOOKUP(K$1,[1]S5!$A$2:$I$19,3,0)</f>
        <v>96.6</v>
      </c>
      <c r="L40" s="6">
        <f>VLOOKUP(L$1,[1]S5!$A$2:$I$19,3,0)+M40</f>
        <v>289.8</v>
      </c>
      <c r="M40" s="6">
        <f>VLOOKUP(M$1,[1]S5!$A$2:$I$19,3,0)</f>
        <v>20.7</v>
      </c>
      <c r="N40" s="6">
        <f>VLOOKUP(N$1,[1]S5!$A$2:$I$19,3,0)</f>
        <v>635.29999999999995</v>
      </c>
      <c r="O40" s="6">
        <f>VLOOKUP(O$1,[1]S5!$A$2:$I$19,3,0)</f>
        <v>142.5</v>
      </c>
      <c r="P40" s="6">
        <f>VLOOKUP(P$1,[1]S5!$A$2:$I$19,3,0)</f>
        <v>306.8</v>
      </c>
      <c r="Q40" s="6">
        <f>VLOOKUP(Q$1,[1]S5!$A$2:$I$19,3,0)</f>
        <v>104.2</v>
      </c>
      <c r="R40" s="6">
        <f>VLOOKUP(R$1,[1]S5!$A$2:$I$19,3,0)</f>
        <v>87.3</v>
      </c>
      <c r="S40" s="6">
        <f>VLOOKUP(S$1,[1]S5!$A$2:$I$19,3,0)</f>
        <v>318.8</v>
      </c>
      <c r="T40" s="6">
        <f>VLOOKUP(T$1,[1]S5!$A$2:$I$19,3,0)</f>
        <v>53.5</v>
      </c>
    </row>
    <row r="41" spans="1:20" x14ac:dyDescent="0.2">
      <c r="A41" s="15"/>
      <c r="B41" s="18"/>
      <c r="C41" s="7" t="s">
        <v>23</v>
      </c>
      <c r="D41" s="6">
        <f t="shared" ref="D41:T41" si="12">SUM(D39:D40)</f>
        <v>137400.1</v>
      </c>
      <c r="E41" s="6">
        <f t="shared" si="12"/>
        <v>51367.8</v>
      </c>
      <c r="F41" s="6">
        <f t="shared" si="12"/>
        <v>23889.5</v>
      </c>
      <c r="G41" s="6">
        <f t="shared" si="12"/>
        <v>6431.2000000000007</v>
      </c>
      <c r="H41" s="6">
        <f t="shared" si="12"/>
        <v>4063.6000000000004</v>
      </c>
      <c r="I41" s="6">
        <f t="shared" si="12"/>
        <v>2359.1</v>
      </c>
      <c r="J41" s="6">
        <f t="shared" si="12"/>
        <v>995.6</v>
      </c>
      <c r="K41" s="6">
        <f t="shared" si="12"/>
        <v>2119.4</v>
      </c>
      <c r="L41" s="6">
        <f t="shared" si="12"/>
        <v>7940.7</v>
      </c>
      <c r="M41" s="6">
        <f t="shared" si="12"/>
        <v>1800.4</v>
      </c>
      <c r="N41" s="6">
        <f t="shared" si="12"/>
        <v>20610.8</v>
      </c>
      <c r="O41" s="6">
        <f t="shared" si="12"/>
        <v>2194.6</v>
      </c>
      <c r="P41" s="6">
        <f t="shared" si="12"/>
        <v>8299.1999999999989</v>
      </c>
      <c r="Q41" s="6">
        <f t="shared" si="12"/>
        <v>1071.0999999999999</v>
      </c>
      <c r="R41" s="6">
        <f t="shared" si="12"/>
        <v>1414.7</v>
      </c>
      <c r="S41" s="6">
        <f t="shared" si="12"/>
        <v>21145.8</v>
      </c>
      <c r="T41" s="6">
        <f t="shared" si="12"/>
        <v>2536.1999999999998</v>
      </c>
    </row>
    <row r="42" spans="1:20" ht="14.25" customHeight="1" x14ac:dyDescent="0.2">
      <c r="A42" s="15"/>
      <c r="B42" s="18"/>
      <c r="C42" s="7" t="s">
        <v>24</v>
      </c>
      <c r="D42" s="6">
        <f>MIN(SUM([1]S5!$F$2:$F$18),SUM([1]S5!$H$2:$H$18))</f>
        <v>170.79999999999998</v>
      </c>
      <c r="E42" s="6">
        <f>MIN(SUM(VLOOKUP(E$1,[1]S5!$A$2:$J$19,8,0),VLOOKUP(F$1,[1]S5!$A$2:$J$18,8,0),VLOOKUP(G$1,[1]S5!$A$2:$J$18,8,0),VLOOKUP(P$1,[1]S5!$A$2:$J$18,8,0),VLOOKUP(L$1,[1]S5!$A$2:$J$18,8,0),VLOOKUP(M$1,[1]S5!$A$2:$J$18,8,0),VLOOKUP(K$1,[1]S5!$A$2:$J$18,8,0),VLOOKUP(O$1,[1]S5!$A$2:$J$18,8,0),VLOOKUP(H$1,[1]S5!$A$2:$J$18,8,0),VLOOKUP(I$1,[1]S5!$A$2:$J$18,8,0),VLOOKUP(T$1,[1]S5!$A$2:$J$18,8,0)),SUM(VLOOKUP(E$1,[1]S5!$A$2:$J$19,6,0),VLOOKUP(F$1,[1]S5!$A$2:$J$18,6,0),VLOOKUP(G$1,[1]S5!$A$2:$J$18,6,0),VLOOKUP(P$1,[1]S5!$A$2:$J$18,6,0),VLOOKUP(L$1,[1]S5!$A$2:$J$18,6,0),VLOOKUP(M$1,[1]S5!$A$2:$J$18,6,0),VLOOKUP(K$1,[1]S5!$A$2:$J$18,6,0),VLOOKUP(O$1,[1]S5!$A$2:$J$18,6,0)*VLOOKUP(H$1,[1]S5!$A$2:$J$18,6,0),VLOOKUP(I$1,[1]S5!$A$2:$J$18,6,0),VLOOKUP(T$1,[1]S5!$A$2:$J$18,6,0)))</f>
        <v>97.799999999999983</v>
      </c>
      <c r="F42" s="6">
        <f>MIN(SUM(VLOOKUP(F$1,[1]S5!$A$2:$J$19,8,0),VLOOKUP(J$1,[1]S5!$A$2:$J$18,8,0),VLOOKUP(H$1,[1]S5!$A$2:$J$18,8,0),VLOOKUP(T$1,[1]S5!$A$2:$J$18,8,0)),SUM(VLOOKUP(F$1,[1]S5!$A$2:$J$19,6,0),VLOOKUP(J$1,[1]S5!$A$2:$J$18,6,0),VLOOKUP(H$1,[1]S5!$A$2:$J$18,6,0),VLOOKUP(T$1,[1]S5!$A$2:$J$18,6,0)))</f>
        <v>0</v>
      </c>
      <c r="G42" s="6">
        <f>MIN(SUM(VLOOKUP(G$1,[1]S5!$A$2:$J$19,8,0),VLOOKUP(K$1,[1]S5!$A$2:$J$18,8,0),VLOOKUP(O$1,[1]S5!$A$2:$J$18,8,0)),SUM(VLOOKUP(G$1,[1]S5!$A$2:$J$19,6,0),VLOOKUP(K$1,[1]S5!$A$2:$J$18,6,0),VLOOKUP(O$1,[1]S5!$A$2:$J$18,6,0)))</f>
        <v>0</v>
      </c>
      <c r="H42" s="6">
        <f>MIN(SUM(VLOOKUP(H$1,[1]S5!$A$2:$J$19,8,0),VLOOKUP(I$1,[1]S5!$A$1:$J$18,8,0)),SUM(VLOOKUP(H$1,[1]S5!$A$2:$J$19,6,0),VLOOKUP(I$1,[1]S5!$A$1:$J$18,6,0)))</f>
        <v>0</v>
      </c>
      <c r="I42" s="6">
        <f>MIN(VLOOKUP(I$1,[1]S5!$A$2:$J$19,8,0),VLOOKUP(I$1,[1]S5!$A$2:$J$19,6,0))</f>
        <v>0</v>
      </c>
      <c r="J42" s="6">
        <f>MIN(VLOOKUP(J$1,[1]S5!$A$2:$J$19,8,0),VLOOKUP(J$1,[1]S5!$A$2:$J$19,6,0))</f>
        <v>0</v>
      </c>
      <c r="K42" s="6">
        <f>MIN(VLOOKUP(J$1,[1]S5!$A$2:$J$19,8,0),VLOOKUP(J$1,[1]S5!$A$2:$J$19,6,0))</f>
        <v>0</v>
      </c>
      <c r="L42" s="6">
        <f>MIN(SUM(VLOOKUP(L$1,[1]S5!$A$2:$J$19,8,0),VLOOKUP(M$1,[1]S5!$A$1:$J$18,8,0)),SUM(VLOOKUP(L$1,[1]S5!$A$2:$J$19,6,0),VLOOKUP(M$1,[1]S5!$A$1:$J$18,6,0)))</f>
        <v>0</v>
      </c>
      <c r="M42" s="6">
        <f>MIN(VLOOKUP(M$1,[1]S5!$A$2:$J$19,8,0),VLOOKUP(M$1,[1]S5!$A$2:$J$19,6,0))</f>
        <v>0</v>
      </c>
      <c r="N42" s="6">
        <f>MIN(VLOOKUP(N$1,[1]S5!$A$2:$J$19,8,0),VLOOKUP(N$1,[1]S5!$A$2:$J$19,6,0))</f>
        <v>72.8</v>
      </c>
      <c r="O42" s="6">
        <f>MIN(VLOOKUP(O$1,[1]S5!$A$2:$J$19,8,0),VLOOKUP(O$1,[1]S5!$A$2:$J$19,6,0))</f>
        <v>0</v>
      </c>
      <c r="P42" s="6">
        <f>MIN(VLOOKUP(P$1,[1]S5!$A$2:$J$19,8,0),VLOOKUP(P$1,[1]S5!$A$2:$J$19,6,0))</f>
        <v>0</v>
      </c>
      <c r="Q42" s="6">
        <f>MIN(VLOOKUP(Q$1,[1]S5!$A$2:$J$19,8,0),VLOOKUP(Q$1,[1]S5!$A$2:$J$19,6,0))</f>
        <v>0</v>
      </c>
      <c r="R42" s="6">
        <f>MIN(VLOOKUP(R$1,[1]S5!$A$2:$J$19,8,0),VLOOKUP(R$1,[1]S5!$A$2:$J$19,6,0))</f>
        <v>0</v>
      </c>
      <c r="S42" s="6">
        <f>MIN(VLOOKUP(S$1,[1]S5!$A$2:$J$19,8,0),VLOOKUP(S$1,[1]S5!$A$2:$J$19,6,0))</f>
        <v>0.2</v>
      </c>
      <c r="T42" s="6">
        <f>MIN(VLOOKUP(T$1,[1]S5!$A$2:$J$19,8,0),VLOOKUP(T$1,[1]S5!$A$2:$J$19,6,0))</f>
        <v>0</v>
      </c>
    </row>
    <row r="43" spans="1:20" ht="14.25" customHeight="1" thickBot="1" x14ac:dyDescent="0.25">
      <c r="A43" s="16"/>
      <c r="B43" s="19"/>
      <c r="C43" s="8" t="s">
        <v>25</v>
      </c>
      <c r="D43" s="9">
        <f t="shared" ref="D43:T43" si="13">D41+D42</f>
        <v>137570.9</v>
      </c>
      <c r="E43" s="9">
        <f t="shared" si="13"/>
        <v>51465.600000000006</v>
      </c>
      <c r="F43" s="9">
        <f t="shared" si="13"/>
        <v>23889.5</v>
      </c>
      <c r="G43" s="9">
        <f t="shared" si="13"/>
        <v>6431.2000000000007</v>
      </c>
      <c r="H43" s="9">
        <f t="shared" si="13"/>
        <v>4063.6000000000004</v>
      </c>
      <c r="I43" s="9">
        <f t="shared" si="13"/>
        <v>2359.1</v>
      </c>
      <c r="J43" s="9">
        <f t="shared" si="13"/>
        <v>995.6</v>
      </c>
      <c r="K43" s="9">
        <f t="shared" si="13"/>
        <v>2119.4</v>
      </c>
      <c r="L43" s="9">
        <f t="shared" si="13"/>
        <v>7940.7</v>
      </c>
      <c r="M43" s="9">
        <f t="shared" si="13"/>
        <v>1800.4</v>
      </c>
      <c r="N43" s="9">
        <f t="shared" si="13"/>
        <v>20683.599999999999</v>
      </c>
      <c r="O43" s="9">
        <f t="shared" si="13"/>
        <v>2194.6</v>
      </c>
      <c r="P43" s="9">
        <f t="shared" si="13"/>
        <v>8299.1999999999989</v>
      </c>
      <c r="Q43" s="9">
        <f t="shared" si="13"/>
        <v>1071.0999999999999</v>
      </c>
      <c r="R43" s="9">
        <f t="shared" si="13"/>
        <v>1414.7</v>
      </c>
      <c r="S43" s="9">
        <f t="shared" si="13"/>
        <v>21146</v>
      </c>
      <c r="T43" s="9">
        <f t="shared" si="13"/>
        <v>2536.1999999999998</v>
      </c>
    </row>
    <row r="44" spans="1:20" x14ac:dyDescent="0.2">
      <c r="A44" s="15">
        <v>6</v>
      </c>
      <c r="B44" s="18" t="s">
        <v>31</v>
      </c>
      <c r="C44" s="3" t="s">
        <v>20</v>
      </c>
      <c r="D44" s="4">
        <f>VLOOKUP(D$1,[1]S6!$A$2:$I$19,2,0)</f>
        <v>505.73</v>
      </c>
      <c r="E44" s="4">
        <f>VLOOKUP(E$1,[1]S6!$A$2:$I$19,2,0)</f>
        <v>505.73</v>
      </c>
      <c r="F44" s="4">
        <f>VLOOKUP(F$1,[1]S6!$A$2:$I$19,2,0)</f>
        <v>505.73</v>
      </c>
      <c r="G44" s="4">
        <f>VLOOKUP(G$1,[1]S6!$A$2:$I$19,2,0)</f>
        <v>505.73</v>
      </c>
      <c r="H44" s="4">
        <f>VLOOKUP(H$1,[1]S6!$A$2:$I$19,2,0)</f>
        <v>505.73</v>
      </c>
      <c r="I44" s="4">
        <f>VLOOKUP(I$1,[1]S6!$A$2:$I$19,2,0)</f>
        <v>505.73</v>
      </c>
      <c r="J44" s="4">
        <f>VLOOKUP(J$1,[1]S6!$A$2:$I$19,2,0)</f>
        <v>505.73</v>
      </c>
      <c r="K44" s="4">
        <f>VLOOKUP(K$1,[1]S6!$A$2:$I$19,2,0)</f>
        <v>505.73</v>
      </c>
      <c r="L44" s="4">
        <f>VLOOKUP(L$1,[1]S6!$A$2:$I$19,2,0)</f>
        <v>505.73</v>
      </c>
      <c r="M44" s="4">
        <f>VLOOKUP(M$1,[1]S6!$A$2:$I$19,2,0)</f>
        <v>505.73</v>
      </c>
      <c r="N44" s="4">
        <f>VLOOKUP(N$1,[1]S6!$A$2:$I$19,2,0)</f>
        <v>505.73</v>
      </c>
      <c r="O44" s="4">
        <f>VLOOKUP(O$1,[1]S6!$A$2:$I$19,2,0)</f>
        <v>505.73</v>
      </c>
      <c r="P44" s="4">
        <f>VLOOKUP(P$1,[1]S6!$A$2:$I$19,2,0)</f>
        <v>505.73</v>
      </c>
      <c r="Q44" s="4">
        <f>VLOOKUP(Q$1,[1]S6!$A$2:$I$19,2,0)</f>
        <v>505.73</v>
      </c>
      <c r="R44" s="4">
        <f>VLOOKUP(R$1,[1]S6!$A$2:$I$19,2,0)</f>
        <v>505.73</v>
      </c>
      <c r="S44" s="4">
        <f>VLOOKUP(S$1,[1]S6!$A$2:$I$19,2,0)</f>
        <v>505.73</v>
      </c>
      <c r="T44" s="4">
        <f>VLOOKUP(T$1,[1]S6!$A$2:$I$19,2,0)</f>
        <v>505.73</v>
      </c>
    </row>
    <row r="45" spans="1:20" x14ac:dyDescent="0.2">
      <c r="A45" s="15"/>
      <c r="B45" s="18"/>
      <c r="C45" s="5" t="s">
        <v>21</v>
      </c>
      <c r="D45" s="6">
        <f>VLOOKUP(D$1,[1]S6!$A$2:$I$19,4,0)+SUM(E45,L45,N45,Q45,R45,S45)</f>
        <v>125674.9</v>
      </c>
      <c r="E45" s="6">
        <f>VLOOKUP(E$1,[1]S6!$A$2:$I$19,4,0)+SUM(F45,G45,P45)</f>
        <v>47071</v>
      </c>
      <c r="F45" s="6">
        <f>VLOOKUP(F$1,[1]S6!$A$2:$I$19,4,0)+SUM(H45,J45,T45)</f>
        <v>21710.1</v>
      </c>
      <c r="G45" s="6">
        <f>VLOOKUP(G$1,[1]S6!$A$2:$I$19,4,0)+K45+O45</f>
        <v>5540</v>
      </c>
      <c r="H45" s="6">
        <f>VLOOKUP(H$1,[1]S6!$A$2:$I$19,4,0)+I45</f>
        <v>3373.2999999999997</v>
      </c>
      <c r="I45" s="6">
        <f>VLOOKUP(I$1,[1]S6!$A$2:$I$19,4,0)</f>
        <v>2048.1999999999998</v>
      </c>
      <c r="J45" s="6">
        <f>VLOOKUP(J$1,[1]S6!$A$2:$I$19,4,0)</f>
        <v>841</v>
      </c>
      <c r="K45" s="6">
        <f>VLOOKUP(K$1,[1]S6!$A$2:$I$19,4,0)</f>
        <v>1708.8</v>
      </c>
      <c r="L45" s="6">
        <f>VLOOKUP(L$1,[1]S6!$A$2:$I$19,4,0)+M45</f>
        <v>6923.9</v>
      </c>
      <c r="M45" s="6">
        <f>VLOOKUP(M$1,[1]S6!$A$2:$I$19,4,0)</f>
        <v>1534</v>
      </c>
      <c r="N45" s="6">
        <f>VLOOKUP(N$1,[1]S6!$A$2:$I$19,4,0)</f>
        <v>19302.3</v>
      </c>
      <c r="O45" s="6">
        <f>VLOOKUP(O$1,[1]S6!$A$2:$I$19,4,0)</f>
        <v>1714</v>
      </c>
      <c r="P45" s="6">
        <f>VLOOKUP(P$1,[1]S6!$A$2:$I$19,4,0)</f>
        <v>7648</v>
      </c>
      <c r="Q45" s="6">
        <f>VLOOKUP(Q$1,[1]S6!$A$2:$I$19,4,0)</f>
        <v>783.3</v>
      </c>
      <c r="R45" s="6">
        <f>VLOOKUP(R$1,[1]S6!$A$2:$I$19,4,0)</f>
        <v>1445.2</v>
      </c>
      <c r="S45" s="6">
        <f>VLOOKUP(S$1,[1]S6!$A$2:$I$19,4,0)</f>
        <v>19420.7</v>
      </c>
      <c r="T45" s="6">
        <f>VLOOKUP(T$1,[1]S6!$A$2:$I$19,4,0)</f>
        <v>2176.3000000000002</v>
      </c>
    </row>
    <row r="46" spans="1:20" x14ac:dyDescent="0.2">
      <c r="A46" s="15"/>
      <c r="B46" s="18"/>
      <c r="C46" s="5" t="s">
        <v>22</v>
      </c>
      <c r="D46" s="6">
        <f>VLOOKUP(D$1,[1]S6!$A$2:$I$19,3,0)+SUM(E46,L46,N46,Q46,R46,S46)</f>
        <v>5359.8000000000011</v>
      </c>
      <c r="E46" s="6">
        <f>VLOOKUP(E$1,[1]S6!$A$2:$I$19,3,0)+SUM(F46,G46,P46)</f>
        <v>1456</v>
      </c>
      <c r="F46" s="6">
        <f>VLOOKUP(F$1,[1]S6!$A$2:$I$19,3,0)+SUM(H46,J46,T46)</f>
        <v>602.1</v>
      </c>
      <c r="G46" s="6">
        <f>VLOOKUP(G$1,[1]S6!$A$2:$I$19,3,0)+K46+O46</f>
        <v>253.89999999999998</v>
      </c>
      <c r="H46" s="6">
        <f>VLOOKUP(H$1,[1]S6!$A$2:$I$19,3,0)+I46</f>
        <v>178.9</v>
      </c>
      <c r="I46" s="6">
        <f>VLOOKUP(I$1,[1]S6!$A$2:$I$19,3,0)</f>
        <v>45.5</v>
      </c>
      <c r="J46" s="6">
        <f>VLOOKUP(J$1,[1]S6!$A$2:$I$19,3,0)</f>
        <v>33.9</v>
      </c>
      <c r="K46" s="6">
        <f>VLOOKUP(K$1,[1]S6!$A$2:$I$19,3,0)</f>
        <v>104.2</v>
      </c>
      <c r="L46" s="6">
        <f>VLOOKUP(L$1,[1]S6!$A$2:$I$19,3,0)+M46</f>
        <v>510</v>
      </c>
      <c r="M46" s="6">
        <f>VLOOKUP(M$1,[1]S6!$A$2:$I$19,3,0)</f>
        <v>75.7</v>
      </c>
      <c r="N46" s="6">
        <f>VLOOKUP(N$1,[1]S6!$A$2:$I$19,3,0)</f>
        <v>896.8</v>
      </c>
      <c r="O46" s="6">
        <f>VLOOKUP(O$1,[1]S6!$A$2:$I$19,3,0)</f>
        <v>149.69999999999999</v>
      </c>
      <c r="P46" s="6">
        <f>VLOOKUP(P$1,[1]S6!$A$2:$I$19,3,0)</f>
        <v>319.8</v>
      </c>
      <c r="Q46" s="6">
        <f>VLOOKUP(Q$1,[1]S6!$A$2:$I$19,3,0)</f>
        <v>149.80000000000001</v>
      </c>
      <c r="R46" s="6">
        <f>VLOOKUP(R$1,[1]S6!$A$2:$I$19,3,0)</f>
        <v>114.9</v>
      </c>
      <c r="S46" s="6">
        <f>VLOOKUP(S$1,[1]S6!$A$2:$I$19,3,0)</f>
        <v>554.9</v>
      </c>
      <c r="T46" s="6">
        <f>VLOOKUP(T$1,[1]S6!$A$2:$I$19,3,0)</f>
        <v>59.2</v>
      </c>
    </row>
    <row r="47" spans="1:20" x14ac:dyDescent="0.2">
      <c r="A47" s="15"/>
      <c r="B47" s="18"/>
      <c r="C47" s="7" t="s">
        <v>23</v>
      </c>
      <c r="D47" s="6">
        <f t="shared" ref="D47:T47" si="14">SUM(D45:D46)</f>
        <v>131034.7</v>
      </c>
      <c r="E47" s="6">
        <f t="shared" si="14"/>
        <v>48527</v>
      </c>
      <c r="F47" s="6">
        <f t="shared" si="14"/>
        <v>22312.199999999997</v>
      </c>
      <c r="G47" s="6">
        <f t="shared" si="14"/>
        <v>5793.9</v>
      </c>
      <c r="H47" s="6">
        <f t="shared" si="14"/>
        <v>3552.2</v>
      </c>
      <c r="I47" s="6">
        <f t="shared" si="14"/>
        <v>2093.6999999999998</v>
      </c>
      <c r="J47" s="6">
        <f t="shared" si="14"/>
        <v>874.9</v>
      </c>
      <c r="K47" s="6">
        <f t="shared" si="14"/>
        <v>1813</v>
      </c>
      <c r="L47" s="6">
        <f t="shared" si="14"/>
        <v>7433.9</v>
      </c>
      <c r="M47" s="6">
        <f t="shared" si="14"/>
        <v>1609.7</v>
      </c>
      <c r="N47" s="6">
        <f t="shared" si="14"/>
        <v>20199.099999999999</v>
      </c>
      <c r="O47" s="6">
        <f t="shared" si="14"/>
        <v>1863.7</v>
      </c>
      <c r="P47" s="6">
        <f t="shared" si="14"/>
        <v>7967.8</v>
      </c>
      <c r="Q47" s="6">
        <f t="shared" si="14"/>
        <v>933.09999999999991</v>
      </c>
      <c r="R47" s="6">
        <f t="shared" si="14"/>
        <v>1560.1000000000001</v>
      </c>
      <c r="S47" s="6">
        <f t="shared" si="14"/>
        <v>19975.600000000002</v>
      </c>
      <c r="T47" s="6">
        <f t="shared" si="14"/>
        <v>2235.5</v>
      </c>
    </row>
    <row r="48" spans="1:20" x14ac:dyDescent="0.2">
      <c r="A48" s="15"/>
      <c r="B48" s="18"/>
      <c r="C48" s="7" t="s">
        <v>24</v>
      </c>
      <c r="D48" s="6">
        <f>MIN(SUM([1]S6!$F$2:$F$18),SUM([1]S6!$H$2:$H$18))</f>
        <v>170.79999999999998</v>
      </c>
      <c r="E48" s="6">
        <f>MIN(SUM(VLOOKUP(E$1,[1]S6!$A$2:$J$19,8,0),VLOOKUP(F$1,[1]S6!$A$2:$J$18,8,0),VLOOKUP(G$1,[1]S6!$A$2:$J$18,8,0),VLOOKUP(P$1,[1]S6!$A$2:$J$18,8,0),VLOOKUP(L$1,[1]S6!$A$2:$J$18,8,0),VLOOKUP(M$1,[1]S6!$A$2:$J$18,8,0),VLOOKUP(K$1,[1]S6!$A$2:$J$18,8,0),VLOOKUP(O$1,[1]S6!$A$2:$J$18,8,0),VLOOKUP(H$1,[1]S6!$A$2:$J$18,8,0),VLOOKUP(I$1,[1]S6!$A$2:$J$18,8,0),VLOOKUP(T$1,[1]S6!$A$2:$J$18,8,0)),SUM(VLOOKUP(E$1,[1]S6!$A$2:$J$19,6,0),VLOOKUP(F$1,[1]S6!$A$2:$J$18,6,0),VLOOKUP(G$1,[1]S6!$A$2:$J$18,6,0),VLOOKUP(P$1,[1]S6!$A$2:$J$18,6,0),VLOOKUP(L$1,[1]S6!$A$2:$J$18,6,0),VLOOKUP(M$1,[1]S6!$A$2:$J$18,6,0),VLOOKUP(K$1,[1]S6!$A$2:$J$18,6,0),VLOOKUP(O$1,[1]S6!$A$2:$J$18,6,0)*VLOOKUP(H$1,[1]S6!$A$2:$J$18,6,0),VLOOKUP(I$1,[1]S6!$A$2:$J$18,6,0),VLOOKUP(T$1,[1]S6!$A$2:$J$18,6,0)))</f>
        <v>0</v>
      </c>
      <c r="F48" s="6">
        <f>MIN(SUM(VLOOKUP(F$1,[1]S6!$A$2:$J$19,8,0),VLOOKUP(J$1,[1]S6!$A$2:$J$18,8,0),VLOOKUP(H$1,[1]S6!$A$2:$J$18,8,0),VLOOKUP(T$1,[1]S6!$A$2:$J$18,8,0)),SUM(VLOOKUP(F$1,[1]S6!$A$2:$J$19,6,0),VLOOKUP(J$1,[1]S6!$A$2:$J$18,6,0),VLOOKUP(H$1,[1]S6!$A$2:$J$18,6,0),VLOOKUP(T$1,[1]S6!$A$2:$J$18,6,0)))</f>
        <v>0</v>
      </c>
      <c r="G48" s="6">
        <f>MIN(SUM(VLOOKUP(G$1,[1]S6!$A$2:$J$19,8,0),VLOOKUP(K$1,[1]S6!$A$2:$J$18,8,0),VLOOKUP(O$1,[1]S6!$A$2:$J$18,8,0)),SUM(VLOOKUP(G$1,[1]S6!$A$2:$J$19,6,0),VLOOKUP(K$1,[1]S6!$A$2:$J$18,6,0),VLOOKUP(O$1,[1]S6!$A$2:$J$18,6,0)))</f>
        <v>0</v>
      </c>
      <c r="H48" s="6">
        <f>MIN(SUM(VLOOKUP(H$1,[1]S6!$A$2:$J$19,8,0),VLOOKUP(I$1,[1]S6!$A$1:$J$18,8,0)),SUM(VLOOKUP(H$1,[1]S6!$A$2:$J$19,6,0),VLOOKUP(I$1,[1]S6!$A$1:$J$18,6,0)))</f>
        <v>0</v>
      </c>
      <c r="I48" s="6">
        <f>MIN(VLOOKUP(I$1,[1]S6!$A$2:$J$19,8,0),VLOOKUP(I$1,[1]S6!$A$2:$J$19,6,0))</f>
        <v>0</v>
      </c>
      <c r="J48" s="6">
        <f>MIN(VLOOKUP(J$1,[1]S6!$A$2:$J$19,8,0),VLOOKUP(J$1,[1]S6!$A$2:$J$19,6,0))</f>
        <v>0</v>
      </c>
      <c r="K48" s="6">
        <f>MIN(VLOOKUP(J$1,[1]S6!$A$2:$J$19,8,0),VLOOKUP(J$1,[1]S6!$A$2:$J$19,6,0))</f>
        <v>0</v>
      </c>
      <c r="L48" s="6">
        <f>MIN(SUM(VLOOKUP(L$1,[1]S6!$A$2:$J$19,8,0),VLOOKUP(M$1,[1]S6!$A$1:$J$18,8,0)),SUM(VLOOKUP(L$1,[1]S6!$A$2:$J$19,6,0),VLOOKUP(M$1,[1]S6!$A$1:$J$18,6,0)))</f>
        <v>0</v>
      </c>
      <c r="M48" s="6">
        <f>MIN(VLOOKUP(M$1,[1]S6!$A$2:$J$19,8,0),VLOOKUP(M$1,[1]S6!$A$2:$J$19,6,0))</f>
        <v>0</v>
      </c>
      <c r="N48" s="6">
        <f>MIN(VLOOKUP(N$1,[1]S6!$A$2:$J$19,8,0),VLOOKUP(N$1,[1]S6!$A$2:$J$19,6,0))</f>
        <v>72.8</v>
      </c>
      <c r="O48" s="6">
        <f>MIN(VLOOKUP(O$1,[1]S6!$A$2:$J$19,8,0),VLOOKUP(O$1,[1]S6!$A$2:$J$19,6,0))</f>
        <v>0</v>
      </c>
      <c r="P48" s="6">
        <f>MIN(VLOOKUP(P$1,[1]S6!$A$2:$J$19,8,0),VLOOKUP(P$1,[1]S6!$A$2:$J$19,6,0))</f>
        <v>0</v>
      </c>
      <c r="Q48" s="6">
        <f>MIN(VLOOKUP(Q$1,[1]S6!$A$2:$J$19,8,0),VLOOKUP(Q$1,[1]S6!$A$2:$J$19,6,0))</f>
        <v>0</v>
      </c>
      <c r="R48" s="6">
        <f>MIN(VLOOKUP(R$1,[1]S6!$A$2:$J$19,8,0),VLOOKUP(R$1,[1]S6!$A$2:$J$19,6,0))</f>
        <v>0</v>
      </c>
      <c r="S48" s="6">
        <f>MIN(VLOOKUP(S$1,[1]S6!$A$2:$J$19,8,0),VLOOKUP(S$1,[1]S6!$A$2:$J$19,6,0))</f>
        <v>0.2</v>
      </c>
      <c r="T48" s="6">
        <f>MIN(VLOOKUP(T$1,[1]S6!$A$2:$J$19,8,0),VLOOKUP(T$1,[1]S6!$A$2:$J$19,6,0))</f>
        <v>0</v>
      </c>
    </row>
    <row r="49" spans="1:20" ht="15" customHeight="1" thickBot="1" x14ac:dyDescent="0.25">
      <c r="A49" s="15"/>
      <c r="B49" s="18"/>
      <c r="C49" s="8" t="s">
        <v>25</v>
      </c>
      <c r="D49" s="9">
        <f t="shared" ref="D49:T49" si="15">D47+D48</f>
        <v>131205.5</v>
      </c>
      <c r="E49" s="9">
        <f t="shared" si="15"/>
        <v>48527</v>
      </c>
      <c r="F49" s="9">
        <f t="shared" si="15"/>
        <v>22312.199999999997</v>
      </c>
      <c r="G49" s="9">
        <f t="shared" si="15"/>
        <v>5793.9</v>
      </c>
      <c r="H49" s="9">
        <f t="shared" si="15"/>
        <v>3552.2</v>
      </c>
      <c r="I49" s="9">
        <f t="shared" si="15"/>
        <v>2093.6999999999998</v>
      </c>
      <c r="J49" s="9">
        <f t="shared" si="15"/>
        <v>874.9</v>
      </c>
      <c r="K49" s="9">
        <f t="shared" si="15"/>
        <v>1813</v>
      </c>
      <c r="L49" s="9">
        <f t="shared" si="15"/>
        <v>7433.9</v>
      </c>
      <c r="M49" s="9">
        <f t="shared" si="15"/>
        <v>1609.7</v>
      </c>
      <c r="N49" s="9">
        <f t="shared" si="15"/>
        <v>20271.899999999998</v>
      </c>
      <c r="O49" s="9">
        <f t="shared" si="15"/>
        <v>1863.7</v>
      </c>
      <c r="P49" s="9">
        <f t="shared" si="15"/>
        <v>7967.8</v>
      </c>
      <c r="Q49" s="9">
        <f t="shared" si="15"/>
        <v>933.09999999999991</v>
      </c>
      <c r="R49" s="9">
        <f t="shared" si="15"/>
        <v>1560.1000000000001</v>
      </c>
      <c r="S49" s="9">
        <f t="shared" si="15"/>
        <v>19975.800000000003</v>
      </c>
      <c r="T49" s="9">
        <f t="shared" si="15"/>
        <v>2235.5</v>
      </c>
    </row>
    <row r="50" spans="1:20" ht="14.25" customHeight="1" x14ac:dyDescent="0.2">
      <c r="A50" s="14">
        <v>7</v>
      </c>
      <c r="B50" s="17" t="s">
        <v>32</v>
      </c>
      <c r="C50" s="3" t="s">
        <v>20</v>
      </c>
      <c r="D50" s="4">
        <f>VLOOKUP(D$1,[1]S7!$A$2:$I$19,2,0)</f>
        <v>177</v>
      </c>
      <c r="E50" s="4">
        <f>VLOOKUP(E$1,[1]S7!$A$2:$I$19,2,0)</f>
        <v>177</v>
      </c>
      <c r="F50" s="4">
        <f>VLOOKUP(F$1,[1]S7!$A$2:$I$19,2,0)</f>
        <v>177</v>
      </c>
      <c r="G50" s="4">
        <f>VLOOKUP(G$1,[1]S7!$A$2:$I$19,2,0)</f>
        <v>177</v>
      </c>
      <c r="H50" s="4">
        <f>VLOOKUP(H$1,[1]S7!$A$2:$I$19,2,0)</f>
        <v>177</v>
      </c>
      <c r="I50" s="4">
        <f>VLOOKUP(I$1,[1]S7!$A$2:$I$19,2,0)</f>
        <v>177</v>
      </c>
      <c r="J50" s="4">
        <f>VLOOKUP(J$1,[1]S7!$A$2:$I$19,2,0)</f>
        <v>177</v>
      </c>
      <c r="K50" s="4">
        <f>VLOOKUP(K$1,[1]S7!$A$2:$I$19,2,0)</f>
        <v>177</v>
      </c>
      <c r="L50" s="4">
        <f>VLOOKUP(L$1,[1]S7!$A$2:$I$19,2,0)</f>
        <v>177</v>
      </c>
      <c r="M50" s="4">
        <f>VLOOKUP(M$1,[1]S7!$A$2:$I$19,2,0)</f>
        <v>177</v>
      </c>
      <c r="N50" s="4">
        <f>VLOOKUP(N$1,[1]S7!$A$2:$I$19,2,0)</f>
        <v>177</v>
      </c>
      <c r="O50" s="4">
        <f>VLOOKUP(O$1,[1]S7!$A$2:$I$19,2,0)</f>
        <v>177</v>
      </c>
      <c r="P50" s="4">
        <f>VLOOKUP(P$1,[1]S7!$A$2:$I$19,2,0)</f>
        <v>177</v>
      </c>
      <c r="Q50" s="4">
        <f>VLOOKUP(Q$1,[1]S7!$A$2:$I$19,2,0)</f>
        <v>177</v>
      </c>
      <c r="R50" s="4">
        <f>VLOOKUP(R$1,[1]S7!$A$2:$I$19,2,0)</f>
        <v>177</v>
      </c>
      <c r="S50" s="4">
        <f>VLOOKUP(S$1,[1]S7!$A$2:$I$19,2,0)</f>
        <v>177</v>
      </c>
      <c r="T50" s="4">
        <f>VLOOKUP(T$1,[1]S7!$A$2:$I$19,2,0)</f>
        <v>177</v>
      </c>
    </row>
    <row r="51" spans="1:20" x14ac:dyDescent="0.2">
      <c r="A51" s="15"/>
      <c r="B51" s="18"/>
      <c r="C51" s="5" t="s">
        <v>21</v>
      </c>
      <c r="D51" s="6">
        <f>VLOOKUP(D$1,[1]S7!$A$2:$I$19,4,0)+SUM(E51,L51,N51,Q51,R51,S51)</f>
        <v>131370</v>
      </c>
      <c r="E51" s="6">
        <f>VLOOKUP(E$1,[1]S7!$A$2:$I$19,4,0)+SUM(F51,G51,P51)</f>
        <v>52928.800000000003</v>
      </c>
      <c r="F51" s="6">
        <f>VLOOKUP(F$1,[1]S7!$A$2:$I$19,4,0)+SUM(H51,J51,T51)</f>
        <v>24888.5</v>
      </c>
      <c r="G51" s="6">
        <f>VLOOKUP(G$1,[1]S7!$A$2:$I$19,4,0)+K51+O51</f>
        <v>6844.2</v>
      </c>
      <c r="H51" s="6">
        <f>VLOOKUP(H$1,[1]S7!$A$2:$I$19,4,0)+I51</f>
        <v>4442.3</v>
      </c>
      <c r="I51" s="6">
        <f>VLOOKUP(I$1,[1]S7!$A$2:$I$19,4,0)</f>
        <v>2583.8000000000002</v>
      </c>
      <c r="J51" s="6">
        <f>VLOOKUP(J$1,[1]S7!$A$2:$I$19,4,0)</f>
        <v>1087.2</v>
      </c>
      <c r="K51" s="6">
        <f>VLOOKUP(K$1,[1]S7!$A$2:$I$19,4,0)</f>
        <v>2336.8000000000002</v>
      </c>
      <c r="L51" s="6">
        <f>VLOOKUP(L$1,[1]S7!$A$2:$I$19,4,0)+M51</f>
        <v>6923.9</v>
      </c>
      <c r="M51" s="6">
        <f>VLOOKUP(M$1,[1]S7!$A$2:$I$19,4,0)</f>
        <v>1534</v>
      </c>
      <c r="N51" s="6">
        <f>VLOOKUP(N$1,[1]S7!$A$2:$I$19,4,0)</f>
        <v>19140.599999999999</v>
      </c>
      <c r="O51" s="6">
        <f>VLOOKUP(O$1,[1]S7!$A$2:$I$19,4,0)</f>
        <v>2390.1999999999998</v>
      </c>
      <c r="P51" s="6">
        <f>VLOOKUP(P$1,[1]S7!$A$2:$I$19,4,0)</f>
        <v>8402.1</v>
      </c>
      <c r="Q51" s="6">
        <f>VLOOKUP(Q$1,[1]S7!$A$2:$I$19,4,0)</f>
        <v>783.3</v>
      </c>
      <c r="R51" s="6">
        <f>VLOOKUP(R$1,[1]S7!$A$2:$I$19,4,0)</f>
        <v>1445.2</v>
      </c>
      <c r="S51" s="6">
        <f>VLOOKUP(S$1,[1]S7!$A$2:$I$19,4,0)</f>
        <v>19420.2</v>
      </c>
      <c r="T51" s="6">
        <f>VLOOKUP(T$1,[1]S7!$A$2:$I$19,4,0)</f>
        <v>2790.1</v>
      </c>
    </row>
    <row r="52" spans="1:20" x14ac:dyDescent="0.2">
      <c r="A52" s="15"/>
      <c r="B52" s="18"/>
      <c r="C52" s="5" t="s">
        <v>22</v>
      </c>
      <c r="D52" s="6">
        <f>VLOOKUP(D$1,[1]S7!$A$2:$I$19,3,0)+SUM(E52,L52,N52,Q52,R52,S52)</f>
        <v>4717.6000000000004</v>
      </c>
      <c r="E52" s="6">
        <f>VLOOKUP(E$1,[1]S7!$A$2:$I$19,3,0)+SUM(F52,G52,P52)</f>
        <v>1313.5</v>
      </c>
      <c r="F52" s="6">
        <f>VLOOKUP(F$1,[1]S7!$A$2:$I$19,3,0)+SUM(H52,J52,T52)</f>
        <v>547.4</v>
      </c>
      <c r="G52" s="6">
        <f>VLOOKUP(G$1,[1]S7!$A$2:$I$19,3,0)+K52+O52</f>
        <v>225.1</v>
      </c>
      <c r="H52" s="6">
        <f>VLOOKUP(H$1,[1]S7!$A$2:$I$19,3,0)+I52</f>
        <v>153.9</v>
      </c>
      <c r="I52" s="6">
        <f>VLOOKUP(I$1,[1]S7!$A$2:$I$19,3,0)</f>
        <v>43</v>
      </c>
      <c r="J52" s="6">
        <f>VLOOKUP(J$1,[1]S7!$A$2:$I$19,3,0)</f>
        <v>31.5</v>
      </c>
      <c r="K52" s="6">
        <f>VLOOKUP(K$1,[1]S7!$A$2:$I$19,3,0)</f>
        <v>89.6</v>
      </c>
      <c r="L52" s="6">
        <f>VLOOKUP(L$1,[1]S7!$A$2:$I$19,3,0)+M52</f>
        <v>462.20000000000005</v>
      </c>
      <c r="M52" s="6">
        <f>VLOOKUP(M$1,[1]S7!$A$2:$I$19,3,0)</f>
        <v>64.400000000000006</v>
      </c>
      <c r="N52" s="6">
        <f>VLOOKUP(N$1,[1]S7!$A$2:$I$19,3,0)</f>
        <v>812.2</v>
      </c>
      <c r="O52" s="6">
        <f>VLOOKUP(O$1,[1]S7!$A$2:$I$19,3,0)</f>
        <v>135.5</v>
      </c>
      <c r="P52" s="6">
        <f>VLOOKUP(P$1,[1]S7!$A$2:$I$19,3,0)</f>
        <v>286.60000000000002</v>
      </c>
      <c r="Q52" s="6">
        <f>VLOOKUP(Q$1,[1]S7!$A$2:$I$19,3,0)</f>
        <v>140.80000000000001</v>
      </c>
      <c r="R52" s="6">
        <f>VLOOKUP(R$1,[1]S7!$A$2:$I$19,3,0)</f>
        <v>107.1</v>
      </c>
      <c r="S52" s="6">
        <f>VLOOKUP(S$1,[1]S7!$A$2:$I$19,3,0)</f>
        <v>476.6</v>
      </c>
      <c r="T52" s="6">
        <f>VLOOKUP(T$1,[1]S7!$A$2:$I$19,3,0)</f>
        <v>52.5</v>
      </c>
    </row>
    <row r="53" spans="1:20" x14ac:dyDescent="0.2">
      <c r="A53" s="15"/>
      <c r="B53" s="18"/>
      <c r="C53" s="7" t="s">
        <v>23</v>
      </c>
      <c r="D53" s="6">
        <f t="shared" ref="D53:T53" si="16">SUM(D51:D52)</f>
        <v>136087.6</v>
      </c>
      <c r="E53" s="6">
        <f t="shared" si="16"/>
        <v>54242.3</v>
      </c>
      <c r="F53" s="6">
        <f t="shared" si="16"/>
        <v>25435.9</v>
      </c>
      <c r="G53" s="6">
        <f t="shared" si="16"/>
        <v>7069.3</v>
      </c>
      <c r="H53" s="6">
        <f t="shared" si="16"/>
        <v>4596.2</v>
      </c>
      <c r="I53" s="6">
        <f t="shared" si="16"/>
        <v>2626.8</v>
      </c>
      <c r="J53" s="6">
        <f t="shared" si="16"/>
        <v>1118.7</v>
      </c>
      <c r="K53" s="6">
        <f t="shared" si="16"/>
        <v>2426.4</v>
      </c>
      <c r="L53" s="6">
        <f t="shared" si="16"/>
        <v>7386.0999999999995</v>
      </c>
      <c r="M53" s="6">
        <f t="shared" si="16"/>
        <v>1598.4</v>
      </c>
      <c r="N53" s="6">
        <f t="shared" si="16"/>
        <v>19952.8</v>
      </c>
      <c r="O53" s="6">
        <f t="shared" si="16"/>
        <v>2525.6999999999998</v>
      </c>
      <c r="P53" s="6">
        <f t="shared" si="16"/>
        <v>8688.7000000000007</v>
      </c>
      <c r="Q53" s="6">
        <f t="shared" si="16"/>
        <v>924.09999999999991</v>
      </c>
      <c r="R53" s="6">
        <f t="shared" si="16"/>
        <v>1552.3</v>
      </c>
      <c r="S53" s="6">
        <f t="shared" si="16"/>
        <v>19896.8</v>
      </c>
      <c r="T53" s="6">
        <f t="shared" si="16"/>
        <v>2842.6</v>
      </c>
    </row>
    <row r="54" spans="1:20" x14ac:dyDescent="0.2">
      <c r="A54" s="15"/>
      <c r="B54" s="18"/>
      <c r="C54" s="7" t="s">
        <v>24</v>
      </c>
      <c r="D54" s="6">
        <f>MIN(SUM([1]S7!$F$2:$F$18),SUM([1]S7!$H$2:$H$18))</f>
        <v>170.79999999999998</v>
      </c>
      <c r="E54" s="6">
        <f>MIN(SUM(VLOOKUP(E$1,[1]S7!$A$2:$J$19,8,0),VLOOKUP(F$1,[1]S7!$A$2:$J$18,8,0),VLOOKUP(G$1,[1]S7!$A$2:$J$18,8,0),VLOOKUP(P$1,[1]S7!$A$2:$J$18,8,0),VLOOKUP(L$1,[1]S7!$A$2:$J$18,8,0),VLOOKUP(M$1,[1]S7!$A$2:$J$18,8,0),VLOOKUP(K$1,[1]S7!$A$2:$J$18,8,0),VLOOKUP(O$1,[1]S7!$A$2:$J$18,8,0),VLOOKUP(H$1,[1]S7!$A$2:$J$18,8,0),VLOOKUP(I$1,[1]S7!$A$2:$J$18,8,0),VLOOKUP(T$1,[1]S7!$A$2:$J$18,8,0)),SUM(VLOOKUP(E$1,[1]S7!$A$2:$J$19,6,0),VLOOKUP(F$1,[1]S7!$A$2:$J$18,6,0),VLOOKUP(G$1,[1]S7!$A$2:$J$18,6,0),VLOOKUP(P$1,[1]S7!$A$2:$J$18,6,0),VLOOKUP(L$1,[1]S7!$A$2:$J$18,6,0),VLOOKUP(M$1,[1]S7!$A$2:$J$18,6,0),VLOOKUP(K$1,[1]S7!$A$2:$J$18,6,0),VLOOKUP(O$1,[1]S7!$A$2:$J$18,6,0)*VLOOKUP(H$1,[1]S7!$A$2:$J$18,6,0),VLOOKUP(I$1,[1]S7!$A$2:$J$18,6,0),VLOOKUP(T$1,[1]S7!$A$2:$J$18,6,0)))</f>
        <v>97.799999999999983</v>
      </c>
      <c r="F54" s="6">
        <f>MIN(SUM(VLOOKUP(F$1,[1]S7!$A$2:$J$19,8,0),VLOOKUP(J$1,[1]S7!$A$2:$J$18,8,0),VLOOKUP(H$1,[1]S7!$A$2:$J$18,8,0),VLOOKUP(T$1,[1]S7!$A$2:$J$18,8,0)),SUM(VLOOKUP(F$1,[1]S7!$A$2:$J$19,6,0),VLOOKUP(J$1,[1]S7!$A$2:$J$18,6,0),VLOOKUP(H$1,[1]S7!$A$2:$J$18,6,0),VLOOKUP(T$1,[1]S7!$A$2:$J$18,6,0)))</f>
        <v>0</v>
      </c>
      <c r="G54" s="6">
        <f>MIN(SUM(VLOOKUP(G$1,[1]S7!$A$2:$J$19,8,0),VLOOKUP(K$1,[1]S7!$A$2:$J$18,8,0),VLOOKUP(O$1,[1]S7!$A$2:$J$18,8,0)),SUM(VLOOKUP(G$1,[1]S7!$A$2:$J$19,6,0),VLOOKUP(K$1,[1]S7!$A$2:$J$18,6,0),VLOOKUP(O$1,[1]S7!$A$2:$J$18,6,0)))</f>
        <v>0</v>
      </c>
      <c r="H54" s="6">
        <f>MIN(SUM(VLOOKUP(H$1,[1]S7!$A$2:$J$19,8,0),VLOOKUP(I$1,[1]S7!$A$1:$J$18,8,0)),SUM(VLOOKUP(H$1,[1]S7!$A$2:$J$19,6,0),VLOOKUP(I$1,[1]S7!$A$1:$J$18,6,0)))</f>
        <v>0</v>
      </c>
      <c r="I54" s="6">
        <f>MIN(VLOOKUP(I$1,[1]S7!$A$2:$J$19,8,0),VLOOKUP(I$1,[1]S7!$A$2:$J$19,6,0))</f>
        <v>0</v>
      </c>
      <c r="J54" s="6">
        <f>MIN(VLOOKUP(J$1,[1]S7!$A$2:$J$19,8,0),VLOOKUP(J$1,[1]S7!$A$2:$J$19,6,0))</f>
        <v>0</v>
      </c>
      <c r="K54" s="6">
        <f>MIN(VLOOKUP(J$1,[1]S7!$A$2:$J$19,8,0),VLOOKUP(J$1,[1]S7!$A$2:$J$19,6,0))</f>
        <v>0</v>
      </c>
      <c r="L54" s="6">
        <f>MIN(SUM(VLOOKUP(L$1,[1]S7!$A$2:$J$19,8,0),VLOOKUP(M$1,[1]S7!$A$1:$J$18,8,0)),SUM(VLOOKUP(L$1,[1]S7!$A$2:$J$19,6,0),VLOOKUP(M$1,[1]S7!$A$1:$J$18,6,0)))</f>
        <v>0</v>
      </c>
      <c r="M54" s="6">
        <f>MIN(VLOOKUP(M$1,[1]S7!$A$2:$J$19,8,0),VLOOKUP(M$1,[1]S7!$A$2:$J$19,6,0))</f>
        <v>0</v>
      </c>
      <c r="N54" s="6">
        <f>MIN(VLOOKUP(N$1,[1]S7!$A$2:$J$19,8,0),VLOOKUP(N$1,[1]S7!$A$2:$J$19,6,0))</f>
        <v>72.8</v>
      </c>
      <c r="O54" s="6">
        <f>MIN(VLOOKUP(O$1,[1]S7!$A$2:$J$19,8,0),VLOOKUP(O$1,[1]S7!$A$2:$J$19,6,0))</f>
        <v>0</v>
      </c>
      <c r="P54" s="6">
        <f>MIN(VLOOKUP(P$1,[1]S7!$A$2:$J$19,8,0),VLOOKUP(P$1,[1]S7!$A$2:$J$19,6,0))</f>
        <v>0</v>
      </c>
      <c r="Q54" s="6">
        <f>MIN(VLOOKUP(Q$1,[1]S7!$A$2:$J$19,8,0),VLOOKUP(Q$1,[1]S7!$A$2:$J$19,6,0))</f>
        <v>0</v>
      </c>
      <c r="R54" s="6">
        <f>MIN(VLOOKUP(R$1,[1]S7!$A$2:$J$19,8,0),VLOOKUP(R$1,[1]S7!$A$2:$J$19,6,0))</f>
        <v>0</v>
      </c>
      <c r="S54" s="6">
        <f>MIN(VLOOKUP(S$1,[1]S7!$A$2:$J$19,8,0),VLOOKUP(S$1,[1]S7!$A$2:$J$19,6,0))</f>
        <v>0.2</v>
      </c>
      <c r="T54" s="6">
        <f>MIN(VLOOKUP(T$1,[1]S7!$A$2:$J$19,8,0),VLOOKUP(T$1,[1]S7!$A$2:$J$19,6,0))</f>
        <v>0</v>
      </c>
    </row>
    <row r="55" spans="1:20" ht="15" thickBot="1" x14ac:dyDescent="0.25">
      <c r="A55" s="16"/>
      <c r="B55" s="19"/>
      <c r="C55" s="8" t="s">
        <v>25</v>
      </c>
      <c r="D55" s="9">
        <f t="shared" ref="D55:T55" si="17">D53+D54</f>
        <v>136258.4</v>
      </c>
      <c r="E55" s="9">
        <f t="shared" si="17"/>
        <v>54340.100000000006</v>
      </c>
      <c r="F55" s="9">
        <f t="shared" si="17"/>
        <v>25435.9</v>
      </c>
      <c r="G55" s="9">
        <f t="shared" si="17"/>
        <v>7069.3</v>
      </c>
      <c r="H55" s="9">
        <f t="shared" si="17"/>
        <v>4596.2</v>
      </c>
      <c r="I55" s="9">
        <f t="shared" si="17"/>
        <v>2626.8</v>
      </c>
      <c r="J55" s="9">
        <f t="shared" si="17"/>
        <v>1118.7</v>
      </c>
      <c r="K55" s="9">
        <f t="shared" si="17"/>
        <v>2426.4</v>
      </c>
      <c r="L55" s="9">
        <f t="shared" si="17"/>
        <v>7386.0999999999995</v>
      </c>
      <c r="M55" s="9">
        <f t="shared" si="17"/>
        <v>1598.4</v>
      </c>
      <c r="N55" s="9">
        <f t="shared" si="17"/>
        <v>20025.599999999999</v>
      </c>
      <c r="O55" s="9">
        <f t="shared" si="17"/>
        <v>2525.6999999999998</v>
      </c>
      <c r="P55" s="9">
        <f t="shared" si="17"/>
        <v>8688.7000000000007</v>
      </c>
      <c r="Q55" s="9">
        <f t="shared" si="17"/>
        <v>924.09999999999991</v>
      </c>
      <c r="R55" s="9">
        <f t="shared" si="17"/>
        <v>1552.3</v>
      </c>
      <c r="S55" s="9">
        <f t="shared" si="17"/>
        <v>19897</v>
      </c>
      <c r="T55" s="9">
        <f t="shared" si="17"/>
        <v>2842.6</v>
      </c>
    </row>
    <row r="56" spans="1:20" ht="14.25" customHeight="1" x14ac:dyDescent="0.2">
      <c r="A56" s="14">
        <v>8</v>
      </c>
      <c r="B56" s="17" t="s">
        <v>33</v>
      </c>
      <c r="C56" s="3" t="s">
        <v>20</v>
      </c>
      <c r="D56" s="4">
        <f>VLOOKUP(D$1,[1]S8!$A$2:$I$19,2,0)</f>
        <v>505.73</v>
      </c>
      <c r="E56" s="4">
        <f>VLOOKUP(E$1,[1]S8!$A$2:$I$19,2,0)</f>
        <v>505.73</v>
      </c>
      <c r="F56" s="4">
        <f>VLOOKUP(F$1,[1]S8!$A$2:$I$19,2,0)</f>
        <v>565.25</v>
      </c>
      <c r="G56" s="4">
        <f>VLOOKUP(G$1,[1]S8!$A$2:$I$19,2,0)</f>
        <v>505.73</v>
      </c>
      <c r="H56" s="4">
        <f>VLOOKUP(H$1,[1]S8!$A$2:$I$19,2,0)</f>
        <v>565.25</v>
      </c>
      <c r="I56" s="4">
        <f>VLOOKUP(I$1,[1]S8!$A$2:$I$19,2,0)</f>
        <v>565.25</v>
      </c>
      <c r="J56" s="4">
        <f>VLOOKUP(J$1,[1]S8!$A$2:$I$19,2,0)</f>
        <v>565.25</v>
      </c>
      <c r="K56" s="4">
        <f>VLOOKUP(K$1,[1]S8!$A$2:$I$19,2,0)</f>
        <v>505.73</v>
      </c>
      <c r="L56" s="4">
        <f>VLOOKUP(L$1,[1]S8!$A$2:$I$19,2,0)</f>
        <v>505.73</v>
      </c>
      <c r="M56" s="4">
        <f>VLOOKUP(M$1,[1]S8!$A$2:$I$19,2,0)</f>
        <v>505.73</v>
      </c>
      <c r="N56" s="4">
        <f>VLOOKUP(N$1,[1]S8!$A$2:$I$19,2,0)</f>
        <v>505.73</v>
      </c>
      <c r="O56" s="4">
        <f>VLOOKUP(O$1,[1]S8!$A$2:$I$19,2,0)</f>
        <v>505.73</v>
      </c>
      <c r="P56" s="4">
        <f>VLOOKUP(P$1,[1]S8!$A$2:$I$19,2,0)</f>
        <v>505.73</v>
      </c>
      <c r="Q56" s="4">
        <f>VLOOKUP(Q$1,[1]S8!$A$2:$I$19,2,0)</f>
        <v>505.73</v>
      </c>
      <c r="R56" s="4">
        <f>VLOOKUP(R$1,[1]S8!$A$2:$I$19,2,0)</f>
        <v>505.73</v>
      </c>
      <c r="S56" s="4">
        <f>VLOOKUP(S$1,[1]S8!$A$2:$I$19,2,0)</f>
        <v>505.73</v>
      </c>
      <c r="T56" s="4">
        <f>VLOOKUP(T$1,[1]S8!$A$2:$I$19,2,0)</f>
        <v>565.25</v>
      </c>
    </row>
    <row r="57" spans="1:20" ht="14.25" customHeight="1" x14ac:dyDescent="0.2">
      <c r="A57" s="15"/>
      <c r="B57" s="18"/>
      <c r="C57" s="5" t="s">
        <v>21</v>
      </c>
      <c r="D57" s="6">
        <f>VLOOKUP(D$1,[1]S8!$A$2:$I$19,4,0)+SUM(E57,L57,N57,Q57,R57,S57)</f>
        <v>122674.79999999999</v>
      </c>
      <c r="E57" s="6">
        <f>VLOOKUP(E$1,[1]S8!$A$2:$I$19,4,0)+SUM(F57,G57,P57)</f>
        <v>44070.899999999994</v>
      </c>
      <c r="F57" s="6">
        <f>VLOOKUP(F$1,[1]S8!$A$2:$I$19,4,0)+SUM(H57,J57,T57)</f>
        <v>20082.3</v>
      </c>
      <c r="G57" s="6">
        <f>VLOOKUP(G$1,[1]S8!$A$2:$I$19,4,0)+K57+O57</f>
        <v>4887.7999999999993</v>
      </c>
      <c r="H57" s="6">
        <f>VLOOKUP(H$1,[1]S8!$A$2:$I$19,4,0)+I57</f>
        <v>2838.7</v>
      </c>
      <c r="I57" s="6">
        <f>VLOOKUP(I$1,[1]S8!$A$2:$I$19,4,0)</f>
        <v>1780.4</v>
      </c>
      <c r="J57" s="6">
        <f>VLOOKUP(J$1,[1]S8!$A$2:$I$19,4,0)</f>
        <v>717.6</v>
      </c>
      <c r="K57" s="6">
        <f>VLOOKUP(K$1,[1]S8!$A$2:$I$19,4,0)</f>
        <v>1395</v>
      </c>
      <c r="L57" s="6">
        <f>VLOOKUP(L$1,[1]S8!$A$2:$I$19,4,0)+M57</f>
        <v>6923.9</v>
      </c>
      <c r="M57" s="6">
        <f>VLOOKUP(M$1,[1]S8!$A$2:$I$19,4,0)</f>
        <v>1534</v>
      </c>
      <c r="N57" s="6">
        <f>VLOOKUP(N$1,[1]S8!$A$2:$I$19,4,0)</f>
        <v>19302.3</v>
      </c>
      <c r="O57" s="6">
        <f>VLOOKUP(O$1,[1]S8!$A$2:$I$19,4,0)</f>
        <v>1375.6</v>
      </c>
      <c r="P57" s="6">
        <f>VLOOKUP(P$1,[1]S8!$A$2:$I$19,4,0)</f>
        <v>7238.5</v>
      </c>
      <c r="Q57" s="6">
        <f>VLOOKUP(Q$1,[1]S8!$A$2:$I$19,4,0)</f>
        <v>783.3</v>
      </c>
      <c r="R57" s="6">
        <f>VLOOKUP(R$1,[1]S8!$A$2:$I$19,4,0)</f>
        <v>1445.2</v>
      </c>
      <c r="S57" s="6">
        <f>VLOOKUP(S$1,[1]S8!$A$2:$I$19,4,0)</f>
        <v>19420.7</v>
      </c>
      <c r="T57" s="6">
        <f>VLOOKUP(T$1,[1]S8!$A$2:$I$19,4,0)</f>
        <v>1868.8</v>
      </c>
    </row>
    <row r="58" spans="1:20" x14ac:dyDescent="0.2">
      <c r="A58" s="15"/>
      <c r="B58" s="18"/>
      <c r="C58" s="5" t="s">
        <v>22</v>
      </c>
      <c r="D58" s="6">
        <f>VLOOKUP(D$1,[1]S8!$A$2:$I$19,3,0)+SUM(E58,L58,N58,Q58,R58,S58)</f>
        <v>5359.8000000000011</v>
      </c>
      <c r="E58" s="6">
        <f>VLOOKUP(E$1,[1]S8!$A$2:$I$19,3,0)+SUM(F58,G58,P58)</f>
        <v>1456</v>
      </c>
      <c r="F58" s="6">
        <f>VLOOKUP(F$1,[1]S8!$A$2:$I$19,3,0)+SUM(H58,J58,T58)</f>
        <v>602.1</v>
      </c>
      <c r="G58" s="6">
        <f>VLOOKUP(G$1,[1]S8!$A$2:$I$19,3,0)+K58+O58</f>
        <v>253.89999999999998</v>
      </c>
      <c r="H58" s="6">
        <f>VLOOKUP(H$1,[1]S8!$A$2:$I$19,3,0)+I58</f>
        <v>178.9</v>
      </c>
      <c r="I58" s="6">
        <f>VLOOKUP(I$1,[1]S8!$A$2:$I$19,3,0)</f>
        <v>45.5</v>
      </c>
      <c r="J58" s="6">
        <f>VLOOKUP(J$1,[1]S8!$A$2:$I$19,3,0)</f>
        <v>33.9</v>
      </c>
      <c r="K58" s="6">
        <f>VLOOKUP(K$1,[1]S8!$A$2:$I$19,3,0)</f>
        <v>104.2</v>
      </c>
      <c r="L58" s="6">
        <f>VLOOKUP(L$1,[1]S8!$A$2:$I$19,3,0)+M58</f>
        <v>510</v>
      </c>
      <c r="M58" s="6">
        <f>VLOOKUP(M$1,[1]S8!$A$2:$I$19,3,0)</f>
        <v>75.7</v>
      </c>
      <c r="N58" s="6">
        <f>VLOOKUP(N$1,[1]S8!$A$2:$I$19,3,0)</f>
        <v>896.8</v>
      </c>
      <c r="O58" s="6">
        <f>VLOOKUP(O$1,[1]S8!$A$2:$I$19,3,0)</f>
        <v>149.69999999999999</v>
      </c>
      <c r="P58" s="6">
        <f>VLOOKUP(P$1,[1]S8!$A$2:$I$19,3,0)</f>
        <v>319.8</v>
      </c>
      <c r="Q58" s="6">
        <f>VLOOKUP(Q$1,[1]S8!$A$2:$I$19,3,0)</f>
        <v>149.80000000000001</v>
      </c>
      <c r="R58" s="6">
        <f>VLOOKUP(R$1,[1]S8!$A$2:$I$19,3,0)</f>
        <v>114.9</v>
      </c>
      <c r="S58" s="6">
        <f>VLOOKUP(S$1,[1]S8!$A$2:$I$19,3,0)</f>
        <v>554.9</v>
      </c>
      <c r="T58" s="6">
        <f>VLOOKUP(T$1,[1]S8!$A$2:$I$19,3,0)</f>
        <v>59.2</v>
      </c>
    </row>
    <row r="59" spans="1:20" x14ac:dyDescent="0.2">
      <c r="A59" s="15"/>
      <c r="B59" s="18"/>
      <c r="C59" s="7" t="s">
        <v>23</v>
      </c>
      <c r="D59" s="6">
        <f t="shared" ref="D59:T59" si="18">SUM(D57:D58)</f>
        <v>128034.59999999999</v>
      </c>
      <c r="E59" s="6">
        <f t="shared" si="18"/>
        <v>45526.899999999994</v>
      </c>
      <c r="F59" s="6">
        <f t="shared" si="18"/>
        <v>20684.399999999998</v>
      </c>
      <c r="G59" s="6">
        <f t="shared" si="18"/>
        <v>5141.6999999999989</v>
      </c>
      <c r="H59" s="6">
        <f t="shared" si="18"/>
        <v>3017.6</v>
      </c>
      <c r="I59" s="6">
        <f t="shared" si="18"/>
        <v>1825.9</v>
      </c>
      <c r="J59" s="6">
        <f t="shared" si="18"/>
        <v>751.5</v>
      </c>
      <c r="K59" s="6">
        <f t="shared" si="18"/>
        <v>1499.2</v>
      </c>
      <c r="L59" s="6">
        <f t="shared" si="18"/>
        <v>7433.9</v>
      </c>
      <c r="M59" s="6">
        <f t="shared" si="18"/>
        <v>1609.7</v>
      </c>
      <c r="N59" s="6">
        <f t="shared" si="18"/>
        <v>20199.099999999999</v>
      </c>
      <c r="O59" s="6">
        <f t="shared" si="18"/>
        <v>1525.3</v>
      </c>
      <c r="P59" s="6">
        <f t="shared" si="18"/>
        <v>7558.3</v>
      </c>
      <c r="Q59" s="6">
        <f t="shared" si="18"/>
        <v>933.09999999999991</v>
      </c>
      <c r="R59" s="6">
        <f t="shared" si="18"/>
        <v>1560.1000000000001</v>
      </c>
      <c r="S59" s="6">
        <f t="shared" si="18"/>
        <v>19975.600000000002</v>
      </c>
      <c r="T59" s="6">
        <f t="shared" si="18"/>
        <v>1928</v>
      </c>
    </row>
    <row r="60" spans="1:20" x14ac:dyDescent="0.2">
      <c r="A60" s="15"/>
      <c r="B60" s="18"/>
      <c r="C60" s="7" t="s">
        <v>24</v>
      </c>
      <c r="D60" s="6">
        <f>MIN(SUM([1]S8!$F$2:$F$18),SUM([1]S8!$H$2:$H$18))</f>
        <v>170.79999999999998</v>
      </c>
      <c r="E60" s="6">
        <f>MIN(SUM(VLOOKUP(E$1,[1]S8!$A$2:$J$19,8,0),VLOOKUP(F$1,[1]S8!$A$2:$J$18,8,0),VLOOKUP(G$1,[1]S8!$A$2:$J$18,8,0),VLOOKUP(P$1,[1]S8!$A$2:$J$18,8,0),VLOOKUP(L$1,[1]S8!$A$2:$J$18,8,0),VLOOKUP(M$1,[1]S8!$A$2:$J$18,8,0),VLOOKUP(K$1,[1]S8!$A$2:$J$18,8,0),VLOOKUP(O$1,[1]S8!$A$2:$J$18,8,0),VLOOKUP(H$1,[1]S8!$A$2:$J$18,8,0),VLOOKUP(I$1,[1]S8!$A$2:$J$18,8,0),VLOOKUP(T$1,[1]S8!$A$2:$J$18,8,0)),SUM(VLOOKUP(E$1,[1]S8!$A$2:$J$19,6,0),VLOOKUP(F$1,[1]S8!$A$2:$J$18,6,0),VLOOKUP(G$1,[1]S8!$A$2:$J$18,6,0),VLOOKUP(P$1,[1]S8!$A$2:$J$18,6,0),VLOOKUP(L$1,[1]S8!$A$2:$J$18,6,0),VLOOKUP(M$1,[1]S8!$A$2:$J$18,6,0),VLOOKUP(K$1,[1]S8!$A$2:$J$18,6,0),VLOOKUP(O$1,[1]S8!$A$2:$J$18,6,0)*VLOOKUP(H$1,[1]S8!$A$2:$J$18,6,0),VLOOKUP(I$1,[1]S8!$A$2:$J$18,6,0),VLOOKUP(T$1,[1]S8!$A$2:$J$18,6,0)))</f>
        <v>0</v>
      </c>
      <c r="F60" s="6">
        <f>MIN(SUM(VLOOKUP(F$1,[1]S8!$A$2:$J$19,8,0),VLOOKUP(J$1,[1]S8!$A$2:$J$18,8,0),VLOOKUP(H$1,[1]S8!$A$2:$J$18,8,0),VLOOKUP(T$1,[1]S8!$A$2:$J$18,8,0)),SUM(VLOOKUP(F$1,[1]S8!$A$2:$J$19,6,0),VLOOKUP(J$1,[1]S8!$A$2:$J$18,6,0),VLOOKUP(H$1,[1]S8!$A$2:$J$18,6,0),VLOOKUP(T$1,[1]S8!$A$2:$J$18,6,0)))</f>
        <v>0</v>
      </c>
      <c r="G60" s="6">
        <f>MIN(SUM(VLOOKUP(G$1,[1]S8!$A$2:$J$19,8,0),VLOOKUP(K$1,[1]S8!$A$2:$J$18,8,0),VLOOKUP(O$1,[1]S8!$A$2:$J$18,8,0)),SUM(VLOOKUP(G$1,[1]S8!$A$2:$J$19,6,0),VLOOKUP(K$1,[1]S8!$A$2:$J$18,6,0),VLOOKUP(O$1,[1]S8!$A$2:$J$18,6,0)))</f>
        <v>0</v>
      </c>
      <c r="H60" s="6">
        <f>MIN(SUM(VLOOKUP(H$1,[1]S8!$A$2:$J$19,8,0),VLOOKUP(I$1,[1]S8!$A$1:$J$18,8,0)),SUM(VLOOKUP(H$1,[1]S8!$A$2:$J$19,6,0),VLOOKUP(I$1,[1]S8!$A$1:$J$18,6,0)))</f>
        <v>0</v>
      </c>
      <c r="I60" s="6">
        <f>MIN(VLOOKUP(I$1,[1]S8!$A$2:$J$19,8,0),VLOOKUP(I$1,[1]S8!$A$2:$J$19,6,0))</f>
        <v>0</v>
      </c>
      <c r="J60" s="6">
        <f>MIN(VLOOKUP(J$1,[1]S8!$A$2:$J$19,8,0),VLOOKUP(J$1,[1]S8!$A$2:$J$19,6,0))</f>
        <v>0</v>
      </c>
      <c r="K60" s="6">
        <f>MIN(VLOOKUP(J$1,[1]S8!$A$2:$J$19,8,0),VLOOKUP(J$1,[1]S8!$A$2:$J$19,6,0))</f>
        <v>0</v>
      </c>
      <c r="L60" s="6">
        <f>MIN(SUM(VLOOKUP(L$1,[1]S8!$A$2:$J$19,8,0),VLOOKUP(M$1,[1]S8!$A$1:$J$18,8,0)),SUM(VLOOKUP(L$1,[1]S8!$A$2:$J$19,6,0),VLOOKUP(M$1,[1]S8!$A$1:$J$18,6,0)))</f>
        <v>0</v>
      </c>
      <c r="M60" s="6">
        <f>MIN(VLOOKUP(M$1,[1]S8!$A$2:$J$19,8,0),VLOOKUP(M$1,[1]S8!$A$2:$J$19,6,0))</f>
        <v>0</v>
      </c>
      <c r="N60" s="6">
        <f>MIN(VLOOKUP(N$1,[1]S8!$A$2:$J$19,8,0),VLOOKUP(N$1,[1]S8!$A$2:$J$19,6,0))</f>
        <v>72.8</v>
      </c>
      <c r="O60" s="6">
        <f>MIN(VLOOKUP(O$1,[1]S8!$A$2:$J$19,8,0),VLOOKUP(O$1,[1]S8!$A$2:$J$19,6,0))</f>
        <v>0</v>
      </c>
      <c r="P60" s="6">
        <f>MIN(VLOOKUP(P$1,[1]S8!$A$2:$J$19,8,0),VLOOKUP(P$1,[1]S8!$A$2:$J$19,6,0))</f>
        <v>0</v>
      </c>
      <c r="Q60" s="6">
        <f>MIN(VLOOKUP(Q$1,[1]S8!$A$2:$J$19,8,0),VLOOKUP(Q$1,[1]S8!$A$2:$J$19,6,0))</f>
        <v>0</v>
      </c>
      <c r="R60" s="6">
        <f>MIN(VLOOKUP(R$1,[1]S8!$A$2:$J$19,8,0),VLOOKUP(R$1,[1]S8!$A$2:$J$19,6,0))</f>
        <v>0</v>
      </c>
      <c r="S60" s="6">
        <f>MIN(VLOOKUP(S$1,[1]S8!$A$2:$J$19,8,0),VLOOKUP(S$1,[1]S8!$A$2:$J$19,6,0))</f>
        <v>0.2</v>
      </c>
      <c r="T60" s="6">
        <f>MIN(VLOOKUP(T$1,[1]S8!$A$2:$J$19,8,0),VLOOKUP(T$1,[1]S8!$A$2:$J$19,6,0))</f>
        <v>0</v>
      </c>
    </row>
    <row r="61" spans="1:20" ht="15" thickBot="1" x14ac:dyDescent="0.25">
      <c r="A61" s="16"/>
      <c r="B61" s="19"/>
      <c r="C61" s="8" t="s">
        <v>25</v>
      </c>
      <c r="D61" s="9">
        <f t="shared" ref="D61:T61" si="19">D59+D60</f>
        <v>128205.4</v>
      </c>
      <c r="E61" s="9">
        <f t="shared" si="19"/>
        <v>45526.899999999994</v>
      </c>
      <c r="F61" s="9">
        <f t="shared" si="19"/>
        <v>20684.399999999998</v>
      </c>
      <c r="G61" s="9">
        <f t="shared" si="19"/>
        <v>5141.6999999999989</v>
      </c>
      <c r="H61" s="9">
        <f t="shared" si="19"/>
        <v>3017.6</v>
      </c>
      <c r="I61" s="9">
        <f t="shared" si="19"/>
        <v>1825.9</v>
      </c>
      <c r="J61" s="9">
        <f t="shared" si="19"/>
        <v>751.5</v>
      </c>
      <c r="K61" s="9">
        <f t="shared" si="19"/>
        <v>1499.2</v>
      </c>
      <c r="L61" s="9">
        <f t="shared" si="19"/>
        <v>7433.9</v>
      </c>
      <c r="M61" s="9">
        <f t="shared" si="19"/>
        <v>1609.7</v>
      </c>
      <c r="N61" s="9">
        <f t="shared" si="19"/>
        <v>20271.899999999998</v>
      </c>
      <c r="O61" s="9">
        <f t="shared" si="19"/>
        <v>1525.3</v>
      </c>
      <c r="P61" s="9">
        <f t="shared" si="19"/>
        <v>7558.3</v>
      </c>
      <c r="Q61" s="9">
        <f t="shared" si="19"/>
        <v>933.09999999999991</v>
      </c>
      <c r="R61" s="9">
        <f t="shared" si="19"/>
        <v>1560.1000000000001</v>
      </c>
      <c r="S61" s="9">
        <f t="shared" si="19"/>
        <v>19975.800000000003</v>
      </c>
      <c r="T61" s="9">
        <f t="shared" si="19"/>
        <v>1928</v>
      </c>
    </row>
    <row r="62" spans="1:20" x14ac:dyDescent="0.2">
      <c r="A62" s="14">
        <v>9</v>
      </c>
      <c r="B62" s="17" t="s">
        <v>34</v>
      </c>
      <c r="C62" s="3" t="s">
        <v>20</v>
      </c>
      <c r="D62" s="4">
        <f>VLOOKUP(D$1,[1]S9!$A$2:$I$19,2,0)</f>
        <v>130.38</v>
      </c>
      <c r="E62" s="4">
        <f>VLOOKUP(E$1,[1]S9!$A$2:$I$19,2,0)</f>
        <v>130.38</v>
      </c>
      <c r="F62" s="4">
        <f>VLOOKUP(F$1,[1]S9!$A$2:$I$19,2,0)</f>
        <v>130.38</v>
      </c>
      <c r="G62" s="4">
        <f>VLOOKUP(G$1,[1]S9!$A$2:$I$19,2,0)</f>
        <v>130.38</v>
      </c>
      <c r="H62" s="4">
        <f>VLOOKUP(H$1,[1]S9!$A$2:$I$19,2,0)</f>
        <v>130.38</v>
      </c>
      <c r="I62" s="4">
        <f>VLOOKUP(I$1,[1]S9!$A$2:$I$19,2,0)</f>
        <v>130.38</v>
      </c>
      <c r="J62" s="4">
        <f>VLOOKUP(J$1,[1]S9!$A$2:$I$19,2,0)</f>
        <v>130.38</v>
      </c>
      <c r="K62" s="4">
        <f>VLOOKUP(K$1,[1]S9!$A$2:$I$19,2,0)</f>
        <v>130.38</v>
      </c>
      <c r="L62" s="4">
        <f>VLOOKUP(L$1,[1]S9!$A$2:$I$19,2,0)</f>
        <v>130.38</v>
      </c>
      <c r="M62" s="4">
        <f>VLOOKUP(M$1,[1]S9!$A$2:$I$19,2,0)</f>
        <v>130.38</v>
      </c>
      <c r="N62" s="4">
        <f>VLOOKUP(N$1,[1]S9!$A$2:$I$19,2,0)</f>
        <v>130.38</v>
      </c>
      <c r="O62" s="4">
        <f>VLOOKUP(O$1,[1]S9!$A$2:$I$19,2,0)</f>
        <v>130.38</v>
      </c>
      <c r="P62" s="4">
        <f>VLOOKUP(P$1,[1]S9!$A$2:$I$19,2,0)</f>
        <v>130.38</v>
      </c>
      <c r="Q62" s="4">
        <f>VLOOKUP(Q$1,[1]S9!$A$2:$I$19,2,0)</f>
        <v>130.38</v>
      </c>
      <c r="R62" s="4">
        <f>VLOOKUP(R$1,[1]S9!$A$2:$I$19,2,0)</f>
        <v>130.38</v>
      </c>
      <c r="S62" s="4">
        <f>VLOOKUP(S$1,[1]S9!$A$2:$I$19,2,0)</f>
        <v>130.38</v>
      </c>
      <c r="T62" s="4">
        <f>VLOOKUP(T$1,[1]S9!$A$2:$I$19,2,0)</f>
        <v>130.38</v>
      </c>
    </row>
    <row r="63" spans="1:20" ht="14.25" customHeight="1" x14ac:dyDescent="0.2">
      <c r="A63" s="15"/>
      <c r="B63" s="18"/>
      <c r="C63" s="5" t="s">
        <v>21</v>
      </c>
      <c r="D63" s="6">
        <f>VLOOKUP(D$1,[1]S9!$A$2:$I$19,4,0)+SUM(E63,L63,N63,Q63,R63,S63)</f>
        <v>133606.29999999999</v>
      </c>
      <c r="E63" s="6">
        <f>VLOOKUP(E$1,[1]S9!$A$2:$I$19,4,0)+SUM(F63,G63,P63)</f>
        <v>55440.099999999991</v>
      </c>
      <c r="F63" s="6">
        <f>VLOOKUP(F$1,[1]S9!$A$2:$I$19,4,0)+SUM(H63,J63,T63)</f>
        <v>26284.199999999997</v>
      </c>
      <c r="G63" s="6">
        <f>VLOOKUP(G$1,[1]S9!$A$2:$I$19,4,0)+K63+O63</f>
        <v>7496.5</v>
      </c>
      <c r="H63" s="6">
        <f>VLOOKUP(H$1,[1]S9!$A$2:$I$19,4,0)+I63</f>
        <v>4976.8</v>
      </c>
      <c r="I63" s="6">
        <f>VLOOKUP(I$1,[1]S9!$A$2:$I$19,4,0)</f>
        <v>2851.5</v>
      </c>
      <c r="J63" s="6">
        <f>VLOOKUP(J$1,[1]S9!$A$2:$I$19,4,0)</f>
        <v>1210.5</v>
      </c>
      <c r="K63" s="6">
        <f>VLOOKUP(K$1,[1]S9!$A$2:$I$19,4,0)</f>
        <v>2650.7</v>
      </c>
      <c r="L63" s="6">
        <f>VLOOKUP(L$1,[1]S9!$A$2:$I$19,4,0)+M63</f>
        <v>6923.9</v>
      </c>
      <c r="M63" s="6">
        <f>VLOOKUP(M$1,[1]S9!$A$2:$I$19,4,0)</f>
        <v>1534</v>
      </c>
      <c r="N63" s="6">
        <f>VLOOKUP(N$1,[1]S9!$A$2:$I$19,4,0)</f>
        <v>18959.2</v>
      </c>
      <c r="O63" s="6">
        <f>VLOOKUP(O$1,[1]S9!$A$2:$I$19,4,0)</f>
        <v>2728.6</v>
      </c>
      <c r="P63" s="6">
        <f>VLOOKUP(P$1,[1]S9!$A$2:$I$19,4,0)</f>
        <v>8780.1</v>
      </c>
      <c r="Q63" s="6">
        <f>VLOOKUP(Q$1,[1]S9!$A$2:$I$19,4,0)</f>
        <v>783.3</v>
      </c>
      <c r="R63" s="6">
        <f>VLOOKUP(R$1,[1]S9!$A$2:$I$19,4,0)</f>
        <v>1445.2</v>
      </c>
      <c r="S63" s="6">
        <f>VLOOKUP(S$1,[1]S9!$A$2:$I$19,4,0)</f>
        <v>19420.2</v>
      </c>
      <c r="T63" s="6">
        <f>VLOOKUP(T$1,[1]S9!$A$2:$I$19,4,0)</f>
        <v>3097.6</v>
      </c>
    </row>
    <row r="64" spans="1:20" ht="14.25" customHeight="1" x14ac:dyDescent="0.2">
      <c r="A64" s="15"/>
      <c r="B64" s="18"/>
      <c r="C64" s="5" t="s">
        <v>22</v>
      </c>
      <c r="D64" s="6">
        <f>VLOOKUP(D$1,[1]S9!$A$2:$I$19,3,0)+SUM(E64,L64,N64,Q64,R64,S64)</f>
        <v>3383.3999999999996</v>
      </c>
      <c r="E64" s="6">
        <f>VLOOKUP(E$1,[1]S9!$A$2:$I$19,3,0)+SUM(F64,G64,P64)</f>
        <v>894.7</v>
      </c>
      <c r="F64" s="6">
        <f>VLOOKUP(F$1,[1]S9!$A$2:$I$19,3,0)+SUM(H64,J64,T64)</f>
        <v>392.6</v>
      </c>
      <c r="G64" s="6">
        <f>VLOOKUP(G$1,[1]S9!$A$2:$I$19,3,0)+K64+O64</f>
        <v>153.19999999999999</v>
      </c>
      <c r="H64" s="6">
        <f>VLOOKUP(H$1,[1]S9!$A$2:$I$19,3,0)+I64</f>
        <v>98.100000000000009</v>
      </c>
      <c r="I64" s="6">
        <f>VLOOKUP(I$1,[1]S9!$A$2:$I$19,3,0)</f>
        <v>18.2</v>
      </c>
      <c r="J64" s="6">
        <f>VLOOKUP(J$1,[1]S9!$A$2:$I$19,3,0)</f>
        <v>23.3</v>
      </c>
      <c r="K64" s="6">
        <f>VLOOKUP(K$1,[1]S9!$A$2:$I$19,3,0)</f>
        <v>54.6</v>
      </c>
      <c r="L64" s="6">
        <f>VLOOKUP(L$1,[1]S9!$A$2:$I$19,3,0)+M64</f>
        <v>317</v>
      </c>
      <c r="M64" s="6">
        <f>VLOOKUP(M$1,[1]S9!$A$2:$I$19,3,0)</f>
        <v>24</v>
      </c>
      <c r="N64" s="6">
        <f>VLOOKUP(N$1,[1]S9!$A$2:$I$19,3,0)</f>
        <v>651.4</v>
      </c>
      <c r="O64" s="6">
        <f>VLOOKUP(O$1,[1]S9!$A$2:$I$19,3,0)</f>
        <v>98.6</v>
      </c>
      <c r="P64" s="6">
        <f>VLOOKUP(P$1,[1]S9!$A$2:$I$19,3,0)</f>
        <v>197.2</v>
      </c>
      <c r="Q64" s="6">
        <f>VLOOKUP(Q$1,[1]S9!$A$2:$I$19,3,0)</f>
        <v>107.8</v>
      </c>
      <c r="R64" s="6">
        <f>VLOOKUP(R$1,[1]S9!$A$2:$I$19,3,0)</f>
        <v>87.4</v>
      </c>
      <c r="S64" s="6">
        <f>VLOOKUP(S$1,[1]S9!$A$2:$I$19,3,0)</f>
        <v>318.8</v>
      </c>
      <c r="T64" s="6">
        <f>VLOOKUP(T$1,[1]S9!$A$2:$I$19,3,0)</f>
        <v>36</v>
      </c>
    </row>
    <row r="65" spans="1:20" x14ac:dyDescent="0.2">
      <c r="A65" s="15"/>
      <c r="B65" s="18"/>
      <c r="C65" s="7" t="s">
        <v>23</v>
      </c>
      <c r="D65" s="6">
        <f t="shared" ref="D65:T65" si="20">SUM(D63:D64)</f>
        <v>136989.69999999998</v>
      </c>
      <c r="E65" s="6">
        <f t="shared" si="20"/>
        <v>56334.799999999988</v>
      </c>
      <c r="F65" s="6">
        <f t="shared" si="20"/>
        <v>26676.799999999996</v>
      </c>
      <c r="G65" s="6">
        <f t="shared" si="20"/>
        <v>7649.7</v>
      </c>
      <c r="H65" s="6">
        <f t="shared" si="20"/>
        <v>5074.9000000000005</v>
      </c>
      <c r="I65" s="6">
        <f t="shared" si="20"/>
        <v>2869.7</v>
      </c>
      <c r="J65" s="6">
        <f t="shared" si="20"/>
        <v>1233.8</v>
      </c>
      <c r="K65" s="6">
        <f t="shared" si="20"/>
        <v>2705.2999999999997</v>
      </c>
      <c r="L65" s="6">
        <f t="shared" si="20"/>
        <v>7240.9</v>
      </c>
      <c r="M65" s="6">
        <f t="shared" si="20"/>
        <v>1558</v>
      </c>
      <c r="N65" s="6">
        <f t="shared" si="20"/>
        <v>19610.600000000002</v>
      </c>
      <c r="O65" s="6">
        <f t="shared" si="20"/>
        <v>2827.2</v>
      </c>
      <c r="P65" s="6">
        <f t="shared" si="20"/>
        <v>8977.3000000000011</v>
      </c>
      <c r="Q65" s="6">
        <f t="shared" si="20"/>
        <v>891.09999999999991</v>
      </c>
      <c r="R65" s="6">
        <f t="shared" si="20"/>
        <v>1532.6000000000001</v>
      </c>
      <c r="S65" s="6">
        <f t="shared" si="20"/>
        <v>19739</v>
      </c>
      <c r="T65" s="6">
        <f t="shared" si="20"/>
        <v>3133.6</v>
      </c>
    </row>
    <row r="66" spans="1:20" x14ac:dyDescent="0.2">
      <c r="A66" s="15"/>
      <c r="B66" s="18"/>
      <c r="C66" s="7" t="s">
        <v>24</v>
      </c>
      <c r="D66" s="6">
        <f>MIN(SUM([1]S9!$F$2:$F$18),SUM([1]S9!$H$2:$H$18))</f>
        <v>170.79999999999998</v>
      </c>
      <c r="E66" s="6">
        <f>MIN(SUM(VLOOKUP(E$1,[1]S9!$A$2:$J$19,8,0),VLOOKUP(F$1,[1]S9!$A$2:$J$18,8,0),VLOOKUP(G$1,[1]S9!$A$2:$J$18,8,0),VLOOKUP(P$1,[1]S9!$A$2:$J$18,8,0),VLOOKUP(L$1,[1]S9!$A$2:$J$18,8,0),VLOOKUP(M$1,[1]S9!$A$2:$J$18,8,0),VLOOKUP(K$1,[1]S9!$A$2:$J$18,8,0),VLOOKUP(O$1,[1]S9!$A$2:$J$18,8,0),VLOOKUP(H$1,[1]S9!$A$2:$J$18,8,0),VLOOKUP(I$1,[1]S9!$A$2:$J$18,8,0),VLOOKUP(T$1,[1]S9!$A$2:$J$18,8,0)),SUM(VLOOKUP(E$1,[1]S9!$A$2:$J$19,6,0),VLOOKUP(F$1,[1]S9!$A$2:$J$18,6,0),VLOOKUP(G$1,[1]S9!$A$2:$J$18,6,0),VLOOKUP(P$1,[1]S9!$A$2:$J$18,6,0),VLOOKUP(L$1,[1]S9!$A$2:$J$18,6,0),VLOOKUP(M$1,[1]S9!$A$2:$J$18,6,0),VLOOKUP(K$1,[1]S9!$A$2:$J$18,6,0),VLOOKUP(O$1,[1]S9!$A$2:$J$18,6,0)*VLOOKUP(H$1,[1]S9!$A$2:$J$18,6,0),VLOOKUP(I$1,[1]S9!$A$2:$J$18,6,0),VLOOKUP(T$1,[1]S9!$A$2:$J$18,6,0)))</f>
        <v>0</v>
      </c>
      <c r="F66" s="6">
        <f>MIN(SUM(VLOOKUP(F$1,[1]S9!$A$2:$J$19,8,0),VLOOKUP(J$1,[1]S9!$A$2:$J$18,8,0),VLOOKUP(H$1,[1]S9!$A$2:$J$18,8,0),VLOOKUP(T$1,[1]S9!$A$2:$J$18,8,0)),SUM(VLOOKUP(F$1,[1]S9!$A$2:$J$19,6,0),VLOOKUP(J$1,[1]S9!$A$2:$J$18,6,0),VLOOKUP(H$1,[1]S9!$A$2:$J$18,6,0),VLOOKUP(T$1,[1]S9!$A$2:$J$18,6,0)))</f>
        <v>0</v>
      </c>
      <c r="G66" s="6">
        <f>MIN(SUM(VLOOKUP(G$1,[1]S9!$A$2:$J$19,8,0),VLOOKUP(K$1,[1]S9!$A$2:$J$18,8,0),VLOOKUP(O$1,[1]S9!$A$2:$J$18,8,0)),SUM(VLOOKUP(G$1,[1]S9!$A$2:$J$19,6,0),VLOOKUP(K$1,[1]S9!$A$2:$J$18,6,0),VLOOKUP(O$1,[1]S9!$A$2:$J$18,6,0)))</f>
        <v>0</v>
      </c>
      <c r="H66" s="6">
        <f>MIN(SUM(VLOOKUP(H$1,[1]S9!$A$2:$J$19,8,0),VLOOKUP(I$1,[1]S9!$A$1:$J$18,8,0)),SUM(VLOOKUP(H$1,[1]S9!$A$2:$J$19,6,0),VLOOKUP(I$1,[1]S9!$A$1:$J$18,6,0)))</f>
        <v>0</v>
      </c>
      <c r="I66" s="6">
        <f>MIN(VLOOKUP(I$1,[1]S9!$A$2:$J$19,8,0),VLOOKUP(I$1,[1]S9!$A$2:$J$19,6,0))</f>
        <v>0</v>
      </c>
      <c r="J66" s="6">
        <f>MIN(VLOOKUP(J$1,[1]S9!$A$2:$J$19,8,0),VLOOKUP(J$1,[1]S9!$A$2:$J$19,6,0))</f>
        <v>0</v>
      </c>
      <c r="K66" s="6">
        <f>MIN(VLOOKUP(J$1,[1]S9!$A$2:$J$19,8,0),VLOOKUP(J$1,[1]S9!$A$2:$J$19,6,0))</f>
        <v>0</v>
      </c>
      <c r="L66" s="6">
        <f>MIN(SUM(VLOOKUP(L$1,[1]S9!$A$2:$J$19,8,0),VLOOKUP(M$1,[1]S9!$A$1:$J$18,8,0)),SUM(VLOOKUP(L$1,[1]S9!$A$2:$J$19,6,0),VLOOKUP(M$1,[1]S9!$A$1:$J$18,6,0)))</f>
        <v>0</v>
      </c>
      <c r="M66" s="6">
        <f>MIN(VLOOKUP(M$1,[1]S9!$A$2:$J$19,8,0),VLOOKUP(M$1,[1]S9!$A$2:$J$19,6,0))</f>
        <v>0</v>
      </c>
      <c r="N66" s="6">
        <f>MIN(VLOOKUP(N$1,[1]S9!$A$2:$J$19,8,0),VLOOKUP(N$1,[1]S9!$A$2:$J$19,6,0))</f>
        <v>72.8</v>
      </c>
      <c r="O66" s="6">
        <f>MIN(VLOOKUP(O$1,[1]S9!$A$2:$J$19,8,0),VLOOKUP(O$1,[1]S9!$A$2:$J$19,6,0))</f>
        <v>0</v>
      </c>
      <c r="P66" s="6">
        <f>MIN(VLOOKUP(P$1,[1]S9!$A$2:$J$19,8,0),VLOOKUP(P$1,[1]S9!$A$2:$J$19,6,0))</f>
        <v>0</v>
      </c>
      <c r="Q66" s="6">
        <f>MIN(VLOOKUP(Q$1,[1]S9!$A$2:$J$19,8,0),VLOOKUP(Q$1,[1]S9!$A$2:$J$19,6,0))</f>
        <v>0</v>
      </c>
      <c r="R66" s="6">
        <f>MIN(VLOOKUP(R$1,[1]S9!$A$2:$J$19,8,0),VLOOKUP(R$1,[1]S9!$A$2:$J$19,6,0))</f>
        <v>0</v>
      </c>
      <c r="S66" s="6">
        <f>MIN(VLOOKUP(S$1,[1]S9!$A$2:$J$19,8,0),VLOOKUP(S$1,[1]S9!$A$2:$J$19,6,0))</f>
        <v>0.2</v>
      </c>
      <c r="T66" s="6">
        <f>MIN(VLOOKUP(T$1,[1]S9!$A$2:$J$19,8,0),VLOOKUP(T$1,[1]S9!$A$2:$J$19,6,0))</f>
        <v>0</v>
      </c>
    </row>
    <row r="67" spans="1:20" ht="15" thickBot="1" x14ac:dyDescent="0.25">
      <c r="A67" s="16"/>
      <c r="B67" s="19"/>
      <c r="C67" s="8" t="s">
        <v>25</v>
      </c>
      <c r="D67" s="9">
        <f t="shared" ref="D67:T67" si="21">D65+D66</f>
        <v>137160.49999999997</v>
      </c>
      <c r="E67" s="9">
        <f t="shared" si="21"/>
        <v>56334.799999999988</v>
      </c>
      <c r="F67" s="9">
        <f t="shared" si="21"/>
        <v>26676.799999999996</v>
      </c>
      <c r="G67" s="9">
        <f t="shared" si="21"/>
        <v>7649.7</v>
      </c>
      <c r="H67" s="9">
        <f t="shared" si="21"/>
        <v>5074.9000000000005</v>
      </c>
      <c r="I67" s="9">
        <f t="shared" si="21"/>
        <v>2869.7</v>
      </c>
      <c r="J67" s="9">
        <f t="shared" si="21"/>
        <v>1233.8</v>
      </c>
      <c r="K67" s="9">
        <f t="shared" si="21"/>
        <v>2705.2999999999997</v>
      </c>
      <c r="L67" s="9">
        <f t="shared" si="21"/>
        <v>7240.9</v>
      </c>
      <c r="M67" s="9">
        <f t="shared" si="21"/>
        <v>1558</v>
      </c>
      <c r="N67" s="9">
        <f t="shared" si="21"/>
        <v>19683.400000000001</v>
      </c>
      <c r="O67" s="9">
        <f t="shared" si="21"/>
        <v>2827.2</v>
      </c>
      <c r="P67" s="9">
        <f t="shared" si="21"/>
        <v>8977.3000000000011</v>
      </c>
      <c r="Q67" s="9">
        <f t="shared" si="21"/>
        <v>891.09999999999991</v>
      </c>
      <c r="R67" s="9">
        <f t="shared" si="21"/>
        <v>1532.6000000000001</v>
      </c>
      <c r="S67" s="9">
        <f t="shared" si="21"/>
        <v>19739.2</v>
      </c>
      <c r="T67" s="9">
        <f t="shared" si="21"/>
        <v>3133.6</v>
      </c>
    </row>
    <row r="68" spans="1:20" x14ac:dyDescent="0.2">
      <c r="A68" s="10" t="s">
        <v>35</v>
      </c>
    </row>
    <row r="69" spans="1:20" x14ac:dyDescent="0.2">
      <c r="A69" s="10" t="s">
        <v>36</v>
      </c>
    </row>
    <row r="70" spans="1:20" x14ac:dyDescent="0.2">
      <c r="A70" s="10" t="s">
        <v>37</v>
      </c>
    </row>
    <row r="71" spans="1:20" x14ac:dyDescent="0.2">
      <c r="A71" s="11" t="s">
        <v>38</v>
      </c>
    </row>
    <row r="72" spans="1:20" x14ac:dyDescent="0.2">
      <c r="A72" s="13" t="s">
        <v>41</v>
      </c>
    </row>
    <row r="73" spans="1:20" x14ac:dyDescent="0.2">
      <c r="D73" s="12"/>
      <c r="E73" s="12"/>
      <c r="F73" s="12"/>
      <c r="G73" s="12"/>
      <c r="H73" s="12"/>
      <c r="I73" s="12"/>
      <c r="J73" s="12"/>
      <c r="K73" s="12"/>
      <c r="L73" s="12"/>
      <c r="M73" s="12"/>
      <c r="N73" s="12"/>
      <c r="O73" s="12"/>
      <c r="P73" s="12"/>
      <c r="Q73" s="12"/>
      <c r="R73" s="12"/>
      <c r="S73" s="12"/>
      <c r="T73" s="12"/>
    </row>
    <row r="74" spans="1:20" x14ac:dyDescent="0.2">
      <c r="D74" s="12"/>
      <c r="E74" s="12"/>
      <c r="F74" s="12"/>
      <c r="G74" s="12"/>
      <c r="H74" s="12"/>
      <c r="I74" s="12"/>
      <c r="J74" s="12"/>
      <c r="K74" s="12"/>
      <c r="L74" s="12"/>
      <c r="M74" s="12"/>
      <c r="N74" s="12"/>
      <c r="O74" s="12"/>
      <c r="P74" s="12"/>
      <c r="Q74" s="12"/>
      <c r="R74" s="12"/>
      <c r="S74" s="12"/>
      <c r="T74" s="12"/>
    </row>
    <row r="75" spans="1:20" x14ac:dyDescent="0.2">
      <c r="D75" s="12"/>
      <c r="E75" s="12"/>
      <c r="F75" s="12"/>
      <c r="G75" s="12"/>
      <c r="H75" s="12"/>
      <c r="I75" s="12"/>
      <c r="J75" s="12"/>
      <c r="K75" s="12"/>
      <c r="L75" s="12"/>
      <c r="M75" s="12"/>
      <c r="N75" s="12"/>
      <c r="O75" s="12"/>
      <c r="P75" s="12"/>
      <c r="Q75" s="12"/>
      <c r="R75" s="12"/>
      <c r="S75" s="12"/>
      <c r="T75" s="12"/>
    </row>
    <row r="76" spans="1:20" x14ac:dyDescent="0.2">
      <c r="D76" s="12"/>
      <c r="E76" s="12"/>
      <c r="F76" s="12"/>
      <c r="G76" s="12"/>
      <c r="H76" s="12"/>
      <c r="I76" s="12"/>
      <c r="J76" s="12"/>
      <c r="K76" s="12"/>
      <c r="L76" s="12"/>
      <c r="M76" s="12"/>
      <c r="N76" s="12"/>
      <c r="O76" s="12"/>
      <c r="P76" s="12"/>
      <c r="Q76" s="12"/>
      <c r="R76" s="12"/>
      <c r="S76" s="12"/>
      <c r="T76" s="12"/>
    </row>
    <row r="77" spans="1:20" x14ac:dyDescent="0.2">
      <c r="D77" s="12"/>
      <c r="E77" s="12"/>
      <c r="F77" s="12"/>
      <c r="G77" s="12"/>
      <c r="H77" s="12"/>
      <c r="I77" s="12"/>
      <c r="J77" s="12"/>
      <c r="K77" s="12"/>
      <c r="L77" s="12"/>
      <c r="M77" s="12"/>
      <c r="N77" s="12"/>
      <c r="O77" s="12"/>
      <c r="P77" s="12"/>
      <c r="Q77" s="12"/>
      <c r="R77" s="12"/>
      <c r="S77" s="12"/>
      <c r="T77" s="12"/>
    </row>
    <row r="78" spans="1:20" x14ac:dyDescent="0.2">
      <c r="D78" s="12"/>
      <c r="E78" s="12"/>
      <c r="F78" s="12"/>
      <c r="G78" s="12"/>
      <c r="H78" s="12"/>
      <c r="I78" s="12"/>
      <c r="J78" s="12"/>
      <c r="K78" s="12"/>
      <c r="L78" s="12"/>
      <c r="M78" s="12"/>
      <c r="N78" s="12"/>
      <c r="O78" s="12"/>
      <c r="P78" s="12"/>
      <c r="Q78" s="12"/>
      <c r="R78" s="12"/>
      <c r="S78" s="12"/>
      <c r="T78" s="12"/>
    </row>
    <row r="79" spans="1:20" x14ac:dyDescent="0.2">
      <c r="D79" s="12"/>
      <c r="E79" s="12"/>
      <c r="F79" s="12"/>
      <c r="G79" s="12"/>
      <c r="H79" s="12"/>
      <c r="I79" s="12"/>
      <c r="J79" s="12"/>
      <c r="K79" s="12"/>
      <c r="L79" s="12"/>
      <c r="M79" s="12"/>
      <c r="N79" s="12"/>
      <c r="O79" s="12"/>
      <c r="P79" s="12"/>
      <c r="Q79" s="12"/>
      <c r="R79" s="12"/>
      <c r="S79" s="12"/>
      <c r="T79" s="12"/>
    </row>
  </sheetData>
  <mergeCells count="22">
    <mergeCell ref="A8:A13"/>
    <mergeCell ref="B8:B13"/>
    <mergeCell ref="A2:A7"/>
    <mergeCell ref="B2:B7"/>
    <mergeCell ref="A14:A19"/>
    <mergeCell ref="B14:B19"/>
    <mergeCell ref="A38:A43"/>
    <mergeCell ref="B38:B43"/>
    <mergeCell ref="A62:A67"/>
    <mergeCell ref="B62:B67"/>
    <mergeCell ref="A20:A25"/>
    <mergeCell ref="B20:B25"/>
    <mergeCell ref="A26:A31"/>
    <mergeCell ref="B26:B31"/>
    <mergeCell ref="A32:A37"/>
    <mergeCell ref="B32:B37"/>
    <mergeCell ref="A44:A49"/>
    <mergeCell ref="B44:B49"/>
    <mergeCell ref="A50:A55"/>
    <mergeCell ref="B50:B55"/>
    <mergeCell ref="A56:A61"/>
    <mergeCell ref="B56:B6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Scenarios</vt:lpstr>
    </vt:vector>
  </TitlesOfParts>
  <Company>PJM Interconnection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Bachus, Tim D</dc:creator>
  <cp:lastModifiedBy>Bachus, Tim D</cp:lastModifiedBy>
  <dcterms:created xsi:type="dcterms:W3CDTF">2019-10-29T21:38:08Z</dcterms:created>
  <dcterms:modified xsi:type="dcterms:W3CDTF">2025-10-30T17:52:13Z</dcterms:modified>
</cp:coreProperties>
</file>