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430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daleyf\Desktop\DEOK-ATSI (ROE-RTO Adder) re-settlements\"/>
    </mc:Choice>
  </mc:AlternateContent>
  <xr:revisionPtr revIDLastSave="0" documentId="13_ncr:1_{D0D27A52-FB4B-4C81-96DE-A048C4AB4969}" xr6:coauthVersionLast="47" xr6:coauthVersionMax="47" xr10:uidLastSave="{00000000-0000-0000-0000-000000000000}"/>
  <bookViews>
    <workbookView xWindow="28680" yWindow="-120" windowWidth="29040" windowHeight="16440" xr2:uid="{B4DF5F1B-72BC-42E4-8872-C83440850B9E}"/>
  </bookViews>
  <sheets>
    <sheet name="2023" sheetId="1" r:id="rId1"/>
  </sheets>
  <definedNames>
    <definedName name="_AMO_UniqueIdentifier" hidden="1">"'dc2b4d5e-3c9b-4e5f-aab8-4aaef35c2e8f'"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xmlns:xlwcv="http://schemas.microsoft.com/office/spreadsheetml/2024/workbookCompatibilityVersion" uri="{D14903EA-33C4-47F7-8F05-3474C54BE107}">
      <xlwcv:version setVersion="2"/>
    </ext>
  </extLst>
</workbook>
</file>

<file path=xl/calcChain.xml><?xml version="1.0" encoding="utf-8"?>
<calcChain xmlns="http://schemas.openxmlformats.org/spreadsheetml/2006/main">
  <c r="C13" i="1" l="1"/>
  <c r="C27" i="1" s="1"/>
  <c r="B27" i="1"/>
  <c r="C25" i="1"/>
  <c r="B23" i="1"/>
  <c r="C23" i="1" s="1"/>
  <c r="B21" i="1"/>
  <c r="C21" i="1"/>
  <c r="B19" i="1"/>
  <c r="C19" i="1" s="1"/>
  <c r="B17" i="1"/>
  <c r="C17" i="1" s="1"/>
  <c r="B15" i="1"/>
  <c r="C15" i="1" s="1"/>
  <c r="B13" i="1"/>
  <c r="B11" i="1"/>
  <c r="C11" i="1" s="1"/>
  <c r="B9" i="1"/>
  <c r="C14" i="1"/>
  <c r="B37" i="1"/>
  <c r="C35" i="1"/>
  <c r="C37" i="1" s="1"/>
  <c r="D26" i="1" l="1"/>
  <c r="E26" i="1"/>
  <c r="F26" i="1"/>
  <c r="G26" i="1"/>
  <c r="H26" i="1"/>
  <c r="I26" i="1"/>
  <c r="J26" i="1"/>
  <c r="K26" i="1"/>
  <c r="L26" i="1"/>
  <c r="M26" i="1"/>
  <c r="N26" i="1"/>
  <c r="O26" i="1"/>
  <c r="P26" i="1"/>
  <c r="Q26" i="1"/>
  <c r="R26" i="1"/>
  <c r="S26" i="1"/>
  <c r="T26" i="1"/>
  <c r="U26" i="1"/>
  <c r="V26" i="1"/>
  <c r="W26" i="1"/>
  <c r="X26" i="1"/>
  <c r="Y26" i="1"/>
  <c r="Z26" i="1"/>
  <c r="AA26" i="1"/>
  <c r="AB26" i="1"/>
  <c r="C9" i="1"/>
  <c r="N24" i="1"/>
  <c r="AB24" i="1"/>
  <c r="AA24" i="1"/>
  <c r="Z24" i="1"/>
  <c r="Y24" i="1"/>
  <c r="X24" i="1"/>
  <c r="W24" i="1"/>
  <c r="V24" i="1"/>
  <c r="U24" i="1"/>
  <c r="T24" i="1"/>
  <c r="S24" i="1"/>
  <c r="R24" i="1"/>
  <c r="Q24" i="1"/>
  <c r="P24" i="1"/>
  <c r="O24" i="1"/>
  <c r="H24" i="1"/>
  <c r="G24" i="1"/>
  <c r="F24" i="1"/>
  <c r="E24" i="1"/>
  <c r="D24" i="1"/>
  <c r="J24" i="1"/>
  <c r="K24" i="1"/>
  <c r="L24" i="1"/>
  <c r="M24" i="1"/>
  <c r="I24" i="1"/>
  <c r="G22" i="1"/>
  <c r="AB22" i="1"/>
  <c r="Z22" i="1"/>
  <c r="Y22" i="1"/>
  <c r="X22" i="1"/>
  <c r="V22" i="1"/>
  <c r="S22" i="1"/>
  <c r="P22" i="1"/>
  <c r="L22" i="1"/>
  <c r="I22" i="1"/>
  <c r="J22" i="1"/>
  <c r="D22" i="1"/>
  <c r="H22" i="1"/>
  <c r="F22" i="1"/>
  <c r="K22" i="1"/>
  <c r="U22" i="1"/>
  <c r="R22" i="1"/>
  <c r="N22" i="1"/>
  <c r="E22" i="1"/>
  <c r="AA22" i="1"/>
  <c r="W22" i="1"/>
  <c r="T22" i="1"/>
  <c r="Q22" i="1"/>
  <c r="O22" i="1"/>
  <c r="M22" i="1"/>
  <c r="J20" i="1"/>
  <c r="AA20" i="1"/>
  <c r="Y20" i="1"/>
  <c r="W20" i="1"/>
  <c r="U20" i="1"/>
  <c r="S20" i="1"/>
  <c r="Q20" i="1"/>
  <c r="M20" i="1"/>
  <c r="F20" i="1"/>
  <c r="T20" i="1"/>
  <c r="L20" i="1"/>
  <c r="AB20" i="1"/>
  <c r="H20" i="1"/>
  <c r="E20" i="1"/>
  <c r="Z20" i="1"/>
  <c r="X20" i="1"/>
  <c r="V20" i="1"/>
  <c r="D20" i="1"/>
  <c r="G20" i="1"/>
  <c r="I20" i="1"/>
  <c r="K20" i="1"/>
  <c r="O20" i="1"/>
  <c r="R20" i="1"/>
  <c r="P20" i="1"/>
  <c r="N20" i="1"/>
  <c r="P18" i="1"/>
  <c r="O18" i="1"/>
  <c r="N18" i="1"/>
  <c r="M18" i="1"/>
  <c r="L18" i="1"/>
  <c r="K18" i="1"/>
  <c r="J18" i="1"/>
  <c r="I18" i="1"/>
  <c r="H18" i="1"/>
  <c r="G18" i="1"/>
  <c r="F18" i="1"/>
  <c r="D18" i="1"/>
  <c r="E18" i="1"/>
  <c r="AB18" i="1"/>
  <c r="AA18" i="1"/>
  <c r="Z18" i="1"/>
  <c r="Y18" i="1"/>
  <c r="X18" i="1"/>
  <c r="W18" i="1"/>
  <c r="V18" i="1"/>
  <c r="U18" i="1"/>
  <c r="T18" i="1"/>
  <c r="S18" i="1"/>
  <c r="R18" i="1"/>
  <c r="Q18" i="1"/>
  <c r="Y16" i="1"/>
  <c r="W16" i="1"/>
  <c r="U16" i="1"/>
  <c r="T16" i="1"/>
  <c r="Q16" i="1"/>
  <c r="O16" i="1"/>
  <c r="M16" i="1"/>
  <c r="L16" i="1"/>
  <c r="N16" i="1"/>
  <c r="P16" i="1"/>
  <c r="R16" i="1"/>
  <c r="S16" i="1"/>
  <c r="AA16" i="1"/>
  <c r="Z16" i="1"/>
  <c r="X16" i="1"/>
  <c r="AB16" i="1"/>
  <c r="V16" i="1"/>
  <c r="K16" i="1"/>
  <c r="J16" i="1"/>
  <c r="I16" i="1"/>
  <c r="H16" i="1"/>
  <c r="G16" i="1"/>
  <c r="F16" i="1"/>
  <c r="E16" i="1"/>
  <c r="D16" i="1"/>
  <c r="K12" i="1"/>
  <c r="N12" i="1"/>
  <c r="P12" i="1"/>
  <c r="M12" i="1"/>
  <c r="I12" i="1"/>
  <c r="F12" i="1"/>
  <c r="S12" i="1"/>
  <c r="O12" i="1"/>
  <c r="Z12" i="1"/>
  <c r="D12" i="1"/>
  <c r="X12" i="1"/>
  <c r="V12" i="1"/>
  <c r="T12" i="1"/>
  <c r="R12" i="1"/>
  <c r="L12" i="1"/>
  <c r="H12" i="1"/>
  <c r="E12" i="1"/>
  <c r="J12" i="1"/>
  <c r="W12" i="1"/>
  <c r="AB12" i="1"/>
  <c r="Y12" i="1"/>
  <c r="Q12" i="1"/>
  <c r="U12" i="1"/>
  <c r="G12" i="1"/>
  <c r="AA12" i="1"/>
  <c r="J10" i="1"/>
  <c r="W10" i="1"/>
  <c r="F10" i="1"/>
  <c r="H10" i="1"/>
  <c r="N10" i="1"/>
  <c r="G10" i="1"/>
  <c r="I10" i="1"/>
  <c r="U10" i="1"/>
  <c r="X10" i="1"/>
  <c r="AB10" i="1"/>
  <c r="D10" i="1"/>
  <c r="M10" i="1"/>
  <c r="S10" i="1"/>
  <c r="Q10" i="1"/>
  <c r="E10" i="1"/>
  <c r="AA10" i="1"/>
  <c r="Y10" i="1"/>
  <c r="T10" i="1"/>
  <c r="Z10" i="1"/>
  <c r="V10" i="1"/>
  <c r="R10" i="1"/>
  <c r="P10" i="1"/>
  <c r="K10" i="1"/>
  <c r="L10" i="1"/>
  <c r="O10" i="1"/>
  <c r="F36" i="1"/>
  <c r="F37" i="1" s="1"/>
  <c r="Y36" i="1"/>
  <c r="Y37" i="1" s="1"/>
  <c r="X36" i="1"/>
  <c r="X37" i="1" s="1"/>
  <c r="W36" i="1"/>
  <c r="W37" i="1" s="1"/>
  <c r="R36" i="1"/>
  <c r="R37" i="1" s="1"/>
  <c r="AB36" i="1"/>
  <c r="AB37" i="1" s="1"/>
  <c r="T36" i="1"/>
  <c r="T37" i="1" s="1"/>
  <c r="P36" i="1"/>
  <c r="P37" i="1" s="1"/>
  <c r="L36" i="1"/>
  <c r="L37" i="1" s="1"/>
  <c r="H36" i="1"/>
  <c r="H37" i="1" s="1"/>
  <c r="Z36" i="1"/>
  <c r="Z37" i="1" s="1"/>
  <c r="U36" i="1"/>
  <c r="U37" i="1" s="1"/>
  <c r="S36" i="1"/>
  <c r="S37" i="1" s="1"/>
  <c r="O36" i="1"/>
  <c r="O37" i="1" s="1"/>
  <c r="M36" i="1"/>
  <c r="M37" i="1" s="1"/>
  <c r="I36" i="1"/>
  <c r="I37" i="1" s="1"/>
  <c r="E36" i="1"/>
  <c r="E37" i="1" s="1"/>
  <c r="AA36" i="1"/>
  <c r="AA37" i="1" s="1"/>
  <c r="Q36" i="1"/>
  <c r="Q37" i="1" s="1"/>
  <c r="N36" i="1"/>
  <c r="N37" i="1" s="1"/>
  <c r="V36" i="1"/>
  <c r="V37" i="1" s="1"/>
  <c r="J36" i="1"/>
  <c r="J37" i="1" s="1"/>
  <c r="D36" i="1"/>
  <c r="D37" i="1" s="1"/>
  <c r="K36" i="1"/>
  <c r="K37" i="1" s="1"/>
  <c r="G36" i="1"/>
  <c r="G37" i="1" s="1"/>
  <c r="E14" i="1" l="1"/>
  <c r="E27" i="1" s="1"/>
  <c r="AA14" i="1"/>
  <c r="AA27" i="1" s="1"/>
  <c r="Z14" i="1"/>
  <c r="Z27" i="1" s="1"/>
  <c r="X14" i="1"/>
  <c r="X27" i="1" s="1"/>
  <c r="V14" i="1"/>
  <c r="V27" i="1" s="1"/>
  <c r="Q14" i="1"/>
  <c r="Q27" i="1" s="1"/>
  <c r="O14" i="1"/>
  <c r="O27" i="1" s="1"/>
  <c r="U14" i="1"/>
  <c r="U27" i="1" s="1"/>
  <c r="L14" i="1"/>
  <c r="L27" i="1" s="1"/>
  <c r="R14" i="1"/>
  <c r="R27" i="1" s="1"/>
  <c r="M14" i="1"/>
  <c r="M27" i="1" s="1"/>
  <c r="J14" i="1"/>
  <c r="J27" i="1" s="1"/>
  <c r="H14" i="1"/>
  <c r="H27" i="1" s="1"/>
  <c r="D14" i="1"/>
  <c r="D27" i="1" s="1"/>
  <c r="S14" i="1"/>
  <c r="S27" i="1" s="1"/>
  <c r="I14" i="1"/>
  <c r="I27" i="1" s="1"/>
  <c r="F14" i="1"/>
  <c r="F27" i="1" s="1"/>
  <c r="AB14" i="1"/>
  <c r="AB27" i="1" s="1"/>
  <c r="Y14" i="1"/>
  <c r="Y27" i="1" s="1"/>
  <c r="W14" i="1"/>
  <c r="W27" i="1" s="1"/>
  <c r="T14" i="1"/>
  <c r="T27" i="1" s="1"/>
  <c r="P14" i="1"/>
  <c r="P27" i="1" s="1"/>
  <c r="N14" i="1"/>
  <c r="N27" i="1" s="1"/>
  <c r="K14" i="1"/>
  <c r="K27" i="1" s="1"/>
  <c r="G14" i="1"/>
  <c r="G27" i="1" s="1"/>
</calcChain>
</file>

<file path=xl/sharedStrings.xml><?xml version="1.0" encoding="utf-8"?>
<sst xmlns="http://schemas.openxmlformats.org/spreadsheetml/2006/main" count="90" uniqueCount="52">
  <si>
    <t>Required Transmission Enhancements owned by: American Transmission Systems, Inc.</t>
  </si>
  <si>
    <t>PJM</t>
  </si>
  <si>
    <t>Annual</t>
  </si>
  <si>
    <t>Monthly</t>
  </si>
  <si>
    <t>Responsible Customers'/Zones' allocation shares of monthly charges</t>
  </si>
  <si>
    <t>Upgrade</t>
  </si>
  <si>
    <t>Revenue</t>
  </si>
  <si>
    <t>East Coast</t>
  </si>
  <si>
    <t>ID</t>
  </si>
  <si>
    <t>Requirement</t>
  </si>
  <si>
    <t>AE</t>
  </si>
  <si>
    <t>AEP</t>
  </si>
  <si>
    <t>APS</t>
  </si>
  <si>
    <t>ATSI</t>
  </si>
  <si>
    <t>BGE</t>
  </si>
  <si>
    <t>ComEd</t>
  </si>
  <si>
    <t>Dayton</t>
  </si>
  <si>
    <t>Duke Energy OH/KY</t>
  </si>
  <si>
    <t>Duquesne</t>
  </si>
  <si>
    <t>Delmarva</t>
  </si>
  <si>
    <t>Dominion</t>
  </si>
  <si>
    <t>EKPC</t>
  </si>
  <si>
    <t>HTP</t>
  </si>
  <si>
    <t>JCPL</t>
  </si>
  <si>
    <t>MetEd</t>
  </si>
  <si>
    <t>Neptune</t>
  </si>
  <si>
    <t>PECO</t>
  </si>
  <si>
    <t>Penelec</t>
  </si>
  <si>
    <t>PEPCO</t>
  </si>
  <si>
    <t>PPL</t>
  </si>
  <si>
    <t>PSEG</t>
  </si>
  <si>
    <t>Rockland</t>
  </si>
  <si>
    <t>Power</t>
  </si>
  <si>
    <t>OVEC</t>
  </si>
  <si>
    <t>MISO</t>
  </si>
  <si>
    <t>b1587</t>
  </si>
  <si>
    <t>b1920</t>
  </si>
  <si>
    <t>b1977</t>
  </si>
  <si>
    <t>b1959</t>
  </si>
  <si>
    <t>b2972</t>
  </si>
  <si>
    <t>b2124.4</t>
  </si>
  <si>
    <t>b2124.1</t>
  </si>
  <si>
    <t>b2124.2</t>
  </si>
  <si>
    <t>TOTAL</t>
  </si>
  <si>
    <t>Transmission Enhancement Charges (PJM OATT Schedule 12) Settlement Worksheet
Projects Impacted by Resettlement under Docket No. EL22-34</t>
  </si>
  <si>
    <r>
      <t>Requirement</t>
    </r>
    <r>
      <rPr>
        <b/>
        <sz val="8"/>
        <color rgb="FFFF0000"/>
        <rFont val="Arial"/>
        <family val="2"/>
      </rPr>
      <t>*</t>
    </r>
  </si>
  <si>
    <t>Required Transmission Enhancements owned by: Duke Energy Ohio, Inc. &amp; Duke Energy Kentucky, Inc.'s Network Customers</t>
  </si>
  <si>
    <t>b2831.2</t>
  </si>
  <si>
    <t>(Sep-Dec 2023)</t>
  </si>
  <si>
    <t>*2023 annual revenue requirements revised to reflect ROE resettlement adjustments under Docket No. EL22-34</t>
  </si>
  <si>
    <t>(Jan - Dec 2023)</t>
  </si>
  <si>
    <t>b2435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</si>
</sst>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44" formatCode="_(&quot;$&quot;* #,##0.00_);_(&quot;$&quot;* \(#,##0.00\);_(&quot;$&quot;* &quot;-&quot;??_);_(@_)"/>
    <numFmt numFmtId="164" formatCode="&quot;$&quot;#,##0.00"/>
  </numFmts>
  <fonts count="13">
    <font>
      <sz val="10"/>
      <color theme="1"/>
      <name val="Arial"/>
      <family val="2"/>
    </font>
    <font>
      <sz val="10"/>
      <name val="Arial"/>
      <family val="2"/>
    </font>
    <font>
      <b/>
      <sz val="8"/>
      <name val="Arial"/>
      <family val="2"/>
    </font>
    <font>
      <sz val="10"/>
      <color theme="1"/>
      <name val="Arial"/>
      <family val="2"/>
    </font>
    <font>
      <b/>
      <sz val="8"/>
      <color rgb="FFFF0000"/>
      <name val="Arial"/>
      <family val="2"/>
    </font>
    <font>
      <sz val="8"/>
      <name val="Arial"/>
      <family val="2"/>
    </font>
    <font>
      <sz val="12"/>
      <name val="Arial MT"/>
      <family val="2"/>
    </font>
    <font>
      <sz val="8"/>
      <color rgb="FFFF0000"/>
      <name val="Arial"/>
      <family val="2"/>
    </font>
    <font>
      <b/>
      <i/>
      <sz val="8"/>
      <name val="Arial"/>
      <family val="2"/>
    </font>
    <font>
      <b/>
      <i/>
      <sz val="8"/>
      <color rgb="FFFF0000"/>
      <name val="Arial"/>
      <family val="2"/>
    </font>
    <font>
      <b/>
      <sz val="9"/>
      <color rgb="FFFF0000"/>
      <name val="Arial"/>
      <family val="2"/>
    </font>
    <font>
      <b/>
      <sz val="10"/>
      <color theme="1"/>
      <name val="Arial"/>
      <family val="2"/>
    </font>
    <font>
      <sz val="10"/>
      <color rgb="FFFF0000"/>
      <name val="Arial"/>
      <family val="2"/>
    </font>
  </fonts>
  <fills count="6">
    <fill>
      <patternFill patternType="none"/>
    </fill>
    <fill>
      <patternFill patternType="gray125"/>
    </fill>
    <fill>
      <patternFill patternType="solid">
        <fgColor theme="3" tint="0.79992065187536243"/>
        <bgColor indexed="64"/>
      </patternFill>
    </fill>
    <fill>
      <patternFill patternType="solid">
        <fgColor theme="0" tint="-4.992828150273141E-2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theme="3" tint="0.79998168889431442"/>
        <bgColor indexed="64"/>
      </patternFill>
    </fill>
  </fills>
  <borders count="13">
    <border>
      <left/>
      <right/>
      <top/>
      <bottom/>
      <diagonal/>
    </border>
    <border>
      <left style="thin">
        <color auto="1"/>
      </left>
      <right/>
      <top style="thin">
        <color auto="1"/>
      </top>
      <bottom/>
      <diagonal/>
    </border>
    <border>
      <left/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medium">
        <color auto="1"/>
      </right>
      <top style="thin">
        <color auto="1"/>
      </top>
      <bottom/>
      <diagonal/>
    </border>
    <border>
      <left style="medium">
        <color auto="1"/>
      </left>
      <right/>
      <top style="medium">
        <color auto="1"/>
      </top>
      <bottom style="medium">
        <color auto="1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 style="thin">
        <color auto="1"/>
      </left>
      <right/>
      <top/>
      <bottom/>
      <diagonal/>
    </border>
    <border>
      <left style="thin">
        <color auto="1"/>
      </left>
      <right style="thin">
        <color auto="1"/>
      </right>
      <top/>
      <bottom/>
      <diagonal/>
    </border>
    <border>
      <left/>
      <right/>
      <top style="medium">
        <color auto="1"/>
      </top>
      <bottom/>
      <diagonal/>
    </border>
    <border>
      <left/>
      <right/>
      <top style="thin">
        <color indexed="64"/>
      </top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/>
      <bottom style="thin">
        <color auto="1"/>
      </bottom>
      <diagonal/>
    </border>
    <border>
      <left/>
      <right/>
      <top/>
      <bottom style="thin">
        <color auto="1"/>
      </bottom>
      <diagonal/>
    </border>
  </borders>
  <cellStyleXfs count="11">
    <xf numFmtId="0" fontId="0" fillId="0" borderId="0"/>
    <xf numFmtId="44" fontId="3" fillId="0" borderId="0" applyFont="0" applyFill="0" applyBorder="0" applyAlignment="0" applyProtection="0"/>
    <xf numFmtId="9" fontId="3" fillId="0" borderId="0" applyFont="0" applyFill="0" applyBorder="0" applyAlignment="0" applyProtection="0"/>
    <xf numFmtId="0" fontId="1" fillId="0" borderId="0"/>
    <xf numFmtId="0" fontId="1" fillId="0" borderId="0"/>
    <xf numFmtId="164" fontId="6" fillId="0" borderId="0" applyProtection="0"/>
    <xf numFmtId="9" fontId="1" fillId="0" borderId="0" applyFont="0" applyFill="0" applyBorder="0" applyAlignment="0" applyProtection="0"/>
    <xf numFmtId="0" fontId="1" fillId="0" borderId="0"/>
    <xf numFmtId="44" fontId="1" fillId="0" borderId="0" applyFont="0" applyFill="0" applyBorder="0" applyAlignment="0" applyProtection="0"/>
    <xf numFmtId="0" fontId="3" fillId="0" borderId="0"/>
    <xf numFmtId="9" fontId="1" fillId="0" borderId="0" applyFont="0" applyFill="0" applyBorder="0" applyAlignment="0" applyProtection="0"/>
  </cellStyleXfs>
  <cellXfs count="64">
    <xf numFmtId="0" fontId="0" fillId="0" borderId="0" xfId="0"/>
    <xf numFmtId="0" fontId="2" fillId="2" borderId="0" xfId="3" applyFont="1" applyFill="1" applyAlignment="1">
      <alignment horizontal="left"/>
    </xf>
    <xf numFmtId="0" fontId="1" fillId="2" borderId="0" xfId="4" applyFill="1"/>
    <xf numFmtId="44" fontId="1" fillId="2" borderId="0" xfId="1" applyFont="1" applyFill="1"/>
    <xf numFmtId="0" fontId="1" fillId="0" borderId="0" xfId="4"/>
    <xf numFmtId="10" fontId="1" fillId="0" borderId="0" xfId="0" applyNumberFormat="1" applyFont="1"/>
    <xf numFmtId="44" fontId="1" fillId="0" borderId="0" xfId="0" applyNumberFormat="1" applyFont="1"/>
    <xf numFmtId="0" fontId="1" fillId="0" borderId="0" xfId="0" applyFont="1"/>
    <xf numFmtId="0" fontId="2" fillId="3" borderId="1" xfId="3" applyFont="1" applyFill="1" applyBorder="1" applyAlignment="1">
      <alignment horizontal="left"/>
    </xf>
    <xf numFmtId="0" fontId="2" fillId="3" borderId="2" xfId="3" applyFont="1" applyFill="1" applyBorder="1" applyAlignment="1">
      <alignment horizontal="center"/>
    </xf>
    <xf numFmtId="44" fontId="2" fillId="3" borderId="3" xfId="1" applyFont="1" applyFill="1" applyBorder="1" applyAlignment="1">
      <alignment horizontal="center"/>
    </xf>
    <xf numFmtId="0" fontId="1" fillId="3" borderId="5" xfId="4" applyFill="1" applyBorder="1"/>
    <xf numFmtId="0" fontId="2" fillId="3" borderId="6" xfId="3" applyFont="1" applyFill="1" applyBorder="1" applyAlignment="1">
      <alignment horizontal="left"/>
    </xf>
    <xf numFmtId="0" fontId="2" fillId="3" borderId="0" xfId="3" applyFont="1" applyFill="1" applyAlignment="1">
      <alignment horizontal="center"/>
    </xf>
    <xf numFmtId="44" fontId="2" fillId="3" borderId="7" xfId="1" applyFont="1" applyFill="1" applyBorder="1" applyAlignment="1">
      <alignment horizontal="center"/>
    </xf>
    <xf numFmtId="0" fontId="2" fillId="3" borderId="6" xfId="3" applyFont="1" applyFill="1" applyBorder="1" applyAlignment="1">
      <alignment horizontal="center"/>
    </xf>
    <xf numFmtId="44" fontId="4" fillId="4" borderId="7" xfId="1" applyFont="1" applyFill="1" applyBorder="1" applyAlignment="1">
      <alignment horizontal="center"/>
    </xf>
    <xf numFmtId="0" fontId="5" fillId="3" borderId="6" xfId="3" applyFont="1" applyFill="1" applyBorder="1" applyAlignment="1">
      <alignment horizontal="center"/>
    </xf>
    <xf numFmtId="0" fontId="5" fillId="3" borderId="0" xfId="3" applyFont="1" applyFill="1" applyAlignment="1">
      <alignment horizontal="center"/>
    </xf>
    <xf numFmtId="164" fontId="5" fillId="0" borderId="9" xfId="5" applyFont="1" applyBorder="1" applyAlignment="1">
      <alignment horizontal="left"/>
    </xf>
    <xf numFmtId="44" fontId="7" fillId="0" borderId="10" xfId="1" applyFont="1" applyFill="1" applyBorder="1"/>
    <xf numFmtId="44" fontId="7" fillId="0" borderId="10" xfId="1" applyFont="1" applyFill="1" applyBorder="1" applyAlignment="1">
      <alignment horizontal="center"/>
    </xf>
    <xf numFmtId="10" fontId="5" fillId="0" borderId="9" xfId="3" applyNumberFormat="1" applyFont="1" applyBorder="1" applyAlignment="1">
      <alignment horizontal="center"/>
    </xf>
    <xf numFmtId="10" fontId="5" fillId="0" borderId="9" xfId="2" applyNumberFormat="1" applyFont="1" applyFill="1" applyBorder="1" applyAlignment="1">
      <alignment horizontal="center"/>
    </xf>
    <xf numFmtId="10" fontId="5" fillId="0" borderId="9" xfId="6" applyNumberFormat="1" applyFont="1" applyFill="1" applyBorder="1" applyAlignment="1">
      <alignment horizontal="center"/>
    </xf>
    <xf numFmtId="0" fontId="5" fillId="0" borderId="0" xfId="0" applyFont="1"/>
    <xf numFmtId="44" fontId="5" fillId="0" borderId="0" xfId="1" applyFont="1" applyFill="1" applyBorder="1" applyAlignment="1">
      <alignment horizontal="center"/>
    </xf>
    <xf numFmtId="0" fontId="2" fillId="0" borderId="9" xfId="3" applyFont="1" applyBorder="1" applyAlignment="1">
      <alignment horizontal="left"/>
    </xf>
    <xf numFmtId="44" fontId="5" fillId="0" borderId="9" xfId="3" applyNumberFormat="1" applyFont="1" applyBorder="1" applyAlignment="1">
      <alignment horizontal="center"/>
    </xf>
    <xf numFmtId="44" fontId="5" fillId="0" borderId="9" xfId="1" applyFont="1" applyFill="1" applyBorder="1" applyAlignment="1">
      <alignment horizontal="center"/>
    </xf>
    <xf numFmtId="0" fontId="8" fillId="0" borderId="0" xfId="4" applyFont="1" applyAlignment="1">
      <alignment horizontal="left"/>
    </xf>
    <xf numFmtId="3" fontId="8" fillId="0" borderId="0" xfId="3" applyNumberFormat="1" applyFont="1" applyAlignment="1">
      <alignment horizontal="center"/>
    </xf>
    <xf numFmtId="44" fontId="9" fillId="0" borderId="0" xfId="1" applyFont="1" applyFill="1"/>
    <xf numFmtId="0" fontId="8" fillId="0" borderId="0" xfId="4" applyFont="1"/>
    <xf numFmtId="0" fontId="4" fillId="0" borderId="0" xfId="4" applyFont="1"/>
    <xf numFmtId="0" fontId="10" fillId="0" borderId="0" xfId="0" applyFont="1"/>
    <xf numFmtId="0" fontId="11" fillId="0" borderId="0" xfId="0" applyFont="1" applyAlignment="1">
      <alignment horizontal="left"/>
    </xf>
    <xf numFmtId="44" fontId="12" fillId="0" borderId="0" xfId="1" applyFont="1"/>
    <xf numFmtId="0" fontId="12" fillId="0" borderId="0" xfId="0" applyFont="1"/>
    <xf numFmtId="44" fontId="0" fillId="0" borderId="0" xfId="0" applyNumberFormat="1"/>
    <xf numFmtId="0" fontId="2" fillId="5" borderId="0" xfId="3" applyFont="1" applyFill="1" applyAlignment="1">
      <alignment horizontal="left"/>
    </xf>
    <xf numFmtId="0" fontId="1" fillId="5" borderId="0" xfId="4" applyFill="1"/>
    <xf numFmtId="44" fontId="1" fillId="5" borderId="0" xfId="1" applyFont="1" applyFill="1"/>
    <xf numFmtId="0" fontId="2" fillId="3" borderId="9" xfId="3" applyFont="1" applyFill="1" applyBorder="1" applyAlignment="1">
      <alignment horizontal="center"/>
    </xf>
    <xf numFmtId="44" fontId="2" fillId="3" borderId="1" xfId="1" applyFont="1" applyFill="1" applyBorder="1" applyAlignment="1">
      <alignment horizontal="center"/>
    </xf>
    <xf numFmtId="0" fontId="1" fillId="3" borderId="0" xfId="0" applyFont="1" applyFill="1"/>
    <xf numFmtId="0" fontId="5" fillId="3" borderId="11" xfId="3" applyFont="1" applyFill="1" applyBorder="1" applyAlignment="1">
      <alignment horizontal="center"/>
    </xf>
    <xf numFmtId="0" fontId="5" fillId="3" borderId="12" xfId="3" applyFont="1" applyFill="1" applyBorder="1" applyAlignment="1">
      <alignment horizontal="center"/>
    </xf>
    <xf numFmtId="0" fontId="5" fillId="0" borderId="1" xfId="7" applyFont="1" applyBorder="1" applyAlignment="1">
      <alignment horizontal="left"/>
    </xf>
    <xf numFmtId="44" fontId="5" fillId="0" borderId="10" xfId="1" applyFont="1" applyFill="1" applyBorder="1" applyAlignment="1">
      <alignment horizontal="center"/>
    </xf>
    <xf numFmtId="10" fontId="5" fillId="0" borderId="9" xfId="9" applyNumberFormat="1" applyFont="1" applyBorder="1" applyAlignment="1">
      <alignment horizontal="center" vertical="center"/>
    </xf>
    <xf numFmtId="10" fontId="5" fillId="0" borderId="9" xfId="10" applyNumberFormat="1" applyFont="1" applyFill="1" applyBorder="1" applyAlignment="1">
      <alignment horizontal="center"/>
    </xf>
    <xf numFmtId="0" fontId="2" fillId="0" borderId="0" xfId="0" applyFont="1"/>
    <xf numFmtId="44" fontId="7" fillId="0" borderId="10" xfId="8" applyFont="1" applyFill="1" applyBorder="1" applyAlignment="1">
      <alignment horizontal="center"/>
    </xf>
    <xf numFmtId="44" fontId="7" fillId="0" borderId="0" xfId="1" applyFont="1" applyFill="1"/>
    <xf numFmtId="44" fontId="4" fillId="0" borderId="7" xfId="1" applyFont="1" applyFill="1" applyBorder="1" applyAlignment="1">
      <alignment horizontal="center"/>
    </xf>
    <xf numFmtId="164" fontId="7" fillId="0" borderId="9" xfId="5" applyFont="1" applyBorder="1" applyAlignment="1">
      <alignment horizontal="left"/>
    </xf>
    <xf numFmtId="10" fontId="7" fillId="0" borderId="9" xfId="6" applyNumberFormat="1" applyFont="1" applyFill="1" applyBorder="1" applyAlignment="1">
      <alignment horizontal="center"/>
    </xf>
    <xf numFmtId="10" fontId="7" fillId="0" borderId="9" xfId="3" applyNumberFormat="1" applyFont="1" applyBorder="1" applyAlignment="1">
      <alignment horizontal="center"/>
    </xf>
    <xf numFmtId="0" fontId="2" fillId="3" borderId="4" xfId="3" applyFont="1" applyFill="1" applyBorder="1" applyAlignment="1">
      <alignment horizontal="center"/>
    </xf>
    <xf numFmtId="0" fontId="2" fillId="3" borderId="5" xfId="3" applyFont="1" applyFill="1" applyBorder="1" applyAlignment="1">
      <alignment horizontal="center"/>
    </xf>
    <xf numFmtId="0" fontId="11" fillId="0" borderId="0" xfId="0" applyFont="1" applyAlignment="1">
      <alignment horizontal="center" vertical="center" wrapText="1"/>
    </xf>
    <xf numFmtId="0" fontId="11" fillId="0" borderId="0" xfId="0" applyFont="1" applyAlignment="1">
      <alignment horizontal="center" vertical="center"/>
    </xf>
    <xf numFmtId="0" fontId="2" fillId="3" borderId="8" xfId="3" applyFont="1" applyFill="1" applyBorder="1" applyAlignment="1">
      <alignment horizontal="center"/>
    </xf>
  </cellXfs>
  <cellStyles count="11">
    <cellStyle name="Currency" xfId="1" builtinId="4"/>
    <cellStyle name="Currency 3 2" xfId="8" xr:uid="{C6B5F74D-2190-4FDD-8DD4-812936DB5298}"/>
    <cellStyle name="Normal" xfId="0" builtinId="0"/>
    <cellStyle name="Normal 2 2" xfId="3" xr:uid="{65894EF7-9E64-4168-B9E9-FE8FF0A4CBB6}"/>
    <cellStyle name="Normal 2 7" xfId="7" xr:uid="{8ACA0E0B-C509-441E-BDD1-07DF5C007FD0}"/>
    <cellStyle name="Normal 4" xfId="4" xr:uid="{C36389A2-9BA6-4097-A67F-C9A8E1F51228}"/>
    <cellStyle name="Normal 89" xfId="9" xr:uid="{2C3DC2AD-8684-4F63-9A01-DE5962077ED2}"/>
    <cellStyle name="Normal 9" xfId="5" xr:uid="{078F82A8-EAA0-41D9-A3BE-758C648AB221}"/>
    <cellStyle name="Percent" xfId="2" builtinId="5"/>
    <cellStyle name="Percent 2" xfId="6" xr:uid="{4C9A34D5-268D-48E6-A9F8-D429EE581A1D}"/>
    <cellStyle name="Percent 2 6" xfId="10" xr:uid="{E6A7BAE6-A618-4E46-9963-2F027A4B3636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141E0BB-15B0-475E-9699-CF1A9D3C82FE}">
  <dimension ref="A1:AD40"/>
  <sheetViews>
    <sheetView tabSelected="1" zoomScale="99" zoomScaleNormal="99" workbookViewId="0">
      <selection sqref="A1:Y1"/>
    </sheetView>
  </sheetViews>
  <sheetFormatPr defaultColWidth="9.109375" defaultRowHeight="13.2"/>
  <cols>
    <col min="1" max="1" width="17" style="36" customWidth="1"/>
    <col min="2" max="2" width="18.6640625" style="7" customWidth="1"/>
    <col min="3" max="3" width="19.5546875" style="37" customWidth="1"/>
    <col min="4" max="4" width="13.5546875" style="7" customWidth="1"/>
    <col min="5" max="7" width="15.109375" style="7" bestFit="1" customWidth="1"/>
    <col min="8" max="9" width="14" style="7" bestFit="1" customWidth="1"/>
    <col min="10" max="10" width="11.44140625" style="7" bestFit="1" customWidth="1"/>
    <col min="11" max="11" width="19.6640625" style="7" customWidth="1"/>
    <col min="12" max="12" width="13.5546875" style="7" customWidth="1"/>
    <col min="13" max="13" width="14.44140625" style="7" customWidth="1"/>
    <col min="14" max="14" width="13.44140625" style="7" customWidth="1"/>
    <col min="15" max="15" width="12.44140625" style="7" bestFit="1" customWidth="1"/>
    <col min="16" max="16" width="12" style="7" bestFit="1" customWidth="1"/>
    <col min="17" max="17" width="12.44140625" style="7" bestFit="1" customWidth="1"/>
    <col min="18" max="18" width="11.44140625" style="7" bestFit="1" customWidth="1"/>
    <col min="19" max="19" width="12" style="7" customWidth="1"/>
    <col min="20" max="20" width="15.44140625" style="7" customWidth="1"/>
    <col min="21" max="21" width="14.109375" style="7" bestFit="1" customWidth="1"/>
    <col min="22" max="22" width="13.44140625" style="7" customWidth="1"/>
    <col min="23" max="23" width="12" style="7" bestFit="1" customWidth="1"/>
    <col min="24" max="24" width="15.44140625" style="7" customWidth="1"/>
    <col min="25" max="25" width="12.88671875" style="7" customWidth="1"/>
    <col min="26" max="26" width="12" style="7" bestFit="1" customWidth="1"/>
    <col min="27" max="28" width="15.5546875" style="7" bestFit="1" customWidth="1"/>
    <col min="29" max="29" width="15.44140625" style="38" bestFit="1" customWidth="1"/>
    <col min="30" max="30" width="12.44140625" style="38" bestFit="1" customWidth="1"/>
    <col min="31" max="16384" width="9.109375" style="38"/>
  </cols>
  <sheetData>
    <row r="1" spans="1:30" ht="34.200000000000003" customHeight="1">
      <c r="A1" s="61" t="s">
        <v>44</v>
      </c>
      <c r="B1" s="62"/>
      <c r="C1" s="62"/>
      <c r="D1" s="62"/>
      <c r="E1" s="62"/>
      <c r="F1" s="62"/>
      <c r="G1" s="62"/>
      <c r="H1" s="62"/>
      <c r="I1" s="62"/>
      <c r="J1" s="62"/>
      <c r="K1" s="62"/>
      <c r="L1" s="62"/>
      <c r="M1" s="62"/>
      <c r="N1" s="62"/>
      <c r="O1" s="62"/>
      <c r="P1" s="62"/>
      <c r="Q1" s="62"/>
      <c r="R1" s="62"/>
      <c r="S1" s="62"/>
      <c r="T1" s="62"/>
      <c r="U1" s="62"/>
      <c r="V1" s="62"/>
      <c r="W1" s="62"/>
      <c r="X1" s="62"/>
      <c r="Y1" s="62"/>
    </row>
    <row r="4" spans="1:30" s="7" customFormat="1" ht="13.8" thickBot="1">
      <c r="A4" s="1" t="s">
        <v>0</v>
      </c>
      <c r="B4" s="2"/>
      <c r="C4" s="3"/>
      <c r="D4" s="2"/>
      <c r="E4" s="2"/>
      <c r="F4" s="4"/>
      <c r="G4" s="4"/>
      <c r="H4" s="4"/>
      <c r="I4" s="4"/>
      <c r="J4" s="4"/>
      <c r="K4" s="4"/>
      <c r="L4" s="4"/>
      <c r="M4" s="4"/>
      <c r="N4" s="4"/>
      <c r="O4" s="4"/>
      <c r="P4" s="4"/>
      <c r="Q4" s="4"/>
      <c r="R4" s="4"/>
      <c r="S4" s="4"/>
      <c r="T4" s="4"/>
      <c r="U4" s="4"/>
      <c r="V4" s="4"/>
      <c r="W4" s="4"/>
      <c r="X4" s="4"/>
      <c r="Y4" s="4"/>
      <c r="Z4" s="4"/>
      <c r="AA4" s="4"/>
      <c r="AB4" s="4"/>
      <c r="AC4" s="5"/>
      <c r="AD4" s="6"/>
    </row>
    <row r="5" spans="1:30" s="7" customFormat="1" ht="13.8" thickBot="1">
      <c r="A5" s="8" t="s">
        <v>1</v>
      </c>
      <c r="B5" s="9" t="s">
        <v>2</v>
      </c>
      <c r="C5" s="10" t="s">
        <v>3</v>
      </c>
      <c r="D5" s="59" t="s">
        <v>4</v>
      </c>
      <c r="E5" s="60"/>
      <c r="F5" s="60"/>
      <c r="G5" s="60"/>
      <c r="H5" s="60"/>
      <c r="I5" s="60"/>
      <c r="J5" s="60"/>
      <c r="K5" s="60"/>
      <c r="L5" s="60"/>
      <c r="M5" s="60"/>
      <c r="N5" s="60"/>
      <c r="O5" s="60"/>
      <c r="P5" s="60"/>
      <c r="Q5" s="60"/>
      <c r="R5" s="60"/>
      <c r="S5" s="60"/>
      <c r="T5" s="60"/>
      <c r="U5" s="60"/>
      <c r="V5" s="60"/>
      <c r="W5" s="60"/>
      <c r="X5" s="60"/>
      <c r="Y5" s="60"/>
      <c r="Z5" s="11"/>
      <c r="AA5" s="11"/>
      <c r="AB5" s="11"/>
      <c r="AC5" s="5"/>
      <c r="AD5" s="6"/>
    </row>
    <row r="6" spans="1:30" s="7" customFormat="1">
      <c r="A6" s="12" t="s">
        <v>5</v>
      </c>
      <c r="B6" s="13" t="s">
        <v>6</v>
      </c>
      <c r="C6" s="14" t="s">
        <v>6</v>
      </c>
      <c r="D6" s="63"/>
      <c r="E6" s="63"/>
      <c r="F6" s="63"/>
      <c r="G6" s="63"/>
      <c r="H6" s="63"/>
      <c r="I6" s="63"/>
      <c r="J6" s="63"/>
      <c r="K6" s="63"/>
      <c r="L6" s="63"/>
      <c r="M6" s="63"/>
      <c r="N6" s="63"/>
      <c r="O6" s="63"/>
      <c r="P6" s="63"/>
      <c r="Q6" s="63"/>
      <c r="R6" s="63"/>
      <c r="S6" s="63"/>
      <c r="T6" s="63"/>
      <c r="U6" s="63"/>
      <c r="V6" s="63"/>
      <c r="W6" s="63"/>
      <c r="X6" s="63"/>
      <c r="Y6" s="63"/>
      <c r="Z6" s="13" t="s">
        <v>7</v>
      </c>
      <c r="AA6" s="13"/>
      <c r="AB6" s="13"/>
      <c r="AC6" s="5"/>
      <c r="AD6" s="6"/>
    </row>
    <row r="7" spans="1:30" s="7" customFormat="1">
      <c r="A7" s="12" t="s">
        <v>8</v>
      </c>
      <c r="B7" s="13" t="s">
        <v>45</v>
      </c>
      <c r="C7" s="14" t="s">
        <v>9</v>
      </c>
      <c r="D7" s="15" t="s">
        <v>10</v>
      </c>
      <c r="E7" s="13" t="s">
        <v>11</v>
      </c>
      <c r="F7" s="13" t="s">
        <v>12</v>
      </c>
      <c r="G7" s="13" t="s">
        <v>13</v>
      </c>
      <c r="H7" s="13" t="s">
        <v>14</v>
      </c>
      <c r="I7" s="13" t="s">
        <v>15</v>
      </c>
      <c r="J7" s="13" t="s">
        <v>16</v>
      </c>
      <c r="K7" s="13" t="s">
        <v>17</v>
      </c>
      <c r="L7" s="13" t="s">
        <v>18</v>
      </c>
      <c r="M7" s="13" t="s">
        <v>19</v>
      </c>
      <c r="N7" s="13" t="s">
        <v>20</v>
      </c>
      <c r="O7" s="13" t="s">
        <v>21</v>
      </c>
      <c r="P7" s="13" t="s">
        <v>22</v>
      </c>
      <c r="Q7" s="13" t="s">
        <v>23</v>
      </c>
      <c r="R7" s="13" t="s">
        <v>24</v>
      </c>
      <c r="S7" s="13" t="s">
        <v>25</v>
      </c>
      <c r="T7" s="13" t="s">
        <v>26</v>
      </c>
      <c r="U7" s="13" t="s">
        <v>27</v>
      </c>
      <c r="V7" s="13" t="s">
        <v>28</v>
      </c>
      <c r="W7" s="13" t="s">
        <v>29</v>
      </c>
      <c r="X7" s="13" t="s">
        <v>30</v>
      </c>
      <c r="Y7" s="13" t="s">
        <v>31</v>
      </c>
      <c r="Z7" s="13" t="s">
        <v>32</v>
      </c>
      <c r="AA7" s="13" t="s">
        <v>33</v>
      </c>
      <c r="AB7" s="13" t="s">
        <v>34</v>
      </c>
      <c r="AC7" s="5"/>
      <c r="AD7" s="6"/>
    </row>
    <row r="8" spans="1:30" s="7" customFormat="1">
      <c r="A8" s="12"/>
      <c r="B8" s="13"/>
      <c r="C8" s="16" t="s">
        <v>50</v>
      </c>
      <c r="D8" s="17"/>
      <c r="E8" s="18"/>
      <c r="F8" s="18"/>
      <c r="G8" s="18"/>
      <c r="H8" s="18"/>
      <c r="I8" s="18"/>
      <c r="J8" s="18"/>
      <c r="K8" s="18"/>
      <c r="L8" s="18"/>
      <c r="M8" s="18"/>
      <c r="N8" s="18"/>
      <c r="O8" s="18"/>
      <c r="P8" s="18"/>
      <c r="Q8" s="18"/>
      <c r="R8" s="18"/>
      <c r="S8" s="18"/>
      <c r="T8" s="18"/>
      <c r="U8" s="18"/>
      <c r="V8" s="18"/>
      <c r="W8" s="18"/>
      <c r="X8" s="18"/>
      <c r="Y8" s="18"/>
      <c r="Z8" s="18"/>
      <c r="AA8" s="18"/>
      <c r="AB8" s="18"/>
      <c r="AC8" s="5"/>
      <c r="AD8" s="6"/>
    </row>
    <row r="9" spans="1:30" s="7" customFormat="1">
      <c r="A9" s="19" t="s">
        <v>35</v>
      </c>
      <c r="B9" s="20">
        <f>2044901.08074244+-31200</f>
        <v>2013701.08074244</v>
      </c>
      <c r="C9" s="21">
        <f>ROUND(B9/12,2)</f>
        <v>167808.42</v>
      </c>
      <c r="D9" s="22"/>
      <c r="E9" s="23"/>
      <c r="F9" s="24">
        <v>5.5999999999999999E-3</v>
      </c>
      <c r="G9" s="24">
        <v>0.97560000000000002</v>
      </c>
      <c r="H9" s="22"/>
      <c r="I9" s="22"/>
      <c r="J9" s="22"/>
      <c r="K9" s="22"/>
      <c r="L9" s="24">
        <v>7.4999999999999997E-3</v>
      </c>
      <c r="M9" s="22"/>
      <c r="N9" s="22"/>
      <c r="O9" s="22"/>
      <c r="P9" s="22"/>
      <c r="Q9" s="22"/>
      <c r="R9" s="22"/>
      <c r="S9" s="22"/>
      <c r="T9" s="22"/>
      <c r="U9" s="22">
        <v>1.1299999999999999E-2</v>
      </c>
      <c r="V9" s="22"/>
      <c r="W9" s="22"/>
      <c r="X9" s="22"/>
      <c r="Y9" s="22"/>
      <c r="Z9" s="22"/>
      <c r="AA9" s="22"/>
      <c r="AB9" s="22"/>
      <c r="AC9" s="5"/>
      <c r="AD9" s="6"/>
    </row>
    <row r="10" spans="1:30" s="7" customFormat="1">
      <c r="A10" s="25"/>
      <c r="B10" s="54"/>
      <c r="C10" s="21"/>
      <c r="D10" s="26">
        <f>$C9*D9</f>
        <v>0</v>
      </c>
      <c r="E10" s="26">
        <f t="shared" ref="E10:AB10" si="0">$C9*E9</f>
        <v>0</v>
      </c>
      <c r="F10" s="26">
        <f t="shared" si="0"/>
        <v>939.72715200000005</v>
      </c>
      <c r="G10" s="26">
        <f t="shared" si="0"/>
        <v>163713.89455200001</v>
      </c>
      <c r="H10" s="26">
        <f t="shared" si="0"/>
        <v>0</v>
      </c>
      <c r="I10" s="26">
        <f t="shared" si="0"/>
        <v>0</v>
      </c>
      <c r="J10" s="26">
        <f t="shared" si="0"/>
        <v>0</v>
      </c>
      <c r="K10" s="26">
        <f t="shared" si="0"/>
        <v>0</v>
      </c>
      <c r="L10" s="26">
        <f t="shared" si="0"/>
        <v>1258.56315</v>
      </c>
      <c r="M10" s="26">
        <f t="shared" si="0"/>
        <v>0</v>
      </c>
      <c r="N10" s="26">
        <f t="shared" si="0"/>
        <v>0</v>
      </c>
      <c r="O10" s="26">
        <f t="shared" si="0"/>
        <v>0</v>
      </c>
      <c r="P10" s="26">
        <f t="shared" si="0"/>
        <v>0</v>
      </c>
      <c r="Q10" s="26">
        <f t="shared" si="0"/>
        <v>0</v>
      </c>
      <c r="R10" s="26">
        <f t="shared" si="0"/>
        <v>0</v>
      </c>
      <c r="S10" s="26">
        <f t="shared" si="0"/>
        <v>0</v>
      </c>
      <c r="T10" s="26">
        <f t="shared" si="0"/>
        <v>0</v>
      </c>
      <c r="U10" s="26">
        <f t="shared" si="0"/>
        <v>1896.235146</v>
      </c>
      <c r="V10" s="26">
        <f t="shared" si="0"/>
        <v>0</v>
      </c>
      <c r="W10" s="26">
        <f t="shared" si="0"/>
        <v>0</v>
      </c>
      <c r="X10" s="26">
        <f t="shared" si="0"/>
        <v>0</v>
      </c>
      <c r="Y10" s="26">
        <f t="shared" si="0"/>
        <v>0</v>
      </c>
      <c r="Z10" s="26">
        <f t="shared" si="0"/>
        <v>0</v>
      </c>
      <c r="AA10" s="26">
        <f t="shared" si="0"/>
        <v>0</v>
      </c>
      <c r="AB10" s="26">
        <f t="shared" si="0"/>
        <v>0</v>
      </c>
      <c r="AC10" s="5"/>
      <c r="AD10" s="6"/>
    </row>
    <row r="11" spans="1:30" s="7" customFormat="1">
      <c r="A11" s="19" t="s">
        <v>36</v>
      </c>
      <c r="B11" s="20">
        <f>3294674.40902924+-46291</f>
        <v>3248383.4090292398</v>
      </c>
      <c r="C11" s="21">
        <f t="shared" ref="C11:C23" si="1">ROUND(B11/12,2)</f>
        <v>270698.62</v>
      </c>
      <c r="D11" s="22"/>
      <c r="E11" s="23"/>
      <c r="F11" s="24"/>
      <c r="G11" s="24">
        <v>0.94469999999999998</v>
      </c>
      <c r="H11" s="22"/>
      <c r="I11" s="22"/>
      <c r="J11" s="22"/>
      <c r="K11" s="22"/>
      <c r="L11" s="24">
        <v>2.9000000000000001E-2</v>
      </c>
      <c r="M11" s="22"/>
      <c r="N11" s="22"/>
      <c r="O11" s="22"/>
      <c r="P11" s="22"/>
      <c r="Q11" s="22"/>
      <c r="R11" s="22"/>
      <c r="S11" s="22"/>
      <c r="T11" s="22"/>
      <c r="U11" s="22">
        <v>2.63E-2</v>
      </c>
      <c r="V11" s="22"/>
      <c r="W11" s="22"/>
      <c r="X11" s="22"/>
      <c r="Y11" s="22"/>
      <c r="Z11" s="22"/>
      <c r="AA11" s="22"/>
      <c r="AB11" s="22"/>
      <c r="AC11" s="5"/>
      <c r="AD11" s="6"/>
    </row>
    <row r="12" spans="1:30" s="7" customFormat="1">
      <c r="A12" s="25"/>
      <c r="B12" s="54"/>
      <c r="C12" s="21"/>
      <c r="D12" s="26">
        <f>$C11*D11</f>
        <v>0</v>
      </c>
      <c r="E12" s="26">
        <f t="shared" ref="E12:AB12" si="2">$C11*E11</f>
        <v>0</v>
      </c>
      <c r="F12" s="26">
        <f t="shared" si="2"/>
        <v>0</v>
      </c>
      <c r="G12" s="26">
        <f t="shared" si="2"/>
        <v>255728.98631399998</v>
      </c>
      <c r="H12" s="26">
        <f t="shared" si="2"/>
        <v>0</v>
      </c>
      <c r="I12" s="26">
        <f t="shared" si="2"/>
        <v>0</v>
      </c>
      <c r="J12" s="26">
        <f t="shared" si="2"/>
        <v>0</v>
      </c>
      <c r="K12" s="26">
        <f t="shared" si="2"/>
        <v>0</v>
      </c>
      <c r="L12" s="26">
        <f t="shared" si="2"/>
        <v>7850.2599799999998</v>
      </c>
      <c r="M12" s="26">
        <f t="shared" si="2"/>
        <v>0</v>
      </c>
      <c r="N12" s="26">
        <f t="shared" si="2"/>
        <v>0</v>
      </c>
      <c r="O12" s="26">
        <f t="shared" si="2"/>
        <v>0</v>
      </c>
      <c r="P12" s="26">
        <f t="shared" si="2"/>
        <v>0</v>
      </c>
      <c r="Q12" s="26">
        <f t="shared" si="2"/>
        <v>0</v>
      </c>
      <c r="R12" s="26">
        <f t="shared" si="2"/>
        <v>0</v>
      </c>
      <c r="S12" s="26">
        <f t="shared" si="2"/>
        <v>0</v>
      </c>
      <c r="T12" s="26">
        <f t="shared" si="2"/>
        <v>0</v>
      </c>
      <c r="U12" s="26">
        <f t="shared" si="2"/>
        <v>7119.3737060000003</v>
      </c>
      <c r="V12" s="26">
        <f t="shared" si="2"/>
        <v>0</v>
      </c>
      <c r="W12" s="26">
        <f t="shared" si="2"/>
        <v>0</v>
      </c>
      <c r="X12" s="26">
        <f t="shared" si="2"/>
        <v>0</v>
      </c>
      <c r="Y12" s="26">
        <f t="shared" si="2"/>
        <v>0</v>
      </c>
      <c r="Z12" s="26">
        <f t="shared" si="2"/>
        <v>0</v>
      </c>
      <c r="AA12" s="26">
        <f t="shared" si="2"/>
        <v>0</v>
      </c>
      <c r="AB12" s="26">
        <f t="shared" si="2"/>
        <v>0</v>
      </c>
      <c r="AC12" s="5"/>
      <c r="AD12" s="6"/>
    </row>
    <row r="13" spans="1:30" s="7" customFormat="1">
      <c r="A13" s="19" t="s">
        <v>37</v>
      </c>
      <c r="B13" s="20">
        <f>6786983.91499127+-100598</f>
        <v>6686385.9149912698</v>
      </c>
      <c r="C13" s="21">
        <f t="shared" si="1"/>
        <v>557198.82999999996</v>
      </c>
      <c r="D13" s="22"/>
      <c r="E13" s="23"/>
      <c r="F13" s="24">
        <v>7.0300000000000001E-2</v>
      </c>
      <c r="G13" s="24">
        <v>0.88080000000000003</v>
      </c>
      <c r="H13" s="22"/>
      <c r="I13" s="22"/>
      <c r="J13" s="22"/>
      <c r="K13" s="22"/>
      <c r="L13" s="24">
        <v>8.0999999999999996E-3</v>
      </c>
      <c r="M13" s="22"/>
      <c r="N13" s="22"/>
      <c r="O13" s="22"/>
      <c r="P13" s="22"/>
      <c r="Q13" s="22"/>
      <c r="R13" s="22"/>
      <c r="S13" s="22"/>
      <c r="T13" s="22"/>
      <c r="U13" s="22">
        <v>4.0800000000000003E-2</v>
      </c>
      <c r="V13" s="22"/>
      <c r="W13" s="22"/>
      <c r="X13" s="22"/>
      <c r="Y13" s="22"/>
      <c r="Z13" s="22"/>
      <c r="AA13" s="22"/>
      <c r="AB13" s="22"/>
      <c r="AC13" s="5"/>
      <c r="AD13" s="6"/>
    </row>
    <row r="14" spans="1:30" s="7" customFormat="1">
      <c r="A14" s="25"/>
      <c r="B14" s="54"/>
      <c r="C14" s="21">
        <f t="shared" si="1"/>
        <v>0</v>
      </c>
      <c r="D14" s="26">
        <f>$C13*D13</f>
        <v>0</v>
      </c>
      <c r="E14" s="26">
        <f t="shared" ref="E14:AB14" si="3">$C13*E13</f>
        <v>0</v>
      </c>
      <c r="F14" s="26">
        <f t="shared" si="3"/>
        <v>39171.077748999996</v>
      </c>
      <c r="G14" s="26">
        <f t="shared" si="3"/>
        <v>490780.72946399997</v>
      </c>
      <c r="H14" s="26">
        <f t="shared" si="3"/>
        <v>0</v>
      </c>
      <c r="I14" s="26">
        <f t="shared" si="3"/>
        <v>0</v>
      </c>
      <c r="J14" s="26">
        <f t="shared" si="3"/>
        <v>0</v>
      </c>
      <c r="K14" s="26">
        <f t="shared" si="3"/>
        <v>0</v>
      </c>
      <c r="L14" s="26">
        <f t="shared" si="3"/>
        <v>4513.3105229999992</v>
      </c>
      <c r="M14" s="26">
        <f t="shared" si="3"/>
        <v>0</v>
      </c>
      <c r="N14" s="26">
        <f t="shared" si="3"/>
        <v>0</v>
      </c>
      <c r="O14" s="26">
        <f t="shared" si="3"/>
        <v>0</v>
      </c>
      <c r="P14" s="26">
        <f t="shared" si="3"/>
        <v>0</v>
      </c>
      <c r="Q14" s="26">
        <f t="shared" si="3"/>
        <v>0</v>
      </c>
      <c r="R14" s="26">
        <f t="shared" si="3"/>
        <v>0</v>
      </c>
      <c r="S14" s="26">
        <f t="shared" si="3"/>
        <v>0</v>
      </c>
      <c r="T14" s="26">
        <f t="shared" si="3"/>
        <v>0</v>
      </c>
      <c r="U14" s="26">
        <f t="shared" si="3"/>
        <v>22733.712264000002</v>
      </c>
      <c r="V14" s="26">
        <f t="shared" si="3"/>
        <v>0</v>
      </c>
      <c r="W14" s="26">
        <f t="shared" si="3"/>
        <v>0</v>
      </c>
      <c r="X14" s="26">
        <f t="shared" si="3"/>
        <v>0</v>
      </c>
      <c r="Y14" s="26">
        <f t="shared" si="3"/>
        <v>0</v>
      </c>
      <c r="Z14" s="26">
        <f t="shared" si="3"/>
        <v>0</v>
      </c>
      <c r="AA14" s="26">
        <f t="shared" si="3"/>
        <v>0</v>
      </c>
      <c r="AB14" s="26">
        <f t="shared" si="3"/>
        <v>0</v>
      </c>
      <c r="AC14" s="5"/>
      <c r="AD14" s="6"/>
    </row>
    <row r="15" spans="1:30" s="7" customFormat="1">
      <c r="A15" s="19" t="s">
        <v>38</v>
      </c>
      <c r="B15" s="20">
        <f>15249290.0333853+-237505</f>
        <v>15011785.033385299</v>
      </c>
      <c r="C15" s="21">
        <f t="shared" si="1"/>
        <v>1250982.0900000001</v>
      </c>
      <c r="D15" s="22"/>
      <c r="E15" s="23"/>
      <c r="F15" s="24">
        <v>4.24E-2</v>
      </c>
      <c r="G15" s="24">
        <v>0.87760000000000005</v>
      </c>
      <c r="H15" s="22"/>
      <c r="I15" s="22"/>
      <c r="J15" s="22"/>
      <c r="K15" s="22"/>
      <c r="L15" s="24">
        <v>4.2700000000000002E-2</v>
      </c>
      <c r="M15" s="22"/>
      <c r="N15" s="22"/>
      <c r="O15" s="22"/>
      <c r="P15" s="22"/>
      <c r="Q15" s="22"/>
      <c r="R15" s="22"/>
      <c r="S15" s="22"/>
      <c r="T15" s="22"/>
      <c r="U15" s="22">
        <v>3.73E-2</v>
      </c>
      <c r="V15" s="22"/>
      <c r="W15" s="22"/>
      <c r="X15" s="22"/>
      <c r="Y15" s="22"/>
      <c r="Z15" s="22"/>
      <c r="AA15" s="22"/>
      <c r="AB15" s="22"/>
      <c r="AC15" s="5"/>
      <c r="AD15" s="6"/>
    </row>
    <row r="16" spans="1:30" s="7" customFormat="1" ht="13.65" customHeight="1">
      <c r="A16" s="25"/>
      <c r="B16" s="54"/>
      <c r="C16" s="21"/>
      <c r="D16" s="26">
        <f>$C15*D15</f>
        <v>0</v>
      </c>
      <c r="E16" s="26">
        <f t="shared" ref="E16:AB16" si="4">$C15*E15</f>
        <v>0</v>
      </c>
      <c r="F16" s="26">
        <f t="shared" si="4"/>
        <v>53041.640616000004</v>
      </c>
      <c r="G16" s="26">
        <f t="shared" si="4"/>
        <v>1097861.8821840002</v>
      </c>
      <c r="H16" s="26">
        <f t="shared" si="4"/>
        <v>0</v>
      </c>
      <c r="I16" s="26">
        <f t="shared" si="4"/>
        <v>0</v>
      </c>
      <c r="J16" s="26">
        <f t="shared" si="4"/>
        <v>0</v>
      </c>
      <c r="K16" s="26">
        <f t="shared" si="4"/>
        <v>0</v>
      </c>
      <c r="L16" s="26">
        <f t="shared" si="4"/>
        <v>53416.935243000007</v>
      </c>
      <c r="M16" s="26">
        <f t="shared" si="4"/>
        <v>0</v>
      </c>
      <c r="N16" s="26">
        <f t="shared" si="4"/>
        <v>0</v>
      </c>
      <c r="O16" s="26">
        <f t="shared" si="4"/>
        <v>0</v>
      </c>
      <c r="P16" s="26">
        <f t="shared" si="4"/>
        <v>0</v>
      </c>
      <c r="Q16" s="26">
        <f t="shared" si="4"/>
        <v>0</v>
      </c>
      <c r="R16" s="26">
        <f t="shared" si="4"/>
        <v>0</v>
      </c>
      <c r="S16" s="26">
        <f t="shared" si="4"/>
        <v>0</v>
      </c>
      <c r="T16" s="26">
        <f t="shared" si="4"/>
        <v>0</v>
      </c>
      <c r="U16" s="26">
        <f t="shared" si="4"/>
        <v>46661.631957000005</v>
      </c>
      <c r="V16" s="26">
        <f t="shared" si="4"/>
        <v>0</v>
      </c>
      <c r="W16" s="26">
        <f t="shared" si="4"/>
        <v>0</v>
      </c>
      <c r="X16" s="26">
        <f t="shared" si="4"/>
        <v>0</v>
      </c>
      <c r="Y16" s="26">
        <f t="shared" si="4"/>
        <v>0</v>
      </c>
      <c r="Z16" s="26">
        <f t="shared" si="4"/>
        <v>0</v>
      </c>
      <c r="AA16" s="26">
        <f t="shared" si="4"/>
        <v>0</v>
      </c>
      <c r="AB16" s="26">
        <f t="shared" si="4"/>
        <v>0</v>
      </c>
      <c r="AC16" s="5"/>
      <c r="AD16" s="6"/>
    </row>
    <row r="17" spans="1:30" s="7" customFormat="1">
      <c r="A17" s="19" t="s">
        <v>39</v>
      </c>
      <c r="B17" s="20">
        <f>532646.468865424+-9553</f>
        <v>523093.46886542405</v>
      </c>
      <c r="C17" s="21">
        <f t="shared" si="1"/>
        <v>43591.12</v>
      </c>
      <c r="D17" s="22"/>
      <c r="E17" s="23">
        <v>5.3800000000000001E-2</v>
      </c>
      <c r="F17" s="24">
        <v>4.2700000000000002E-2</v>
      </c>
      <c r="G17" s="24">
        <v>0.66479999999999995</v>
      </c>
      <c r="H17" s="22"/>
      <c r="I17" s="22"/>
      <c r="J17" s="22">
        <v>2.7099999999999999E-2</v>
      </c>
      <c r="K17" s="22"/>
      <c r="L17" s="24">
        <v>4.8500000000000001E-2</v>
      </c>
      <c r="M17" s="22"/>
      <c r="N17" s="22">
        <v>5.3100000000000001E-2</v>
      </c>
      <c r="O17" s="22"/>
      <c r="P17" s="22"/>
      <c r="Q17" s="22"/>
      <c r="R17" s="22"/>
      <c r="S17" s="22"/>
      <c r="T17" s="22"/>
      <c r="U17" s="22"/>
      <c r="V17" s="22"/>
      <c r="W17" s="22"/>
      <c r="X17" s="22"/>
      <c r="Y17" s="22"/>
      <c r="Z17" s="22"/>
      <c r="AA17" s="22"/>
      <c r="AB17" s="22">
        <v>0.11</v>
      </c>
      <c r="AC17" s="5"/>
      <c r="AD17" s="6"/>
    </row>
    <row r="18" spans="1:30" s="7" customFormat="1">
      <c r="A18" s="25"/>
      <c r="B18" s="54"/>
      <c r="C18" s="21"/>
      <c r="D18" s="26">
        <f>$C17*D17</f>
        <v>0</v>
      </c>
      <c r="E18" s="26">
        <f t="shared" ref="E18:AB18" si="5">$C17*E17</f>
        <v>2345.202256</v>
      </c>
      <c r="F18" s="26">
        <f t="shared" si="5"/>
        <v>1861.3408240000001</v>
      </c>
      <c r="G18" s="26">
        <f t="shared" si="5"/>
        <v>28979.376575999999</v>
      </c>
      <c r="H18" s="26">
        <f t="shared" si="5"/>
        <v>0</v>
      </c>
      <c r="I18" s="26">
        <f t="shared" si="5"/>
        <v>0</v>
      </c>
      <c r="J18" s="26">
        <f t="shared" si="5"/>
        <v>1181.319352</v>
      </c>
      <c r="K18" s="26">
        <f t="shared" si="5"/>
        <v>0</v>
      </c>
      <c r="L18" s="26">
        <f t="shared" si="5"/>
        <v>2114.16932</v>
      </c>
      <c r="M18" s="26">
        <f t="shared" si="5"/>
        <v>0</v>
      </c>
      <c r="N18" s="26">
        <f t="shared" si="5"/>
        <v>2314.6884720000003</v>
      </c>
      <c r="O18" s="26">
        <f t="shared" si="5"/>
        <v>0</v>
      </c>
      <c r="P18" s="26">
        <f t="shared" si="5"/>
        <v>0</v>
      </c>
      <c r="Q18" s="26">
        <f t="shared" si="5"/>
        <v>0</v>
      </c>
      <c r="R18" s="26">
        <f t="shared" si="5"/>
        <v>0</v>
      </c>
      <c r="S18" s="26">
        <f t="shared" si="5"/>
        <v>0</v>
      </c>
      <c r="T18" s="26">
        <f t="shared" si="5"/>
        <v>0</v>
      </c>
      <c r="U18" s="26">
        <f t="shared" si="5"/>
        <v>0</v>
      </c>
      <c r="V18" s="26">
        <f t="shared" si="5"/>
        <v>0</v>
      </c>
      <c r="W18" s="26">
        <f t="shared" si="5"/>
        <v>0</v>
      </c>
      <c r="X18" s="26">
        <f t="shared" si="5"/>
        <v>0</v>
      </c>
      <c r="Y18" s="26">
        <f t="shared" si="5"/>
        <v>0</v>
      </c>
      <c r="Z18" s="26">
        <f t="shared" si="5"/>
        <v>0</v>
      </c>
      <c r="AA18" s="26">
        <f t="shared" si="5"/>
        <v>0</v>
      </c>
      <c r="AB18" s="26">
        <f t="shared" si="5"/>
        <v>4795.0232000000005</v>
      </c>
      <c r="AC18" s="5"/>
      <c r="AD18" s="6"/>
    </row>
    <row r="19" spans="1:30" s="7" customFormat="1">
      <c r="A19" s="19" t="s">
        <v>40</v>
      </c>
      <c r="B19" s="20">
        <f>572294.107272701+-27209</f>
        <v>545085.10727270099</v>
      </c>
      <c r="C19" s="21">
        <f t="shared" si="1"/>
        <v>45423.76</v>
      </c>
      <c r="D19" s="22"/>
      <c r="E19" s="23"/>
      <c r="F19" s="24">
        <v>1</v>
      </c>
      <c r="G19" s="24"/>
      <c r="H19" s="22"/>
      <c r="I19" s="22"/>
      <c r="J19" s="22"/>
      <c r="K19" s="22"/>
      <c r="L19" s="24"/>
      <c r="M19" s="22"/>
      <c r="N19" s="22"/>
      <c r="O19" s="22"/>
      <c r="P19" s="22"/>
      <c r="Q19" s="22"/>
      <c r="R19" s="22"/>
      <c r="S19" s="22"/>
      <c r="T19" s="22"/>
      <c r="U19" s="22"/>
      <c r="V19" s="22"/>
      <c r="W19" s="22"/>
      <c r="X19" s="22"/>
      <c r="Y19" s="22"/>
      <c r="Z19" s="22"/>
      <c r="AA19" s="22"/>
      <c r="AB19" s="22"/>
      <c r="AC19" s="5"/>
      <c r="AD19" s="6"/>
    </row>
    <row r="20" spans="1:30" s="7" customFormat="1">
      <c r="A20" s="25"/>
      <c r="B20" s="54"/>
      <c r="C20" s="21"/>
      <c r="D20" s="26">
        <f>$C19*D19</f>
        <v>0</v>
      </c>
      <c r="E20" s="26">
        <f t="shared" ref="E20:AB20" si="6">$C19*E19</f>
        <v>0</v>
      </c>
      <c r="F20" s="26">
        <f t="shared" si="6"/>
        <v>45423.76</v>
      </c>
      <c r="G20" s="26">
        <f t="shared" si="6"/>
        <v>0</v>
      </c>
      <c r="H20" s="26">
        <f t="shared" si="6"/>
        <v>0</v>
      </c>
      <c r="I20" s="26">
        <f t="shared" si="6"/>
        <v>0</v>
      </c>
      <c r="J20" s="26">
        <f t="shared" si="6"/>
        <v>0</v>
      </c>
      <c r="K20" s="26">
        <f t="shared" si="6"/>
        <v>0</v>
      </c>
      <c r="L20" s="26">
        <f t="shared" si="6"/>
        <v>0</v>
      </c>
      <c r="M20" s="26">
        <f t="shared" si="6"/>
        <v>0</v>
      </c>
      <c r="N20" s="26">
        <f t="shared" si="6"/>
        <v>0</v>
      </c>
      <c r="O20" s="26">
        <f t="shared" si="6"/>
        <v>0</v>
      </c>
      <c r="P20" s="26">
        <f t="shared" si="6"/>
        <v>0</v>
      </c>
      <c r="Q20" s="26">
        <f t="shared" si="6"/>
        <v>0</v>
      </c>
      <c r="R20" s="26">
        <f t="shared" si="6"/>
        <v>0</v>
      </c>
      <c r="S20" s="26">
        <f t="shared" si="6"/>
        <v>0</v>
      </c>
      <c r="T20" s="26">
        <f t="shared" si="6"/>
        <v>0</v>
      </c>
      <c r="U20" s="26">
        <f t="shared" si="6"/>
        <v>0</v>
      </c>
      <c r="V20" s="26">
        <f t="shared" si="6"/>
        <v>0</v>
      </c>
      <c r="W20" s="26">
        <f t="shared" si="6"/>
        <v>0</v>
      </c>
      <c r="X20" s="26">
        <f t="shared" si="6"/>
        <v>0</v>
      </c>
      <c r="Y20" s="26">
        <f t="shared" si="6"/>
        <v>0</v>
      </c>
      <c r="Z20" s="26">
        <f t="shared" si="6"/>
        <v>0</v>
      </c>
      <c r="AA20" s="26">
        <f t="shared" si="6"/>
        <v>0</v>
      </c>
      <c r="AB20" s="26">
        <f t="shared" si="6"/>
        <v>0</v>
      </c>
      <c r="AC20" s="5"/>
      <c r="AD20" s="6"/>
    </row>
    <row r="21" spans="1:30" s="7" customFormat="1">
      <c r="A21" s="19" t="s">
        <v>41</v>
      </c>
      <c r="B21" s="20">
        <f>4784.46285123221+-7755</f>
        <v>-2970.5371487677903</v>
      </c>
      <c r="C21" s="21">
        <f t="shared" si="1"/>
        <v>-247.54</v>
      </c>
      <c r="D21" s="22"/>
      <c r="E21" s="23"/>
      <c r="F21" s="24">
        <v>1</v>
      </c>
      <c r="G21" s="24"/>
      <c r="H21" s="22"/>
      <c r="I21" s="22"/>
      <c r="J21" s="22"/>
      <c r="K21" s="22"/>
      <c r="L21" s="24"/>
      <c r="M21" s="22"/>
      <c r="N21" s="22"/>
      <c r="O21" s="22"/>
      <c r="P21" s="22"/>
      <c r="Q21" s="22"/>
      <c r="R21" s="22"/>
      <c r="S21" s="22"/>
      <c r="T21" s="22"/>
      <c r="U21" s="22"/>
      <c r="V21" s="22"/>
      <c r="W21" s="22"/>
      <c r="X21" s="22"/>
      <c r="Y21" s="22"/>
      <c r="Z21" s="22"/>
      <c r="AA21" s="22"/>
      <c r="AB21" s="22"/>
      <c r="AC21" s="5"/>
      <c r="AD21" s="6"/>
    </row>
    <row r="22" spans="1:30" s="7" customFormat="1">
      <c r="A22" s="25"/>
      <c r="B22" s="54"/>
      <c r="C22" s="21"/>
      <c r="D22" s="26">
        <f>$C21*D21</f>
        <v>0</v>
      </c>
      <c r="E22" s="26">
        <f t="shared" ref="E22:AB22" si="7">$C21*E21</f>
        <v>0</v>
      </c>
      <c r="F22" s="26">
        <f t="shared" si="7"/>
        <v>-247.54</v>
      </c>
      <c r="G22" s="26">
        <f t="shared" si="7"/>
        <v>0</v>
      </c>
      <c r="H22" s="26">
        <f t="shared" si="7"/>
        <v>0</v>
      </c>
      <c r="I22" s="26">
        <f t="shared" si="7"/>
        <v>0</v>
      </c>
      <c r="J22" s="26">
        <f t="shared" si="7"/>
        <v>0</v>
      </c>
      <c r="K22" s="26">
        <f t="shared" si="7"/>
        <v>0</v>
      </c>
      <c r="L22" s="26">
        <f t="shared" si="7"/>
        <v>0</v>
      </c>
      <c r="M22" s="26">
        <f t="shared" si="7"/>
        <v>0</v>
      </c>
      <c r="N22" s="26">
        <f t="shared" si="7"/>
        <v>0</v>
      </c>
      <c r="O22" s="26">
        <f t="shared" si="7"/>
        <v>0</v>
      </c>
      <c r="P22" s="26">
        <f t="shared" si="7"/>
        <v>0</v>
      </c>
      <c r="Q22" s="26">
        <f t="shared" si="7"/>
        <v>0</v>
      </c>
      <c r="R22" s="26">
        <f t="shared" si="7"/>
        <v>0</v>
      </c>
      <c r="S22" s="26">
        <f t="shared" si="7"/>
        <v>0</v>
      </c>
      <c r="T22" s="26">
        <f t="shared" si="7"/>
        <v>0</v>
      </c>
      <c r="U22" s="26">
        <f t="shared" si="7"/>
        <v>0</v>
      </c>
      <c r="V22" s="26">
        <f t="shared" si="7"/>
        <v>0</v>
      </c>
      <c r="W22" s="26">
        <f t="shared" si="7"/>
        <v>0</v>
      </c>
      <c r="X22" s="26">
        <f t="shared" si="7"/>
        <v>0</v>
      </c>
      <c r="Y22" s="26">
        <f t="shared" si="7"/>
        <v>0</v>
      </c>
      <c r="Z22" s="26">
        <f t="shared" si="7"/>
        <v>0</v>
      </c>
      <c r="AA22" s="26">
        <f t="shared" si="7"/>
        <v>0</v>
      </c>
      <c r="AB22" s="26">
        <f t="shared" si="7"/>
        <v>0</v>
      </c>
      <c r="AC22" s="5"/>
      <c r="AD22" s="6"/>
    </row>
    <row r="23" spans="1:30" s="7" customFormat="1">
      <c r="A23" s="19" t="s">
        <v>42</v>
      </c>
      <c r="B23" s="20">
        <f>44059.1220794038+-17476</f>
        <v>26583.122079403802</v>
      </c>
      <c r="C23" s="21">
        <f t="shared" si="1"/>
        <v>2215.2600000000002</v>
      </c>
      <c r="D23" s="22"/>
      <c r="E23" s="23"/>
      <c r="F23" s="24">
        <v>1</v>
      </c>
      <c r="G23" s="24"/>
      <c r="H23" s="22"/>
      <c r="I23" s="22"/>
      <c r="J23" s="22"/>
      <c r="K23" s="22"/>
      <c r="L23" s="24"/>
      <c r="M23" s="22"/>
      <c r="N23" s="22"/>
      <c r="O23" s="22"/>
      <c r="P23" s="22"/>
      <c r="Q23" s="22"/>
      <c r="R23" s="22"/>
      <c r="S23" s="22"/>
      <c r="T23" s="22"/>
      <c r="U23" s="22"/>
      <c r="V23" s="22"/>
      <c r="W23" s="22"/>
      <c r="X23" s="22"/>
      <c r="Y23" s="22"/>
      <c r="Z23" s="22"/>
      <c r="AA23" s="22"/>
      <c r="AB23" s="22"/>
      <c r="AC23" s="5"/>
      <c r="AD23" s="6"/>
    </row>
    <row r="24" spans="1:30" s="7" customFormat="1">
      <c r="A24" s="25"/>
      <c r="B24" s="54"/>
      <c r="C24" s="55"/>
      <c r="D24" s="26">
        <f>$C23*D23</f>
        <v>0</v>
      </c>
      <c r="E24" s="26">
        <f t="shared" ref="E24:AB24" si="8">$C23*E23</f>
        <v>0</v>
      </c>
      <c r="F24" s="26">
        <f t="shared" si="8"/>
        <v>2215.2600000000002</v>
      </c>
      <c r="G24" s="26">
        <f t="shared" si="8"/>
        <v>0</v>
      </c>
      <c r="H24" s="26">
        <f t="shared" si="8"/>
        <v>0</v>
      </c>
      <c r="I24" s="26">
        <f t="shared" si="8"/>
        <v>0</v>
      </c>
      <c r="J24" s="26">
        <f t="shared" si="8"/>
        <v>0</v>
      </c>
      <c r="K24" s="26">
        <f t="shared" si="8"/>
        <v>0</v>
      </c>
      <c r="L24" s="26">
        <f t="shared" si="8"/>
        <v>0</v>
      </c>
      <c r="M24" s="26">
        <f t="shared" si="8"/>
        <v>0</v>
      </c>
      <c r="N24" s="26">
        <f t="shared" si="8"/>
        <v>0</v>
      </c>
      <c r="O24" s="26">
        <f t="shared" si="8"/>
        <v>0</v>
      </c>
      <c r="P24" s="26">
        <f t="shared" si="8"/>
        <v>0</v>
      </c>
      <c r="Q24" s="26">
        <f t="shared" si="8"/>
        <v>0</v>
      </c>
      <c r="R24" s="26">
        <f t="shared" si="8"/>
        <v>0</v>
      </c>
      <c r="S24" s="26">
        <f t="shared" si="8"/>
        <v>0</v>
      </c>
      <c r="T24" s="26">
        <f t="shared" si="8"/>
        <v>0</v>
      </c>
      <c r="U24" s="26">
        <f t="shared" si="8"/>
        <v>0</v>
      </c>
      <c r="V24" s="26">
        <f t="shared" si="8"/>
        <v>0</v>
      </c>
      <c r="W24" s="26">
        <f t="shared" si="8"/>
        <v>0</v>
      </c>
      <c r="X24" s="26">
        <f t="shared" si="8"/>
        <v>0</v>
      </c>
      <c r="Y24" s="26">
        <f t="shared" si="8"/>
        <v>0</v>
      </c>
      <c r="Z24" s="26">
        <f t="shared" si="8"/>
        <v>0</v>
      </c>
      <c r="AA24" s="26">
        <f t="shared" si="8"/>
        <v>0</v>
      </c>
      <c r="AB24" s="26">
        <f t="shared" si="8"/>
        <v>0</v>
      </c>
      <c r="AC24" s="5"/>
      <c r="AD24" s="6"/>
    </row>
    <row r="25" spans="1:30" s="7" customFormat="1">
      <c r="A25" s="56" t="s">
        <v>51</v>
      </c>
      <c r="B25" s="20">
        <v>-134701</v>
      </c>
      <c r="C25" s="21">
        <f t="shared" ref="C25" si="9">ROUND(B25/12,2)</f>
        <v>-11225.08</v>
      </c>
      <c r="D25" s="22"/>
      <c r="E25" s="23"/>
      <c r="F25" s="24"/>
      <c r="G25" s="57">
        <v>9.8400000000000001E-2</v>
      </c>
      <c r="H25" s="58"/>
      <c r="I25" s="58"/>
      <c r="J25" s="58">
        <v>0.90159999999999996</v>
      </c>
      <c r="K25" s="22"/>
      <c r="L25" s="24"/>
      <c r="M25" s="22"/>
      <c r="N25" s="22"/>
      <c r="O25" s="22"/>
      <c r="P25" s="22"/>
      <c r="Q25" s="22"/>
      <c r="R25" s="22"/>
      <c r="S25" s="22"/>
      <c r="T25" s="22"/>
      <c r="U25" s="22"/>
      <c r="V25" s="22"/>
      <c r="W25" s="22"/>
      <c r="X25" s="22"/>
      <c r="Y25" s="22"/>
      <c r="Z25" s="22"/>
      <c r="AA25" s="22"/>
      <c r="AB25" s="22"/>
      <c r="AC25" s="5"/>
      <c r="AD25" s="6"/>
    </row>
    <row r="26" spans="1:30" s="7" customFormat="1">
      <c r="A26" s="25"/>
      <c r="B26" s="54"/>
      <c r="C26" s="55"/>
      <c r="D26" s="26">
        <f>$C25*D25</f>
        <v>0</v>
      </c>
      <c r="E26" s="26">
        <f t="shared" ref="E26:AB26" si="10">$C25*E25</f>
        <v>0</v>
      </c>
      <c r="F26" s="26">
        <f t="shared" si="10"/>
        <v>0</v>
      </c>
      <c r="G26" s="26">
        <f t="shared" si="10"/>
        <v>-1104.5478720000001</v>
      </c>
      <c r="H26" s="26">
        <f t="shared" si="10"/>
        <v>0</v>
      </c>
      <c r="I26" s="26">
        <f t="shared" si="10"/>
        <v>0</v>
      </c>
      <c r="J26" s="26">
        <f t="shared" si="10"/>
        <v>-10120.532127999999</v>
      </c>
      <c r="K26" s="26">
        <f t="shared" si="10"/>
        <v>0</v>
      </c>
      <c r="L26" s="26">
        <f t="shared" si="10"/>
        <v>0</v>
      </c>
      <c r="M26" s="26">
        <f t="shared" si="10"/>
        <v>0</v>
      </c>
      <c r="N26" s="26">
        <f t="shared" si="10"/>
        <v>0</v>
      </c>
      <c r="O26" s="26">
        <f t="shared" si="10"/>
        <v>0</v>
      </c>
      <c r="P26" s="26">
        <f t="shared" si="10"/>
        <v>0</v>
      </c>
      <c r="Q26" s="26">
        <f t="shared" si="10"/>
        <v>0</v>
      </c>
      <c r="R26" s="26">
        <f t="shared" si="10"/>
        <v>0</v>
      </c>
      <c r="S26" s="26">
        <f t="shared" si="10"/>
        <v>0</v>
      </c>
      <c r="T26" s="26">
        <f t="shared" si="10"/>
        <v>0</v>
      </c>
      <c r="U26" s="26">
        <f t="shared" si="10"/>
        <v>0</v>
      </c>
      <c r="V26" s="26">
        <f t="shared" si="10"/>
        <v>0</v>
      </c>
      <c r="W26" s="26">
        <f t="shared" si="10"/>
        <v>0</v>
      </c>
      <c r="X26" s="26">
        <f t="shared" si="10"/>
        <v>0</v>
      </c>
      <c r="Y26" s="26">
        <f t="shared" si="10"/>
        <v>0</v>
      </c>
      <c r="Z26" s="26">
        <f t="shared" si="10"/>
        <v>0</v>
      </c>
      <c r="AA26" s="26">
        <f t="shared" si="10"/>
        <v>0</v>
      </c>
      <c r="AB26" s="26">
        <f t="shared" si="10"/>
        <v>0</v>
      </c>
      <c r="AC26" s="5"/>
      <c r="AD26" s="6"/>
    </row>
    <row r="27" spans="1:30" s="7" customFormat="1">
      <c r="A27" s="27" t="s">
        <v>43</v>
      </c>
      <c r="B27" s="28">
        <f>SUM(B9:B26)</f>
        <v>27917345.599217009</v>
      </c>
      <c r="C27" s="29">
        <f>SUM(C9:C26)</f>
        <v>2326445.4799999995</v>
      </c>
      <c r="D27" s="29">
        <f>D10+D12+D14+D16+D18+D20+D22+D24+D26</f>
        <v>0</v>
      </c>
      <c r="E27" s="29">
        <f t="shared" ref="E27:AB27" si="11">E10+E12+E14+E16+E18+E20+E22+E24+E26</f>
        <v>2345.202256</v>
      </c>
      <c r="F27" s="29">
        <f t="shared" si="11"/>
        <v>142405.26634100001</v>
      </c>
      <c r="G27" s="29">
        <f t="shared" si="11"/>
        <v>2035960.3212180003</v>
      </c>
      <c r="H27" s="29">
        <f t="shared" si="11"/>
        <v>0</v>
      </c>
      <c r="I27" s="29">
        <f t="shared" si="11"/>
        <v>0</v>
      </c>
      <c r="J27" s="29">
        <f t="shared" si="11"/>
        <v>-8939.2127759999985</v>
      </c>
      <c r="K27" s="29">
        <f t="shared" si="11"/>
        <v>0</v>
      </c>
      <c r="L27" s="29">
        <f t="shared" si="11"/>
        <v>69153.238216000012</v>
      </c>
      <c r="M27" s="29">
        <f t="shared" si="11"/>
        <v>0</v>
      </c>
      <c r="N27" s="29">
        <f t="shared" si="11"/>
        <v>2314.6884720000003</v>
      </c>
      <c r="O27" s="29">
        <f t="shared" si="11"/>
        <v>0</v>
      </c>
      <c r="P27" s="29">
        <f t="shared" si="11"/>
        <v>0</v>
      </c>
      <c r="Q27" s="29">
        <f t="shared" si="11"/>
        <v>0</v>
      </c>
      <c r="R27" s="29">
        <f t="shared" si="11"/>
        <v>0</v>
      </c>
      <c r="S27" s="29">
        <f t="shared" si="11"/>
        <v>0</v>
      </c>
      <c r="T27" s="29">
        <f t="shared" si="11"/>
        <v>0</v>
      </c>
      <c r="U27" s="29">
        <f t="shared" si="11"/>
        <v>78410.953073000011</v>
      </c>
      <c r="V27" s="29">
        <f t="shared" si="11"/>
        <v>0</v>
      </c>
      <c r="W27" s="29">
        <f t="shared" si="11"/>
        <v>0</v>
      </c>
      <c r="X27" s="29">
        <f t="shared" si="11"/>
        <v>0</v>
      </c>
      <c r="Y27" s="29">
        <f t="shared" si="11"/>
        <v>0</v>
      </c>
      <c r="Z27" s="29">
        <f t="shared" si="11"/>
        <v>0</v>
      </c>
      <c r="AA27" s="29">
        <f t="shared" si="11"/>
        <v>0</v>
      </c>
      <c r="AB27" s="29">
        <f t="shared" si="11"/>
        <v>4795.0232000000005</v>
      </c>
      <c r="AC27" s="5"/>
      <c r="AD27" s="6"/>
    </row>
    <row r="28" spans="1:30" s="7" customFormat="1">
      <c r="A28" s="30"/>
      <c r="B28" s="31"/>
      <c r="C28" s="32"/>
      <c r="D28" s="33"/>
      <c r="E28" s="34"/>
      <c r="F28" s="4"/>
      <c r="G28" s="4"/>
      <c r="H28" s="4"/>
      <c r="I28" s="4"/>
      <c r="J28" s="4"/>
      <c r="K28" s="4"/>
      <c r="L28" s="4"/>
      <c r="M28" s="4"/>
      <c r="N28" s="4"/>
      <c r="O28" s="4"/>
      <c r="P28" s="4"/>
      <c r="Q28" s="4"/>
      <c r="R28" s="4"/>
      <c r="S28" s="4"/>
      <c r="T28" s="4"/>
      <c r="U28" s="4"/>
      <c r="V28" s="4"/>
      <c r="W28" s="4"/>
      <c r="X28" s="4"/>
      <c r="Y28" s="4"/>
      <c r="Z28" s="4"/>
      <c r="AA28" s="4"/>
      <c r="AB28" s="4"/>
      <c r="AC28" s="5"/>
      <c r="AD28" s="6"/>
    </row>
    <row r="29" spans="1:30" customFormat="1">
      <c r="C29" s="39"/>
    </row>
    <row r="30" spans="1:30" ht="13.8" thickBot="1">
      <c r="A30" s="40" t="s">
        <v>46</v>
      </c>
      <c r="B30" s="41"/>
      <c r="C30" s="42"/>
      <c r="D30" s="41"/>
      <c r="E30" s="41"/>
      <c r="F30" s="41"/>
      <c r="G30" s="41"/>
      <c r="H30" s="4"/>
      <c r="I30" s="4"/>
      <c r="J30" s="4"/>
      <c r="K30" s="4"/>
      <c r="L30" s="4"/>
      <c r="M30" s="4"/>
      <c r="N30" s="4"/>
      <c r="O30" s="4"/>
      <c r="P30" s="4"/>
      <c r="Q30" s="4"/>
      <c r="R30" s="4"/>
      <c r="S30" s="4"/>
      <c r="T30" s="4"/>
      <c r="U30" s="4"/>
      <c r="V30" s="4"/>
      <c r="W30" s="4"/>
      <c r="X30" s="4"/>
      <c r="Y30" s="4"/>
      <c r="Z30" s="4"/>
      <c r="AA30" s="4"/>
      <c r="AB30" s="4"/>
      <c r="AC30" s="5"/>
    </row>
    <row r="31" spans="1:30" ht="13.8" thickBot="1">
      <c r="A31" s="8" t="s">
        <v>1</v>
      </c>
      <c r="B31" s="43" t="s">
        <v>2</v>
      </c>
      <c r="C31" s="44" t="s">
        <v>3</v>
      </c>
      <c r="D31" s="59" t="s">
        <v>4</v>
      </c>
      <c r="E31" s="60"/>
      <c r="F31" s="60"/>
      <c r="G31" s="60"/>
      <c r="H31" s="60"/>
      <c r="I31" s="60"/>
      <c r="J31" s="60"/>
      <c r="K31" s="60"/>
      <c r="L31" s="60"/>
      <c r="M31" s="60"/>
      <c r="N31" s="60"/>
      <c r="O31" s="60"/>
      <c r="P31" s="60"/>
      <c r="Q31" s="60"/>
      <c r="R31" s="60"/>
      <c r="S31" s="60"/>
      <c r="T31" s="60"/>
      <c r="U31" s="60"/>
      <c r="V31" s="60"/>
      <c r="W31" s="60"/>
      <c r="X31" s="60"/>
      <c r="Y31" s="60"/>
      <c r="Z31" s="11"/>
      <c r="AA31" s="11"/>
      <c r="AB31" s="11"/>
      <c r="AC31" s="5"/>
    </row>
    <row r="32" spans="1:30">
      <c r="A32" s="12" t="s">
        <v>5</v>
      </c>
      <c r="B32" s="13" t="s">
        <v>6</v>
      </c>
      <c r="C32" s="14" t="s">
        <v>6</v>
      </c>
      <c r="D32" s="17"/>
      <c r="E32" s="18"/>
      <c r="F32" s="18"/>
      <c r="G32" s="18"/>
      <c r="H32" s="18"/>
      <c r="I32" s="18"/>
      <c r="J32" s="18"/>
      <c r="K32" s="18"/>
      <c r="L32" s="18"/>
      <c r="M32" s="18"/>
      <c r="N32" s="18"/>
      <c r="O32" s="18"/>
      <c r="P32" s="18"/>
      <c r="Q32" s="18"/>
      <c r="R32" s="18"/>
      <c r="S32" s="18"/>
      <c r="T32" s="18"/>
      <c r="U32" s="18"/>
      <c r="V32" s="18"/>
      <c r="W32" s="18"/>
      <c r="X32" s="18"/>
      <c r="Y32" s="45"/>
      <c r="Z32" s="13" t="s">
        <v>7</v>
      </c>
      <c r="AA32" s="13"/>
      <c r="AB32" s="13"/>
      <c r="AC32" s="5"/>
    </row>
    <row r="33" spans="1:29">
      <c r="A33" s="12" t="s">
        <v>8</v>
      </c>
      <c r="B33" s="13" t="s">
        <v>45</v>
      </c>
      <c r="C33" s="14" t="s">
        <v>9</v>
      </c>
      <c r="D33" s="15" t="s">
        <v>10</v>
      </c>
      <c r="E33" s="13" t="s">
        <v>11</v>
      </c>
      <c r="F33" s="13" t="s">
        <v>12</v>
      </c>
      <c r="G33" s="13" t="s">
        <v>13</v>
      </c>
      <c r="H33" s="13" t="s">
        <v>14</v>
      </c>
      <c r="I33" s="13" t="s">
        <v>15</v>
      </c>
      <c r="J33" s="13" t="s">
        <v>16</v>
      </c>
      <c r="K33" s="13" t="s">
        <v>17</v>
      </c>
      <c r="L33" s="13" t="s">
        <v>18</v>
      </c>
      <c r="M33" s="13" t="s">
        <v>19</v>
      </c>
      <c r="N33" s="13" t="s">
        <v>20</v>
      </c>
      <c r="O33" s="13" t="s">
        <v>21</v>
      </c>
      <c r="P33" s="13" t="s">
        <v>22</v>
      </c>
      <c r="Q33" s="13" t="s">
        <v>23</v>
      </c>
      <c r="R33" s="13" t="s">
        <v>24</v>
      </c>
      <c r="S33" s="13" t="s">
        <v>25</v>
      </c>
      <c r="T33" s="13" t="s">
        <v>26</v>
      </c>
      <c r="U33" s="13" t="s">
        <v>27</v>
      </c>
      <c r="V33" s="13" t="s">
        <v>28</v>
      </c>
      <c r="W33" s="13" t="s">
        <v>29</v>
      </c>
      <c r="X33" s="13" t="s">
        <v>30</v>
      </c>
      <c r="Y33" s="13" t="s">
        <v>31</v>
      </c>
      <c r="Z33" s="13" t="s">
        <v>32</v>
      </c>
      <c r="AA33" s="13" t="s">
        <v>33</v>
      </c>
      <c r="AB33" s="13" t="s">
        <v>34</v>
      </c>
      <c r="AC33" s="5"/>
    </row>
    <row r="34" spans="1:29">
      <c r="A34" s="12"/>
      <c r="B34" s="13"/>
      <c r="C34" s="16" t="s">
        <v>48</v>
      </c>
      <c r="D34" s="46"/>
      <c r="E34" s="47"/>
      <c r="F34" s="47"/>
      <c r="G34" s="47"/>
      <c r="H34" s="47"/>
      <c r="I34" s="47"/>
      <c r="J34" s="47"/>
      <c r="K34" s="47"/>
      <c r="L34" s="47"/>
      <c r="M34" s="47"/>
      <c r="N34" s="47"/>
      <c r="O34" s="47"/>
      <c r="P34" s="47"/>
      <c r="Q34" s="47"/>
      <c r="R34" s="47"/>
      <c r="S34" s="47"/>
      <c r="T34" s="47"/>
      <c r="U34" s="47"/>
      <c r="V34" s="47"/>
      <c r="W34" s="47"/>
      <c r="X34" s="47"/>
      <c r="Y34" s="47"/>
      <c r="Z34" s="47"/>
      <c r="AA34" s="47"/>
      <c r="AB34" s="47"/>
      <c r="AC34" s="5"/>
    </row>
    <row r="35" spans="1:29" s="7" customFormat="1">
      <c r="A35" s="48" t="s">
        <v>47</v>
      </c>
      <c r="B35" s="53">
        <v>3316080</v>
      </c>
      <c r="C35" s="21">
        <f>ROUND(B35/12,2)</f>
        <v>276340</v>
      </c>
      <c r="D35" s="50"/>
      <c r="E35" s="50"/>
      <c r="F35" s="50"/>
      <c r="G35" s="50"/>
      <c r="H35" s="50"/>
      <c r="I35" s="50"/>
      <c r="J35" s="50">
        <v>0.52990000000000004</v>
      </c>
      <c r="K35" s="50">
        <v>0.47010000000000002</v>
      </c>
      <c r="L35" s="50"/>
      <c r="M35" s="50"/>
      <c r="N35" s="50"/>
      <c r="O35" s="50"/>
      <c r="P35" s="50"/>
      <c r="Q35" s="50"/>
      <c r="R35" s="50"/>
      <c r="S35" s="50"/>
      <c r="T35" s="50"/>
      <c r="U35" s="50"/>
      <c r="V35" s="50"/>
      <c r="W35" s="50"/>
      <c r="X35" s="50"/>
      <c r="Y35" s="50"/>
      <c r="Z35" s="51"/>
      <c r="AA35" s="51"/>
      <c r="AB35" s="51"/>
      <c r="AC35" s="5"/>
    </row>
    <row r="36" spans="1:29" s="7" customFormat="1">
      <c r="A36" s="52"/>
      <c r="C36" s="49"/>
      <c r="D36" s="26">
        <f>$C35*D35</f>
        <v>0</v>
      </c>
      <c r="E36" s="26">
        <f t="shared" ref="E36:AB36" si="12">$C35*E35</f>
        <v>0</v>
      </c>
      <c r="F36" s="26">
        <f t="shared" si="12"/>
        <v>0</v>
      </c>
      <c r="G36" s="26">
        <f t="shared" si="12"/>
        <v>0</v>
      </c>
      <c r="H36" s="26">
        <f t="shared" si="12"/>
        <v>0</v>
      </c>
      <c r="I36" s="26">
        <f t="shared" si="12"/>
        <v>0</v>
      </c>
      <c r="J36" s="26">
        <f t="shared" si="12"/>
        <v>146432.56600000002</v>
      </c>
      <c r="K36" s="26">
        <f t="shared" si="12"/>
        <v>129907.43400000001</v>
      </c>
      <c r="L36" s="26">
        <f t="shared" si="12"/>
        <v>0</v>
      </c>
      <c r="M36" s="26">
        <f t="shared" si="12"/>
        <v>0</v>
      </c>
      <c r="N36" s="26">
        <f t="shared" si="12"/>
        <v>0</v>
      </c>
      <c r="O36" s="26">
        <f t="shared" si="12"/>
        <v>0</v>
      </c>
      <c r="P36" s="26">
        <f t="shared" si="12"/>
        <v>0</v>
      </c>
      <c r="Q36" s="26">
        <f t="shared" si="12"/>
        <v>0</v>
      </c>
      <c r="R36" s="26">
        <f t="shared" si="12"/>
        <v>0</v>
      </c>
      <c r="S36" s="26">
        <f t="shared" si="12"/>
        <v>0</v>
      </c>
      <c r="T36" s="26">
        <f t="shared" si="12"/>
        <v>0</v>
      </c>
      <c r="U36" s="26">
        <f t="shared" si="12"/>
        <v>0</v>
      </c>
      <c r="V36" s="26">
        <f t="shared" si="12"/>
        <v>0</v>
      </c>
      <c r="W36" s="26">
        <f t="shared" si="12"/>
        <v>0</v>
      </c>
      <c r="X36" s="26">
        <f t="shared" si="12"/>
        <v>0</v>
      </c>
      <c r="Y36" s="26">
        <f t="shared" si="12"/>
        <v>0</v>
      </c>
      <c r="Z36" s="26">
        <f t="shared" si="12"/>
        <v>0</v>
      </c>
      <c r="AA36" s="26">
        <f t="shared" si="12"/>
        <v>0</v>
      </c>
      <c r="AB36" s="26">
        <f t="shared" si="12"/>
        <v>0</v>
      </c>
      <c r="AC36" s="5"/>
    </row>
    <row r="37" spans="1:29">
      <c r="A37" s="27" t="s">
        <v>43</v>
      </c>
      <c r="B37" s="28">
        <f>SUM(B35:B36)</f>
        <v>3316080</v>
      </c>
      <c r="C37" s="29">
        <f>SUM(C35:C36)</f>
        <v>276340</v>
      </c>
      <c r="D37" s="29">
        <f>D36</f>
        <v>0</v>
      </c>
      <c r="E37" s="29">
        <f t="shared" ref="E37:AB37" si="13">E36</f>
        <v>0</v>
      </c>
      <c r="F37" s="29">
        <f t="shared" si="13"/>
        <v>0</v>
      </c>
      <c r="G37" s="29">
        <f t="shared" si="13"/>
        <v>0</v>
      </c>
      <c r="H37" s="29">
        <f t="shared" si="13"/>
        <v>0</v>
      </c>
      <c r="I37" s="29">
        <f t="shared" si="13"/>
        <v>0</v>
      </c>
      <c r="J37" s="29">
        <f t="shared" si="13"/>
        <v>146432.56600000002</v>
      </c>
      <c r="K37" s="29">
        <f t="shared" si="13"/>
        <v>129907.43400000001</v>
      </c>
      <c r="L37" s="29">
        <f t="shared" si="13"/>
        <v>0</v>
      </c>
      <c r="M37" s="29">
        <f t="shared" si="13"/>
        <v>0</v>
      </c>
      <c r="N37" s="29">
        <f t="shared" si="13"/>
        <v>0</v>
      </c>
      <c r="O37" s="29">
        <f t="shared" si="13"/>
        <v>0</v>
      </c>
      <c r="P37" s="29">
        <f t="shared" si="13"/>
        <v>0</v>
      </c>
      <c r="Q37" s="29">
        <f t="shared" si="13"/>
        <v>0</v>
      </c>
      <c r="R37" s="29">
        <f t="shared" si="13"/>
        <v>0</v>
      </c>
      <c r="S37" s="29">
        <f t="shared" si="13"/>
        <v>0</v>
      </c>
      <c r="T37" s="29">
        <f t="shared" si="13"/>
        <v>0</v>
      </c>
      <c r="U37" s="29">
        <f t="shared" si="13"/>
        <v>0</v>
      </c>
      <c r="V37" s="29">
        <f t="shared" si="13"/>
        <v>0</v>
      </c>
      <c r="W37" s="29">
        <f t="shared" si="13"/>
        <v>0</v>
      </c>
      <c r="X37" s="29">
        <f t="shared" si="13"/>
        <v>0</v>
      </c>
      <c r="Y37" s="29">
        <f t="shared" si="13"/>
        <v>0</v>
      </c>
      <c r="Z37" s="29">
        <f t="shared" si="13"/>
        <v>0</v>
      </c>
      <c r="AA37" s="29">
        <f t="shared" si="13"/>
        <v>0</v>
      </c>
      <c r="AB37" s="29">
        <f t="shared" si="13"/>
        <v>0</v>
      </c>
      <c r="AC37" s="5"/>
    </row>
    <row r="40" spans="1:29" customFormat="1">
      <c r="A40" s="35" t="s">
        <v>49</v>
      </c>
      <c r="B40" s="35"/>
      <c r="C40" s="35"/>
      <c r="D40" s="35"/>
      <c r="E40" s="35"/>
      <c r="F40" s="35"/>
    </row>
  </sheetData>
  <mergeCells count="4">
    <mergeCell ref="D31:Y31"/>
    <mergeCell ref="A1:Y1"/>
    <mergeCell ref="D5:Y5"/>
    <mergeCell ref="D6:Y6"/>
  </mergeCells>
  <pageMargins left="0.7" right="0.7" top="0.75" bottom="0.75" header="0.3" footer="0.3"/>
  <pageSetup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2023</vt:lpstr>
    </vt:vector>
  </TitlesOfParts>
  <Company>PJM Interconnection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Daley, Faith</dc:creator>
  <cp:lastModifiedBy>Daley, Faith</cp:lastModifiedBy>
  <dcterms:created xsi:type="dcterms:W3CDTF">2026-08-18T12:15:08Z</dcterms:created>
  <dcterms:modified xsi:type="dcterms:W3CDTF">2026-10-06T18:05:56Z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MSIP_Label_4b37be2d-9a50-473d-b372-9d2e4491f364_Enabled">
    <vt:lpwstr>true</vt:lpwstr>
  </property>
  <property fmtid="{D5CDD505-2E9C-101B-9397-08002B2CF9AE}" pid="3" name="MSIP_Label_4b37be2d-9a50-473d-b372-9d2e4491f364_SetDate">
    <vt:lpwstr>2026-08-18T12:15:16Z</vt:lpwstr>
  </property>
  <property fmtid="{D5CDD505-2E9C-101B-9397-08002B2CF9AE}" pid="4" name="MSIP_Label_4b37be2d-9a50-473d-b372-9d2e4491f364_Method">
    <vt:lpwstr>Standard</vt:lpwstr>
  </property>
  <property fmtid="{D5CDD505-2E9C-101B-9397-08002B2CF9AE}" pid="5" name="MSIP_Label_4b37be2d-9a50-473d-b372-9d2e4491f364_Name">
    <vt:lpwstr>Confidential - PJM Personnel Only</vt:lpwstr>
  </property>
  <property fmtid="{D5CDD505-2E9C-101B-9397-08002B2CF9AE}" pid="6" name="MSIP_Label_4b37be2d-9a50-473d-b372-9d2e4491f364_SiteId">
    <vt:lpwstr>2ca508d6-9abf-4628-bb63-2a491e2be6f9</vt:lpwstr>
  </property>
  <property fmtid="{D5CDD505-2E9C-101B-9397-08002B2CF9AE}" pid="7" name="MSIP_Label_4b37be2d-9a50-473d-b372-9d2e4491f364_ActionId">
    <vt:lpwstr>23e291bf-23d3-4248-ab9a-fff02efa46e5</vt:lpwstr>
  </property>
  <property fmtid="{D5CDD505-2E9C-101B-9397-08002B2CF9AE}" pid="8" name="MSIP_Label_4b37be2d-9a50-473d-b372-9d2e4491f364_ContentBits">
    <vt:lpwstr>0</vt:lpwstr>
  </property>
  <property fmtid="{D5CDD505-2E9C-101B-9397-08002B2CF9AE}" pid="9" name="MSIP_Label_4b37be2d-9a50-473d-b372-9d2e4491f364_Tag">
    <vt:lpwstr>10, 3, 0, 1</vt:lpwstr>
  </property>
</Properties>
</file>