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E:\FORMULA TRANSMISSION RATES TRANSOURCE\Maryland\2027 Projection\Filing Documents\"/>
    </mc:Choice>
  </mc:AlternateContent>
  <xr:revisionPtr revIDLastSave="0" documentId="13_ncr:1_{A1FD1488-9EA3-43C6-892D-331B253596E4}" xr6:coauthVersionLast="47" xr6:coauthVersionMax="47" xr10:uidLastSave="{00000000-0000-0000-0000-000000000000}"/>
  <bookViews>
    <workbookView xWindow="-120" yWindow="-120" windowWidth="29040" windowHeight="15720" tabRatio="881" xr2:uid="{00000000-000D-0000-FFFF-FFFF00000000}"/>
  </bookViews>
  <sheets>
    <sheet name="Attachment H-30A" sheetId="1" r:id="rId1"/>
    <sheet name="1-Project Rev Req" sheetId="2" r:id="rId2"/>
    <sheet name="2-Incentive ROE" sheetId="3" r:id="rId3"/>
    <sheet name="3-Project True-up" sheetId="4" r:id="rId4"/>
    <sheet name="4- Rate Base" sheetId="5" r:id="rId5"/>
    <sheet name="4a - ADIT Average Balances" sheetId="22" r:id="rId6"/>
    <sheet name="4b - ADIT Beginning Ending" sheetId="23" r:id="rId7"/>
    <sheet name="4c - ADIT Proration" sheetId="24" r:id="rId8"/>
    <sheet name="4d - ADIT Amortization" sheetId="25" r:id="rId9"/>
    <sheet name="4e - Tax Remeasurement" sheetId="26" r:id="rId10"/>
    <sheet name="5-Return" sheetId="6" r:id="rId11"/>
    <sheet name="6 - True-Up Interest" sheetId="7" r:id="rId12"/>
    <sheet name="6a - True-up Interest Rate" sheetId="8" r:id="rId13"/>
    <sheet name="7 - PBOP" sheetId="9" r:id="rId14"/>
    <sheet name="8-Construction Debt" sheetId="10" r:id="rId15"/>
    <sheet name="9- Cost of Debt True-up" sheetId="11" r:id="rId16"/>
    <sheet name="10 -Depreciation Rates" sheetId="12" r:id="rId17"/>
    <sheet name="11-Corrections" sheetId="13" r:id="rId18"/>
    <sheet name="12 - Revenue Credits" sheetId="14" r:id="rId19"/>
    <sheet name="13 - 30.9 credits" sheetId="15" r:id="rId20"/>
  </sheets>
  <definedNames>
    <definedName name="___INDEX_SHEET___ASAP_Utilities" localSheetId="9">#REF!</definedName>
    <definedName name="___INDEX_SHEET___ASAP_Utilities">#REF!</definedName>
    <definedName name="___WSH7" localSheetId="9">#REF!</definedName>
    <definedName name="___WSH7">#REF!</definedName>
    <definedName name="__WSH7" localSheetId="9">#REF!</definedName>
    <definedName name="__WSH7">#REF!</definedName>
    <definedName name="_1E_1">#N/A</definedName>
    <definedName name="_31_Dec_00" localSheetId="9">#REF!</definedName>
    <definedName name="_31_Dec_00">#REF!</definedName>
    <definedName name="_31_Jan_01" localSheetId="9">#REF!</definedName>
    <definedName name="_31_Jan_01">#REF!</definedName>
    <definedName name="_AMO_UniqueIdentifier" hidden="1">"'8403d099-e876-4d31-b913-cb2efff0232f'"</definedName>
    <definedName name="_Fill" localSheetId="9" hidden="1">#REF!</definedName>
    <definedName name="_Fill" hidden="1">#REF!</definedName>
    <definedName name="_Key1" localSheetId="9" hidden="1">#REF!</definedName>
    <definedName name="_Key1" hidden="1">#REF!</definedName>
    <definedName name="_Key2" localSheetId="9" hidden="1">#REF!</definedName>
    <definedName name="_Key2" hidden="1">#REF!</definedName>
    <definedName name="_Order1" localSheetId="6" hidden="1">0</definedName>
    <definedName name="_Order1" hidden="1">255</definedName>
    <definedName name="_Order2" hidden="1">255</definedName>
    <definedName name="_Parse_Out" localSheetId="9" hidden="1">#REF!</definedName>
    <definedName name="_Parse_Out" hidden="1">#REF!</definedName>
    <definedName name="_Regression_Out" localSheetId="9" hidden="1">#REF!</definedName>
    <definedName name="_Regression_Out" hidden="1">#REF!</definedName>
    <definedName name="_Regression_X" localSheetId="9" hidden="1">#REF!</definedName>
    <definedName name="_Regression_X" hidden="1">#REF!</definedName>
    <definedName name="_Regression_Y" localSheetId="9" hidden="1">#REF!</definedName>
    <definedName name="_Regression_Y" hidden="1">#REF!</definedName>
    <definedName name="_Sort" localSheetId="9" hidden="1">#REF!</definedName>
    <definedName name="_Sort" hidden="1">#REF!</definedName>
    <definedName name="_WSH7" localSheetId="9">#REF!</definedName>
    <definedName name="_WSH7">#REF!</definedName>
    <definedName name="a" hidden="1">{"MATALL",#N/A,FALSE,"Sheet4";"matclass",#N/A,FALSE,"Sheet4"}</definedName>
    <definedName name="aaa" hidden="1">{#N/A,#N/A,FALSE,"O&amp;M by processes";#N/A,#N/A,FALSE,"Elec Act vs Bud";#N/A,#N/A,FALSE,"G&amp;A";#N/A,#N/A,FALSE,"BGS";#N/A,#N/A,FALSE,"Res Cost"}</definedName>
    <definedName name="aaaaaaaaaaaaaaa" hidden="1">{#N/A,#N/A,FALSE,"O&amp;M by processes";#N/A,#N/A,FALSE,"Elec Act vs Bud";#N/A,#N/A,FALSE,"G&amp;A";#N/A,#N/A,FALSE,"BGS";#N/A,#N/A,FALSE,"Res Cost"}</definedName>
    <definedName name="ACwvu.OP." localSheetId="9" hidden="1">#REF!</definedName>
    <definedName name="ACwvu.OP." hidden="1">#REF!</definedName>
    <definedName name="Alloc02" localSheetId="9">#REF!</definedName>
    <definedName name="Alloc02">#REF!</definedName>
    <definedName name="Alloc03" localSheetId="9">#REF!</definedName>
    <definedName name="Alloc03">#REF!</definedName>
    <definedName name="AllocTY" localSheetId="9">#REF!</definedName>
    <definedName name="AllocTY">#REF!</definedName>
    <definedName name="anscount" hidden="1">1</definedName>
    <definedName name="Arkansas" localSheetId="9">#REF!</definedName>
    <definedName name="Arkansas">#REF!</definedName>
    <definedName name="AS2DocOpenMode" hidden="1">"AS2DocumentEdit"</definedName>
    <definedName name="Balances" localSheetId="9">#REF!</definedName>
    <definedName name="Balances">#REF!</definedName>
    <definedName name="bbb" hidden="1">{#N/A,#N/A,FALSE,"O&amp;M by processes";#N/A,#N/A,FALSE,"Elec Act vs Bud";#N/A,#N/A,FALSE,"G&amp;A";#N/A,#N/A,FALSE,"BGS";#N/A,#N/A,FALSE,"Res Cost"}</definedName>
    <definedName name="bbbb" hidden="1">{#N/A,#N/A,FALSE,"O&amp;M by processes";#N/A,#N/A,FALSE,"Elec Act vs Bud";#N/A,#N/A,FALSE,"G&amp;A";#N/A,#N/A,FALSE,"BGS";#N/A,#N/A,FALSE,"Res Cost"}</definedName>
    <definedName name="bbbbb" hidden="1">{#N/A,#N/A,FALSE,"O&amp;M by processes";#N/A,#N/A,FALSE,"Elec Act vs Bud";#N/A,#N/A,FALSE,"G&amp;A";#N/A,#N/A,FALSE,"BGS";#N/A,#N/A,FALSE,"Res Cost"}</definedName>
    <definedName name="bbc" hidden="1">{#N/A,#N/A,FALSE,"O&amp;M by processes";#N/A,#N/A,FALSE,"Elec Act vs Bud";#N/A,#N/A,FALSE,"G&amp;A";#N/A,#N/A,FALSE,"BGS";#N/A,#N/A,FALSE,"Res Cost"}</definedName>
    <definedName name="Blank" localSheetId="7" hidden="1">{"ARK_JURIS_FUEL",#N/A,FALSE,"Ark_Fuel&amp;Rev"}</definedName>
    <definedName name="Blank" localSheetId="8" hidden="1">{"ARK_JURIS_FUEL",#N/A,FALSE,"Ark_Fuel&amp;Rev"}</definedName>
    <definedName name="Blank" localSheetId="9" hidden="1">{"ARK_JURIS_FUEL",#N/A,FALSE,"Ark_Fuel&amp;Rev"}</definedName>
    <definedName name="Blank" hidden="1">{"ARK_JURIS_FUEL",#N/A,FALSE,"Ark_Fuel&amp;Rev"}</definedName>
    <definedName name="can" hidden="1">{#N/A,#N/A,FALSE,"O&amp;M by processes";#N/A,#N/A,FALSE,"Elec Act vs Bud";#N/A,#N/A,FALSE,"G&amp;A";#N/A,#N/A,FALSE,"BGS";#N/A,#N/A,FALSE,"Res Cost"}</definedName>
    <definedName name="CapAlloc" localSheetId="9">#REF!</definedName>
    <definedName name="CapAlloc">#REF!</definedName>
    <definedName name="ccc" hidden="1">{#N/A,#N/A,FALSE,"O&amp;M by processes";#N/A,#N/A,FALSE,"Elec Act vs Bud";#N/A,#N/A,FALSE,"G&amp;A";#N/A,#N/A,FALSE,"BGS";#N/A,#N/A,FALSE,"Res Cost"}</definedName>
    <definedName name="cccc" hidden="1">{#N/A,#N/A,FALSE,"O&amp;M by processes";#N/A,#N/A,FALSE,"Elec Act vs Bud";#N/A,#N/A,FALSE,"G&amp;A";#N/A,#N/A,FALSE,"BGS";#N/A,#N/A,FALSE,"Res Cost"}</definedName>
    <definedName name="CH_COS" localSheetId="9">#REF!</definedName>
    <definedName name="CH_COS">#REF!</definedName>
    <definedName name="CoCode0100" localSheetId="9">#REF!</definedName>
    <definedName name="CoCode0100">#REF!</definedName>
    <definedName name="CoCode0200" localSheetId="9">#REF!</definedName>
    <definedName name="CoCode0200">#REF!</definedName>
    <definedName name="CoCode0400" localSheetId="9">#REF!</definedName>
    <definedName name="CoCode0400">#REF!</definedName>
    <definedName name="CoCode0500" localSheetId="9">#REF!</definedName>
    <definedName name="CoCode0500">#REF!</definedName>
    <definedName name="Columns" localSheetId="9">#REF!</definedName>
    <definedName name="Columns">#REF!</definedName>
    <definedName name="CONOCO_FAC" localSheetId="9">#REF!</definedName>
    <definedName name="CONOCO_FAC">#REF!</definedName>
    <definedName name="Consolid" hidden="1">{#N/A,#N/A,FALSE,"O&amp;M by processes";#N/A,#N/A,FALSE,"Elec Act vs Bud";#N/A,#N/A,FALSE,"G&amp;A";#N/A,#N/A,FALSE,"BGS";#N/A,#N/A,FALSE,"Res Cost"}</definedName>
    <definedName name="Consolidated" hidden="1">{#N/A,#N/A,FALSE,"O&amp;M by processes";#N/A,#N/A,FALSE,"Elec Act vs Bud";#N/A,#N/A,FALSE,"G&amp;A";#N/A,#N/A,FALSE,"BGS";#N/A,#N/A,FALSE,"Res Cost"}</definedName>
    <definedName name="cp_by_group" localSheetId="9">#REF!</definedName>
    <definedName name="cp_by_group">#REF!</definedName>
    <definedName name="cp_by_serv_level" localSheetId="9">#REF!</definedName>
    <definedName name="cp_by_serv_level">#REF!</definedName>
    <definedName name="cp_input_area" localSheetId="9">#REF!</definedName>
    <definedName name="cp_input_area">#REF!</definedName>
    <definedName name="Current_sum" localSheetId="9">#REF!</definedName>
    <definedName name="Current_sum">#REF!</definedName>
    <definedName name="da" hidden="1">{#N/A,#N/A,FALSE,"O&amp;M by processes";#N/A,#N/A,FALSE,"Elec Act vs Bud";#N/A,#N/A,FALSE,"G&amp;A";#N/A,#N/A,FALSE,"BGS";#N/A,#N/A,FALSE,"Res Cost"}</definedName>
    <definedName name="dada" hidden="1">{#N/A,#N/A,FALSE,"O&amp;M by processes";#N/A,#N/A,FALSE,"Elec Act vs Bud";#N/A,#N/A,FALSE,"G&amp;A";#N/A,#N/A,FALSE,"BGS";#N/A,#N/A,FALSE,"Res Cost"}</definedName>
    <definedName name="data_3">#REF!</definedName>
    <definedName name="DefaultCopy" localSheetId="9">#REF!</definedName>
    <definedName name="DefaultCopy">#REF!</definedName>
    <definedName name="DefaultPaste" localSheetId="9">#REF!</definedName>
    <definedName name="DefaultPaste">#REF!</definedName>
    <definedName name="delete" hidden="1">{#N/A,#N/A,FALSE,"CURRENT"}</definedName>
    <definedName name="detail" localSheetId="9">#REF!</definedName>
    <definedName name="detail">#REF!</definedName>
    <definedName name="dg" localSheetId="9">#REF!</definedName>
    <definedName name="dg">#REF!</definedName>
    <definedName name="dsfds" localSheetId="9" hidden="1">#REF!</definedName>
    <definedName name="dsfds" hidden="1">#REF!</definedName>
    <definedName name="eeee" hidden="1">{#N/A,#N/A,FALSE,"O&amp;M by processes";#N/A,#N/A,FALSE,"Elec Act vs Bud";#N/A,#N/A,FALSE,"G&amp;A";#N/A,#N/A,FALSE,"BGS";#N/A,#N/A,FALSE,"Res Cost"}</definedName>
    <definedName name="er" localSheetId="7" hidden="1">{TRUE,TRUE,-1.25,-15.5,484.5,279.75,FALSE,FALSE,TRUE,TRUE,0,3,#N/A,1,#N/A,6.54545454545454,15.55,1,FALSE,FALSE,3,TRUE,1,FALSE,100,"Swvu.WP1.","ACwvu.WP1.",1,FALSE,FALSE,0.25,0.25,0.25,0.25,1,"","&amp;L&amp;D &amp;T NBW&amp;C&amp;P&amp;R&amp;F",FALSE,FALSE,FALSE,FALSE,1,100,#N/A,#N/A,FALSE,FALSE,#N/A,#N/A,FALSE,FALSE}</definedName>
    <definedName name="er" localSheetId="8" hidden="1">{TRUE,TRUE,-1.25,-15.5,484.5,279.75,FALSE,FALSE,TRUE,TRUE,0,3,#N/A,1,#N/A,6.54545454545454,15.55,1,FALSE,FALSE,3,TRUE,1,FALSE,100,"Swvu.WP1.","ACwvu.WP1.",1,FALSE,FALSE,0.25,0.25,0.25,0.25,1,"","&amp;L&amp;D &amp;T NBW&amp;C&amp;P&amp;R&amp;F",FALSE,FALSE,FALSE,FALSE,1,100,#N/A,#N/A,FALSE,FALSE,#N/A,#N/A,FALSE,FALSE}</definedName>
    <definedName name="er" localSheetId="9" hidden="1">{TRUE,TRUE,-1.25,-15.5,484.5,279.75,FALSE,FALSE,TRUE,TRUE,0,3,#N/A,1,#N/A,6.54545454545454,15.55,1,FALSE,FALSE,3,TRUE,1,FALSE,100,"Swvu.WP1.","ACwvu.WP1.",1,FALSE,FALSE,0.25,0.25,0.25,0.25,1,"","&amp;L&amp;D &amp;T NBW&amp;C&amp;P&amp;R&amp;F",FALSE,FALSE,FALSE,FALSE,1,100,#N/A,#N/A,FALSE,FALSE,#N/A,#N/A,FALSE,FALSE}</definedName>
    <definedName name="er" hidden="1">{TRUE,TRUE,-1.25,-15.5,484.5,279.75,FALSE,FALSE,TRUE,TRUE,0,3,#N/A,1,#N/A,6.54545454545454,15.55,1,FALSE,FALSE,3,TRUE,1,FALSE,100,"Swvu.WP1.","ACwvu.WP1.",1,FALSE,FALSE,0.25,0.25,0.25,0.25,1,"","&amp;L&amp;D &amp;T NBW&amp;C&amp;P&amp;R&amp;F",FALSE,FALSE,FALSE,FALSE,1,100,#N/A,#N/A,FALSE,FALSE,#N/A,#N/A,FALSE,FALSE}</definedName>
    <definedName name="error" localSheetId="9">#REF!</definedName>
    <definedName name="error">#REF!</definedName>
    <definedName name="EV__LASTREFTIME__" hidden="1">39826.8319444444</definedName>
    <definedName name="FED" localSheetId="9">#REF!</definedName>
    <definedName name="FED">#REF!</definedName>
    <definedName name="g" localSheetId="9">#REF!</definedName>
    <definedName name="g">#REF!</definedName>
    <definedName name="gita" hidden="1">{#N/A,#N/A,FALSE,"O&amp;M by processes";#N/A,#N/A,FALSE,"Elec Act vs Bud";#N/A,#N/A,FALSE,"G&amp;A";#N/A,#N/A,FALSE,"BGS";#N/A,#N/A,FALSE,"Res Cost"}</definedName>
    <definedName name="gitah" hidden="1">{#N/A,#N/A,FALSE,"O&amp;M by processes";#N/A,#N/A,FALSE,"Elec Act vs Bud";#N/A,#N/A,FALSE,"G&amp;A";#N/A,#N/A,FALSE,"BGS";#N/A,#N/A,FALSE,"Res Cost"}</definedName>
    <definedName name="GP">#REF!</definedName>
    <definedName name="haha" localSheetId="7" hidden="1">{"OMPA_FAC",#N/A,FALSE,"OMPA FAC"}</definedName>
    <definedName name="haha" localSheetId="8" hidden="1">{"OMPA_FAC",#N/A,FALSE,"OMPA FAC"}</definedName>
    <definedName name="haha" localSheetId="9" hidden="1">{"OMPA_FAC",#N/A,FALSE,"OMPA FAC"}</definedName>
    <definedName name="haha" hidden="1">{"OMPA_FAC",#N/A,FALSE,"OMPA FAC"}</definedName>
    <definedName name="HEADA" localSheetId="9">#REF!</definedName>
    <definedName name="HEADA">#REF!</definedName>
    <definedName name="HEADB" localSheetId="9">#REF!</definedName>
    <definedName name="HEADB">#REF!</definedName>
    <definedName name="HEADC" localSheetId="9">#REF!</definedName>
    <definedName name="HEADC">#REF!</definedName>
    <definedName name="HEADD" localSheetId="9">#REF!</definedName>
    <definedName name="HEADD">#REF!</definedName>
    <definedName name="itc" localSheetId="9">#REF!</definedName>
    <definedName name="itc">#REF!</definedName>
    <definedName name="kk" localSheetId="9">#REF!</definedName>
    <definedName name="kk">#REF!</definedName>
    <definedName name="limcount" hidden="1">1</definedName>
    <definedName name="MED" localSheetId="9">#REF!</definedName>
    <definedName name="MED">#REF!</definedName>
    <definedName name="MEDICARE" localSheetId="9">#REF!</definedName>
    <definedName name="MEDICARE">#REF!</definedName>
    <definedName name="Mgmt" localSheetId="9">#REF!</definedName>
    <definedName name="Mgmt">#REF!</definedName>
    <definedName name="MonthlyAdj" localSheetId="9">#REF!</definedName>
    <definedName name="MonthlyAdj">#REF!</definedName>
    <definedName name="MonthlyDetail" localSheetId="9">#REF!</definedName>
    <definedName name="MonthlyDetail">#REF!</definedName>
    <definedName name="months">#REF!</definedName>
    <definedName name="new" localSheetId="9">#REF!</definedName>
    <definedName name="new">#REF!</definedName>
    <definedName name="NP" localSheetId="9">#REF!</definedName>
    <definedName name="NP">#REF!</definedName>
    <definedName name="NSP_COS" localSheetId="9">#REF!</definedName>
    <definedName name="NSP_COS">#REF!</definedName>
    <definedName name="OASDI" localSheetId="9">#REF!</definedName>
    <definedName name="OASDI">#REF!</definedName>
    <definedName name="OCT" localSheetId="9">#REF!</definedName>
    <definedName name="OCT">#REF!</definedName>
    <definedName name="Oklahoma" localSheetId="9">#REF!</definedName>
    <definedName name="Oklahoma">#REF!</definedName>
    <definedName name="PAGEA" localSheetId="9">#REF!</definedName>
    <definedName name="PAGEA">#REF!</definedName>
    <definedName name="PAGEB" localSheetId="9">#REF!</definedName>
    <definedName name="PAGEB">#REF!</definedName>
    <definedName name="PAGEC" localSheetId="9">#REF!</definedName>
    <definedName name="PAGEC">#REF!</definedName>
    <definedName name="PAGED" localSheetId="9">#REF!</definedName>
    <definedName name="PAGED">#REF!</definedName>
    <definedName name="Percent" localSheetId="9">#REF!</definedName>
    <definedName name="Percent">#REF!</definedName>
    <definedName name="plus_pmts" localSheetId="9">#REF!</definedName>
    <definedName name="plus_pmts">#REF!</definedName>
    <definedName name="print" localSheetId="9">#REF!</definedName>
    <definedName name="print">#REF!</definedName>
    <definedName name="print_all" localSheetId="9">#REF!</definedName>
    <definedName name="print_all">#REF!</definedName>
    <definedName name="print_all_D_1" localSheetId="9">#REF!</definedName>
    <definedName name="print_all_D_1">#REF!</definedName>
    <definedName name="_xlnm.Print_Area" localSheetId="16">'10 -Depreciation Rates'!$A$1:$I$43</definedName>
    <definedName name="_xlnm.Print_Area" localSheetId="17">'11-Corrections'!$A$1:$G$35</definedName>
    <definedName name="_xlnm.Print_Area" localSheetId="18">'12 - Revenue Credits'!$A$1:$G$39</definedName>
    <definedName name="_xlnm.Print_Area" localSheetId="19">'13 - 30.9 credits'!$A$1:$D$29</definedName>
    <definedName name="_xlnm.Print_Area" localSheetId="1">'1-Project Rev Req'!$A$1:$K$82,'1-Project Rev Req'!$L$46:$U$82</definedName>
    <definedName name="_xlnm.Print_Area" localSheetId="2">'2-Incentive ROE'!$A$1:$J$48</definedName>
    <definedName name="_xlnm.Print_Area" localSheetId="3">'3-Project True-up'!$A$1:$L$48</definedName>
    <definedName name="_xlnm.Print_Area" localSheetId="4">'4- Rate Base'!$A$1:$K$86</definedName>
    <definedName name="_xlnm.Print_Area" localSheetId="5">'4a - ADIT Average Balances'!$A$1:$J$160</definedName>
    <definedName name="_xlnm.Print_Area" localSheetId="6">'4b - ADIT Beginning Ending'!$A$1:$H$126</definedName>
    <definedName name="_xlnm.Print_Area" localSheetId="7">'4c - ADIT Proration'!$A$1:$K$129</definedName>
    <definedName name="_xlnm.Print_Area" localSheetId="8">'4d - ADIT Amortization'!$A$1:$L$102</definedName>
    <definedName name="_xlnm.Print_Area" localSheetId="9">'4e - Tax Remeasurement'!$A$1:$J$45</definedName>
    <definedName name="_xlnm.Print_Area" localSheetId="10">'5-Return'!$A$1:$L$48</definedName>
    <definedName name="_xlnm.Print_Area" localSheetId="12">'6a - True-up Interest Rate'!$A$1:$H$35</definedName>
    <definedName name="_xlnm.Print_Area" localSheetId="13">'7 - PBOP'!$A$1:$H$29</definedName>
    <definedName name="_xlnm.Print_Area" localSheetId="14">'8-Construction Debt'!$A$1:$J$60</definedName>
    <definedName name="_xlnm.Print_Area" localSheetId="15">'9- Cost of Debt True-up'!$A$1:$G$39</definedName>
    <definedName name="_xlnm.Print_Area">#REF!</definedName>
    <definedName name="PRINT_AREA_MI" localSheetId="9">#REF!</definedName>
    <definedName name="PRINT_AREA_MI">#REF!</definedName>
    <definedName name="print_sch" localSheetId="9">#REF!</definedName>
    <definedName name="print_sch">#REF!</definedName>
    <definedName name="Print1" localSheetId="9">#REF!</definedName>
    <definedName name="Print1">#REF!</definedName>
    <definedName name="Print3" localSheetId="9">#REF!</definedName>
    <definedName name="Print3">#REF!</definedName>
    <definedName name="Print4" localSheetId="9">#REF!</definedName>
    <definedName name="Print4">#REF!</definedName>
    <definedName name="Print5" localSheetId="9">#REF!</definedName>
    <definedName name="Print5">#REF!</definedName>
    <definedName name="ProjIDList" localSheetId="9">#REF!</definedName>
    <definedName name="ProjIDList">#REF!</definedName>
    <definedName name="PSCo_COS" localSheetId="9">#REF!</definedName>
    <definedName name="PSCo_COS">#REF!</definedName>
    <definedName name="py_cent" localSheetId="9">#REF!</definedName>
    <definedName name="py_cent">#REF!</definedName>
    <definedName name="py_clint" localSheetId="9">#REF!</definedName>
    <definedName name="py_clint">#REF!</definedName>
    <definedName name="py_eec" localSheetId="9">#REF!</definedName>
    <definedName name="py_eec">#REF!</definedName>
    <definedName name="py_ei" localSheetId="9">#REF!</definedName>
    <definedName name="py_ei">#REF!</definedName>
    <definedName name="py_engl" localSheetId="9">#REF!</definedName>
    <definedName name="py_engl">#REF!</definedName>
    <definedName name="py_epc" localSheetId="9">#REF!</definedName>
    <definedName name="py_epc">#REF!</definedName>
    <definedName name="py_esc" localSheetId="9">#REF!</definedName>
    <definedName name="py_esc">#REF!</definedName>
    <definedName name="q" localSheetId="7" hidden="1">{"MATALL",#N/A,FALSE,"Sheet4";"matclass",#N/A,FALSE,"Sheet4"}</definedName>
    <definedName name="q" localSheetId="8" hidden="1">{"MATALL",#N/A,FALSE,"Sheet4";"matclass",#N/A,FALSE,"Sheet4"}</definedName>
    <definedName name="q" localSheetId="9" hidden="1">{"MATALL",#N/A,FALSE,"Sheet4";"matclass",#N/A,FALSE,"Sheet4"}</definedName>
    <definedName name="q" hidden="1">{"MATALL",#N/A,FALSE,"Sheet4";"matclass",#N/A,FALSE,"Sheet4"}</definedName>
    <definedName name="q_MTEP06_App_AB_Facility" localSheetId="9">#REF!</definedName>
    <definedName name="q_MTEP06_App_AB_Facility">#REF!</definedName>
    <definedName name="q_MTEP06_App_AB_Projects" localSheetId="9">#REF!</definedName>
    <definedName name="q_MTEP06_App_AB_Projects">#REF!</definedName>
    <definedName name="revreq" localSheetId="9">#REF!</definedName>
    <definedName name="revreq">#REF!</definedName>
    <definedName name="rrrr" hidden="1">{#N/A,#N/A,FALSE,"O&amp;M by processes";#N/A,#N/A,FALSE,"Elec Act vs Bud";#N/A,#N/A,FALSE,"G&amp;A";#N/A,#N/A,FALSE,"BGS";#N/A,#N/A,FALSE,"Res Cost"}</definedName>
    <definedName name="shiva" hidden="1">{#N/A,#N/A,FALSE,"O&amp;M by processes";#N/A,#N/A,FALSE,"Elec Act vs Bud";#N/A,#N/A,FALSE,"G&amp;A";#N/A,#N/A,FALSE,"BGS";#N/A,#N/A,FALSE,"Res Cost"}</definedName>
    <definedName name="simoutaneous" localSheetId="9">#REF!</definedName>
    <definedName name="simoutaneous">#REF!</definedName>
    <definedName name="solver_adj" localSheetId="14" hidden="1">'8-Construction Debt'!#REF!</definedName>
    <definedName name="solver_adj" localSheetId="15" hidden="1">'9- Cost of Debt True-up'!#REF!</definedName>
    <definedName name="solver_cvg" localSheetId="14" hidden="1">0.0001</definedName>
    <definedName name="solver_cvg" localSheetId="15" hidden="1">0.0001</definedName>
    <definedName name="solver_drv" localSheetId="14" hidden="1">1</definedName>
    <definedName name="solver_drv" localSheetId="15" hidden="1">1</definedName>
    <definedName name="solver_eng" localSheetId="14" hidden="1">1</definedName>
    <definedName name="solver_eng" localSheetId="15" hidden="1">1</definedName>
    <definedName name="solver_est" localSheetId="14" hidden="1">1</definedName>
    <definedName name="solver_est" localSheetId="15" hidden="1">1</definedName>
    <definedName name="solver_itr" localSheetId="14" hidden="1">2147483647</definedName>
    <definedName name="solver_itr" localSheetId="15" hidden="1">2147483647</definedName>
    <definedName name="solver_mip" localSheetId="14" hidden="1">2147483647</definedName>
    <definedName name="solver_mip" localSheetId="15" hidden="1">2147483647</definedName>
    <definedName name="solver_mni" localSheetId="14" hidden="1">30</definedName>
    <definedName name="solver_mni" localSheetId="15" hidden="1">30</definedName>
    <definedName name="solver_mrt" localSheetId="14" hidden="1">0.075</definedName>
    <definedName name="solver_mrt" localSheetId="15" hidden="1">0.075</definedName>
    <definedName name="solver_msl" localSheetId="14" hidden="1">2</definedName>
    <definedName name="solver_msl" localSheetId="15" hidden="1">2</definedName>
    <definedName name="solver_neg" localSheetId="14" hidden="1">1</definedName>
    <definedName name="solver_neg" localSheetId="15" hidden="1">1</definedName>
    <definedName name="solver_nod" localSheetId="14" hidden="1">2147483647</definedName>
    <definedName name="solver_nod" localSheetId="15" hidden="1">2147483647</definedName>
    <definedName name="solver_num" localSheetId="14" hidden="1">0</definedName>
    <definedName name="solver_num" localSheetId="15" hidden="1">0</definedName>
    <definedName name="solver_nwt" localSheetId="14" hidden="1">1</definedName>
    <definedName name="solver_nwt" localSheetId="15" hidden="1">1</definedName>
    <definedName name="solver_opt" localSheetId="14" hidden="1">'8-Construction Debt'!#REF!</definedName>
    <definedName name="solver_opt" localSheetId="15" hidden="1">'9- Cost of Debt True-up'!#REF!</definedName>
    <definedName name="solver_pre" localSheetId="14" hidden="1">0.000001</definedName>
    <definedName name="solver_pre" localSheetId="15" hidden="1">0.000001</definedName>
    <definedName name="solver_rbv" localSheetId="14" hidden="1">1</definedName>
    <definedName name="solver_rbv" localSheetId="15" hidden="1">1</definedName>
    <definedName name="solver_rlx" localSheetId="14" hidden="1">2</definedName>
    <definedName name="solver_rlx" localSheetId="15" hidden="1">2</definedName>
    <definedName name="solver_rsd" localSheetId="14" hidden="1">0</definedName>
    <definedName name="solver_rsd" localSheetId="15" hidden="1">0</definedName>
    <definedName name="solver_scl" localSheetId="14" hidden="1">1</definedName>
    <definedName name="solver_scl" localSheetId="15" hidden="1">1</definedName>
    <definedName name="solver_sho" localSheetId="14" hidden="1">2</definedName>
    <definedName name="solver_sho" localSheetId="15" hidden="1">2</definedName>
    <definedName name="solver_ssz" localSheetId="14" hidden="1">100</definedName>
    <definedName name="solver_ssz" localSheetId="15" hidden="1">100</definedName>
    <definedName name="solver_tim" localSheetId="14" hidden="1">2147483647</definedName>
    <definedName name="solver_tim" localSheetId="15" hidden="1">2147483647</definedName>
    <definedName name="solver_tol" localSheetId="14" hidden="1">0.01</definedName>
    <definedName name="solver_tol" localSheetId="15" hidden="1">0.01</definedName>
    <definedName name="solver_typ" localSheetId="14" hidden="1">3</definedName>
    <definedName name="solver_typ" localSheetId="15" hidden="1">3</definedName>
    <definedName name="solver_val" localSheetId="14" hidden="1">200000000</definedName>
    <definedName name="solver_val" localSheetId="15" hidden="1">200000000</definedName>
    <definedName name="solver_ver" localSheetId="14" hidden="1">3</definedName>
    <definedName name="solver_ver" localSheetId="15" hidden="1">3</definedName>
    <definedName name="SPS_COS" localSheetId="9">#REF!</definedName>
    <definedName name="SPS_COS">#REF!</definedName>
    <definedName name="ssss" hidden="1">{TRUE,TRUE,-1.25,-15.5,484.5,279.75,FALSE,FALSE,TRUE,TRUE,0,3,#N/A,1,#N/A,6.54545454545454,15.55,1,FALSE,FALSE,3,TRUE,1,FALSE,100,"Swvu.WP1.","ACwvu.WP1.",1,FALSE,FALSE,0.25,0.25,0.25,0.25,1,"","&amp;L&amp;D &amp;T NBW&amp;C&amp;P&amp;R&amp;F",FALSE,FALSE,FALSE,FALSE,1,100,#N/A,#N/A,FALSE,FALSE,#N/A,#N/A,FALSE,FALSE}</definedName>
    <definedName name="STATE" localSheetId="9">#REF!</definedName>
    <definedName name="STATE">#REF!</definedName>
    <definedName name="statsrevised" hidden="1">{#N/A,#N/A,FALSE,"O&amp;M by processes";#N/A,#N/A,FALSE,"Elec Act vs Bud";#N/A,#N/A,FALSE,"G&amp;A";#N/A,#N/A,FALSE,"BGS";#N/A,#N/A,FALSE,"Res Cost"}</definedName>
    <definedName name="support" hidden="1">{#N/A,#N/A,FALSE,"O&amp;M by processes";#N/A,#N/A,FALSE,"Elec Act vs Bud";#N/A,#N/A,FALSE,"G&amp;A";#N/A,#N/A,FALSE,"BGS";#N/A,#N/A,FALSE,"Res Cost"}</definedName>
    <definedName name="supporti" hidden="1">{#N/A,#N/A,FALSE,"O&amp;M by processes";#N/A,#N/A,FALSE,"Elec Act vs Bud";#N/A,#N/A,FALSE,"G&amp;A";#N/A,#N/A,FALSE,"BGS";#N/A,#N/A,FALSE,"Res Cost"}</definedName>
    <definedName name="Swvu.OP." localSheetId="9" hidden="1">#REF!</definedName>
    <definedName name="Swvu.OP." hidden="1">#REF!</definedName>
    <definedName name="taxcalc" localSheetId="9">#REF!</definedName>
    <definedName name="taxcalc">#REF!</definedName>
    <definedName name="test" localSheetId="6" hidden="1">{"ARK_JURIS_FUEL",#N/A,FALSE,"Ark_Fuel&amp;Rev"}</definedName>
    <definedName name="TEST" localSheetId="7" hidden="1">{TRUE,TRUE,-1.25,-15.5,484.5,279.75,FALSE,FALSE,TRUE,TRUE,0,3,#N/A,1,#N/A,6.54545454545454,15.55,1,FALSE,FALSE,3,TRUE,1,FALSE,100,"Swvu.WP1.","ACwvu.WP1.",1,FALSE,FALSE,0.25,0.25,0.25,0.25,1,"","&amp;L&amp;D &amp;T NBW&amp;C&amp;P&amp;R&amp;F",FALSE,FALSE,FALSE,FALSE,1,100,#N/A,#N/A,FALSE,FALSE,#N/A,#N/A,FALSE,FALSE}</definedName>
    <definedName name="TEST" localSheetId="8" hidden="1">{TRUE,TRUE,-1.25,-15.5,484.5,279.75,FALSE,FALSE,TRUE,TRUE,0,3,#N/A,1,#N/A,6.54545454545454,15.55,1,FALSE,FALSE,3,TRUE,1,FALSE,100,"Swvu.WP1.","ACwvu.WP1.",1,FALSE,FALSE,0.25,0.25,0.25,0.25,1,"","&amp;L&amp;D &amp;T NBW&amp;C&amp;P&amp;R&amp;F",FALSE,FALSE,FALSE,FALSE,1,100,#N/A,#N/A,FALSE,FALSE,#N/A,#N/A,FALSE,FALSE}</definedName>
    <definedName name="TEST" localSheetId="9" hidden="1">{TRUE,TRUE,-1.25,-15.5,484.5,279.75,FALSE,FALSE,TRUE,TRUE,0,3,#N/A,1,#N/A,6.54545454545454,15.55,1,FALSE,FALSE,3,TRUE,1,FALSE,100,"Swvu.WP1.","ACwvu.WP1.",1,FALSE,FALSE,0.25,0.25,0.25,0.25,1,"","&amp;L&amp;D &amp;T NBW&amp;C&amp;P&amp;R&amp;F",FALSE,FALSE,FALSE,FALSE,1,100,#N/A,#N/A,FALSE,FALSE,#N/A,#N/A,FALSE,FALSE}</definedName>
    <definedName name="TEST" hidden="1">{TRUE,TRUE,-1.25,-15.5,484.5,279.75,FALSE,FALSE,TRUE,TRUE,0,3,#N/A,1,#N/A,6.54545454545454,15.55,1,FALSE,FALSE,3,TRUE,1,FALSE,100,"Swvu.WP1.","ACwvu.WP1.",1,FALSE,FALSE,0.25,0.25,0.25,0.25,1,"","&amp;L&amp;D &amp;T NBW&amp;C&amp;P&amp;R&amp;F",FALSE,FALSE,FALSE,FALSE,1,100,#N/A,#N/A,FALSE,FALSE,#N/A,#N/A,FALSE,FALSE}</definedName>
    <definedName name="toma" hidden="1">{#N/A,#N/A,FALSE,"O&amp;M by processes";#N/A,#N/A,FALSE,"Elec Act vs Bud";#N/A,#N/A,FALSE,"G&amp;A";#N/A,#N/A,FALSE,"BGS";#N/A,#N/A,FALSE,"Res Cost"}</definedName>
    <definedName name="tomb" hidden="1">{#N/A,#N/A,FALSE,"O&amp;M by processes";#N/A,#N/A,FALSE,"Elec Act vs Bud";#N/A,#N/A,FALSE,"G&amp;A";#N/A,#N/A,FALSE,"BGS";#N/A,#N/A,FALSE,"Res Cost"}</definedName>
    <definedName name="tomc" hidden="1">{#N/A,#N/A,FALSE,"O&amp;M by processes";#N/A,#N/A,FALSE,"Elec Act vs Bud";#N/A,#N/A,FALSE,"G&amp;A";#N/A,#N/A,FALSE,"BGS";#N/A,#N/A,FALSE,"Res Cost"}</definedName>
    <definedName name="tomd" hidden="1">{#N/A,#N/A,FALSE,"O&amp;M by processes";#N/A,#N/A,FALSE,"Elec Act vs Bud";#N/A,#N/A,FALSE,"G&amp;A";#N/A,#N/A,FALSE,"BGS";#N/A,#N/A,FALSE,"Res Cost"}</definedName>
    <definedName name="tomx" hidden="1">{#N/A,#N/A,FALSE,"O&amp;M by processes";#N/A,#N/A,FALSE,"Elec Act vs Bud";#N/A,#N/A,FALSE,"G&amp;A";#N/A,#N/A,FALSE,"BGS";#N/A,#N/A,FALSE,"Res Cost"}</definedName>
    <definedName name="tomy" hidden="1">{#N/A,#N/A,FALSE,"O&amp;M by processes";#N/A,#N/A,FALSE,"Elec Act vs Bud";#N/A,#N/A,FALSE,"G&amp;A";#N/A,#N/A,FALSE,"BGS";#N/A,#N/A,FALSE,"Res Cost"}</definedName>
    <definedName name="tomz" hidden="1">{#N/A,#N/A,FALSE,"O&amp;M by processes";#N/A,#N/A,FALSE,"Elec Act vs Bud";#N/A,#N/A,FALSE,"G&amp;A";#N/A,#N/A,FALSE,"BGS";#N/A,#N/A,FALSE,"Res Cost"}</definedName>
    <definedName name="Tota_Deferred" localSheetId="9">#REF!</definedName>
    <definedName name="Tota_Deferred">#REF!</definedName>
    <definedName name="Total" localSheetId="9">#REF!</definedName>
    <definedName name="Total">#REF!</definedName>
    <definedName name="tp" localSheetId="9">#REF!</definedName>
    <definedName name="tp">#REF!</definedName>
    <definedName name="w" localSheetId="7" hidden="1">{"MATALL",#N/A,FALSE,"Sheet4";"matclass",#N/A,FALSE,"Sheet4"}</definedName>
    <definedName name="w" localSheetId="8" hidden="1">{"MATALL",#N/A,FALSE,"Sheet4";"matclass",#N/A,FALSE,"Sheet4"}</definedName>
    <definedName name="w" localSheetId="9" hidden="1">{"MATALL",#N/A,FALSE,"Sheet4";"matclass",#N/A,FALSE,"Sheet4"}</definedName>
    <definedName name="w" hidden="1">{"MATALL",#N/A,FALSE,"Sheet4";"matclass",#N/A,FALSE,"Sheet4"}</definedName>
    <definedName name="wh" hidden="1">{#N/A,#N/A,FALSE,"O&amp;M by processes";#N/A,#N/A,FALSE,"Elec Act vs Bud";#N/A,#N/A,FALSE,"G&amp;A";#N/A,#N/A,FALSE,"BGS";#N/A,#N/A,FALSE,"Res Cost"}</definedName>
    <definedName name="what" hidden="1">{#N/A,#N/A,FALSE,"O&amp;M by processes";#N/A,#N/A,FALSE,"Elec Act vs Bud";#N/A,#N/A,FALSE,"G&amp;A";#N/A,#N/A,FALSE,"BGS";#N/A,#N/A,FALSE,"Res Cost"}</definedName>
    <definedName name="Whatwhat" hidden="1">{#N/A,#N/A,FALSE,"O&amp;M by processes";#N/A,#N/A,FALSE,"Elec Act vs Bud";#N/A,#N/A,FALSE,"G&amp;A";#N/A,#N/A,FALSE,"BGS";#N/A,#N/A,FALSE,"Res Cost"}</definedName>
    <definedName name="who" hidden="1">{#N/A,#N/A,FALSE,"O&amp;M by processes";#N/A,#N/A,FALSE,"Elec Act vs Bud";#N/A,#N/A,FALSE,"G&amp;A";#N/A,#N/A,FALSE,"BGS";#N/A,#N/A,FALSE,"Res Cost"}</definedName>
    <definedName name="whowho" hidden="1">{#N/A,#N/A,FALSE,"O&amp;M by processes";#N/A,#N/A,FALSE,"Elec Act vs Bud";#N/A,#N/A,FALSE,"G&amp;A";#N/A,#N/A,FALSE,"BGS";#N/A,#N/A,FALSE,"Res Cost"}</definedName>
    <definedName name="whwh" hidden="1">{#N/A,#N/A,FALSE,"O&amp;M by processes";#N/A,#N/A,FALSE,"Elec Act vs Bud";#N/A,#N/A,FALSE,"G&amp;A";#N/A,#N/A,FALSE,"BGS";#N/A,#N/A,FALSE,"Res Cost"}</definedName>
    <definedName name="why" hidden="1">{#N/A,#N/A,FALSE,"O&amp;M by processes";#N/A,#N/A,FALSE,"Elec Act vs Bud";#N/A,#N/A,FALSE,"G&amp;A";#N/A,#N/A,FALSE,"BGS";#N/A,#N/A,FALSE,"Res Cost"}</definedName>
    <definedName name="WORKCAPa" localSheetId="7" hidden="1">{"WCCWCLL",#N/A,FALSE,"Sheet3";"PP",#N/A,FALSE,"Sheet3";"MAT1",#N/A,FALSE,"Sheet3";"MAT2",#N/A,FALSE,"Sheet3"}</definedName>
    <definedName name="WORKCAPa" localSheetId="8" hidden="1">{"WCCWCLL",#N/A,FALSE,"Sheet3";"PP",#N/A,FALSE,"Sheet3";"MAT1",#N/A,FALSE,"Sheet3";"MAT2",#N/A,FALSE,"Sheet3"}</definedName>
    <definedName name="WORKCAPa" localSheetId="9" hidden="1">{"WCCWCLL",#N/A,FALSE,"Sheet3";"PP",#N/A,FALSE,"Sheet3";"MAT1",#N/A,FALSE,"Sheet3";"MAT2",#N/A,FALSE,"Sheet3"}</definedName>
    <definedName name="WORKCAPa" hidden="1">{"WCCWCLL",#N/A,FALSE,"Sheet3";"PP",#N/A,FALSE,"Sheet3";"MAT1",#N/A,FALSE,"Sheet3";"MAT2",#N/A,FALSE,"Sheet3"}</definedName>
    <definedName name="wrn" hidden="1">{#N/A,#N/A,FALSE,"O&amp;M by processes";#N/A,#N/A,FALSE,"Elec Act vs Bud";#N/A,#N/A,FALSE,"G&amp;A";#N/A,#N/A,FALSE,"BGS";#N/A,#N/A,FALSE,"Res Cost"}</definedName>
    <definedName name="wrn.2006._.Rate._.Case." localSheetId="7" hidden="1">{"DAB-1, Sch 21, Pg 1",#N/A,FALSE,"ELEC ENERGY";"DAB-1, Sch 21, Pg 2",#N/A,FALSE,"RTPDenverWater";"DAB-1, Sch 21, Pg 3",#N/A,FALSE,"INCREMENTAL - WHOLESALE"}</definedName>
    <definedName name="wrn.2006._.Rate._.Case." localSheetId="8" hidden="1">{"DAB-1, Sch 21, Pg 1",#N/A,FALSE,"ELEC ENERGY";"DAB-1, Sch 21, Pg 2",#N/A,FALSE,"RTPDenverWater";"DAB-1, Sch 21, Pg 3",#N/A,FALSE,"INCREMENTAL - WHOLESALE"}</definedName>
    <definedName name="wrn.2006._.Rate._.Case." localSheetId="9" hidden="1">{"DAB-1, Sch 21, Pg 1",#N/A,FALSE,"ELEC ENERGY";"DAB-1, Sch 21, Pg 2",#N/A,FALSE,"RTPDenverWater";"DAB-1, Sch 21, Pg 3",#N/A,FALSE,"INCREMENTAL - WHOLESALE"}</definedName>
    <definedName name="wrn.2006._.Rate._.Case." hidden="1">{"DAB-1, Sch 21, Pg 1",#N/A,FALSE,"ELEC ENERGY";"DAB-1, Sch 21, Pg 2",#N/A,FALSE,"RTPDenverWater";"DAB-1, Sch 21, Pg 3",#N/A,FALSE,"INCREMENTAL - WHOLESALE"}</definedName>
    <definedName name="wrn.722." hidden="1">{#N/A,#N/A,FALSE,"CURRENT"}</definedName>
    <definedName name="wrn.AGT." hidden="1">{"AGT",#N/A,FALSE,"Revenue"}</definedName>
    <definedName name="wrn.ARK._.JURIS._.FAC._.CALC." localSheetId="7" hidden="1">{"ARK_JURIS_FAC",#N/A,FALSE,"Ark_Fuel&amp;Rev"}</definedName>
    <definedName name="wrn.ARK._.JURIS._.FAC._.CALC." localSheetId="8" hidden="1">{"ARK_JURIS_FAC",#N/A,FALSE,"Ark_Fuel&amp;Rev"}</definedName>
    <definedName name="wrn.ARK._.JURIS._.FAC._.CALC." localSheetId="9" hidden="1">{"ARK_JURIS_FAC",#N/A,FALSE,"Ark_Fuel&amp;Rev"}</definedName>
    <definedName name="wrn.ARK._.JURIS._.FAC._.CALC." hidden="1">{"ARK_JURIS_FAC",#N/A,FALSE,"Ark_Fuel&amp;Rev"}</definedName>
    <definedName name="wrn.ARK._.JURIS._.FUEL._.COST." localSheetId="7" hidden="1">{"ARK_JURIS_FUEL",#N/A,FALSE,"Ark_Fuel&amp;Rev"}</definedName>
    <definedName name="wrn.ARK._.JURIS._.FUEL._.COST." localSheetId="8" hidden="1">{"ARK_JURIS_FUEL",#N/A,FALSE,"Ark_Fuel&amp;Rev"}</definedName>
    <definedName name="wrn.ARK._.JURIS._.FUEL._.COST." localSheetId="9" hidden="1">{"ARK_JURIS_FUEL",#N/A,FALSE,"Ark_Fuel&amp;Rev"}</definedName>
    <definedName name="wrn.ARK._.JURIS._.FUEL._.COST." hidden="1">{"ARK_JURIS_FUEL",#N/A,FALSE,"Ark_Fuel&amp;Rev"}</definedName>
    <definedName name="wrn.ATOKA._.FAC._.CALC." localSheetId="7" hidden="1">{"ATOKA_FAC",#N/A,FALSE,"Atoka"}</definedName>
    <definedName name="wrn.ATOKA._.FAC._.CALC." localSheetId="8" hidden="1">{"ATOKA_FAC",#N/A,FALSE,"Atoka"}</definedName>
    <definedName name="wrn.ATOKA._.FAC._.CALC." localSheetId="9" hidden="1">{"ATOKA_FAC",#N/A,FALSE,"Atoka"}</definedName>
    <definedName name="wrn.ATOKA._.FAC._.CALC." hidden="1">{"ATOKA_FAC",#N/A,FALSE,"Atoka"}</definedName>
    <definedName name="wrn.August._.1._.2003._.Rate._.Change." hidden="1">{"JFJ-1",#N/A,FALSE,"JFJ-1 Deferral Recovery Rate";"JFJ-2",#N/A,FALSE,"JFJ-2 NNC Rates";"JFJ-3",#N/A,FALSE,"JFJ-3 MTC Rate";"JFJ-4",#N/A,FALSE,"JFJ-4 CEP Rate";"JFJ-5",#N/A,FALSE,"JFJ-5 USF Rate";"JFJ-6",#N/A,FALSE,"JFJ-6 CRA Rate";"JFJ-7",#N/A,FALSE,"JFJ-7 2003 Rate Impact Summary";"JFJ-8",#N/A,FALSE,"ACE 25 Year Sales Forecast"}</definedName>
    <definedName name="wrn.Basic." hidden="1">{#N/A,#N/A,FALSE,"O&amp;M by processes";#N/A,#N/A,FALSE,"Elec Act vs Bud";#N/A,#N/A,FALSE,"G&amp;A";#N/A,#N/A,FALSE,"BGS";#N/A,#N/A,FALSE,"Res Cost"}</definedName>
    <definedName name="wrn.ChartSet." hidden="1">{#N/A,#N/A,FALSE,"Elec Deliv";#N/A,#N/A,FALSE,"Atlantic Pie";#N/A,#N/A,FALSE,"Bay Pie";#N/A,#N/A,FALSE,"New Castle Pie";#N/A,#N/A,FALSE,"Transmission Pie"}</definedName>
    <definedName name="wrn.CONOCO._.FAC." localSheetId="7" hidden="1">{"CONOCO_FAC",#N/A,FALSE,"Conoco FAC"}</definedName>
    <definedName name="wrn.CONOCO._.FAC." localSheetId="8" hidden="1">{"CONOCO_FAC",#N/A,FALSE,"Conoco FAC"}</definedName>
    <definedName name="wrn.CONOCO._.FAC." localSheetId="9" hidden="1">{"CONOCO_FAC",#N/A,FALSE,"Conoco FAC"}</definedName>
    <definedName name="wrn.CONOCO._.FAC." hidden="1">{"CONOCO_FAC",#N/A,FALSE,"Conoco FAC"}</definedName>
    <definedName name="wrn.cwip." localSheetId="7" hidden="1">{"CWIP2",#N/A,FALSE,"CWIP";"CWIP3",#N/A,FALSE,"CWIP"}</definedName>
    <definedName name="wrn.cwip." localSheetId="8" hidden="1">{"CWIP2",#N/A,FALSE,"CWIP";"CWIP3",#N/A,FALSE,"CWIP"}</definedName>
    <definedName name="wrn.cwip." localSheetId="9" hidden="1">{"CWIP2",#N/A,FALSE,"CWIP";"CWIP3",#N/A,FALSE,"CWIP"}</definedName>
    <definedName name="wrn.cwip." hidden="1">{"CWIP2",#N/A,FALSE,"CWIP";"CWIP3",#N/A,FALSE,"CWIP"}</definedName>
    <definedName name="wrn.cwipa" localSheetId="7" hidden="1">{"CWIP2",#N/A,FALSE,"CWIP";"CWIP3",#N/A,FALSE,"CWIP"}</definedName>
    <definedName name="wrn.cwipa" localSheetId="8" hidden="1">{"CWIP2",#N/A,FALSE,"CWIP";"CWIP3",#N/A,FALSE,"CWIP"}</definedName>
    <definedName name="wrn.cwipa" localSheetId="9" hidden="1">{"CWIP2",#N/A,FALSE,"CWIP";"CWIP3",#N/A,FALSE,"CWIP"}</definedName>
    <definedName name="wrn.cwipa" hidden="1">{"CWIP2",#N/A,FALSE,"CWIP";"CWIP3",#N/A,FALSE,"CWIP"}</definedName>
    <definedName name="wrn.Data._.dump." hidden="1">{"Input Data",#N/A,FALSE,"Input";"Income and Cash Flow",#N/A,FALSE,"Calculations"}</definedName>
    <definedName name="wrn.Deferral._.Forecast." hidden="1">{"Summary Deferral Forecast",#N/A,FALSE,"Deferral Forecast";"BGS Deferral Forecast",#N/A,FALSE,"BGS Deferral";"NNC Deferral Forecast",#N/A,FALSE,"NNC Deferral";"MTCDeferralForecast",#N/A,FALSE,"MTC Deferral";"SBC Deferral Forecast",#N/A,FALSE,"SBC Deferral"}</definedName>
    <definedName name="wrn.Earnings._.Test." localSheetId="7" hidden="1">{"Schedule 7",#N/A,FALSE,"Earnings Test Adjustments";"Schedule 8",#N/A,FALSE,"Rate Base Adjustments";"Schedule 8a",#N/A,FALSE,"SterlingStip";"Schedule 9",#N/A,FALSE,"Rate Base Adjustments";"Schedule 10",#N/A,FALSE,"Future Use Earnings";"Schedule 11",#N/A,FALSE,"Rate Base Adjustments";"Schedule 13",#N/A,FALSE,"Deferred Taxes";"Schedule 14",#N/A,FALSE,"Rate Base Adjustments";"Schedule 18",#N/A,FALSE,"Rate Base Adjustments";"Schedule 19",#N/A,FALSE,"PSCredit Fees";"Schedule 20",#N/A,FALSE,"Dues";"Schedule 21",#N/A,FALSE,"A&amp;G Adjustments";"Schedule 22",#N/A,FALSE,"A&amp;G Adjustments";"Schedule 23",#N/A,FALSE,"A&amp;G Adjustments";"Schedule 24",#N/A,FALSE,"Deprec. &amp; Amort. Exp";"Schedule 25",#N/A,FALSE,"TOTI";"Schedule 27",#N/A,FALSE,"AFDC"}</definedName>
    <definedName name="wrn.Earnings._.Test." localSheetId="8" hidden="1">{"Schedule 7",#N/A,FALSE,"Earnings Test Adjustments";"Schedule 8",#N/A,FALSE,"Rate Base Adjustments";"Schedule 8a",#N/A,FALSE,"SterlingStip";"Schedule 9",#N/A,FALSE,"Rate Base Adjustments";"Schedule 10",#N/A,FALSE,"Future Use Earnings";"Schedule 11",#N/A,FALSE,"Rate Base Adjustments";"Schedule 13",#N/A,FALSE,"Deferred Taxes";"Schedule 14",#N/A,FALSE,"Rate Base Adjustments";"Schedule 18",#N/A,FALSE,"Rate Base Adjustments";"Schedule 19",#N/A,FALSE,"PSCredit Fees";"Schedule 20",#N/A,FALSE,"Dues";"Schedule 21",#N/A,FALSE,"A&amp;G Adjustments";"Schedule 22",#N/A,FALSE,"A&amp;G Adjustments";"Schedule 23",#N/A,FALSE,"A&amp;G Adjustments";"Schedule 24",#N/A,FALSE,"Deprec. &amp; Amort. Exp";"Schedule 25",#N/A,FALSE,"TOTI";"Schedule 27",#N/A,FALSE,"AFDC"}</definedName>
    <definedName name="wrn.Earnings._.Test." localSheetId="9" hidden="1">{"Schedule 7",#N/A,FALSE,"Earnings Test Adjustments";"Schedule 8",#N/A,FALSE,"Rate Base Adjustments";"Schedule 8a",#N/A,FALSE,"SterlingStip";"Schedule 9",#N/A,FALSE,"Rate Base Adjustments";"Schedule 10",#N/A,FALSE,"Future Use Earnings";"Schedule 11",#N/A,FALSE,"Rate Base Adjustments";"Schedule 13",#N/A,FALSE,"Deferred Taxes";"Schedule 14",#N/A,FALSE,"Rate Base Adjustments";"Schedule 18",#N/A,FALSE,"Rate Base Adjustments";"Schedule 19",#N/A,FALSE,"PSCredit Fees";"Schedule 20",#N/A,FALSE,"Dues";"Schedule 21",#N/A,FALSE,"A&amp;G Adjustments";"Schedule 22",#N/A,FALSE,"A&amp;G Adjustments";"Schedule 23",#N/A,FALSE,"A&amp;G Adjustments";"Schedule 24",#N/A,FALSE,"Deprec. &amp; Amort. Exp";"Schedule 25",#N/A,FALSE,"TOTI";"Schedule 27",#N/A,FALSE,"AFDC"}</definedName>
    <definedName name="wrn.Earnings._.Test." hidden="1">{"Schedule 7",#N/A,FALSE,"Earnings Test Adjustments";"Schedule 8",#N/A,FALSE,"Rate Base Adjustments";"Schedule 8a",#N/A,FALSE,"SterlingStip";"Schedule 9",#N/A,FALSE,"Rate Base Adjustments";"Schedule 10",#N/A,FALSE,"Future Use Earnings";"Schedule 11",#N/A,FALSE,"Rate Base Adjustments";"Schedule 13",#N/A,FALSE,"Deferred Taxes";"Schedule 14",#N/A,FALSE,"Rate Base Adjustments";"Schedule 18",#N/A,FALSE,"Rate Base Adjustments";"Schedule 19",#N/A,FALSE,"PSCredit Fees";"Schedule 20",#N/A,FALSE,"Dues";"Schedule 21",#N/A,FALSE,"A&amp;G Adjustments";"Schedule 22",#N/A,FALSE,"A&amp;G Adjustments";"Schedule 23",#N/A,FALSE,"A&amp;G Adjustments";"Schedule 24",#N/A,FALSE,"Deprec. &amp; Amort. Exp";"Schedule 25",#N/A,FALSE,"TOTI";"Schedule 27",#N/A,FALSE,"AFDC"}</definedName>
    <definedName name="wrn.ET._.Schedules." localSheetId="7" hidden="1">{"ET Schedule 7",#N/A,FALSE,"Plant Adjustments";"ET Schedule 9",#N/A,FALSE,"SterlingStip";"ET Schedule 10",#N/A,FALSE,"Plant Adjustments";"ET Schedule 13",#N/A,FALSE,"Plant Adjustments";"ET Schedule 16",#N/A,FALSE,"DeferredTaxes"}</definedName>
    <definedName name="wrn.ET._.Schedules." localSheetId="8" hidden="1">{"ET Schedule 7",#N/A,FALSE,"Plant Adjustments";"ET Schedule 9",#N/A,FALSE,"SterlingStip";"ET Schedule 10",#N/A,FALSE,"Plant Adjustments";"ET Schedule 13",#N/A,FALSE,"Plant Adjustments";"ET Schedule 16",#N/A,FALSE,"DeferredTaxes"}</definedName>
    <definedName name="wrn.ET._.Schedules." localSheetId="9" hidden="1">{"ET Schedule 7",#N/A,FALSE,"Plant Adjustments";"ET Schedule 9",#N/A,FALSE,"SterlingStip";"ET Schedule 10",#N/A,FALSE,"Plant Adjustments";"ET Schedule 13",#N/A,FALSE,"Plant Adjustments";"ET Schedule 16",#N/A,FALSE,"DeferredTaxes"}</definedName>
    <definedName name="wrn.ET._.Schedules." hidden="1">{"ET Schedule 7",#N/A,FALSE,"Plant Adjustments";"ET Schedule 9",#N/A,FALSE,"SterlingStip";"ET Schedule 10",#N/A,FALSE,"Plant Adjustments";"ET Schedule 13",#N/A,FALSE,"Plant Adjustments";"ET Schedule 16",#N/A,FALSE,"DeferredTaxes"}</definedName>
    <definedName name="wrn.FAC._.SUMMARY." localSheetId="7" hidden="1">{"FAC_SUMMARY",#N/A,FALSE,"Summaries"}</definedName>
    <definedName name="wrn.FAC._.SUMMARY." localSheetId="8" hidden="1">{"FAC_SUMMARY",#N/A,FALSE,"Summaries"}</definedName>
    <definedName name="wrn.FAC._.SUMMARY." localSheetId="9" hidden="1">{"FAC_SUMMARY",#N/A,FALSE,"Summaries"}</definedName>
    <definedName name="wrn.FAC._.SUMMARY." hidden="1">{"FAC_SUMMARY",#N/A,FALSE,"Summaries"}</definedName>
    <definedName name="wrn.FERC._.FAC._.CALC." localSheetId="7" hidden="1">{"FERC_FAC",#N/A,FALSE,"FERC_Fuel&amp;Rev"}</definedName>
    <definedName name="wrn.FERC._.FAC._.CALC." localSheetId="8" hidden="1">{"FERC_FAC",#N/A,FALSE,"FERC_Fuel&amp;Rev"}</definedName>
    <definedName name="wrn.FERC._.FAC._.CALC." localSheetId="9" hidden="1">{"FERC_FAC",#N/A,FALSE,"FERC_Fuel&amp;Rev"}</definedName>
    <definedName name="wrn.FERC._.FAC._.CALC." hidden="1">{"FERC_FAC",#N/A,FALSE,"FERC_Fuel&amp;Rev"}</definedName>
    <definedName name="wrn.FERC._.WEATHER._.and._.JURIS._.FUEL." localSheetId="7" hidden="1">{"FERC_WEATHER_AND_FUEL",#N/A,FALSE,"FERC_Fuel&amp;Rev"}</definedName>
    <definedName name="wrn.FERC._.WEATHER._.and._.JURIS._.FUEL." localSheetId="8" hidden="1">{"FERC_WEATHER_AND_FUEL",#N/A,FALSE,"FERC_Fuel&amp;Rev"}</definedName>
    <definedName name="wrn.FERC._.WEATHER._.and._.JURIS._.FUEL." localSheetId="9" hidden="1">{"FERC_WEATHER_AND_FUEL",#N/A,FALSE,"FERC_Fuel&amp;Rev"}</definedName>
    <definedName name="wrn.FERC._.WEATHER._.and._.JURIS._.FUEL." hidden="1">{"FERC_WEATHER_AND_FUEL",#N/A,FALSE,"FERC_Fuel&amp;Rev"}</definedName>
    <definedName name="wrn.Filing."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or._.filling._.out._.assessments." hidden="1">{"Print Empty Template",#N/A,FALSE,"Input"}</definedName>
    <definedName name="wrn.full._.print." localSheetId="7" hidden="1">{#N/A,#N/A,FALSE,"ror";#N/A,#N/A,FALSE,"coc";"cwctot",#N/A,FALSE,"cwc";"cwcelec",#N/A,FALSE,"cwc";"cwcgas",#N/A,FALSE,"cwc";"cwctherm",#N/A,FALSE,"cwc";"om",#N/A,FALSE,"cwc";"vacpay",#N/A,FALSE,"cwc";"precwctot",#N/A,FALSE,"precwc";"precwcelec",#N/A,FALSE,"precwc";"precwcgas",#N/A,FALSE,"precwc";"precwctherm",#N/A,FALSE,"precwc";#N/A,#N/A,FALSE,"erb";#N/A,#N/A,FALSE,"grb";#N/A,#N/A,FALSE,"trb";#N/A,#N/A,FALSE,"deftax";#N/A,#N/A,FALSE,"cocsup";"fsv1",#N/A,FALSE,"fsv";"fsv2",#N/A,FALSE,"fsv"}</definedName>
    <definedName name="wrn.full._.print." localSheetId="8" hidden="1">{#N/A,#N/A,FALSE,"ror";#N/A,#N/A,FALSE,"coc";"cwctot",#N/A,FALSE,"cwc";"cwcelec",#N/A,FALSE,"cwc";"cwcgas",#N/A,FALSE,"cwc";"cwctherm",#N/A,FALSE,"cwc";"om",#N/A,FALSE,"cwc";"vacpay",#N/A,FALSE,"cwc";"precwctot",#N/A,FALSE,"precwc";"precwcelec",#N/A,FALSE,"precwc";"precwcgas",#N/A,FALSE,"precwc";"precwctherm",#N/A,FALSE,"precwc";#N/A,#N/A,FALSE,"erb";#N/A,#N/A,FALSE,"grb";#N/A,#N/A,FALSE,"trb";#N/A,#N/A,FALSE,"deftax";#N/A,#N/A,FALSE,"cocsup";"fsv1",#N/A,FALSE,"fsv";"fsv2",#N/A,FALSE,"fsv"}</definedName>
    <definedName name="wrn.full._.print." localSheetId="9" hidden="1">{#N/A,#N/A,FALSE,"ror";#N/A,#N/A,FALSE,"coc";"cwctot",#N/A,FALSE,"cwc";"cwcelec",#N/A,FALSE,"cwc";"cwcgas",#N/A,FALSE,"cwc";"cwctherm",#N/A,FALSE,"cwc";"om",#N/A,FALSE,"cwc";"vacpay",#N/A,FALSE,"cwc";"precwctot",#N/A,FALSE,"precwc";"precwcelec",#N/A,FALSE,"precwc";"precwcgas",#N/A,FALSE,"precwc";"precwctherm",#N/A,FALSE,"precwc";#N/A,#N/A,FALSE,"erb";#N/A,#N/A,FALSE,"grb";#N/A,#N/A,FALSE,"trb";#N/A,#N/A,FALSE,"deftax";#N/A,#N/A,FALSE,"cocsup";"fsv1",#N/A,FALSE,"fsv";"fsv2",#N/A,FALSE,"fsv"}</definedName>
    <definedName name="wrn.full._.print." hidden="1">{#N/A,#N/A,FALSE,"ror";#N/A,#N/A,FALSE,"coc";"cwctot",#N/A,FALSE,"cwc";"cwcelec",#N/A,FALSE,"cwc";"cwcgas",#N/A,FALSE,"cwc";"cwctherm",#N/A,FALSE,"cwc";"om",#N/A,FALSE,"cwc";"vacpay",#N/A,FALSE,"cwc";"precwctot",#N/A,FALSE,"precwc";"precwcelec",#N/A,FALSE,"precwc";"precwcgas",#N/A,FALSE,"precwc";"precwctherm",#N/A,FALSE,"precwc";#N/A,#N/A,FALSE,"erb";#N/A,#N/A,FALSE,"grb";#N/A,#N/A,FALSE,"trb";#N/A,#N/A,FALSE,"deftax";#N/A,#N/A,FALSE,"cocsup";"fsv1",#N/A,FALSE,"fsv";"fsv2",#N/A,FALSE,"fsv"}</definedName>
    <definedName name="wrn.go." localSheetId="7" hidden="1">{"wp_h4.2",#N/A,FALSE,"WP_H4.2";"wp_h4.3",#N/A,FALSE,"WP_H4.3"}</definedName>
    <definedName name="wrn.go." localSheetId="8" hidden="1">{"wp_h4.2",#N/A,FALSE,"WP_H4.2";"wp_h4.3",#N/A,FALSE,"WP_H4.3"}</definedName>
    <definedName name="wrn.go." localSheetId="9" hidden="1">{"wp_h4.2",#N/A,FALSE,"WP_H4.2";"wp_h4.3",#N/A,FALSE,"WP_H4.3"}</definedName>
    <definedName name="wrn.go." hidden="1">{"wp_h4.2",#N/A,FALSE,"WP_H4.2";"wp_h4.3",#N/A,FALSE,"WP_H4.3"}</definedName>
    <definedName name="wrn.HLP._.Detail." hidden="1">{"2002 - 2006 Detail Income Statement",#N/A,FALSE,"TUB Income Statement wo DW";"BGS Deferral",#N/A,FALSE,"BGS Deferral";"NNC Deferral",#N/A,FALSE,"NNC Deferral";"MTC Deferral",#N/A,FALSE,"MTC Deferral";#N/A,#N/A,FALSE,"Schedule D"}</definedName>
    <definedName name="wrn.matdtl." localSheetId="7" hidden="1">{"MATALL",#N/A,FALSE,"Sheet4";"matclass",#N/A,FALSE,"Sheet4"}</definedName>
    <definedName name="wrn.matdtl." localSheetId="8" hidden="1">{"MATALL",#N/A,FALSE,"Sheet4";"matclass",#N/A,FALSE,"Sheet4"}</definedName>
    <definedName name="wrn.matdtl." localSheetId="9" hidden="1">{"MATALL",#N/A,FALSE,"Sheet4";"matclass",#N/A,FALSE,"Sheet4"}</definedName>
    <definedName name="wrn.matdtl." hidden="1">{"MATALL",#N/A,FALSE,"Sheet4";"matclass",#N/A,FALSE,"Sheet4"}</definedName>
    <definedName name="wrn.matdtla" localSheetId="7" hidden="1">{"MATALL",#N/A,FALSE,"Sheet4";"matclass",#N/A,FALSE,"Sheet4"}</definedName>
    <definedName name="wrn.matdtla" localSheetId="8" hidden="1">{"MATALL",#N/A,FALSE,"Sheet4";"matclass",#N/A,FALSE,"Sheet4"}</definedName>
    <definedName name="wrn.matdtla" localSheetId="9" hidden="1">{"MATALL",#N/A,FALSE,"Sheet4";"matclass",#N/A,FALSE,"Sheet4"}</definedName>
    <definedName name="wrn.matdtla" hidden="1">{"MATALL",#N/A,FALSE,"Sheet4";"matclass",#N/A,FALSE,"Sheet4"}</definedName>
    <definedName name="wrn.MFR." localSheetId="7" hidden="1">{#N/A,#N/A,FALSE,"Index";#N/A,#N/A,FALSE,"SCH_B1";#N/A,#N/A,FALSE,"SCH_B2";#N/A,#N/A,FALSE,"SCH_B2.1";#N/A,#N/A,FALSE,"SCH_B2.2";#N/A,#N/A,FALSE,"SCH_B2.3";#N/A,#N/A,FALSE,"SCH_B2.4";#N/A,#N/A,FALSE,"SCH_B3";#N/A,#N/A,FALSE,"SCH_B3.1";#N/A,#N/A,FALSE,"SCH_C1-a";#N/A,#N/A,FALSE,"SCH_C2";#N/A,#N/A,FALSE,"SCH_C2.1";#N/A,#N/A,FALSE,"SCH_D1A";#N/A,#N/A,FALSE,"SCH_D2";#N/A,#N/A,FALSE,"SCH_D2.1";#N/A,#N/A,FALSE,"SCH_E1";#N/A,#N/A,FALSE,"SCH_F1";#N/A,#N/A,FALSE,"SCH_F-2";#N/A,#N/A,FALSE,"SCH_F-3";#N/A,#N/A,FALSE,"SCH_H1";#N/A,#N/A,FALSE,"SCH_H2";#N/A,#N/A,FALSE,"SCH_H2.1";#N/A,#N/A,FALSE,"SCH_I1";#N/A,#N/A,FALSE,"SCH_I1a";#N/A,#N/A,FALSE,"SCH_J1";#N/A,#N/A,FALSE,"SCH_J3";#N/A,#N/A,FALSE,"SCH_J4"}</definedName>
    <definedName name="wrn.MFR." localSheetId="8" hidden="1">{#N/A,#N/A,FALSE,"Index";#N/A,#N/A,FALSE,"SCH_B1";#N/A,#N/A,FALSE,"SCH_B2";#N/A,#N/A,FALSE,"SCH_B2.1";#N/A,#N/A,FALSE,"SCH_B2.2";#N/A,#N/A,FALSE,"SCH_B2.3";#N/A,#N/A,FALSE,"SCH_B2.4";#N/A,#N/A,FALSE,"SCH_B3";#N/A,#N/A,FALSE,"SCH_B3.1";#N/A,#N/A,FALSE,"SCH_C1-a";#N/A,#N/A,FALSE,"SCH_C2";#N/A,#N/A,FALSE,"SCH_C2.1";#N/A,#N/A,FALSE,"SCH_D1A";#N/A,#N/A,FALSE,"SCH_D2";#N/A,#N/A,FALSE,"SCH_D2.1";#N/A,#N/A,FALSE,"SCH_E1";#N/A,#N/A,FALSE,"SCH_F1";#N/A,#N/A,FALSE,"SCH_F-2";#N/A,#N/A,FALSE,"SCH_F-3";#N/A,#N/A,FALSE,"SCH_H1";#N/A,#N/A,FALSE,"SCH_H2";#N/A,#N/A,FALSE,"SCH_H2.1";#N/A,#N/A,FALSE,"SCH_I1";#N/A,#N/A,FALSE,"SCH_I1a";#N/A,#N/A,FALSE,"SCH_J1";#N/A,#N/A,FALSE,"SCH_J3";#N/A,#N/A,FALSE,"SCH_J4"}</definedName>
    <definedName name="wrn.MFR." localSheetId="9" hidden="1">{#N/A,#N/A,FALSE,"Index";#N/A,#N/A,FALSE,"SCH_B1";#N/A,#N/A,FALSE,"SCH_B2";#N/A,#N/A,FALSE,"SCH_B2.1";#N/A,#N/A,FALSE,"SCH_B2.2";#N/A,#N/A,FALSE,"SCH_B2.3";#N/A,#N/A,FALSE,"SCH_B2.4";#N/A,#N/A,FALSE,"SCH_B3";#N/A,#N/A,FALSE,"SCH_B3.1";#N/A,#N/A,FALSE,"SCH_C1-a";#N/A,#N/A,FALSE,"SCH_C2";#N/A,#N/A,FALSE,"SCH_C2.1";#N/A,#N/A,FALSE,"SCH_D1A";#N/A,#N/A,FALSE,"SCH_D2";#N/A,#N/A,FALSE,"SCH_D2.1";#N/A,#N/A,FALSE,"SCH_E1";#N/A,#N/A,FALSE,"SCH_F1";#N/A,#N/A,FALSE,"SCH_F-2";#N/A,#N/A,FALSE,"SCH_F-3";#N/A,#N/A,FALSE,"SCH_H1";#N/A,#N/A,FALSE,"SCH_H2";#N/A,#N/A,FALSE,"SCH_H2.1";#N/A,#N/A,FALSE,"SCH_I1";#N/A,#N/A,FALSE,"SCH_I1a";#N/A,#N/A,FALSE,"SCH_J1";#N/A,#N/A,FALSE,"SCH_J3";#N/A,#N/A,FALSE,"SCH_J4"}</definedName>
    <definedName name="wrn.MFR." hidden="1">{#N/A,#N/A,FALSE,"Index";#N/A,#N/A,FALSE,"SCH_B1";#N/A,#N/A,FALSE,"SCH_B2";#N/A,#N/A,FALSE,"SCH_B2.1";#N/A,#N/A,FALSE,"SCH_B2.2";#N/A,#N/A,FALSE,"SCH_B2.3";#N/A,#N/A,FALSE,"SCH_B2.4";#N/A,#N/A,FALSE,"SCH_B3";#N/A,#N/A,FALSE,"SCH_B3.1";#N/A,#N/A,FALSE,"SCH_C1-a";#N/A,#N/A,FALSE,"SCH_C2";#N/A,#N/A,FALSE,"SCH_C2.1";#N/A,#N/A,FALSE,"SCH_D1A";#N/A,#N/A,FALSE,"SCH_D2";#N/A,#N/A,FALSE,"SCH_D2.1";#N/A,#N/A,FALSE,"SCH_E1";#N/A,#N/A,FALSE,"SCH_F1";#N/A,#N/A,FALSE,"SCH_F-2";#N/A,#N/A,FALSE,"SCH_F-3";#N/A,#N/A,FALSE,"SCH_H1";#N/A,#N/A,FALSE,"SCH_H2";#N/A,#N/A,FALSE,"SCH_H2.1";#N/A,#N/A,FALSE,"SCH_I1";#N/A,#N/A,FALSE,"SCH_I1a";#N/A,#N/A,FALSE,"SCH_J1";#N/A,#N/A,FALSE,"SCH_J3";#N/A,#N/A,FALSE,"SCH_J4"}</definedName>
    <definedName name="wrn.OK._.FUEL._.COMPARISON." localSheetId="7" hidden="1">{"OK_FUEL_COMPARISON",#N/A,FALSE,"Ok_Fuel&amp;Rev"}</definedName>
    <definedName name="wrn.OK._.FUEL._.COMPARISON." localSheetId="8" hidden="1">{"OK_FUEL_COMPARISON",#N/A,FALSE,"Ok_Fuel&amp;Rev"}</definedName>
    <definedName name="wrn.OK._.FUEL._.COMPARISON." localSheetId="9" hidden="1">{"OK_FUEL_COMPARISON",#N/A,FALSE,"Ok_Fuel&amp;Rev"}</definedName>
    <definedName name="wrn.OK._.FUEL._.COMPARISON." hidden="1">{"OK_FUEL_COMPARISON",#N/A,FALSE,"Ok_Fuel&amp;Rev"}</definedName>
    <definedName name="wrn.OK._.JURIS._.FAC._.CALCULATION." localSheetId="7" hidden="1">{"OK_JURIS_FAC",#N/A,FALSE,"Ok_Fuel&amp;Rev"}</definedName>
    <definedName name="wrn.OK._.JURIS._.FAC._.CALCULATION." localSheetId="8" hidden="1">{"OK_JURIS_FAC",#N/A,FALSE,"Ok_Fuel&amp;Rev"}</definedName>
    <definedName name="wrn.OK._.JURIS._.FAC._.CALCULATION." localSheetId="9" hidden="1">{"OK_JURIS_FAC",#N/A,FALSE,"Ok_Fuel&amp;Rev"}</definedName>
    <definedName name="wrn.OK._.JURIS._.FAC._.CALCULATION." hidden="1">{"OK_JURIS_FAC",#N/A,FALSE,"Ok_Fuel&amp;Rev"}</definedName>
    <definedName name="wrn.OK._.JURIS._.FUEL._.COST." localSheetId="7" hidden="1">{"OK_JURIS_FUEL",#N/A,FALSE,"Ok_Fuel&amp;Rev"}</definedName>
    <definedName name="wrn.OK._.JURIS._.FUEL._.COST." localSheetId="8" hidden="1">{"OK_JURIS_FUEL",#N/A,FALSE,"Ok_Fuel&amp;Rev"}</definedName>
    <definedName name="wrn.OK._.JURIS._.FUEL._.COST." localSheetId="9" hidden="1">{"OK_JURIS_FUEL",#N/A,FALSE,"Ok_Fuel&amp;Rev"}</definedName>
    <definedName name="wrn.OK._.JURIS._.FUEL._.COST." hidden="1">{"OK_JURIS_FUEL",#N/A,FALSE,"Ok_Fuel&amp;Rev"}</definedName>
    <definedName name="wrn.OKLA._.PRO._.FORMA._.FUEL." localSheetId="7" hidden="1">{"OK_PRO_FORMA_FUEL",#N/A,FALSE,"Ok_Fuel&amp;Rev"}</definedName>
    <definedName name="wrn.OKLA._.PRO._.FORMA._.FUEL." localSheetId="8" hidden="1">{"OK_PRO_FORMA_FUEL",#N/A,FALSE,"Ok_Fuel&amp;Rev"}</definedName>
    <definedName name="wrn.OKLA._.PRO._.FORMA._.FUEL." localSheetId="9" hidden="1">{"OK_PRO_FORMA_FUEL",#N/A,FALSE,"Ok_Fuel&amp;Rev"}</definedName>
    <definedName name="wrn.OKLA._.PRO._.FORMA._.FUEL." hidden="1">{"OK_PRO_FORMA_FUEL",#N/A,FALSE,"Ok_Fuel&amp;Rev"}</definedName>
    <definedName name="wrn.OMPA._.FAC." localSheetId="7" hidden="1">{"OMPA_FAC",#N/A,FALSE,"OMPA FAC"}</definedName>
    <definedName name="wrn.OMPA._.FAC." localSheetId="8" hidden="1">{"OMPA_FAC",#N/A,FALSE,"OMPA FAC"}</definedName>
    <definedName name="wrn.OMPA._.FAC." localSheetId="9" hidden="1">{"OMPA_FAC",#N/A,FALSE,"OMPA FAC"}</definedName>
    <definedName name="wrn.OMPA._.FAC." hidden="1">{"OMPA_FAC",#N/A,FALSE,"OMPA FAC"}</definedName>
    <definedName name="wrn.OTHER._.DATA." localSheetId="7" hidden="1">{"OTHER_DATA",#N/A,FALSE,"Ok_Fuel&amp;Rev"}</definedName>
    <definedName name="wrn.OTHER._.DATA." localSheetId="8" hidden="1">{"OTHER_DATA",#N/A,FALSE,"Ok_Fuel&amp;Rev"}</definedName>
    <definedName name="wrn.OTHER._.DATA." localSheetId="9" hidden="1">{"OTHER_DATA",#N/A,FALSE,"Ok_Fuel&amp;Rev"}</definedName>
    <definedName name="wrn.OTHER._.DATA." hidden="1">{"OTHER_DATA",#N/A,FALSE,"Ok_Fuel&amp;Rev"}</definedName>
    <definedName name="wrn.PPJOURNAL._.ENTRY." localSheetId="7" hidden="1">{"PPDEFERREDBAL",#N/A,FALSE,"PRIOR PERIOD ADJMT";#N/A,#N/A,FALSE,"PRIOR PERIOD ADJMT";"PPJOURNALENTRY",#N/A,FALSE,"PRIOR PERIOD ADJMT"}</definedName>
    <definedName name="wrn.PPJOURNAL._.ENTRY." localSheetId="8" hidden="1">{"PPDEFERREDBAL",#N/A,FALSE,"PRIOR PERIOD ADJMT";#N/A,#N/A,FALSE,"PRIOR PERIOD ADJMT";"PPJOURNALENTRY",#N/A,FALSE,"PRIOR PERIOD ADJMT"}</definedName>
    <definedName name="wrn.PPJOURNAL._.ENTRY." localSheetId="9" hidden="1">{"PPDEFERREDBAL",#N/A,FALSE,"PRIOR PERIOD ADJMT";#N/A,#N/A,FALSE,"PRIOR PERIOD ADJMT";"PPJOURNALENTRY",#N/A,FALSE,"PRIOR PERIOD ADJMT"}</definedName>
    <definedName name="wrn.PPJOURNAL._.ENTRY." hidden="1">{"PPDEFERREDBAL",#N/A,FALSE,"PRIOR PERIOD ADJMT";#N/A,#N/A,FALSE,"PRIOR PERIOD ADJMT";"PPJOURNALENTRY",#N/A,FALSE,"PRIOR PERIOD ADJMT"}</definedName>
    <definedName name="wrn.print." localSheetId="6" hidden="1">{#N/A,#N/A,FALSE,"WP_B3.1";#N/A,#N/A,FALSE,"WP_B3.2";#N/A,#N/A,FALSE,"WP_B3.3";#N/A,#N/A,FALSE,"WP_B3.4";#N/A,#N/A,FALSE,"WP_B3.5";#N/A,#N/A,FALSE,"WP_B3.6";#N/A,#N/A,FALSE,"WP_B3.7";#N/A,#N/A,FALSE,"WP_B3.8";#N/A,#N/A,FALSE,"WPB3.9";#N/A,#N/A,FALSE,"WP_B3.10";#N/A,#N/A,FALSE,"WP_B3.11";#N/A,#N/A,FALSE,"WP_B3.12";#N/A,#N/A,FALSE,"WP_H2.12";#N/A,#N/A,FALSE,"WP_H2.13";#N/A,#N/A,FALSE,"WP_H2.14";#N/A,#N/A,FALSE,"WP_H2.15";#N/A,#N/A,FALSE,"WP_H2.16.1";#N/A,#N/A,FALSE,"WP_H2.16.2";#N/A,#N/A,FALSE,"WP_H2.16.3";#N/A,#N/A,FALSE,"WP_H2.17";#N/A,#N/A,FALSE,"WP_H2.18";#N/A,#N/A,FALSE,"WP_H2.19";#N/A,#N/A,FALSE,"WP_H2.20";#N/A,#N/A,FALSE,"WP_H2.21";#N/A,#N/A,FALSE,"WP_H2.22";#N/A,#N/A,FALSE,"WP-H2.23";#N/A,#N/A,FALSE,"WP_H2.24"}</definedName>
    <definedName name="wrn.PRINT." localSheetId="7" hidden="1">{"SUM",#N/A,FALSE,"SUM";"BASE",#N/A,FALSE,"BASE";"RIDERS",#N/A,FALSE,"RIDERS";"ROLL_IN1",#N/A,FALSE,"ROLL_IN1";"ROLL_IN2",#N/A,FALSE,"ROLL_IN2";"RATECASE",#N/A,FALSE,"RATECASE";"ECA",#N/A,FALSE,"ECA";"ISOA",#N/A,FALSE,"ISOA";"FERCPUC1",#N/A,FALSE,"FERCPUC1";"FERCPUC2",#N/A,FALSE,"FERCPUC2";"FERCPUC3",#N/A,FALSE,"FERCPUC3";"PEAKING",#N/A,FALSE,"PEAKING";"OMEXP",#N/A,FALSE,"O&amp;MEXP";"FERCPUC4",#N/A,FALSE,"FERCPUC4";"DISTLOSS",#N/A,FALSE,"DISTLOSS";"PPENG",#N/A,FALSE,"PPENG%";"PPANAL",#N/A,FALSE,"PPANAL";"PPADJ",#N/A,FALSE,"PPADJ2";"QFADJ",#N/A,FALSE,"QFADJ";"FUELADJ",#N/A,FALSE,"FUELADJ";"FUELADJ2",#N/A,FALSE,"FUELADJ2";"DSM",#N/A,FALSE,"DSM";"WHEELDET",#N/A,FALSE,"WHEELDET";"WHEELING",#N/A,FALSE,"WHEELING";"REBILL",#N/A,FALSE,"REBILL";"CENTER",#N/A,FALSE,"CENTER";"BURLJULE",#N/A,FALSE,"BURLJULE";"IREA",#N/A,FALSE,"IREA";"HCEA",#N/A,FALSE,"HCEA";"GVRPL",#N/A,FALSE,"GVRPL";"YVEA",#N/A,FALSE,"YVEA";"WESTPLAINS",#N/A,FALSE,"WESTPLAINS"}</definedName>
    <definedName name="wrn.PRINT." localSheetId="8" hidden="1">{"SUM",#N/A,FALSE,"SUM";"BASE",#N/A,FALSE,"BASE";"RIDERS",#N/A,FALSE,"RIDERS";"ROLL_IN1",#N/A,FALSE,"ROLL_IN1";"ROLL_IN2",#N/A,FALSE,"ROLL_IN2";"RATECASE",#N/A,FALSE,"RATECASE";"ECA",#N/A,FALSE,"ECA";"ISOA",#N/A,FALSE,"ISOA";"FERCPUC1",#N/A,FALSE,"FERCPUC1";"FERCPUC2",#N/A,FALSE,"FERCPUC2";"FERCPUC3",#N/A,FALSE,"FERCPUC3";"PEAKING",#N/A,FALSE,"PEAKING";"OMEXP",#N/A,FALSE,"O&amp;MEXP";"FERCPUC4",#N/A,FALSE,"FERCPUC4";"DISTLOSS",#N/A,FALSE,"DISTLOSS";"PPENG",#N/A,FALSE,"PPENG%";"PPANAL",#N/A,FALSE,"PPANAL";"PPADJ",#N/A,FALSE,"PPADJ2";"QFADJ",#N/A,FALSE,"QFADJ";"FUELADJ",#N/A,FALSE,"FUELADJ";"FUELADJ2",#N/A,FALSE,"FUELADJ2";"DSM",#N/A,FALSE,"DSM";"WHEELDET",#N/A,FALSE,"WHEELDET";"WHEELING",#N/A,FALSE,"WHEELING";"REBILL",#N/A,FALSE,"REBILL";"CENTER",#N/A,FALSE,"CENTER";"BURLJULE",#N/A,FALSE,"BURLJULE";"IREA",#N/A,FALSE,"IREA";"HCEA",#N/A,FALSE,"HCEA";"GVRPL",#N/A,FALSE,"GVRPL";"YVEA",#N/A,FALSE,"YVEA";"WESTPLAINS",#N/A,FALSE,"WESTPLAINS"}</definedName>
    <definedName name="wrn.PRINT." localSheetId="9" hidden="1">{"SUM",#N/A,FALSE,"SUM";"BASE",#N/A,FALSE,"BASE";"RIDERS",#N/A,FALSE,"RIDERS";"ROLL_IN1",#N/A,FALSE,"ROLL_IN1";"ROLL_IN2",#N/A,FALSE,"ROLL_IN2";"RATECASE",#N/A,FALSE,"RATECASE";"ECA",#N/A,FALSE,"ECA";"ISOA",#N/A,FALSE,"ISOA";"FERCPUC1",#N/A,FALSE,"FERCPUC1";"FERCPUC2",#N/A,FALSE,"FERCPUC2";"FERCPUC3",#N/A,FALSE,"FERCPUC3";"PEAKING",#N/A,FALSE,"PEAKING";"OMEXP",#N/A,FALSE,"O&amp;MEXP";"FERCPUC4",#N/A,FALSE,"FERCPUC4";"DISTLOSS",#N/A,FALSE,"DISTLOSS";"PPENG",#N/A,FALSE,"PPENG%";"PPANAL",#N/A,FALSE,"PPANAL";"PPADJ",#N/A,FALSE,"PPADJ2";"QFADJ",#N/A,FALSE,"QFADJ";"FUELADJ",#N/A,FALSE,"FUELADJ";"FUELADJ2",#N/A,FALSE,"FUELADJ2";"DSM",#N/A,FALSE,"DSM";"WHEELDET",#N/A,FALSE,"WHEELDET";"WHEELING",#N/A,FALSE,"WHEELING";"REBILL",#N/A,FALSE,"REBILL";"CENTER",#N/A,FALSE,"CENTER";"BURLJULE",#N/A,FALSE,"BURLJULE";"IREA",#N/A,FALSE,"IREA";"HCEA",#N/A,FALSE,"HCEA";"GVRPL",#N/A,FALSE,"GVRPL";"YVEA",#N/A,FALSE,"YVEA";"WESTPLAINS",#N/A,FALSE,"WESTPLAINS"}</definedName>
    <definedName name="wrn.PRINT." hidden="1">{"SUM",#N/A,FALSE,"SUM";"BASE",#N/A,FALSE,"BASE";"RIDERS",#N/A,FALSE,"RIDERS";"ROLL_IN1",#N/A,FALSE,"ROLL_IN1";"ROLL_IN2",#N/A,FALSE,"ROLL_IN2";"RATECASE",#N/A,FALSE,"RATECASE";"ECA",#N/A,FALSE,"ECA";"ISOA",#N/A,FALSE,"ISOA";"FERCPUC1",#N/A,FALSE,"FERCPUC1";"FERCPUC2",#N/A,FALSE,"FERCPUC2";"FERCPUC3",#N/A,FALSE,"FERCPUC3";"PEAKING",#N/A,FALSE,"PEAKING";"OMEXP",#N/A,FALSE,"O&amp;MEXP";"FERCPUC4",#N/A,FALSE,"FERCPUC4";"DISTLOSS",#N/A,FALSE,"DISTLOSS";"PPENG",#N/A,FALSE,"PPENG%";"PPANAL",#N/A,FALSE,"PPANAL";"PPADJ",#N/A,FALSE,"PPADJ2";"QFADJ",#N/A,FALSE,"QFADJ";"FUELADJ",#N/A,FALSE,"FUELADJ";"FUELADJ2",#N/A,FALSE,"FUELADJ2";"DSM",#N/A,FALSE,"DSM";"WHEELDET",#N/A,FALSE,"WHEELDET";"WHEELING",#N/A,FALSE,"WHEELING";"REBILL",#N/A,FALSE,"REBILL";"CENTER",#N/A,FALSE,"CENTER";"BURLJULE",#N/A,FALSE,"BURLJULE";"IREA",#N/A,FALSE,"IREA";"HCEA",#N/A,FALSE,"HCEA";"GVRPL",#N/A,FALSE,"GVRPL";"YVEA",#N/A,FALSE,"YVEA";"WESTPLAINS",#N/A,FALSE,"WESTPLAINS"}</definedName>
    <definedName name="wrn.PRIOR._.PERIOD._.ADJMT." localSheetId="7" hidden="1">{#N/A,#N/A,FALSE,"PRIOR PERIOD ADJMT"}</definedName>
    <definedName name="wrn.PRIOR._.PERIOD._.ADJMT." localSheetId="8" hidden="1">{#N/A,#N/A,FALSE,"PRIOR PERIOD ADJMT"}</definedName>
    <definedName name="wrn.PRIOR._.PERIOD._.ADJMT." localSheetId="9" hidden="1">{#N/A,#N/A,FALSE,"PRIOR PERIOD ADJMT"}</definedName>
    <definedName name="wrn.PRIOR._.PERIOD._.ADJMT." hidden="1">{#N/A,#N/A,FALSE,"PRIOR PERIOD ADJMT"}</definedName>
    <definedName name="wrn.Production." localSheetId="7" hidden="1">{"Production",#N/A,FALSE,"Electric O&amp;M Functionalization"}</definedName>
    <definedName name="wrn.Production." localSheetId="8" hidden="1">{"Production",#N/A,FALSE,"Electric O&amp;M Functionalization"}</definedName>
    <definedName name="wrn.Production." localSheetId="9" hidden="1">{"Production",#N/A,FALSE,"Electric O&amp;M Functionalization"}</definedName>
    <definedName name="wrn.Production." hidden="1">{"Production",#N/A,FALSE,"Electric O&amp;M Functionalization"}</definedName>
    <definedName name="wrn.Report." hidden="1">{#N/A,#N/A,FALSE,"Work performed";#N/A,#N/A,FALSE,"Resources"}</definedName>
    <definedName name="wrn.Revenue._.Analysis."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SPA._.FAC." localSheetId="7" hidden="1">{"SPA_FAC",#N/A,FALSE,"OMPA SPA FAC"}</definedName>
    <definedName name="wrn.SPA._.FAC." localSheetId="8" hidden="1">{"SPA_FAC",#N/A,FALSE,"OMPA SPA FAC"}</definedName>
    <definedName name="wrn.SPA._.FAC." localSheetId="9" hidden="1">{"SPA_FAC",#N/A,FALSE,"OMPA SPA FAC"}</definedName>
    <definedName name="wrn.SPA._.FAC." hidden="1">{"SPA_FAC",#N/A,FALSE,"OMPA SPA FAC"}</definedName>
    <definedName name="wrn.SUP." localSheetId="7" hidden="1">{#N/A,#N/A,FALSE,"WP_B5";#N/A,#N/A,FALSE,"WP_B6";#N/A,#N/A,FALSE,"WP_B6.1";#N/A,#N/A,FALSE,"WP_B6.2";#N/A,#N/A,FALSE,"WP_B7";#N/A,#N/A,FALSE,"WP_B8";#N/A,#N/A,FALSE,"WP_B9";#N/A,#N/A,FALSE,"WP_C1";#N/A,#N/A,FALSE,"WP_C1.1";"WP_C1.2.1",#N/A,FALSE,"WP_C1.2";"WP_C1.2.2",#N/A,FALSE,"WP_C1.2";"WP_C1.2.3",#N/A,FALSE,"WP_C1.2";"WP_C1.2.4",#N/A,FALSE,"WP_C1.2";"WP_C1.2.5",#N/A,FALSE,"WP_C1.2";#N/A,#N/A,FALSE,"WP_C4";#N/A,#N/A,FALSE,"WP_C4a";#N/A,#N/A,FALSE,"WP_C4.1";#N/A,#N/A,FALSE,"WP_C4.2";#N/A,#N/A,FALSE,"WP_C4.3";#N/A,#N/A,FALSE,"WP_C5";#N/A,#N/A,FALSE,"WP_C7";#N/A,#N/A,FALSE,"WP_C8";#N/A,#N/A,FALSE,"WP_C9";#N/A,#N/A,FALSE,"WP_C10";#N/A,#N/A,FALSE,"WP_C11";#N/A,#N/A,FALSE,"WP_C12";#N/A,#N/A,FALSE,"WP_C13";#N/A,#N/A,FALSE,"WP_C14";"WP_D1.1",#N/A,FALSE,"WP_D1";"WP_D1.2",#N/A,FALSE,"WP_D1";"WP_D1.3",#N/A,FALSE,"WP_D1";"WP_D1.4",#N/A,FALSE,"WP_D1";"WP_D1.5",#N/A,FALSE,"WP_D1";#N/A,#N/A,FALSE,"WP_E1 ";#N/A,#N/A,FALSE,"WP_E1.1";#N/A,#N/A,FALSE,"WP_E2";#N/A,#N/A,FALSE,"WP_E3";#N/A,#N/A,FALSE,"WP_E4";#N/A,#N/A,FALSE,"WP_F1";#N/A,#N/A,FALSE,"WP_F-2";#N/A,#N/A,FALSE,"WP_F-2-1";#N/A,#N/A,FALSE,"WP_F-2-2";#N/A,#N/A,FALSE,"WP_F-3";#N/A,#N/A,FALSE,"WP_F-3-1";#N/A,#N/A,FALSE,"WP_F-3-2";#N/A,#N/A,FALSE,"WP_F-4";#N/A,#N/A,FALSE,"WP_F-4.1";#N/A,#N/A,FALSE,"WP_F-4.2";#N/A,#N/A,FALSE,"WP_F-5";#N/A,#N/A,FALSE,"WP_F-6";#N/A,#N/A,FALSE,"WP_F-7"}</definedName>
    <definedName name="wrn.SUP." localSheetId="8" hidden="1">{#N/A,#N/A,FALSE,"WP_B5";#N/A,#N/A,FALSE,"WP_B6";#N/A,#N/A,FALSE,"WP_B6.1";#N/A,#N/A,FALSE,"WP_B6.2";#N/A,#N/A,FALSE,"WP_B7";#N/A,#N/A,FALSE,"WP_B8";#N/A,#N/A,FALSE,"WP_B9";#N/A,#N/A,FALSE,"WP_C1";#N/A,#N/A,FALSE,"WP_C1.1";"WP_C1.2.1",#N/A,FALSE,"WP_C1.2";"WP_C1.2.2",#N/A,FALSE,"WP_C1.2";"WP_C1.2.3",#N/A,FALSE,"WP_C1.2";"WP_C1.2.4",#N/A,FALSE,"WP_C1.2";"WP_C1.2.5",#N/A,FALSE,"WP_C1.2";#N/A,#N/A,FALSE,"WP_C4";#N/A,#N/A,FALSE,"WP_C4a";#N/A,#N/A,FALSE,"WP_C4.1";#N/A,#N/A,FALSE,"WP_C4.2";#N/A,#N/A,FALSE,"WP_C4.3";#N/A,#N/A,FALSE,"WP_C5";#N/A,#N/A,FALSE,"WP_C7";#N/A,#N/A,FALSE,"WP_C8";#N/A,#N/A,FALSE,"WP_C9";#N/A,#N/A,FALSE,"WP_C10";#N/A,#N/A,FALSE,"WP_C11";#N/A,#N/A,FALSE,"WP_C12";#N/A,#N/A,FALSE,"WP_C13";#N/A,#N/A,FALSE,"WP_C14";"WP_D1.1",#N/A,FALSE,"WP_D1";"WP_D1.2",#N/A,FALSE,"WP_D1";"WP_D1.3",#N/A,FALSE,"WP_D1";"WP_D1.4",#N/A,FALSE,"WP_D1";"WP_D1.5",#N/A,FALSE,"WP_D1";#N/A,#N/A,FALSE,"WP_E1 ";#N/A,#N/A,FALSE,"WP_E1.1";#N/A,#N/A,FALSE,"WP_E2";#N/A,#N/A,FALSE,"WP_E3";#N/A,#N/A,FALSE,"WP_E4";#N/A,#N/A,FALSE,"WP_F1";#N/A,#N/A,FALSE,"WP_F-2";#N/A,#N/A,FALSE,"WP_F-2-1";#N/A,#N/A,FALSE,"WP_F-2-2";#N/A,#N/A,FALSE,"WP_F-3";#N/A,#N/A,FALSE,"WP_F-3-1";#N/A,#N/A,FALSE,"WP_F-3-2";#N/A,#N/A,FALSE,"WP_F-4";#N/A,#N/A,FALSE,"WP_F-4.1";#N/A,#N/A,FALSE,"WP_F-4.2";#N/A,#N/A,FALSE,"WP_F-5";#N/A,#N/A,FALSE,"WP_F-6";#N/A,#N/A,FALSE,"WP_F-7"}</definedName>
    <definedName name="wrn.SUP." localSheetId="9" hidden="1">{#N/A,#N/A,FALSE,"WP_B5";#N/A,#N/A,FALSE,"WP_B6";#N/A,#N/A,FALSE,"WP_B6.1";#N/A,#N/A,FALSE,"WP_B6.2";#N/A,#N/A,FALSE,"WP_B7";#N/A,#N/A,FALSE,"WP_B8";#N/A,#N/A,FALSE,"WP_B9";#N/A,#N/A,FALSE,"WP_C1";#N/A,#N/A,FALSE,"WP_C1.1";"WP_C1.2.1",#N/A,FALSE,"WP_C1.2";"WP_C1.2.2",#N/A,FALSE,"WP_C1.2";"WP_C1.2.3",#N/A,FALSE,"WP_C1.2";"WP_C1.2.4",#N/A,FALSE,"WP_C1.2";"WP_C1.2.5",#N/A,FALSE,"WP_C1.2";#N/A,#N/A,FALSE,"WP_C4";#N/A,#N/A,FALSE,"WP_C4a";#N/A,#N/A,FALSE,"WP_C4.1";#N/A,#N/A,FALSE,"WP_C4.2";#N/A,#N/A,FALSE,"WP_C4.3";#N/A,#N/A,FALSE,"WP_C5";#N/A,#N/A,FALSE,"WP_C7";#N/A,#N/A,FALSE,"WP_C8";#N/A,#N/A,FALSE,"WP_C9";#N/A,#N/A,FALSE,"WP_C10";#N/A,#N/A,FALSE,"WP_C11";#N/A,#N/A,FALSE,"WP_C12";#N/A,#N/A,FALSE,"WP_C13";#N/A,#N/A,FALSE,"WP_C14";"WP_D1.1",#N/A,FALSE,"WP_D1";"WP_D1.2",#N/A,FALSE,"WP_D1";"WP_D1.3",#N/A,FALSE,"WP_D1";"WP_D1.4",#N/A,FALSE,"WP_D1";"WP_D1.5",#N/A,FALSE,"WP_D1";#N/A,#N/A,FALSE,"WP_E1 ";#N/A,#N/A,FALSE,"WP_E1.1";#N/A,#N/A,FALSE,"WP_E2";#N/A,#N/A,FALSE,"WP_E3";#N/A,#N/A,FALSE,"WP_E4";#N/A,#N/A,FALSE,"WP_F1";#N/A,#N/A,FALSE,"WP_F-2";#N/A,#N/A,FALSE,"WP_F-2-1";#N/A,#N/A,FALSE,"WP_F-2-2";#N/A,#N/A,FALSE,"WP_F-3";#N/A,#N/A,FALSE,"WP_F-3-1";#N/A,#N/A,FALSE,"WP_F-3-2";#N/A,#N/A,FALSE,"WP_F-4";#N/A,#N/A,FALSE,"WP_F-4.1";#N/A,#N/A,FALSE,"WP_F-4.2";#N/A,#N/A,FALSE,"WP_F-5";#N/A,#N/A,FALSE,"WP_F-6";#N/A,#N/A,FALSE,"WP_F-7"}</definedName>
    <definedName name="wrn.SUP." hidden="1">{#N/A,#N/A,FALSE,"WP_B5";#N/A,#N/A,FALSE,"WP_B6";#N/A,#N/A,FALSE,"WP_B6.1";#N/A,#N/A,FALSE,"WP_B6.2";#N/A,#N/A,FALSE,"WP_B7";#N/A,#N/A,FALSE,"WP_B8";#N/A,#N/A,FALSE,"WP_B9";#N/A,#N/A,FALSE,"WP_C1";#N/A,#N/A,FALSE,"WP_C1.1";"WP_C1.2.1",#N/A,FALSE,"WP_C1.2";"WP_C1.2.2",#N/A,FALSE,"WP_C1.2";"WP_C1.2.3",#N/A,FALSE,"WP_C1.2";"WP_C1.2.4",#N/A,FALSE,"WP_C1.2";"WP_C1.2.5",#N/A,FALSE,"WP_C1.2";#N/A,#N/A,FALSE,"WP_C4";#N/A,#N/A,FALSE,"WP_C4a";#N/A,#N/A,FALSE,"WP_C4.1";#N/A,#N/A,FALSE,"WP_C4.2";#N/A,#N/A,FALSE,"WP_C4.3";#N/A,#N/A,FALSE,"WP_C5";#N/A,#N/A,FALSE,"WP_C7";#N/A,#N/A,FALSE,"WP_C8";#N/A,#N/A,FALSE,"WP_C9";#N/A,#N/A,FALSE,"WP_C10";#N/A,#N/A,FALSE,"WP_C11";#N/A,#N/A,FALSE,"WP_C12";#N/A,#N/A,FALSE,"WP_C13";#N/A,#N/A,FALSE,"WP_C14";"WP_D1.1",#N/A,FALSE,"WP_D1";"WP_D1.2",#N/A,FALSE,"WP_D1";"WP_D1.3",#N/A,FALSE,"WP_D1";"WP_D1.4",#N/A,FALSE,"WP_D1";"WP_D1.5",#N/A,FALSE,"WP_D1";#N/A,#N/A,FALSE,"WP_E1 ";#N/A,#N/A,FALSE,"WP_E1.1";#N/A,#N/A,FALSE,"WP_E2";#N/A,#N/A,FALSE,"WP_E3";#N/A,#N/A,FALSE,"WP_E4";#N/A,#N/A,FALSE,"WP_F1";#N/A,#N/A,FALSE,"WP_F-2";#N/A,#N/A,FALSE,"WP_F-2-1";#N/A,#N/A,FALSE,"WP_F-2-2";#N/A,#N/A,FALSE,"WP_F-3";#N/A,#N/A,FALSE,"WP_F-3-1";#N/A,#N/A,FALSE,"WP_F-3-2";#N/A,#N/A,FALSE,"WP_F-4";#N/A,#N/A,FALSE,"WP_F-4.1";#N/A,#N/A,FALSE,"WP_F-4.2";#N/A,#N/A,FALSE,"WP_F-5";#N/A,#N/A,FALSE,"WP_F-6";#N/A,#N/A,FALSE,"WP_F-7"}</definedName>
    <definedName name="wrn.SUP2." localSheetId="7" hidden="1">{#N/A,#N/A,FALSE,"SECT_G";#N/A,#N/A,FALSE,"WP_G6";#N/A,#N/A,FALSE,"WP_G14";#N/A,#N/A,FALSE,"WP_G15";#N/A,#N/A,FALSE,"WP_G-16";#N/A,#N/A,FALSE,"WP_G-17";#N/A,#N/A,FALSE,"WP_G-18a";#N/A,#N/A,FALSE,"WP_G-18b";#N/A,#N/A,FALSE,"WP_H1";#N/A,#N/A,FALSE,"WP_H1.1";#N/A,#N/A,FALSE,"WP_H1.2";#N/A,#N/A,FALSE,"WP_H3";#N/A,#N/A,FALSE,"WP_H3.1";#N/A,#N/A,FALSE,"WP_H4";#N/A,#N/A,FALSE,"WP_H4.1";#N/A,#N/A,FALSE,"WP_H4.2";#N/A,#N/A,FALSE,"WP_H4.3";#N/A,#N/A,FALSE,"WP_H4.4";#N/A,#N/A,FALSE,"WP_H4.5";#N/A,#N/A,FALSE,"WP_H4.6";#N/A,#N/A,FALSE,"WP_H5";#N/A,#N/A,FALSE,"WP_H6";#N/A,#N/A,FALSE,"WP_H7";#N/A,#N/A,FALSE,"WP_H8";#N/A,#N/A,FALSE,"WP_H8.1";#N/A,#N/A,FALSE,"WP_H8.2";#N/A,#N/A,FALSE,"WP_H9";#N/A,#N/A,FALSE,"WP_H9.1";#N/A,#N/A,FALSE,"WP_H9.2";#N/A,#N/A,FALSE,"WP_H10";#N/A,#N/A,FALSE,"WP_H10.1";#N/A,#N/A,FALSE,"WP_H10.2";#N/A,#N/A,FALSE,"WP_H11";#N/A,#N/A,FALSE,"WP_H12";#N/A,#N/A,FALSE,"WP_H13";#N/A,#N/A,FALSE,"WP_H14";#N/A,#N/A,FALSE,"WP_H15";#N/A,#N/A,FALSE,"WP_H16";#N/A,#N/A,FALSE,"WP_H17";#N/A,#N/A,FALSE,"WP_H18";#N/A,#N/A,FALSE,"WP_H19";#N/A,#N/A,FALSE,"WP_H20";#N/A,#N/A,FALSE,"WP_H21";#N/A,#N/A,FALSE,"WP_H22";#N/A,#N/A,FALSE,"WP_I1";#N/A,#N/A,FALSE,"WP_I2";#N/A,#N/A,FALSE,"WP_I3";#N/A,#N/A,FALSE,"WP_J1";#N/A,#N/A,FALSE,"WP_J2";#N/A,#N/A,FALSE,"WP_J3";#N/A,#N/A,FALSE,"WP_J4";#N/A,#N/A,FALSE,"WP_J5";#N/A,#N/A,FALSE,"WP_J6";#N/A,#N/A,FALSE,"SECT_K";#N/A,#N/A,FALSE,"SECT_L"}</definedName>
    <definedName name="wrn.SUP2." localSheetId="8" hidden="1">{#N/A,#N/A,FALSE,"SECT_G";#N/A,#N/A,FALSE,"WP_G6";#N/A,#N/A,FALSE,"WP_G14";#N/A,#N/A,FALSE,"WP_G15";#N/A,#N/A,FALSE,"WP_G-16";#N/A,#N/A,FALSE,"WP_G-17";#N/A,#N/A,FALSE,"WP_G-18a";#N/A,#N/A,FALSE,"WP_G-18b";#N/A,#N/A,FALSE,"WP_H1";#N/A,#N/A,FALSE,"WP_H1.1";#N/A,#N/A,FALSE,"WP_H1.2";#N/A,#N/A,FALSE,"WP_H3";#N/A,#N/A,FALSE,"WP_H3.1";#N/A,#N/A,FALSE,"WP_H4";#N/A,#N/A,FALSE,"WP_H4.1";#N/A,#N/A,FALSE,"WP_H4.2";#N/A,#N/A,FALSE,"WP_H4.3";#N/A,#N/A,FALSE,"WP_H4.4";#N/A,#N/A,FALSE,"WP_H4.5";#N/A,#N/A,FALSE,"WP_H4.6";#N/A,#N/A,FALSE,"WP_H5";#N/A,#N/A,FALSE,"WP_H6";#N/A,#N/A,FALSE,"WP_H7";#N/A,#N/A,FALSE,"WP_H8";#N/A,#N/A,FALSE,"WP_H8.1";#N/A,#N/A,FALSE,"WP_H8.2";#N/A,#N/A,FALSE,"WP_H9";#N/A,#N/A,FALSE,"WP_H9.1";#N/A,#N/A,FALSE,"WP_H9.2";#N/A,#N/A,FALSE,"WP_H10";#N/A,#N/A,FALSE,"WP_H10.1";#N/A,#N/A,FALSE,"WP_H10.2";#N/A,#N/A,FALSE,"WP_H11";#N/A,#N/A,FALSE,"WP_H12";#N/A,#N/A,FALSE,"WP_H13";#N/A,#N/A,FALSE,"WP_H14";#N/A,#N/A,FALSE,"WP_H15";#N/A,#N/A,FALSE,"WP_H16";#N/A,#N/A,FALSE,"WP_H17";#N/A,#N/A,FALSE,"WP_H18";#N/A,#N/A,FALSE,"WP_H19";#N/A,#N/A,FALSE,"WP_H20";#N/A,#N/A,FALSE,"WP_H21";#N/A,#N/A,FALSE,"WP_H22";#N/A,#N/A,FALSE,"WP_I1";#N/A,#N/A,FALSE,"WP_I2";#N/A,#N/A,FALSE,"WP_I3";#N/A,#N/A,FALSE,"WP_J1";#N/A,#N/A,FALSE,"WP_J2";#N/A,#N/A,FALSE,"WP_J3";#N/A,#N/A,FALSE,"WP_J4";#N/A,#N/A,FALSE,"WP_J5";#N/A,#N/A,FALSE,"WP_J6";#N/A,#N/A,FALSE,"SECT_K";#N/A,#N/A,FALSE,"SECT_L"}</definedName>
    <definedName name="wrn.SUP2." localSheetId="9" hidden="1">{#N/A,#N/A,FALSE,"SECT_G";#N/A,#N/A,FALSE,"WP_G6";#N/A,#N/A,FALSE,"WP_G14";#N/A,#N/A,FALSE,"WP_G15";#N/A,#N/A,FALSE,"WP_G-16";#N/A,#N/A,FALSE,"WP_G-17";#N/A,#N/A,FALSE,"WP_G-18a";#N/A,#N/A,FALSE,"WP_G-18b";#N/A,#N/A,FALSE,"WP_H1";#N/A,#N/A,FALSE,"WP_H1.1";#N/A,#N/A,FALSE,"WP_H1.2";#N/A,#N/A,FALSE,"WP_H3";#N/A,#N/A,FALSE,"WP_H3.1";#N/A,#N/A,FALSE,"WP_H4";#N/A,#N/A,FALSE,"WP_H4.1";#N/A,#N/A,FALSE,"WP_H4.2";#N/A,#N/A,FALSE,"WP_H4.3";#N/A,#N/A,FALSE,"WP_H4.4";#N/A,#N/A,FALSE,"WP_H4.5";#N/A,#N/A,FALSE,"WP_H4.6";#N/A,#N/A,FALSE,"WP_H5";#N/A,#N/A,FALSE,"WP_H6";#N/A,#N/A,FALSE,"WP_H7";#N/A,#N/A,FALSE,"WP_H8";#N/A,#N/A,FALSE,"WP_H8.1";#N/A,#N/A,FALSE,"WP_H8.2";#N/A,#N/A,FALSE,"WP_H9";#N/A,#N/A,FALSE,"WP_H9.1";#N/A,#N/A,FALSE,"WP_H9.2";#N/A,#N/A,FALSE,"WP_H10";#N/A,#N/A,FALSE,"WP_H10.1";#N/A,#N/A,FALSE,"WP_H10.2";#N/A,#N/A,FALSE,"WP_H11";#N/A,#N/A,FALSE,"WP_H12";#N/A,#N/A,FALSE,"WP_H13";#N/A,#N/A,FALSE,"WP_H14";#N/A,#N/A,FALSE,"WP_H15";#N/A,#N/A,FALSE,"WP_H16";#N/A,#N/A,FALSE,"WP_H17";#N/A,#N/A,FALSE,"WP_H18";#N/A,#N/A,FALSE,"WP_H19";#N/A,#N/A,FALSE,"WP_H20";#N/A,#N/A,FALSE,"WP_H21";#N/A,#N/A,FALSE,"WP_H22";#N/A,#N/A,FALSE,"WP_I1";#N/A,#N/A,FALSE,"WP_I2";#N/A,#N/A,FALSE,"WP_I3";#N/A,#N/A,FALSE,"WP_J1";#N/A,#N/A,FALSE,"WP_J2";#N/A,#N/A,FALSE,"WP_J3";#N/A,#N/A,FALSE,"WP_J4";#N/A,#N/A,FALSE,"WP_J5";#N/A,#N/A,FALSE,"WP_J6";#N/A,#N/A,FALSE,"SECT_K";#N/A,#N/A,FALSE,"SECT_L"}</definedName>
    <definedName name="wrn.SUP2." hidden="1">{#N/A,#N/A,FALSE,"SECT_G";#N/A,#N/A,FALSE,"WP_G6";#N/A,#N/A,FALSE,"WP_G14";#N/A,#N/A,FALSE,"WP_G15";#N/A,#N/A,FALSE,"WP_G-16";#N/A,#N/A,FALSE,"WP_G-17";#N/A,#N/A,FALSE,"WP_G-18a";#N/A,#N/A,FALSE,"WP_G-18b";#N/A,#N/A,FALSE,"WP_H1";#N/A,#N/A,FALSE,"WP_H1.1";#N/A,#N/A,FALSE,"WP_H1.2";#N/A,#N/A,FALSE,"WP_H3";#N/A,#N/A,FALSE,"WP_H3.1";#N/A,#N/A,FALSE,"WP_H4";#N/A,#N/A,FALSE,"WP_H4.1";#N/A,#N/A,FALSE,"WP_H4.2";#N/A,#N/A,FALSE,"WP_H4.3";#N/A,#N/A,FALSE,"WP_H4.4";#N/A,#N/A,FALSE,"WP_H4.5";#N/A,#N/A,FALSE,"WP_H4.6";#N/A,#N/A,FALSE,"WP_H5";#N/A,#N/A,FALSE,"WP_H6";#N/A,#N/A,FALSE,"WP_H7";#N/A,#N/A,FALSE,"WP_H8";#N/A,#N/A,FALSE,"WP_H8.1";#N/A,#N/A,FALSE,"WP_H8.2";#N/A,#N/A,FALSE,"WP_H9";#N/A,#N/A,FALSE,"WP_H9.1";#N/A,#N/A,FALSE,"WP_H9.2";#N/A,#N/A,FALSE,"WP_H10";#N/A,#N/A,FALSE,"WP_H10.1";#N/A,#N/A,FALSE,"WP_H10.2";#N/A,#N/A,FALSE,"WP_H11";#N/A,#N/A,FALSE,"WP_H12";#N/A,#N/A,FALSE,"WP_H13";#N/A,#N/A,FALSE,"WP_H14";#N/A,#N/A,FALSE,"WP_H15";#N/A,#N/A,FALSE,"WP_H16";#N/A,#N/A,FALSE,"WP_H17";#N/A,#N/A,FALSE,"WP_H18";#N/A,#N/A,FALSE,"WP_H19";#N/A,#N/A,FALSE,"WP_H20";#N/A,#N/A,FALSE,"WP_H21";#N/A,#N/A,FALSE,"WP_H22";#N/A,#N/A,FALSE,"WP_I1";#N/A,#N/A,FALSE,"WP_I2";#N/A,#N/A,FALSE,"WP_I3";#N/A,#N/A,FALSE,"WP_J1";#N/A,#N/A,FALSE,"WP_J2";#N/A,#N/A,FALSE,"WP_J3";#N/A,#N/A,FALSE,"WP_J4";#N/A,#N/A,FALSE,"WP_J5";#N/A,#N/A,FALSE,"WP_J6";#N/A,#N/A,FALSE,"SECT_K";#N/A,#N/A,FALSE,"SECT_L"}</definedName>
    <definedName name="wrn.Supporting._.Calculations." hidden="1">{#N/A,#N/A,FALSE,"Work performed";#N/A,#N/A,FALSE,"Resources"}</definedName>
    <definedName name="wrn.Tax._.Accrual." hidden="1">{#N/A,#N/A,TRUE,"TAXPROV";#N/A,#N/A,TRUE,"FLOWTHRU";#N/A,#N/A,TRUE,"SCHEDULE M'S";#N/A,#N/A,TRUE,"PLANT M'S";#N/A,#N/A,TRUE,"TAXJE"}</definedName>
    <definedName name="wrn.Transmission." localSheetId="7" hidden="1">{"Transmission",#N/A,FALSE,"Electric O&amp;M Functionalization"}</definedName>
    <definedName name="wrn.Transmission." localSheetId="8" hidden="1">{"Transmission",#N/A,FALSE,"Electric O&amp;M Functionalization"}</definedName>
    <definedName name="wrn.Transmission." localSheetId="9" hidden="1">{"Transmission",#N/A,FALSE,"Electric O&amp;M Functionalization"}</definedName>
    <definedName name="wrn.Transmission." hidden="1">{"Transmission",#N/A,FALSE,"Electric O&amp;M Functionalization"}</definedName>
    <definedName name="wrn.WEATHER._.AND._.YR._.END._.CUST._.ADJ." localSheetId="7" hidden="1">{"WEATHER_CUSTOMERS",#N/A,FALSE,"Ok_Fuel&amp;Rev"}</definedName>
    <definedName name="wrn.WEATHER._.AND._.YR._.END._.CUST._.ADJ." localSheetId="8" hidden="1">{"WEATHER_CUSTOMERS",#N/A,FALSE,"Ok_Fuel&amp;Rev"}</definedName>
    <definedName name="wrn.WEATHER._.AND._.YR._.END._.CUST._.ADJ." localSheetId="9" hidden="1">{"WEATHER_CUSTOMERS",#N/A,FALSE,"Ok_Fuel&amp;Rev"}</definedName>
    <definedName name="wrn.WEATHER._.AND._.YR._.END._.CUST._.ADJ." hidden="1">{"WEATHER_CUSTOMERS",#N/A,FALSE,"Ok_Fuel&amp;Rev"}</definedName>
    <definedName name="wrn.WORKCAP." localSheetId="7" hidden="1">{"WCCWCLL",#N/A,FALSE,"Sheet3";"PP",#N/A,FALSE,"Sheet3";"MAT1",#N/A,FALSE,"Sheet3";"MAT2",#N/A,FALSE,"Sheet3"}</definedName>
    <definedName name="wrn.WORKCAP." localSheetId="8" hidden="1">{"WCCWCLL",#N/A,FALSE,"Sheet3";"PP",#N/A,FALSE,"Sheet3";"MAT1",#N/A,FALSE,"Sheet3";"MAT2",#N/A,FALSE,"Sheet3"}</definedName>
    <definedName name="wrn.WORKCAP." localSheetId="9" hidden="1">{"WCCWCLL",#N/A,FALSE,"Sheet3";"PP",#N/A,FALSE,"Sheet3";"MAT1",#N/A,FALSE,"Sheet3";"MAT2",#N/A,FALSE,"Sheet3"}</definedName>
    <definedName name="wrn.WORKCAP." hidden="1">{"WCCWCLL",#N/A,FALSE,"Sheet3";"PP",#N/A,FALSE,"Sheet3";"MAT1",#N/A,FALSE,"Sheet3";"MAT2",#N/A,FALSE,"Sheet3"}</definedName>
    <definedName name="WS">#REF!</definedName>
    <definedName name="wvu.DATABASE." localSheetId="7" hidden="1">{TRUE,TRUE,-1.25,-15.5,484.5,279.75,FALSE,FALSE,TRUE,TRUE,0,1,#N/A,1,#N/A,4.39094650205761,21.0666666666667,1,FALSE,FALSE,3,TRUE,1,FALSE,75,"Swvu.DATABASE.","ACwvu.DATABASE.",1,FALSE,FALSE,0.5,0.5,0.5,0.77,2,"","&amp;L&amp;""""&amp;8PREPARED: N. WINTER  &amp;D &amp;T&amp;C&amp;""""&amp;8&amp;P OF &amp;N&amp;R&amp;""""&amp;8J:INCTAX\94MTHEND\&amp;F",FALSE,FALSE,FALSE,FALSE,1,68,#N/A,#N/A,"=R6C1:R142C8","=R1:R5",#N/A,#N/A,FALSE,FALSE}</definedName>
    <definedName name="wvu.DATABASE." localSheetId="8" hidden="1">{TRUE,TRUE,-1.25,-15.5,484.5,279.75,FALSE,FALSE,TRUE,TRUE,0,1,#N/A,1,#N/A,4.39094650205761,21.0666666666667,1,FALSE,FALSE,3,TRUE,1,FALSE,75,"Swvu.DATABASE.","ACwvu.DATABASE.",1,FALSE,FALSE,0.5,0.5,0.5,0.77,2,"","&amp;L&amp;""""&amp;8PREPARED: N. WINTER  &amp;D &amp;T&amp;C&amp;""""&amp;8&amp;P OF &amp;N&amp;R&amp;""""&amp;8J:INCTAX\94MTHEND\&amp;F",FALSE,FALSE,FALSE,FALSE,1,68,#N/A,#N/A,"=R6C1:R142C8","=R1:R5",#N/A,#N/A,FALSE,FALSE}</definedName>
    <definedName name="wvu.DATABASE." localSheetId="9" hidden="1">{TRUE,TRUE,-1.25,-15.5,484.5,279.75,FALSE,FALSE,TRUE,TRUE,0,1,#N/A,1,#N/A,4.39094650205761,21.0666666666667,1,FALSE,FALSE,3,TRUE,1,FALSE,75,"Swvu.DATABASE.","ACwvu.DATABASE.",1,FALSE,FALSE,0.5,0.5,0.5,0.77,2,"","&amp;L&amp;""""&amp;8PREPARED: N. WINTER  &amp;D &amp;T&amp;C&amp;""""&amp;8&amp;P OF &amp;N&amp;R&amp;""""&amp;8J:INCTAX\94MTHEND\&amp;F",FALSE,FALSE,FALSE,FALSE,1,68,#N/A,#N/A,"=R6C1:R142C8","=R1:R5",#N/A,#N/A,FALSE,FALSE}</definedName>
    <definedName name="wvu.DATABASE." hidden="1">{TRUE,TRUE,-1.25,-15.5,484.5,279.75,FALSE,FALSE,TRUE,TRUE,0,1,#N/A,1,#N/A,4.39094650205761,21.0666666666667,1,FALSE,FALSE,3,TRUE,1,FALSE,75,"Swvu.DATABASE.","ACwvu.DATABASE.",1,FALSE,FALSE,0.5,0.5,0.5,0.77,2,"","&amp;L&amp;""""&amp;8PREPARED: N. WINTER  &amp;D &amp;T&amp;C&amp;""""&amp;8&amp;P OF &amp;N&amp;R&amp;""""&amp;8J:INCTAX\94MTHEND\&amp;F",FALSE,FALSE,FALSE,FALSE,1,68,#N/A,#N/A,"=R6C1:R142C8","=R1:R5",#N/A,#N/A,FALSE,FALSE}</definedName>
    <definedName name="wvu.OP." localSheetId="7" hidden="1">{TRUE,TRUE,-1.25,-15.5,484.5,279.75,FALSE,FALSE,TRUE,TRUE,0,1,#N/A,1,#N/A,5.69105691056911,21.0666666666667,1,FALSE,FALSE,3,TRUE,1,FALSE,75,"Swvu.OP.","ACwvu.OP.",1,FALSE,FALSE,0.535,0.535,0,0.73,2,"","&amp;L&amp;""Courier New""&amp;8PREPARED BY N. WINTER &amp;D &amp;T &amp;C&amp;""Courier New""&amp;8&amp;P OF &amp;N&amp;R&amp;""Courier New""&amp;8J:INCTAX\94MTHEND\&amp;F",FALSE,FALSE,FALSE,FALSE,1,#N/A,1,3,"=R11C1:R77C7","=R2:R10",#N/A,#N/A,FALSE,FALSE}</definedName>
    <definedName name="wvu.OP." localSheetId="8" hidden="1">{TRUE,TRUE,-1.25,-15.5,484.5,279.75,FALSE,FALSE,TRUE,TRUE,0,1,#N/A,1,#N/A,5.69105691056911,21.0666666666667,1,FALSE,FALSE,3,TRUE,1,FALSE,75,"Swvu.OP.","ACwvu.OP.",1,FALSE,FALSE,0.535,0.535,0,0.73,2,"","&amp;L&amp;""Courier New""&amp;8PREPARED BY N. WINTER &amp;D &amp;T &amp;C&amp;""Courier New""&amp;8&amp;P OF &amp;N&amp;R&amp;""Courier New""&amp;8J:INCTAX\94MTHEND\&amp;F",FALSE,FALSE,FALSE,FALSE,1,#N/A,1,3,"=R11C1:R77C7","=R2:R10",#N/A,#N/A,FALSE,FALSE}</definedName>
    <definedName name="wvu.OP." localSheetId="9" hidden="1">{TRUE,TRUE,-1.25,-15.5,484.5,279.75,FALSE,FALSE,TRUE,TRUE,0,1,#N/A,1,#N/A,5.69105691056911,21.0666666666667,1,FALSE,FALSE,3,TRUE,1,FALSE,75,"Swvu.OP.","ACwvu.OP.",1,FALSE,FALSE,0.535,0.535,0,0.73,2,"","&amp;L&amp;""Courier New""&amp;8PREPARED BY N. WINTER &amp;D &amp;T &amp;C&amp;""Courier New""&amp;8&amp;P OF &amp;N&amp;R&amp;""Courier New""&amp;8J:INCTAX\94MTHEND\&amp;F",FALSE,FALSE,FALSE,FALSE,1,#N/A,1,3,"=R11C1:R77C7","=R2:R10",#N/A,#N/A,FALSE,FALSE}</definedName>
    <definedName name="wvu.OP." hidden="1">{TRUE,TRUE,-1.25,-15.5,484.5,279.75,FALSE,FALSE,TRUE,TRUE,0,1,#N/A,1,#N/A,5.69105691056911,21.0666666666667,1,FALSE,FALSE,3,TRUE,1,FALSE,75,"Swvu.OP.","ACwvu.OP.",1,FALSE,FALSE,0.535,0.535,0,0.73,2,"","&amp;L&amp;""Courier New""&amp;8PREPARED BY N. WINTER &amp;D &amp;T &amp;C&amp;""Courier New""&amp;8&amp;P OF &amp;N&amp;R&amp;""Courier New""&amp;8J:INCTAX\94MTHEND\&amp;F",FALSE,FALSE,FALSE,FALSE,1,#N/A,1,3,"=R11C1:R77C7","=R2:R10",#N/A,#N/A,FALSE,FALSE}</definedName>
    <definedName name="wvu.WP1." localSheetId="7" hidden="1">{TRUE,TRUE,-1.25,-15.5,484.5,279.75,FALSE,FALSE,TRUE,TRUE,0,3,#N/A,1,#N/A,6.54545454545454,15.55,1,FALSE,FALSE,3,TRUE,1,FALSE,100,"Swvu.WP1.","ACwvu.WP1.",1,FALSE,FALSE,0.25,0.25,0.25,0.25,1,"","&amp;L&amp;D &amp;T NBW&amp;C&amp;P&amp;R&amp;F",FALSE,FALSE,FALSE,FALSE,1,100,#N/A,#N/A,FALSE,FALSE,#N/A,#N/A,FALSE,FALSE}</definedName>
    <definedName name="wvu.WP1." localSheetId="8" hidden="1">{TRUE,TRUE,-1.25,-15.5,484.5,279.75,FALSE,FALSE,TRUE,TRUE,0,3,#N/A,1,#N/A,6.54545454545454,15.55,1,FALSE,FALSE,3,TRUE,1,FALSE,100,"Swvu.WP1.","ACwvu.WP1.",1,FALSE,FALSE,0.25,0.25,0.25,0.25,1,"","&amp;L&amp;D &amp;T NBW&amp;C&amp;P&amp;R&amp;F",FALSE,FALSE,FALSE,FALSE,1,100,#N/A,#N/A,FALSE,FALSE,#N/A,#N/A,FALSE,FALSE}</definedName>
    <definedName name="wvu.WP1." localSheetId="9" hidden="1">{TRUE,TRUE,-1.25,-15.5,484.5,279.75,FALSE,FALSE,TRUE,TRUE,0,3,#N/A,1,#N/A,6.54545454545454,15.55,1,FALSE,FALSE,3,TRUE,1,FALSE,100,"Swvu.WP1.","ACwvu.WP1.",1,FALSE,FALSE,0.25,0.25,0.25,0.25,1,"","&amp;L&amp;D &amp;T NBW&amp;C&amp;P&amp;R&amp;F",FALSE,FALSE,FALSE,FALSE,1,100,#N/A,#N/A,FALSE,FALSE,#N/A,#N/A,FALSE,FALSE}</definedName>
    <definedName name="wvu.WP1." hidden="1">{TRUE,TRUE,-1.25,-15.5,484.5,279.75,FALSE,FALSE,TRUE,TRUE,0,3,#N/A,1,#N/A,6.54545454545454,15.55,1,FALSE,FALSE,3,TRUE,1,FALSE,100,"Swvu.WP1.","ACwvu.WP1.",1,FALSE,FALSE,0.25,0.25,0.25,0.25,1,"","&amp;L&amp;D &amp;T NBW&amp;C&amp;P&amp;R&amp;F",FALSE,FALSE,FALSE,FALSE,1,100,#N/A,#N/A,FALSE,FALSE,#N/A,#N/A,FALSE,FALSE}</definedName>
    <definedName name="Xcel" localSheetId="9">#REF!</definedName>
    <definedName name="Xcel">#REF!</definedName>
    <definedName name="Xcel_COS" localSheetId="9">#REF!</definedName>
    <definedName name="Xcel_COS">#REF!</definedName>
    <definedName name="xxx" hidden="1">{#N/A,#N/A,FALSE,"O&amp;M by processes";#N/A,#N/A,FALSE,"Elec Act vs Bud";#N/A,#N/A,FALSE,"G&amp;A";#N/A,#N/A,FALSE,"BGS";#N/A,#N/A,FALSE,"Res Cost"}</definedName>
    <definedName name="xxxx" hidden="1">{#N/A,#N/A,FALSE,"O&amp;M by processes";#N/A,#N/A,FALSE,"Elec Act vs Bud";#N/A,#N/A,FALSE,"G&amp;A";#N/A,#N/A,FALSE,"BGS";#N/A,#N/A,FALSE,"Res Cost"}</definedName>
    <definedName name="Z_3768C7C8_9953_11DA_B318_000FB55D51DC_.wvu.PrintArea" localSheetId="18" hidden="1">'12 - Revenue Credits'!$A$5:$E$37</definedName>
    <definedName name="Z_3768C7C8_9953_11DA_B318_000FB55D51DC_.wvu.PrintArea" localSheetId="19" hidden="1">'13 - 30.9 credits'!$A$5:$E$29</definedName>
    <definedName name="Z_3BDD6235_B127_4929_8311_BDAF7BB89818_.wvu.PrintArea" localSheetId="18" hidden="1">'12 - Revenue Credits'!$A$5:$E$37</definedName>
    <definedName name="Z_3BDD6235_B127_4929_8311_BDAF7BB89818_.wvu.PrintArea" localSheetId="19" hidden="1">'13 - 30.9 credits'!$A$5:$E$29</definedName>
    <definedName name="Z_63AFAF34_E340_4B5E_A289_FFB7051CA9B6_.wvu.PrintArea" localSheetId="17" hidden="1">'11-Corrections'!$A$1:$G$31</definedName>
    <definedName name="Z_63AFAF34_E340_4B5E_A289_FFB7051CA9B6_.wvu.PrintArea" localSheetId="18" hidden="1">'12 - Revenue Credits'!$A$1:$G$42</definedName>
    <definedName name="Z_63AFAF34_E340_4B5E_A289_FFB7051CA9B6_.wvu.PrintArea" localSheetId="19" hidden="1">'13 - 30.9 credits'!$A$1:$D$34</definedName>
    <definedName name="Z_63AFAF34_E340_4B5E_A289_FFB7051CA9B6_.wvu.PrintArea" localSheetId="1" hidden="1">'1-Project Rev Req'!$A$1:$U$83</definedName>
    <definedName name="Z_63AFAF34_E340_4B5E_A289_FFB7051CA9B6_.wvu.PrintArea" localSheetId="3" hidden="1">'3-Project True-up'!$A$1:$L$48</definedName>
    <definedName name="Z_63AFAF34_E340_4B5E_A289_FFB7051CA9B6_.wvu.PrintArea" localSheetId="4" hidden="1">'4- Rate Base'!$A$1:$K$85</definedName>
    <definedName name="Z_63AFAF34_E340_4B5E_A289_FFB7051CA9B6_.wvu.PrintArea" localSheetId="10" hidden="1">'5-Return'!$A$1:$L$46</definedName>
    <definedName name="Z_63AFAF34_E340_4B5E_A289_FFB7051CA9B6_.wvu.PrintArea" localSheetId="12" hidden="1">'6a - True-up Interest Rate'!$A$1:$H$35</definedName>
    <definedName name="Z_63AFAF34_E340_4B5E_A289_FFB7051CA9B6_.wvu.PrintArea" localSheetId="14" hidden="1">'8-Construction Debt'!$A$1:$J$60</definedName>
    <definedName name="Z_63AFAF34_E340_4B5E_A289_FFB7051CA9B6_.wvu.PrintArea" localSheetId="15" hidden="1">'9- Cost of Debt True-up'!$A$1:$G$38</definedName>
    <definedName name="Z_B0241363_5C8A_48FC_89A6_56D55586BABE_.wvu.PrintArea" localSheetId="18" hidden="1">'12 - Revenue Credits'!$A$5:$E$37</definedName>
    <definedName name="Z_B0241363_5C8A_48FC_89A6_56D55586BABE_.wvu.PrintArea" localSheetId="19" hidden="1">'13 - 30.9 credits'!$A$5:$E$29</definedName>
    <definedName name="Z_C0EA0F9F_7310_4201_82C9_7B8FC8DB9137_.wvu.PrintArea" localSheetId="18" hidden="1">'12 - Revenue Credits'!$A$5:$E$37</definedName>
    <definedName name="Z_C0EA0F9F_7310_4201_82C9_7B8FC8DB9137_.wvu.PrintArea" localSheetId="19" hidden="1">'13 - 30.9 credits'!$A$5:$E$29</definedName>
    <definedName name="Z_F04A2B9A_C6FE_4FEB_AD1E_2CF9AC309BE4_.wvu.PrintArea" localSheetId="1" hidden="1">'1-Project Rev Req'!$A$1:$S$81</definedName>
    <definedName name="Z_F04A2B9A_C6FE_4FEB_AD1E_2CF9AC309BE4_.wvu.PrintArea" localSheetId="3" hidden="1">'3-Project True-up'!$A$1:$M$24</definedName>
    <definedName name="Z_F04A2B9A_C6FE_4FEB_AD1E_2CF9AC309BE4_.wvu.PrintArea" localSheetId="4" hidden="1">'4- Rate Base'!$A$1:$L$68</definedName>
    <definedName name="Z_F04A2B9A_C6FE_4FEB_AD1E_2CF9AC309BE4_.wvu.PrintArea" localSheetId="14" hidden="1">'8-Construction Debt'!$A$1:$K$57</definedName>
    <definedName name="Z_F04A2B9A_C6FE_4FEB_AD1E_2CF9AC309BE4_.wvu.PrintArea" localSheetId="15" hidden="1">'9- Cost of Debt True-up'!$A$1:$K$38</definedName>
    <definedName name="Z_F04A2B9A_C6FE_4FEB_AD1E_2CF9AC309BE4_.wvu.PrintArea" localSheetId="0" hidden="1">'Attachment H-30A'!$A$1:$J$247</definedName>
    <definedName name="Z_F1DC5514_577A_46EB_866C_26F0BED2C286_.wvu.PrintArea" localSheetId="17" hidden="1">'11-Corrections'!$A$1:$G$35</definedName>
    <definedName name="Z_F1DC5514_577A_46EB_866C_26F0BED2C286_.wvu.PrintArea" localSheetId="18" hidden="1">'12 - Revenue Credits'!$A$1:$G$38</definedName>
    <definedName name="Z_F1DC5514_577A_46EB_866C_26F0BED2C286_.wvu.PrintArea" localSheetId="19" hidden="1">'13 - 30.9 credits'!$A$1:$G$30</definedName>
    <definedName name="Z_F1DC5514_577A_46EB_866C_26F0BED2C286_.wvu.PrintArea" localSheetId="1" hidden="1">'1-Project Rev Req'!$A$1:$U$82</definedName>
    <definedName name="Z_F1DC5514_577A_46EB_866C_26F0BED2C286_.wvu.PrintArea" localSheetId="3" hidden="1">'3-Project True-up'!$A$1:$L$46</definedName>
    <definedName name="Z_F1DC5514_577A_46EB_866C_26F0BED2C286_.wvu.PrintArea" localSheetId="4" hidden="1">'4- Rate Base'!$A$1:$J$84</definedName>
    <definedName name="Z_F1DC5514_577A_46EB_866C_26F0BED2C286_.wvu.PrintArea" localSheetId="10" hidden="1">'5-Return'!$A$1:$J$46</definedName>
    <definedName name="Z_F1DC5514_577A_46EB_866C_26F0BED2C286_.wvu.PrintArea" localSheetId="12" hidden="1">'6a - True-up Interest Rate'!$A$1:$H$35</definedName>
    <definedName name="Z_F1DC5514_577A_46EB_866C_26F0BED2C286_.wvu.PrintArea" localSheetId="14" hidden="1">'8-Construction Debt'!$A$1:$I$60</definedName>
    <definedName name="Z_F1DC5514_577A_46EB_866C_26F0BED2C286_.wvu.PrintArea" localSheetId="15" hidden="1">'9- Cost of Debt True-up'!$A$1:$G$38</definedName>
  </definedNames>
  <calcPr calcId="191029"/>
  <customWorkbookViews>
    <customWorkbookView name="Chrystina Steffy - Personal View" guid="{F04A2B9A-C6FE-4FEB-AD1E-2CF9AC309BE4}" mergeInterval="0" personalView="1" maximized="1" windowWidth="1276" windowHeight="799" tabRatio="918" activeSheetId="5"/>
    <customWorkbookView name="Allegheny Energy - Personal View" guid="{931DA938-C92D-4DFC-BCC1-9349A5DC9BD4}" mergeInterval="0" personalView="1" maximized="1" windowWidth="1239" windowHeight="637" tabRatio="918" activeSheetId="19" showComments="commIndAndComment"/>
    <customWorkbookView name="CKD - Personal View" guid="{F1DC5514-577A-46EB-866C-26F0BED2C286}" mergeInterval="0" personalView="1" maximized="1" windowWidth="1280" windowHeight="799" tabRatio="829" activeSheetId="6"/>
    <customWorkbookView name="Jim Martin - Personal View" guid="{63AFAF34-E340-4B5E-A289-FFB7051CA9B6}" mergeInterval="0" personalView="1" maximized="1" windowWidth="1465" windowHeight="908" tabRatio="829" activeSheetId="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4" i="22" l="1"/>
  <c r="I54" i="22" s="1"/>
  <c r="B54" i="22"/>
  <c r="C54" i="22"/>
  <c r="H14" i="24" l="1"/>
  <c r="B136" i="22" l="1"/>
  <c r="B135" i="22"/>
  <c r="B134" i="22"/>
  <c r="B133" i="22"/>
  <c r="B132" i="22"/>
  <c r="B131" i="22"/>
  <c r="B130" i="22"/>
  <c r="B129" i="22"/>
  <c r="B97" i="22"/>
  <c r="B96" i="22"/>
  <c r="B95" i="22"/>
  <c r="B94" i="22"/>
  <c r="B93" i="22"/>
  <c r="B92" i="22"/>
  <c r="B91" i="22"/>
  <c r="B90" i="22"/>
  <c r="B89" i="22"/>
  <c r="H64" i="23" l="1"/>
  <c r="H68" i="23"/>
  <c r="H40" i="23"/>
  <c r="H36" i="23"/>
  <c r="C94" i="22" s="1"/>
  <c r="H44" i="23"/>
  <c r="H67" i="23"/>
  <c r="H24" i="23"/>
  <c r="H66" i="23"/>
  <c r="H42" i="23"/>
  <c r="H38" i="23"/>
  <c r="C96" i="22" s="1"/>
  <c r="H41" i="23"/>
  <c r="H35" i="23"/>
  <c r="C93" i="22" s="1"/>
  <c r="F93" i="22" s="1"/>
  <c r="H39" i="23"/>
  <c r="C97" i="22" s="1"/>
  <c r="F97" i="22" s="1"/>
  <c r="I97" i="22" s="1"/>
  <c r="H43" i="23"/>
  <c r="H37" i="23"/>
  <c r="C95" i="22" s="1"/>
  <c r="H65" i="23"/>
  <c r="H69" i="23"/>
  <c r="F96" i="22" l="1"/>
  <c r="I96" i="22" s="1"/>
  <c r="F94" i="22"/>
  <c r="I94" i="22" s="1"/>
  <c r="F95" i="22"/>
  <c r="I93" i="22"/>
  <c r="G84" i="25"/>
  <c r="H83" i="23"/>
  <c r="H58" i="23"/>
  <c r="C132" i="22" s="1"/>
  <c r="F132" i="22" s="1"/>
  <c r="H61" i="23"/>
  <c r="C135" i="22" s="1"/>
  <c r="B88" i="22"/>
  <c r="B53" i="22"/>
  <c r="B51" i="22"/>
  <c r="H40" i="26"/>
  <c r="F38" i="26"/>
  <c r="D38" i="26"/>
  <c r="J38" i="26" s="1"/>
  <c r="F31" i="26"/>
  <c r="D31" i="26"/>
  <c r="F24" i="26"/>
  <c r="D24" i="26"/>
  <c r="J24" i="26" s="1"/>
  <c r="F17" i="26"/>
  <c r="D17" i="26"/>
  <c r="J17" i="26" s="1"/>
  <c r="A13" i="26"/>
  <c r="A14" i="26" s="1"/>
  <c r="A15" i="26" s="1"/>
  <c r="A16" i="26" s="1"/>
  <c r="A17" i="26" s="1"/>
  <c r="A19" i="26" s="1"/>
  <c r="A20" i="26" s="1"/>
  <c r="A21" i="26" s="1"/>
  <c r="A22" i="26" s="1"/>
  <c r="A23" i="26" s="1"/>
  <c r="A24" i="26" s="1"/>
  <c r="A26" i="26" s="1"/>
  <c r="A27" i="26" s="1"/>
  <c r="A28" i="26" s="1"/>
  <c r="A29" i="26" s="1"/>
  <c r="A30" i="26" s="1"/>
  <c r="A31" i="26" s="1"/>
  <c r="A33" i="26" s="1"/>
  <c r="A34" i="26" s="1"/>
  <c r="A35" i="26" s="1"/>
  <c r="A36" i="26" s="1"/>
  <c r="A37" i="26" s="1"/>
  <c r="A38" i="26" s="1"/>
  <c r="A40" i="26" s="1"/>
  <c r="E66" i="25"/>
  <c r="E68" i="25" s="1"/>
  <c r="D66" i="25"/>
  <c r="D68" i="25" s="1"/>
  <c r="H66" i="25"/>
  <c r="H68" i="25" s="1"/>
  <c r="G66" i="25"/>
  <c r="G68" i="25" s="1"/>
  <c r="C66" i="25"/>
  <c r="G24" i="25"/>
  <c r="G26" i="25" s="1"/>
  <c r="A14" i="25"/>
  <c r="A15" i="25" s="1"/>
  <c r="A16" i="25" s="1"/>
  <c r="A17" i="25" s="1"/>
  <c r="A18" i="25" s="1"/>
  <c r="A19" i="25" s="1"/>
  <c r="A20" i="25" s="1"/>
  <c r="A21" i="25" s="1"/>
  <c r="A22" i="25" s="1"/>
  <c r="A23" i="25" s="1"/>
  <c r="A24" i="25" s="1"/>
  <c r="H24" i="25"/>
  <c r="H26" i="25" s="1"/>
  <c r="E24" i="25"/>
  <c r="E26" i="25" s="1"/>
  <c r="D24" i="25"/>
  <c r="D26" i="25" s="1"/>
  <c r="C24" i="25"/>
  <c r="H120" i="24"/>
  <c r="C120" i="24"/>
  <c r="H89" i="24"/>
  <c r="C89" i="24"/>
  <c r="H57" i="24"/>
  <c r="C57" i="24"/>
  <c r="C26" i="24"/>
  <c r="E119" i="24" s="1"/>
  <c r="H25" i="24"/>
  <c r="H24" i="24"/>
  <c r="H23" i="24"/>
  <c r="H22" i="24"/>
  <c r="H21" i="24"/>
  <c r="H20" i="24"/>
  <c r="H19" i="24"/>
  <c r="H18" i="24"/>
  <c r="H17" i="24"/>
  <c r="H16" i="24"/>
  <c r="H15" i="24"/>
  <c r="A10" i="24"/>
  <c r="A11" i="24" s="1"/>
  <c r="A12" i="24" s="1"/>
  <c r="A13" i="24" s="1"/>
  <c r="A14" i="24" s="1"/>
  <c r="A15" i="24" s="1"/>
  <c r="A16" i="24" s="1"/>
  <c r="A17" i="24" s="1"/>
  <c r="A18" i="24" s="1"/>
  <c r="A19" i="24" s="1"/>
  <c r="A20" i="24" s="1"/>
  <c r="A21" i="24" s="1"/>
  <c r="A22" i="24" s="1"/>
  <c r="A23" i="24" s="1"/>
  <c r="A24" i="24" s="1"/>
  <c r="A25" i="24" s="1"/>
  <c r="F116" i="23"/>
  <c r="F118" i="23" s="1"/>
  <c r="C116" i="23"/>
  <c r="C118" i="23" s="1"/>
  <c r="G85" i="25"/>
  <c r="C84" i="25"/>
  <c r="C79" i="25"/>
  <c r="E76" i="23"/>
  <c r="B76" i="23"/>
  <c r="H55" i="23"/>
  <c r="C129" i="22" s="1"/>
  <c r="H25" i="23"/>
  <c r="B50" i="22"/>
  <c r="F12" i="23"/>
  <c r="C12" i="23"/>
  <c r="A10" i="23"/>
  <c r="A11" i="23" s="1"/>
  <c r="A12" i="23" s="1"/>
  <c r="A14" i="23" s="1"/>
  <c r="A15" i="23" s="1"/>
  <c r="A16" i="23" s="1"/>
  <c r="B128" i="22"/>
  <c r="J127" i="22"/>
  <c r="I127" i="22"/>
  <c r="H127" i="22"/>
  <c r="G127" i="22"/>
  <c r="F127" i="22"/>
  <c r="D127" i="22"/>
  <c r="B127" i="22"/>
  <c r="I126" i="22"/>
  <c r="H126" i="22"/>
  <c r="G126" i="22"/>
  <c r="F126" i="22"/>
  <c r="D126" i="22"/>
  <c r="I125" i="22"/>
  <c r="F125" i="22"/>
  <c r="D125" i="22"/>
  <c r="J124" i="22"/>
  <c r="I124" i="22"/>
  <c r="H124" i="22"/>
  <c r="G124" i="22"/>
  <c r="F124" i="22"/>
  <c r="E124" i="22"/>
  <c r="D124" i="22"/>
  <c r="C124" i="22"/>
  <c r="B124" i="22"/>
  <c r="H113" i="22"/>
  <c r="H117" i="22" s="1"/>
  <c r="H119" i="22" s="1"/>
  <c r="E113" i="22"/>
  <c r="E117" i="22" s="1"/>
  <c r="E119" i="22" s="1"/>
  <c r="J87" i="22"/>
  <c r="I87" i="22"/>
  <c r="H87" i="22"/>
  <c r="G87" i="22"/>
  <c r="F87" i="22"/>
  <c r="D87" i="22"/>
  <c r="B87" i="22"/>
  <c r="I86" i="22"/>
  <c r="H86" i="22"/>
  <c r="G86" i="22"/>
  <c r="F86" i="22"/>
  <c r="D86" i="22"/>
  <c r="I85" i="22"/>
  <c r="F85" i="22"/>
  <c r="D85" i="22"/>
  <c r="J84" i="22"/>
  <c r="I84" i="22"/>
  <c r="H84" i="22"/>
  <c r="G84" i="22"/>
  <c r="F84" i="22"/>
  <c r="E84" i="22"/>
  <c r="D84" i="22"/>
  <c r="C84" i="22"/>
  <c r="B84" i="22"/>
  <c r="B76" i="22"/>
  <c r="B118" i="22" s="1"/>
  <c r="B157" i="22" s="1"/>
  <c r="B74" i="22"/>
  <c r="B116" i="22" s="1"/>
  <c r="B155" i="22" s="1"/>
  <c r="B73" i="22"/>
  <c r="B115" i="22" s="1"/>
  <c r="B154" i="22" s="1"/>
  <c r="B72" i="22"/>
  <c r="B114" i="22" s="1"/>
  <c r="B153" i="22" s="1"/>
  <c r="H71" i="22"/>
  <c r="H75" i="22" s="1"/>
  <c r="H77" i="22" s="1"/>
  <c r="F71" i="22"/>
  <c r="F75" i="22" s="1"/>
  <c r="F77" i="22" s="1"/>
  <c r="E71" i="22"/>
  <c r="E75" i="22" s="1"/>
  <c r="E77" i="22" s="1"/>
  <c r="D71" i="22"/>
  <c r="D75" i="22" s="1"/>
  <c r="D77" i="22" s="1"/>
  <c r="B52" i="22"/>
  <c r="J48" i="22"/>
  <c r="I48" i="22"/>
  <c r="H48" i="22"/>
  <c r="G48" i="22"/>
  <c r="F48" i="22"/>
  <c r="D48" i="22"/>
  <c r="B48" i="22"/>
  <c r="I47" i="22"/>
  <c r="H47" i="22"/>
  <c r="G47" i="22"/>
  <c r="F47" i="22"/>
  <c r="D47" i="22"/>
  <c r="I46" i="22"/>
  <c r="F46" i="22"/>
  <c r="D46" i="22"/>
  <c r="J45" i="22"/>
  <c r="I45" i="22"/>
  <c r="H45" i="22"/>
  <c r="G45" i="22"/>
  <c r="F45" i="22"/>
  <c r="E45" i="22"/>
  <c r="D45" i="22"/>
  <c r="B45" i="22"/>
  <c r="C36" i="22"/>
  <c r="C35" i="22"/>
  <c r="H34" i="22"/>
  <c r="H38" i="22" s="1"/>
  <c r="G34" i="22"/>
  <c r="G38" i="22" s="1"/>
  <c r="F34" i="22"/>
  <c r="F38" i="22" s="1"/>
  <c r="F40" i="22" s="1"/>
  <c r="E34" i="22"/>
  <c r="E38" i="22" s="1"/>
  <c r="E40" i="22" s="1"/>
  <c r="D34" i="22"/>
  <c r="D38" i="22" s="1"/>
  <c r="D40" i="22" s="1"/>
  <c r="C34" i="22"/>
  <c r="A12" i="22"/>
  <c r="A13" i="22" s="1"/>
  <c r="A14" i="22" s="1"/>
  <c r="A15" i="22" s="1"/>
  <c r="A16" i="22" s="1"/>
  <c r="A17" i="22" s="1"/>
  <c r="A18" i="22" s="1"/>
  <c r="A19" i="22" s="1"/>
  <c r="A20" i="22" s="1"/>
  <c r="A21" i="22" s="1"/>
  <c r="A22" i="22" s="1"/>
  <c r="A23" i="22" s="1"/>
  <c r="A24" i="22" s="1"/>
  <c r="A25" i="22" s="1"/>
  <c r="A26" i="22" s="1"/>
  <c r="A27" i="22" s="1"/>
  <c r="A28" i="22" s="1"/>
  <c r="A29" i="22" s="1"/>
  <c r="A30" i="22" s="1"/>
  <c r="A31" i="22" s="1"/>
  <c r="A32" i="22" s="1"/>
  <c r="A33" i="22" s="1"/>
  <c r="A34" i="22" s="1"/>
  <c r="I95" i="22" l="1"/>
  <c r="F114" i="22"/>
  <c r="C114" i="22" s="1"/>
  <c r="A17" i="23"/>
  <c r="A18" i="23" s="1"/>
  <c r="A19" i="23" s="1"/>
  <c r="A20" i="23" s="1"/>
  <c r="A21" i="23" s="1"/>
  <c r="A22" i="23" s="1"/>
  <c r="A23" i="23" s="1"/>
  <c r="A24" i="23" s="1"/>
  <c r="A25" i="23" s="1"/>
  <c r="A26" i="23" s="1"/>
  <c r="A28" i="23" s="1"/>
  <c r="A30" i="23" s="1"/>
  <c r="A31" i="23" s="1"/>
  <c r="A32" i="23" s="1"/>
  <c r="A33" i="23" s="1"/>
  <c r="A34" i="23" s="1"/>
  <c r="A35" i="23" s="1"/>
  <c r="A36" i="23" s="1"/>
  <c r="A37" i="23" s="1"/>
  <c r="A38" i="23" s="1"/>
  <c r="A39" i="23" s="1"/>
  <c r="A40" i="23" s="1"/>
  <c r="A41" i="23" s="1"/>
  <c r="A42" i="23" s="1"/>
  <c r="A43" i="23" s="1"/>
  <c r="A44" i="23" s="1"/>
  <c r="A45" i="23" s="1"/>
  <c r="A46" i="23" s="1"/>
  <c r="A47" i="23" s="1"/>
  <c r="A48" i="23" s="1"/>
  <c r="A49" i="23" s="1"/>
  <c r="A50" i="23" s="1"/>
  <c r="A52" i="23" s="1"/>
  <c r="A54" i="23" s="1"/>
  <c r="A55" i="23" s="1"/>
  <c r="A56" i="23" s="1"/>
  <c r="A57" i="23" s="1"/>
  <c r="A58" i="23" s="1"/>
  <c r="A59" i="23" s="1"/>
  <c r="A60" i="23" s="1"/>
  <c r="A61" i="23" s="1"/>
  <c r="A62" i="23" s="1"/>
  <c r="A63" i="23" s="1"/>
  <c r="A64" i="23" s="1"/>
  <c r="A65" i="23" s="1"/>
  <c r="A66" i="23" s="1"/>
  <c r="A67" i="23" s="1"/>
  <c r="A68" i="23" s="1"/>
  <c r="A69" i="23" s="1"/>
  <c r="A70" i="23" s="1"/>
  <c r="A71" i="23" s="1"/>
  <c r="A77" i="23" s="1"/>
  <c r="A79" i="23" s="1"/>
  <c r="A80" i="23" s="1"/>
  <c r="A81" i="23" s="1"/>
  <c r="A82" i="23" s="1"/>
  <c r="A83" i="23" s="1"/>
  <c r="A84" i="23" s="1"/>
  <c r="A85" i="23" s="1"/>
  <c r="A86" i="23" s="1"/>
  <c r="A87" i="23" s="1"/>
  <c r="A88" i="23" s="1"/>
  <c r="A89" i="23" s="1"/>
  <c r="A90" i="23" s="1"/>
  <c r="A91" i="23" s="1"/>
  <c r="A92" i="23" s="1"/>
  <c r="A93" i="23" s="1"/>
  <c r="A94" i="23" s="1"/>
  <c r="A95" i="23" s="1"/>
  <c r="A96" i="23" s="1"/>
  <c r="A97" i="23" s="1"/>
  <c r="A99" i="23" s="1"/>
  <c r="A101" i="23" s="1"/>
  <c r="A102" i="23" s="1"/>
  <c r="A103" i="23" s="1"/>
  <c r="A104" i="23" s="1"/>
  <c r="A105" i="23" s="1"/>
  <c r="A106" i="23" s="1"/>
  <c r="A107" i="23" s="1"/>
  <c r="A108" i="23" s="1"/>
  <c r="A109" i="23" s="1"/>
  <c r="A110" i="23" s="1"/>
  <c r="A111" i="23" s="1"/>
  <c r="A112" i="23" s="1"/>
  <c r="A113" i="23" s="1"/>
  <c r="A114" i="23" s="1"/>
  <c r="A115" i="23" s="1"/>
  <c r="A116" i="23" s="1"/>
  <c r="A118" i="23" s="1"/>
  <c r="A120" i="23" s="1"/>
  <c r="F135" i="22"/>
  <c r="G129" i="22"/>
  <c r="I129" i="22" s="1"/>
  <c r="I132" i="22"/>
  <c r="E14" i="24"/>
  <c r="D14" i="24" s="1"/>
  <c r="F14" i="24" s="1"/>
  <c r="I14" i="24" s="1"/>
  <c r="G17" i="26"/>
  <c r="I17" i="26" s="1"/>
  <c r="E18" i="24"/>
  <c r="E22" i="24"/>
  <c r="H118" i="23"/>
  <c r="H12" i="23"/>
  <c r="G31" i="26"/>
  <c r="I31" i="26" s="1"/>
  <c r="E17" i="24"/>
  <c r="E21" i="24"/>
  <c r="E25" i="24"/>
  <c r="G38" i="26"/>
  <c r="I38" i="26" s="1"/>
  <c r="E78" i="24"/>
  <c r="E82" i="24"/>
  <c r="E86" i="24"/>
  <c r="G24" i="26"/>
  <c r="I24" i="26" s="1"/>
  <c r="E15" i="24"/>
  <c r="E19" i="24"/>
  <c r="E23" i="24"/>
  <c r="E45" i="24"/>
  <c r="D45" i="24" s="1"/>
  <c r="E49" i="24"/>
  <c r="E16" i="24"/>
  <c r="E20" i="24"/>
  <c r="E24" i="24"/>
  <c r="E53" i="24"/>
  <c r="D40" i="26"/>
  <c r="J31" i="26"/>
  <c r="J40" i="26" s="1"/>
  <c r="E89" i="25"/>
  <c r="C91" i="25"/>
  <c r="H31" i="23"/>
  <c r="C89" i="22" s="1"/>
  <c r="H60" i="23"/>
  <c r="C134" i="22" s="1"/>
  <c r="H34" i="23"/>
  <c r="C92" i="22" s="1"/>
  <c r="H17" i="23"/>
  <c r="C51" i="22" s="1"/>
  <c r="G40" i="22"/>
  <c r="H32" i="23"/>
  <c r="C90" i="22" s="1"/>
  <c r="H40" i="22"/>
  <c r="H63" i="23"/>
  <c r="H80" i="23"/>
  <c r="H57" i="23"/>
  <c r="H56" i="23"/>
  <c r="C130" i="22" s="1"/>
  <c r="G130" i="22" s="1"/>
  <c r="H23" i="23"/>
  <c r="F26" i="23"/>
  <c r="H19" i="23"/>
  <c r="C26" i="23"/>
  <c r="H20" i="23"/>
  <c r="H22" i="23"/>
  <c r="H62" i="23"/>
  <c r="C136" i="22" s="1"/>
  <c r="F136" i="22" s="1"/>
  <c r="I136" i="22" s="1"/>
  <c r="H116" i="23"/>
  <c r="H16" i="23"/>
  <c r="C50" i="22" s="1"/>
  <c r="H21" i="23"/>
  <c r="H33" i="23"/>
  <c r="C91" i="22" s="1"/>
  <c r="F91" i="22" s="1"/>
  <c r="H59" i="23"/>
  <c r="C133" i="22" s="1"/>
  <c r="F133" i="22" s="1"/>
  <c r="H15" i="23"/>
  <c r="H18" i="23"/>
  <c r="A25" i="25"/>
  <c r="A2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35" i="22"/>
  <c r="A36" i="22" s="1"/>
  <c r="A37" i="22" s="1"/>
  <c r="A38" i="22" s="1"/>
  <c r="A26" i="24"/>
  <c r="A31" i="24" s="1"/>
  <c r="F31" i="24"/>
  <c r="C50" i="23"/>
  <c r="F89" i="25"/>
  <c r="C71" i="23"/>
  <c r="H54" i="23"/>
  <c r="C128" i="22" s="1"/>
  <c r="D128" i="22" s="1"/>
  <c r="D154" i="22" s="1"/>
  <c r="I68" i="25"/>
  <c r="H79" i="23"/>
  <c r="F97" i="23"/>
  <c r="G79" i="25"/>
  <c r="H30" i="23"/>
  <c r="C88" i="22" s="1"/>
  <c r="D88" i="22" s="1"/>
  <c r="D115" i="22" s="1"/>
  <c r="F50" i="23"/>
  <c r="F71" i="23"/>
  <c r="C80" i="25"/>
  <c r="G80" i="25" s="1"/>
  <c r="H82" i="23"/>
  <c r="I26" i="25"/>
  <c r="D89" i="25"/>
  <c r="D91" i="25"/>
  <c r="C120" i="23"/>
  <c r="H26" i="24"/>
  <c r="F120" i="23"/>
  <c r="E110" i="24"/>
  <c r="E114" i="24"/>
  <c r="E118" i="24"/>
  <c r="C85" i="25"/>
  <c r="E91" i="25"/>
  <c r="H81" i="23"/>
  <c r="C97" i="23"/>
  <c r="E48" i="24"/>
  <c r="E52" i="24"/>
  <c r="E56" i="24"/>
  <c r="E77" i="24"/>
  <c r="E81" i="24"/>
  <c r="E85" i="24"/>
  <c r="E109" i="24"/>
  <c r="E113" i="24"/>
  <c r="E117" i="24"/>
  <c r="F91" i="25"/>
  <c r="E47" i="24"/>
  <c r="E51" i="24"/>
  <c r="E55" i="24"/>
  <c r="E80" i="24"/>
  <c r="E84" i="24"/>
  <c r="E88" i="24"/>
  <c r="E108" i="24"/>
  <c r="E112" i="24"/>
  <c r="E116" i="24"/>
  <c r="E46" i="24"/>
  <c r="E50" i="24"/>
  <c r="E54" i="24"/>
  <c r="E79" i="24"/>
  <c r="E83" i="24"/>
  <c r="E87" i="24"/>
  <c r="E111" i="24"/>
  <c r="E115" i="24"/>
  <c r="I135" i="22" l="1"/>
  <c r="F153" i="22"/>
  <c r="C53" i="22"/>
  <c r="G53" i="22" s="1"/>
  <c r="I53" i="22" s="1"/>
  <c r="J13" i="24"/>
  <c r="J32" i="24" s="1"/>
  <c r="C52" i="22"/>
  <c r="G51" i="22"/>
  <c r="I51" i="22" s="1"/>
  <c r="G50" i="22"/>
  <c r="F90" i="22"/>
  <c r="I90" i="22" s="1"/>
  <c r="H134" i="22"/>
  <c r="H152" i="22" s="1"/>
  <c r="H156" i="22" s="1"/>
  <c r="H158" i="22" s="1"/>
  <c r="F89" i="22"/>
  <c r="G52" i="22"/>
  <c r="I52" i="22" s="1"/>
  <c r="F92" i="22"/>
  <c r="I92" i="22" s="1"/>
  <c r="I133" i="22"/>
  <c r="E152" i="22"/>
  <c r="E156" i="22" s="1"/>
  <c r="E158" i="22" s="1"/>
  <c r="D113" i="22"/>
  <c r="D117" i="22" s="1"/>
  <c r="D119" i="22" s="1"/>
  <c r="I130" i="22"/>
  <c r="C154" i="22"/>
  <c r="D15" i="24"/>
  <c r="D16" i="24" s="1"/>
  <c r="D17" i="24" s="1"/>
  <c r="D18" i="24" s="1"/>
  <c r="E26" i="24"/>
  <c r="I40" i="26"/>
  <c r="G40" i="26"/>
  <c r="H50" i="23"/>
  <c r="E57" i="24"/>
  <c r="I40" i="22"/>
  <c r="I86" i="1" s="1"/>
  <c r="D152" i="22"/>
  <c r="D156" i="22" s="1"/>
  <c r="D158" i="22" s="1"/>
  <c r="C131" i="22"/>
  <c r="H71" i="23"/>
  <c r="H26" i="23"/>
  <c r="I128" i="22"/>
  <c r="I88" i="22"/>
  <c r="C72" i="22"/>
  <c r="H97" i="23"/>
  <c r="C89" i="25"/>
  <c r="D108" i="24"/>
  <c r="E120" i="24"/>
  <c r="A39" i="22"/>
  <c r="A40" i="22" s="1"/>
  <c r="A49" i="22" s="1"/>
  <c r="A50" i="22" s="1"/>
  <c r="F45" i="24"/>
  <c r="I45" i="24" s="1"/>
  <c r="D46" i="24"/>
  <c r="B38" i="22"/>
  <c r="G91" i="25"/>
  <c r="G89" i="25"/>
  <c r="A32" i="24"/>
  <c r="A33" i="24" s="1"/>
  <c r="A40" i="24" s="1"/>
  <c r="A41" i="24" s="1"/>
  <c r="A42" i="24" s="1"/>
  <c r="A43" i="24" s="1"/>
  <c r="A44" i="24" s="1"/>
  <c r="A45" i="24" s="1"/>
  <c r="A46" i="24" s="1"/>
  <c r="A47" i="24" s="1"/>
  <c r="A48" i="24" s="1"/>
  <c r="A49" i="24" s="1"/>
  <c r="A50" i="24" s="1"/>
  <c r="A51" i="24" s="1"/>
  <c r="A52" i="24" s="1"/>
  <c r="A53" i="24" s="1"/>
  <c r="A54" i="24" s="1"/>
  <c r="A55" i="24" s="1"/>
  <c r="A56" i="24" s="1"/>
  <c r="B26" i="25"/>
  <c r="C113" i="22"/>
  <c r="A67" i="25"/>
  <c r="A68" i="25" s="1"/>
  <c r="A79" i="25" s="1"/>
  <c r="H120" i="23"/>
  <c r="E89" i="24"/>
  <c r="D77" i="24"/>
  <c r="C71" i="22" l="1"/>
  <c r="I50" i="22"/>
  <c r="C73" i="22"/>
  <c r="F113" i="22"/>
  <c r="F117" i="22" s="1"/>
  <c r="F119" i="22" s="1"/>
  <c r="I89" i="22"/>
  <c r="I134" i="22"/>
  <c r="G131" i="22"/>
  <c r="G152" i="22" s="1"/>
  <c r="G156" i="22" s="1"/>
  <c r="G158" i="22" s="1"/>
  <c r="G71" i="22"/>
  <c r="J14" i="24"/>
  <c r="G115" i="22"/>
  <c r="C115" i="22" s="1"/>
  <c r="I91" i="22"/>
  <c r="G113" i="22"/>
  <c r="F17" i="24"/>
  <c r="I17" i="24" s="1"/>
  <c r="F16" i="24"/>
  <c r="I16" i="24" s="1"/>
  <c r="F15" i="24"/>
  <c r="I15" i="24" s="1"/>
  <c r="B68" i="25"/>
  <c r="F33" i="24"/>
  <c r="C152" i="22"/>
  <c r="B40" i="22"/>
  <c r="A51" i="22"/>
  <c r="A52" i="22" s="1"/>
  <c r="A53" i="22" s="1"/>
  <c r="A54" i="22" s="1"/>
  <c r="A55" i="22" s="1"/>
  <c r="A56" i="22" s="1"/>
  <c r="A57" i="22" s="1"/>
  <c r="A58" i="22" s="1"/>
  <c r="A59" i="22" s="1"/>
  <c r="A60" i="22" s="1"/>
  <c r="A61" i="22" s="1"/>
  <c r="A62" i="22" s="1"/>
  <c r="A63" i="22" s="1"/>
  <c r="A64" i="22" s="1"/>
  <c r="A65" i="22" s="1"/>
  <c r="A66" i="22" s="1"/>
  <c r="A67" i="22" s="1"/>
  <c r="A68" i="22" s="1"/>
  <c r="A69" i="22" s="1"/>
  <c r="A70" i="22" s="1"/>
  <c r="A71" i="22" s="1"/>
  <c r="A72" i="22" s="1"/>
  <c r="A73" i="22" s="1"/>
  <c r="A74" i="22" s="1"/>
  <c r="A75" i="22" s="1"/>
  <c r="C153" i="22"/>
  <c r="J45" i="24"/>
  <c r="F18" i="24"/>
  <c r="I18" i="24" s="1"/>
  <c r="D19" i="24"/>
  <c r="A57" i="24"/>
  <c r="A62" i="24" s="1"/>
  <c r="F62" i="24"/>
  <c r="A80" i="25"/>
  <c r="A81" i="25" s="1"/>
  <c r="A82" i="25" s="1"/>
  <c r="A84" i="25" s="1"/>
  <c r="A85" i="25" s="1"/>
  <c r="A86" i="25" s="1"/>
  <c r="A87" i="25" s="1"/>
  <c r="A89" i="25" s="1"/>
  <c r="F152" i="22"/>
  <c r="F156" i="22" s="1"/>
  <c r="F158" i="22" s="1"/>
  <c r="F77" i="24"/>
  <c r="I77" i="24" s="1"/>
  <c r="D78" i="24"/>
  <c r="D47" i="24"/>
  <c r="F46" i="24"/>
  <c r="I46" i="24" s="1"/>
  <c r="D109" i="24"/>
  <c r="F108" i="24"/>
  <c r="I108" i="24" s="1"/>
  <c r="J15" i="24" l="1"/>
  <c r="J16" i="24" s="1"/>
  <c r="J17" i="24" s="1"/>
  <c r="J18" i="24" s="1"/>
  <c r="I131" i="22"/>
  <c r="G117" i="22"/>
  <c r="G119" i="22" s="1"/>
  <c r="I119" i="22" s="1"/>
  <c r="I88" i="1" s="1"/>
  <c r="I158" i="22"/>
  <c r="I89" i="1" s="1"/>
  <c r="B75" i="22"/>
  <c r="A63" i="24"/>
  <c r="A64" i="24" s="1"/>
  <c r="A72" i="24" s="1"/>
  <c r="A73" i="24" s="1"/>
  <c r="A74" i="24" s="1"/>
  <c r="A75" i="24" s="1"/>
  <c r="A76" i="24" s="1"/>
  <c r="A77" i="24" s="1"/>
  <c r="A78" i="24" s="1"/>
  <c r="A79" i="24" s="1"/>
  <c r="A80" i="24" s="1"/>
  <c r="A81" i="24" s="1"/>
  <c r="A82" i="24" s="1"/>
  <c r="A83" i="24" s="1"/>
  <c r="A84" i="24" s="1"/>
  <c r="A85" i="24" s="1"/>
  <c r="A86" i="24" s="1"/>
  <c r="A87" i="24" s="1"/>
  <c r="A88" i="24" s="1"/>
  <c r="F109" i="24"/>
  <c r="I109" i="24" s="1"/>
  <c r="D110" i="24"/>
  <c r="D20" i="24"/>
  <c r="F19" i="24"/>
  <c r="I19" i="24" s="1"/>
  <c r="D48" i="24"/>
  <c r="F47" i="24"/>
  <c r="I47" i="24" s="1"/>
  <c r="F78" i="24"/>
  <c r="I78" i="24" s="1"/>
  <c r="D79" i="24"/>
  <c r="J46" i="24"/>
  <c r="J108" i="24"/>
  <c r="J77" i="24"/>
  <c r="B89" i="25"/>
  <c r="A76" i="22"/>
  <c r="A77" i="22" s="1"/>
  <c r="A88" i="22" s="1"/>
  <c r="A89" i="22" s="1"/>
  <c r="A90" i="22" s="1"/>
  <c r="A91" i="22" s="1"/>
  <c r="A92" i="22" s="1"/>
  <c r="A93" i="22" s="1"/>
  <c r="A94" i="22" s="1"/>
  <c r="A95" i="22" s="1"/>
  <c r="A96" i="22" s="1"/>
  <c r="A97" i="22" s="1"/>
  <c r="A98" i="22" s="1"/>
  <c r="A99" i="22" s="1"/>
  <c r="A100" i="22" s="1"/>
  <c r="A101" i="22" s="1"/>
  <c r="A102" i="22" s="1"/>
  <c r="A103" i="22" s="1"/>
  <c r="A104" i="22" s="1"/>
  <c r="A105" i="22" s="1"/>
  <c r="A106" i="22" s="1"/>
  <c r="A107" i="22" s="1"/>
  <c r="A108" i="22" s="1"/>
  <c r="A109" i="22" s="1"/>
  <c r="A110" i="22" s="1"/>
  <c r="A111" i="22" s="1"/>
  <c r="A112" i="22" s="1"/>
  <c r="A113" i="22" s="1"/>
  <c r="J47" i="24" l="1"/>
  <c r="J19" i="24"/>
  <c r="J109" i="24"/>
  <c r="A114" i="22"/>
  <c r="A115" i="22" s="1"/>
  <c r="A116" i="22" s="1"/>
  <c r="A117" i="22" s="1"/>
  <c r="F20" i="24"/>
  <c r="I20" i="24" s="1"/>
  <c r="D21" i="24"/>
  <c r="J78" i="24"/>
  <c r="F110" i="24"/>
  <c r="I110" i="24" s="1"/>
  <c r="D111" i="24"/>
  <c r="B77" i="22"/>
  <c r="D80" i="24"/>
  <c r="F79" i="24"/>
  <c r="I79" i="24" s="1"/>
  <c r="A89" i="24"/>
  <c r="A94" i="24" s="1"/>
  <c r="F94" i="24"/>
  <c r="F48" i="24"/>
  <c r="I48" i="24" s="1"/>
  <c r="D49" i="24"/>
  <c r="F64" i="24"/>
  <c r="J20" i="24" l="1"/>
  <c r="J110" i="24"/>
  <c r="D81" i="24"/>
  <c r="F80" i="24"/>
  <c r="I80" i="24" s="1"/>
  <c r="F49" i="24"/>
  <c r="I49" i="24" s="1"/>
  <c r="D50" i="24"/>
  <c r="J48" i="24"/>
  <c r="A118" i="22"/>
  <c r="A119" i="22" s="1"/>
  <c r="A128" i="22" s="1"/>
  <c r="A129" i="22" s="1"/>
  <c r="A130" i="22" s="1"/>
  <c r="A131" i="22" s="1"/>
  <c r="A132" i="22" s="1"/>
  <c r="A133" i="22" s="1"/>
  <c r="A134" i="22" s="1"/>
  <c r="A135" i="22" s="1"/>
  <c r="A136" i="22" s="1"/>
  <c r="A137" i="22" s="1"/>
  <c r="A138" i="22" s="1"/>
  <c r="A139" i="22" s="1"/>
  <c r="A140" i="22" s="1"/>
  <c r="A141" i="22" s="1"/>
  <c r="A142" i="22" s="1"/>
  <c r="A143" i="22" s="1"/>
  <c r="A144" i="22" s="1"/>
  <c r="A145" i="22" s="1"/>
  <c r="A146" i="22" s="1"/>
  <c r="A147" i="22" s="1"/>
  <c r="A148" i="22" s="1"/>
  <c r="A149" i="22" s="1"/>
  <c r="A150" i="22" s="1"/>
  <c r="A151" i="22" s="1"/>
  <c r="A152" i="22" s="1"/>
  <c r="B117" i="22"/>
  <c r="D112" i="24"/>
  <c r="F111" i="24"/>
  <c r="I111" i="24" s="1"/>
  <c r="A95" i="24"/>
  <c r="A96" i="24" s="1"/>
  <c r="A103" i="24" s="1"/>
  <c r="A104" i="24" s="1"/>
  <c r="A105" i="24" s="1"/>
  <c r="A106" i="24" s="1"/>
  <c r="A107" i="24" s="1"/>
  <c r="A108" i="24" s="1"/>
  <c r="A109" i="24" s="1"/>
  <c r="A110" i="24" s="1"/>
  <c r="A111" i="24" s="1"/>
  <c r="A112" i="24" s="1"/>
  <c r="A113" i="24" s="1"/>
  <c r="A114" i="24" s="1"/>
  <c r="A115" i="24" s="1"/>
  <c r="A116" i="24" s="1"/>
  <c r="A117" i="24" s="1"/>
  <c r="A118" i="24" s="1"/>
  <c r="A119" i="24" s="1"/>
  <c r="J79" i="24"/>
  <c r="F21" i="24"/>
  <c r="I21" i="24" s="1"/>
  <c r="D22" i="24"/>
  <c r="J49" i="24" l="1"/>
  <c r="J21" i="24"/>
  <c r="F96" i="24"/>
  <c r="D51" i="24"/>
  <c r="F50" i="24"/>
  <c r="I50" i="24" s="1"/>
  <c r="F22" i="24"/>
  <c r="I22" i="24" s="1"/>
  <c r="D23" i="24"/>
  <c r="D113" i="24"/>
  <c r="F112" i="24"/>
  <c r="I112" i="24" s="1"/>
  <c r="J111" i="24"/>
  <c r="F81" i="24"/>
  <c r="I81" i="24" s="1"/>
  <c r="D82" i="24"/>
  <c r="A153" i="22"/>
  <c r="A154" i="22" s="1"/>
  <c r="A155" i="22" s="1"/>
  <c r="A156" i="22" s="1"/>
  <c r="J80" i="24"/>
  <c r="A120" i="24"/>
  <c r="A125" i="24" s="1"/>
  <c r="F125" i="24"/>
  <c r="B119" i="22"/>
  <c r="B156" i="22" l="1"/>
  <c r="J50" i="24"/>
  <c r="J22" i="24"/>
  <c r="J81" i="24"/>
  <c r="J112" i="24"/>
  <c r="A126" i="24"/>
  <c r="A127" i="24" s="1"/>
  <c r="F113" i="24"/>
  <c r="I113" i="24" s="1"/>
  <c r="D114" i="24"/>
  <c r="D24" i="24"/>
  <c r="F23" i="24"/>
  <c r="I23" i="24" s="1"/>
  <c r="D52" i="24"/>
  <c r="F51" i="24"/>
  <c r="I51" i="24" s="1"/>
  <c r="A157" i="22"/>
  <c r="A158" i="22" s="1"/>
  <c r="F82" i="24"/>
  <c r="I82" i="24" s="1"/>
  <c r="D83" i="24"/>
  <c r="J51" i="24" l="1"/>
  <c r="J23" i="24"/>
  <c r="F127" i="24"/>
  <c r="J82" i="24"/>
  <c r="J113" i="24"/>
  <c r="F24" i="24"/>
  <c r="I24" i="24" s="1"/>
  <c r="D25" i="24"/>
  <c r="B158" i="22"/>
  <c r="F114" i="24"/>
  <c r="I114" i="24" s="1"/>
  <c r="D115" i="24"/>
  <c r="D84" i="24"/>
  <c r="F83" i="24"/>
  <c r="I83" i="24" s="1"/>
  <c r="F52" i="24"/>
  <c r="I52" i="24" s="1"/>
  <c r="D53" i="24"/>
  <c r="J52" i="24" l="1"/>
  <c r="J24" i="24"/>
  <c r="J83" i="24"/>
  <c r="J114" i="24"/>
  <c r="F53" i="24"/>
  <c r="I53" i="24" s="1"/>
  <c r="D54" i="24"/>
  <c r="D116" i="24"/>
  <c r="F115" i="24"/>
  <c r="I115" i="24" s="1"/>
  <c r="F25" i="24"/>
  <c r="I25" i="24" s="1"/>
  <c r="I26" i="24" s="1"/>
  <c r="D26" i="24"/>
  <c r="D85" i="24"/>
  <c r="F84" i="24"/>
  <c r="I84" i="24" s="1"/>
  <c r="J53" i="24" l="1"/>
  <c r="J84" i="24"/>
  <c r="J115" i="24"/>
  <c r="D117" i="24"/>
  <c r="F116" i="24"/>
  <c r="I116" i="24" s="1"/>
  <c r="D55" i="24"/>
  <c r="F54" i="24"/>
  <c r="I54" i="24" s="1"/>
  <c r="F85" i="24"/>
  <c r="I85" i="24" s="1"/>
  <c r="D86" i="24"/>
  <c r="J25" i="24"/>
  <c r="J31" i="24" s="1"/>
  <c r="J33" i="24" s="1"/>
  <c r="C74" i="22" s="1"/>
  <c r="J54" i="24" l="1"/>
  <c r="J85" i="24"/>
  <c r="J116" i="24"/>
  <c r="D56" i="24"/>
  <c r="F55" i="24"/>
  <c r="I55" i="24" s="1"/>
  <c r="G74" i="22"/>
  <c r="G75" i="22" s="1"/>
  <c r="G77" i="22" s="1"/>
  <c r="I77" i="22" s="1"/>
  <c r="I87" i="1" s="1"/>
  <c r="C75" i="22"/>
  <c r="F42" i="5" s="1"/>
  <c r="F117" i="24"/>
  <c r="I117" i="24" s="1"/>
  <c r="D118" i="24"/>
  <c r="F86" i="24"/>
  <c r="I86" i="24" s="1"/>
  <c r="D87" i="24"/>
  <c r="J55" i="24" l="1"/>
  <c r="J86" i="24"/>
  <c r="J117" i="24"/>
  <c r="F56" i="24"/>
  <c r="I56" i="24" s="1"/>
  <c r="I57" i="24" s="1"/>
  <c r="D57" i="24"/>
  <c r="D88" i="24"/>
  <c r="F87" i="24"/>
  <c r="I87" i="24" s="1"/>
  <c r="F118" i="24"/>
  <c r="I118" i="24" s="1"/>
  <c r="D119" i="24"/>
  <c r="J87" i="24" l="1"/>
  <c r="J118" i="24"/>
  <c r="J56" i="24"/>
  <c r="J62" i="24" s="1"/>
  <c r="J64" i="24" s="1"/>
  <c r="C116" i="22" s="1"/>
  <c r="C117" i="22" s="1"/>
  <c r="G42" i="5" s="1"/>
  <c r="F119" i="24"/>
  <c r="I119" i="24" s="1"/>
  <c r="I120" i="24" s="1"/>
  <c r="D120" i="24"/>
  <c r="F88" i="24"/>
  <c r="I88" i="24" s="1"/>
  <c r="I89" i="24" s="1"/>
  <c r="D89" i="24"/>
  <c r="J88" i="24" l="1"/>
  <c r="J94" i="24" s="1"/>
  <c r="J96" i="24" s="1"/>
  <c r="C155" i="22" s="1"/>
  <c r="C156" i="22" s="1"/>
  <c r="H42" i="5" s="1"/>
  <c r="J119" i="24"/>
  <c r="J125" i="24" s="1"/>
  <c r="J127" i="24" s="1"/>
  <c r="C37" i="22" s="1"/>
  <c r="C38" i="22" s="1"/>
  <c r="G205" i="1" l="1"/>
  <c r="E66" i="5" l="1"/>
  <c r="E21" i="14" l="1"/>
  <c r="D21" i="14"/>
  <c r="F20" i="14"/>
  <c r="F19" i="14"/>
  <c r="F21" i="14" l="1"/>
  <c r="D9" i="9" l="1"/>
  <c r="D10" i="9" s="1"/>
  <c r="E10" i="9" l="1"/>
  <c r="E12" i="9"/>
  <c r="H21" i="6" l="1"/>
  <c r="H12" i="3" l="1"/>
  <c r="F5" i="2" l="1"/>
  <c r="D22" i="1" l="1"/>
  <c r="D11" i="9" l="1"/>
  <c r="D13" i="9" s="1"/>
  <c r="A3" i="15" l="1"/>
  <c r="I22" i="1" l="1"/>
  <c r="D216" i="1" l="1"/>
  <c r="D175" i="1"/>
  <c r="D110" i="1"/>
  <c r="D56" i="1"/>
  <c r="A3" i="6" l="1"/>
  <c r="E46" i="5"/>
  <c r="E45" i="5"/>
  <c r="B3" i="5"/>
  <c r="E47" i="5" s="1"/>
  <c r="B3" i="3"/>
  <c r="A3" i="9" l="1"/>
  <c r="B41" i="7" l="1"/>
  <c r="B38" i="7"/>
  <c r="B23" i="7"/>
  <c r="B42" i="7" l="1"/>
  <c r="F31" i="14"/>
  <c r="E14" i="14" l="1"/>
  <c r="E29" i="14"/>
  <c r="E32" i="14" s="1"/>
  <c r="E34" i="14" s="1"/>
  <c r="F28" i="14"/>
  <c r="F26" i="14"/>
  <c r="F25" i="14"/>
  <c r="F24" i="14"/>
  <c r="F9" i="14"/>
  <c r="F10" i="14"/>
  <c r="F11" i="14"/>
  <c r="F12" i="14"/>
  <c r="F13" i="14"/>
  <c r="F8" i="14"/>
  <c r="D14" i="14"/>
  <c r="A8" i="14"/>
  <c r="A9" i="14" s="1"/>
  <c r="A10" i="14" s="1"/>
  <c r="A11" i="14" s="1"/>
  <c r="A12" i="14" s="1"/>
  <c r="A13" i="14" s="1"/>
  <c r="A14" i="14" s="1"/>
  <c r="E11" i="9"/>
  <c r="A19" i="14" l="1"/>
  <c r="A20" i="14" s="1"/>
  <c r="C210" i="1"/>
  <c r="F14" i="14"/>
  <c r="I210" i="1" l="1"/>
  <c r="A3" i="14"/>
  <c r="L73" i="2" l="1"/>
  <c r="D6" i="7" l="1"/>
  <c r="A3" i="7"/>
  <c r="B43" i="7"/>
  <c r="B44" i="7" s="1"/>
  <c r="B45" i="7" s="1"/>
  <c r="B46" i="7" s="1"/>
  <c r="B47" i="7" s="1"/>
  <c r="B48" i="7" s="1"/>
  <c r="B49" i="7" s="1"/>
  <c r="B50" i="7" s="1"/>
  <c r="B51" i="7" s="1"/>
  <c r="B52" i="7" s="1"/>
  <c r="G24" i="7"/>
  <c r="G25" i="7" s="1"/>
  <c r="G26" i="7" s="1"/>
  <c r="G27" i="7" s="1"/>
  <c r="G28" i="7" s="1"/>
  <c r="G29" i="7" s="1"/>
  <c r="G30" i="7" s="1"/>
  <c r="G31" i="7" s="1"/>
  <c r="G32" i="7" s="1"/>
  <c r="G33" i="7" s="1"/>
  <c r="G34" i="7" s="1"/>
  <c r="B24" i="7"/>
  <c r="B25" i="7" s="1"/>
  <c r="B26" i="7" s="1"/>
  <c r="B27" i="7" s="1"/>
  <c r="B28" i="7" s="1"/>
  <c r="B29" i="7" s="1"/>
  <c r="B30" i="7" s="1"/>
  <c r="B31" i="7" s="1"/>
  <c r="B32" i="7" s="1"/>
  <c r="B33" i="7" s="1"/>
  <c r="B34" i="7" s="1"/>
  <c r="A53" i="5" l="1"/>
  <c r="A54" i="5" s="1"/>
  <c r="A55" i="5" s="1"/>
  <c r="A56" i="5" s="1"/>
  <c r="A57" i="5" s="1"/>
  <c r="A58" i="5" s="1"/>
  <c r="A59" i="5" s="1"/>
  <c r="A60" i="5" s="1"/>
  <c r="A61" i="5" s="1"/>
  <c r="A62" i="5" s="1"/>
  <c r="A63" i="5" s="1"/>
  <c r="A64" i="5" s="1"/>
  <c r="A65" i="5" s="1"/>
  <c r="D66" i="5"/>
  <c r="A73" i="5" l="1"/>
  <c r="A72" i="5"/>
  <c r="A71" i="5"/>
  <c r="A27" i="4" l="1"/>
  <c r="A29" i="4" s="1"/>
  <c r="K25" i="4"/>
  <c r="E25" i="4"/>
  <c r="L75" i="2"/>
  <c r="M75" i="2"/>
  <c r="L76" i="2"/>
  <c r="M76" i="2"/>
  <c r="L77" i="2"/>
  <c r="M77" i="2"/>
  <c r="L78" i="2"/>
  <c r="M78" i="2"/>
  <c r="L79" i="2"/>
  <c r="M79" i="2"/>
  <c r="L80" i="2"/>
  <c r="M80" i="2"/>
  <c r="L81" i="2"/>
  <c r="M81" i="2"/>
  <c r="L82" i="2"/>
  <c r="M82" i="2"/>
  <c r="M74" i="2"/>
  <c r="L74" i="2"/>
  <c r="L65" i="2"/>
  <c r="L61" i="2"/>
  <c r="L64" i="2"/>
  <c r="L63" i="2"/>
  <c r="L60" i="2"/>
  <c r="L59" i="2"/>
  <c r="A67" i="2"/>
  <c r="L67" i="2" s="1"/>
  <c r="R65" i="2"/>
  <c r="M65" i="2"/>
  <c r="I65" i="2"/>
  <c r="F65" i="2"/>
  <c r="R61" i="2"/>
  <c r="R69" i="2" l="1"/>
  <c r="A69" i="2"/>
  <c r="L69" i="2" s="1"/>
  <c r="A31" i="4"/>
  <c r="C21" i="1"/>
  <c r="A23" i="8"/>
  <c r="A24" i="8" s="1"/>
  <c r="A25" i="8" s="1"/>
  <c r="A26" i="8" s="1"/>
  <c r="A27" i="8" s="1"/>
  <c r="A28" i="8" s="1"/>
  <c r="A29" i="8" s="1"/>
  <c r="A30" i="8" s="1"/>
  <c r="A32" i="8" s="1"/>
  <c r="A33" i="8" s="1"/>
  <c r="A3" i="11"/>
  <c r="A3" i="10"/>
  <c r="A14" i="13" l="1"/>
  <c r="A15" i="13" s="1"/>
  <c r="A16" i="13" s="1"/>
  <c r="A17" i="13" s="1"/>
  <c r="A18" i="13" s="1"/>
  <c r="A19" i="13" s="1"/>
  <c r="A20" i="13" s="1"/>
  <c r="A21" i="13" s="1"/>
  <c r="A22" i="13" s="1"/>
  <c r="A23" i="13" s="1"/>
  <c r="A24" i="13" s="1"/>
  <c r="A25" i="13" s="1"/>
  <c r="A26" i="13" s="1"/>
  <c r="A27" i="13" s="1"/>
  <c r="A28" i="13" s="1"/>
  <c r="A29" i="13" s="1"/>
  <c r="A30" i="13" s="1"/>
  <c r="A3" i="13"/>
  <c r="E24" i="3"/>
  <c r="A38" i="4" l="1"/>
  <c r="B36" i="4"/>
  <c r="F4" i="4"/>
  <c r="A13" i="11"/>
  <c r="A14" i="11" s="1"/>
  <c r="A20" i="11" s="1"/>
  <c r="A21" i="11" s="1"/>
  <c r="A22" i="11" s="1"/>
  <c r="A23" i="11" s="1"/>
  <c r="A24" i="11" s="1"/>
  <c r="A25" i="11" s="1"/>
  <c r="A26" i="11" s="1"/>
  <c r="A27" i="11" s="1"/>
  <c r="A28" i="11" s="1"/>
  <c r="A29" i="11" s="1"/>
  <c r="A30" i="11" s="1"/>
  <c r="A31" i="11" s="1"/>
  <c r="A32" i="11" s="1"/>
  <c r="A33" i="11" s="1"/>
  <c r="A35" i="11" s="1"/>
  <c r="A12" i="10"/>
  <c r="A13" i="10" s="1"/>
  <c r="A16" i="10" s="1"/>
  <c r="A17" i="10" s="1"/>
  <c r="A20" i="10" s="1"/>
  <c r="A21" i="10" s="1"/>
  <c r="A22" i="10" s="1"/>
  <c r="A23" i="10" s="1"/>
  <c r="A24" i="10" s="1"/>
  <c r="A25" i="10" s="1"/>
  <c r="A26" i="10" s="1"/>
  <c r="A27" i="10" s="1"/>
  <c r="A28" i="10" s="1"/>
  <c r="A29" i="10" s="1"/>
  <c r="A30" i="10" s="1"/>
  <c r="A31" i="10" s="1"/>
  <c r="A32" i="10" s="1"/>
  <c r="A33" i="10" s="1"/>
  <c r="A38" i="10" s="1"/>
  <c r="A39" i="10" s="1"/>
  <c r="A40" i="10" s="1"/>
  <c r="A41" i="10" s="1"/>
  <c r="A42" i="10" s="1"/>
  <c r="A43" i="10" s="1"/>
  <c r="A44" i="10" s="1"/>
  <c r="A45" i="10" s="1"/>
  <c r="A46" i="10" s="1"/>
  <c r="A47" i="10" s="1"/>
  <c r="A48" i="10" s="1"/>
  <c r="A49" i="10" s="1"/>
  <c r="A50" i="10" s="1"/>
  <c r="A51" i="10" s="1"/>
  <c r="A52" i="10" s="1"/>
  <c r="A53" i="10" s="1"/>
  <c r="A54" i="10" s="1"/>
  <c r="G50" i="10"/>
  <c r="H44" i="10"/>
  <c r="H51" i="10" s="1"/>
  <c r="A3" i="12" l="1"/>
  <c r="G34" i="12"/>
  <c r="H34" i="12" s="1"/>
  <c r="G33" i="12"/>
  <c r="H33" i="12" s="1"/>
  <c r="G32" i="12"/>
  <c r="H32" i="12" s="1"/>
  <c r="G31" i="12"/>
  <c r="H31" i="12" s="1"/>
  <c r="G30" i="12"/>
  <c r="H30" i="12" s="1"/>
  <c r="G29" i="12"/>
  <c r="H29" i="12" s="1"/>
  <c r="G28" i="12"/>
  <c r="H28" i="12" s="1"/>
  <c r="G27" i="12"/>
  <c r="H27" i="12" s="1"/>
  <c r="G26" i="12"/>
  <c r="H26" i="12" s="1"/>
  <c r="G22" i="12"/>
  <c r="H22" i="12" s="1"/>
  <c r="G21" i="12"/>
  <c r="H21" i="12" s="1"/>
  <c r="G20" i="12"/>
  <c r="H20" i="12" s="1"/>
  <c r="G19" i="12"/>
  <c r="H19" i="12" s="1"/>
  <c r="G18" i="12"/>
  <c r="H18" i="12" s="1"/>
  <c r="G17" i="12"/>
  <c r="H17" i="12" s="1"/>
  <c r="G16" i="12"/>
  <c r="H16" i="12" s="1"/>
  <c r="G15" i="12"/>
  <c r="H15" i="12" s="1"/>
  <c r="I72" i="1" l="1"/>
  <c r="I67" i="1"/>
  <c r="I65" i="1"/>
  <c r="K72" i="5" l="1"/>
  <c r="K71" i="5"/>
  <c r="D126" i="1" l="1"/>
  <c r="E13" i="9"/>
  <c r="E15" i="9" s="1"/>
  <c r="I79" i="1" l="1"/>
  <c r="K73" i="5" l="1"/>
  <c r="D91" i="1" s="1"/>
  <c r="F73" i="5"/>
  <c r="G91" i="1" l="1"/>
  <c r="I91" i="1" s="1"/>
  <c r="F50" i="2" l="1"/>
  <c r="P50" i="2" s="1"/>
  <c r="F49" i="2"/>
  <c r="P49" i="2" s="1"/>
  <c r="F48" i="2"/>
  <c r="P48" i="2" s="1"/>
  <c r="I129" i="1"/>
  <c r="A7" i="3"/>
  <c r="A10" i="3" s="1"/>
  <c r="A11" i="3" s="1"/>
  <c r="A12" i="3" s="1"/>
  <c r="A13" i="3" s="1"/>
  <c r="A14" i="3" s="1"/>
  <c r="U68" i="2"/>
  <c r="D3" i="8"/>
  <c r="A9" i="6"/>
  <c r="A11" i="6" s="1"/>
  <c r="A12" i="6" s="1"/>
  <c r="A13" i="6" s="1"/>
  <c r="D14" i="1"/>
  <c r="I139" i="1"/>
  <c r="F129" i="1"/>
  <c r="I23" i="5"/>
  <c r="D73" i="1" s="1"/>
  <c r="D42" i="5"/>
  <c r="D94" i="1" s="1"/>
  <c r="I94" i="1" s="1"/>
  <c r="C42" i="5"/>
  <c r="D93" i="1" s="1"/>
  <c r="I93" i="1" s="1"/>
  <c r="C23" i="5"/>
  <c r="D66" i="1" s="1"/>
  <c r="I184" i="1" s="1"/>
  <c r="D58" i="1"/>
  <c r="D112" i="1" s="1"/>
  <c r="D177" i="1" s="1"/>
  <c r="D218" i="1" s="1"/>
  <c r="F119" i="1"/>
  <c r="F120" i="1" s="1"/>
  <c r="D197" i="1"/>
  <c r="A185" i="1"/>
  <c r="A186" i="1" s="1"/>
  <c r="A187" i="1" s="1"/>
  <c r="A189" i="1" s="1"/>
  <c r="A191" i="1" s="1"/>
  <c r="A193" i="1" s="1"/>
  <c r="A119" i="1"/>
  <c r="A120" i="1" s="1"/>
  <c r="A121" i="1" s="1"/>
  <c r="A122" i="1" s="1"/>
  <c r="A123" i="1" s="1"/>
  <c r="A124" i="1" s="1"/>
  <c r="A125" i="1" s="1"/>
  <c r="A126" i="1" s="1"/>
  <c r="A14" i="1"/>
  <c r="A66" i="1"/>
  <c r="F93" i="1"/>
  <c r="F92" i="1" s="1"/>
  <c r="G196" i="1"/>
  <c r="G195" i="1"/>
  <c r="G193" i="1"/>
  <c r="D81" i="1"/>
  <c r="D79" i="1"/>
  <c r="G74" i="1"/>
  <c r="I74" i="1" s="1"/>
  <c r="I81" i="1" s="1"/>
  <c r="J110" i="1"/>
  <c r="J175" i="1"/>
  <c r="J216" i="1"/>
  <c r="J56" i="1"/>
  <c r="A14" i="6" l="1"/>
  <c r="A15" i="6" s="1"/>
  <c r="A19" i="6" s="1"/>
  <c r="A20" i="6" s="1"/>
  <c r="A21" i="6" s="1"/>
  <c r="A22" i="6" s="1"/>
  <c r="A27" i="6" s="1"/>
  <c r="A28" i="6" s="1"/>
  <c r="A29" i="6" s="1"/>
  <c r="A30" i="6" s="1"/>
  <c r="A31" i="6" s="1"/>
  <c r="A32" i="6" s="1"/>
  <c r="A33" i="6" s="1"/>
  <c r="A34" i="6" s="1"/>
  <c r="A35" i="6" s="1"/>
  <c r="A36" i="6" s="1"/>
  <c r="A37" i="6" s="1"/>
  <c r="A38" i="6" s="1"/>
  <c r="A39" i="6" s="1"/>
  <c r="A40" i="6" s="1"/>
  <c r="A15" i="1"/>
  <c r="A16" i="1" s="1"/>
  <c r="A17" i="1" s="1"/>
  <c r="C18" i="1" s="1"/>
  <c r="A16" i="3"/>
  <c r="A17" i="3" s="1"/>
  <c r="A18" i="3" s="1"/>
  <c r="B25" i="3" s="1"/>
  <c r="A194" i="1"/>
  <c r="A195" i="1" s="1"/>
  <c r="A196" i="1" s="1"/>
  <c r="A197" i="1" s="1"/>
  <c r="A127" i="1"/>
  <c r="A128" i="1" s="1"/>
  <c r="A129" i="1" s="1"/>
  <c r="A130" i="1" s="1"/>
  <c r="A131" i="1" s="1"/>
  <c r="A67" i="1"/>
  <c r="A68" i="1" s="1"/>
  <c r="A69" i="1" s="1"/>
  <c r="I187" i="1"/>
  <c r="D80" i="1"/>
  <c r="I131" i="1"/>
  <c r="B21" i="3" l="1"/>
  <c r="A132" i="1"/>
  <c r="A133" i="1" s="1"/>
  <c r="A134" i="1" s="1"/>
  <c r="C197" i="1"/>
  <c r="A18" i="1"/>
  <c r="A200" i="1"/>
  <c r="A201" i="1" s="1"/>
  <c r="A202" i="1" s="1"/>
  <c r="A203" i="1" s="1"/>
  <c r="A71" i="1"/>
  <c r="A72" i="1" s="1"/>
  <c r="C79" i="1" s="1"/>
  <c r="I189" i="1"/>
  <c r="A19" i="3"/>
  <c r="A20" i="3" s="1"/>
  <c r="A21" i="3" s="1"/>
  <c r="A136" i="1" l="1"/>
  <c r="A137" i="1" s="1"/>
  <c r="A138" i="1" s="1"/>
  <c r="C100" i="1"/>
  <c r="A20" i="1"/>
  <c r="A21" i="1" s="1"/>
  <c r="E204" i="1"/>
  <c r="C133" i="1"/>
  <c r="A204" i="1"/>
  <c r="A205" i="1" s="1"/>
  <c r="A206" i="1" s="1"/>
  <c r="A208" i="1" s="1"/>
  <c r="A210" i="1" s="1"/>
  <c r="A73" i="1"/>
  <c r="A74" i="1" s="1"/>
  <c r="G127" i="1"/>
  <c r="G14" i="1"/>
  <c r="I14" i="1" s="1"/>
  <c r="G120" i="1"/>
  <c r="G97" i="1"/>
  <c r="G16" i="1"/>
  <c r="G137" i="1"/>
  <c r="G119" i="1"/>
  <c r="G73" i="1"/>
  <c r="G132" i="1"/>
  <c r="G118" i="1"/>
  <c r="G66" i="1"/>
  <c r="I66" i="1" s="1"/>
  <c r="G15" i="1"/>
  <c r="G101" i="1"/>
  <c r="G17" i="1"/>
  <c r="E194" i="1"/>
  <c r="G194" i="1" s="1"/>
  <c r="G197" i="1" s="1"/>
  <c r="A22" i="3"/>
  <c r="A23" i="3" s="1"/>
  <c r="A24" i="3" s="1"/>
  <c r="A25" i="3" s="1"/>
  <c r="C155" i="1" l="1"/>
  <c r="A22" i="1"/>
  <c r="A24" i="1" s="1"/>
  <c r="F11" i="3"/>
  <c r="C80" i="1"/>
  <c r="C14" i="1"/>
  <c r="A212" i="1"/>
  <c r="C15" i="1" s="1"/>
  <c r="C206" i="1"/>
  <c r="A139" i="1"/>
  <c r="C140" i="1" s="1"/>
  <c r="A75" i="1"/>
  <c r="C81" i="1"/>
  <c r="I127" i="1"/>
  <c r="I197" i="1"/>
  <c r="I17" i="1"/>
  <c r="I73" i="1"/>
  <c r="I80" i="1" s="1"/>
  <c r="B26" i="3"/>
  <c r="B28" i="3"/>
  <c r="B27" i="3"/>
  <c r="A26" i="3"/>
  <c r="A27" i="3" s="1"/>
  <c r="A28" i="3" s="1"/>
  <c r="A29" i="3" s="1"/>
  <c r="C24" i="1" l="1"/>
  <c r="A31" i="3"/>
  <c r="A33" i="3" s="1"/>
  <c r="D31" i="3"/>
  <c r="G125" i="1"/>
  <c r="G124" i="1"/>
  <c r="A140" i="1"/>
  <c r="C82" i="1"/>
  <c r="A76" i="1"/>
  <c r="G145" i="1"/>
  <c r="G126" i="1"/>
  <c r="G144" i="1"/>
  <c r="G123" i="1"/>
  <c r="G68" i="1"/>
  <c r="G138" i="1"/>
  <c r="G122" i="1"/>
  <c r="G128" i="1"/>
  <c r="G121" i="1"/>
  <c r="G75" i="1"/>
  <c r="I16" i="1"/>
  <c r="B29" i="3"/>
  <c r="A34" i="3" l="1"/>
  <c r="A35" i="3" s="1"/>
  <c r="A36" i="3" s="1"/>
  <c r="A37" i="3" s="1"/>
  <c r="A38" i="3" s="1"/>
  <c r="A142" i="1"/>
  <c r="A143" i="1" s="1"/>
  <c r="A144" i="1" s="1"/>
  <c r="A145" i="1" s="1"/>
  <c r="A146" i="1" s="1"/>
  <c r="A147" i="1" s="1"/>
  <c r="A148" i="1" s="1"/>
  <c r="A149" i="1" s="1"/>
  <c r="A150" i="1" s="1"/>
  <c r="A151" i="1" s="1"/>
  <c r="A153" i="1" s="1"/>
  <c r="A154" i="1" s="1"/>
  <c r="A78" i="1"/>
  <c r="A79" i="1" s="1"/>
  <c r="A80" i="1" s="1"/>
  <c r="C83" i="1"/>
  <c r="I122" i="1"/>
  <c r="D36" i="3" l="1"/>
  <c r="D35" i="3"/>
  <c r="A81" i="1"/>
  <c r="A82" i="1" s="1"/>
  <c r="A83" i="1" s="1"/>
  <c r="C151" i="1"/>
  <c r="B158" i="1"/>
  <c r="A155" i="1"/>
  <c r="I123" i="1"/>
  <c r="I145" i="1"/>
  <c r="I144" i="1"/>
  <c r="A156" i="1" l="1"/>
  <c r="A157" i="1" s="1"/>
  <c r="A158" i="1" s="1"/>
  <c r="A85" i="1"/>
  <c r="A86" i="1" s="1"/>
  <c r="A87" i="1" s="1"/>
  <c r="A88" i="1" s="1"/>
  <c r="A89" i="1" s="1"/>
  <c r="A90" i="1" s="1"/>
  <c r="I126" i="1"/>
  <c r="A159" i="1" l="1"/>
  <c r="A160" i="1" s="1"/>
  <c r="A161" i="1" s="1"/>
  <c r="A162" i="1" s="1"/>
  <c r="A91" i="1" l="1"/>
  <c r="A92" i="1" s="1"/>
  <c r="C165" i="1"/>
  <c r="C163" i="1"/>
  <c r="C164" i="1"/>
  <c r="A163" i="1"/>
  <c r="A164" i="1" s="1"/>
  <c r="A165" i="1" s="1"/>
  <c r="A166" i="1" s="1"/>
  <c r="F15" i="2" l="1"/>
  <c r="A93" i="1"/>
  <c r="A94" i="1" s="1"/>
  <c r="C95" i="1" s="1"/>
  <c r="A168" i="1"/>
  <c r="A169" i="1" s="1"/>
  <c r="C171" i="1" s="1"/>
  <c r="C166" i="1"/>
  <c r="F16" i="2" l="1"/>
  <c r="A95" i="1"/>
  <c r="A97" i="1" s="1"/>
  <c r="A99" i="1" s="1"/>
  <c r="A100" i="1" s="1"/>
  <c r="A101" i="1" s="1"/>
  <c r="A102" i="1" s="1"/>
  <c r="A103" i="1" s="1"/>
  <c r="A105" i="1" s="1"/>
  <c r="C5" i="3" s="1"/>
  <c r="A171" i="1"/>
  <c r="C162" i="1"/>
  <c r="C169" i="1" l="1"/>
  <c r="C103" i="1"/>
  <c r="C105" i="1"/>
  <c r="A21" i="14" l="1"/>
  <c r="A24" i="14" l="1"/>
  <c r="A25" i="14" s="1"/>
  <c r="A26" i="14" s="1"/>
  <c r="A27" i="14" s="1"/>
  <c r="A28" i="14" s="1"/>
  <c r="A29" i="14" s="1"/>
  <c r="A30" i="14" l="1"/>
  <c r="A31" i="14" s="1"/>
  <c r="A32" i="14" s="1"/>
  <c r="C32" i="14" l="1"/>
  <c r="C34" i="14"/>
  <c r="A34" i="14"/>
  <c r="C212" i="1" s="1"/>
  <c r="H25" i="4" l="1"/>
  <c r="F40" i="6" l="1"/>
  <c r="F13" i="6" s="1"/>
  <c r="D14" i="11" l="1"/>
  <c r="F23" i="5"/>
  <c r="D97" i="1" s="1"/>
  <c r="I97" i="1" s="1"/>
  <c r="D33" i="11" l="1"/>
  <c r="D35" i="11" s="1"/>
  <c r="F19" i="13" l="1"/>
  <c r="F21" i="13" l="1"/>
  <c r="F24" i="13"/>
  <c r="F28" i="13" l="1"/>
  <c r="F30" i="13" s="1"/>
  <c r="D20" i="1" l="1"/>
  <c r="I20" i="1" s="1"/>
  <c r="D38" i="4"/>
  <c r="K19" i="4" s="1"/>
  <c r="K21" i="4" s="1"/>
  <c r="K29" i="4" s="1"/>
  <c r="E23" i="3" l="1"/>
  <c r="D89" i="1" l="1"/>
  <c r="D88" i="1"/>
  <c r="D87" i="1" l="1"/>
  <c r="G48" i="10" l="1"/>
  <c r="G39" i="10" l="1"/>
  <c r="I39" i="10" s="1"/>
  <c r="F29" i="10"/>
  <c r="G29" i="10" s="1"/>
  <c r="C60" i="10"/>
  <c r="F30" i="10"/>
  <c r="G30" i="10" s="1"/>
  <c r="E33" i="10"/>
  <c r="G52" i="10" s="1"/>
  <c r="F21" i="10"/>
  <c r="G21" i="10" s="1"/>
  <c r="F25" i="10"/>
  <c r="G25" i="10" s="1"/>
  <c r="F22" i="10"/>
  <c r="G22" i="10" s="1"/>
  <c r="F26" i="10"/>
  <c r="G26" i="10" s="1"/>
  <c r="F23" i="10"/>
  <c r="G23" i="10" s="1"/>
  <c r="F27" i="10"/>
  <c r="G27" i="10" s="1"/>
  <c r="F31" i="10"/>
  <c r="G31" i="10" s="1"/>
  <c r="H28" i="10"/>
  <c r="H23" i="10"/>
  <c r="H25" i="10"/>
  <c r="H30" i="10"/>
  <c r="H29" i="10"/>
  <c r="H32" i="10"/>
  <c r="H26" i="10"/>
  <c r="H27" i="10"/>
  <c r="H20" i="10"/>
  <c r="H21" i="10"/>
  <c r="H22" i="10"/>
  <c r="H24" i="10"/>
  <c r="H31" i="10"/>
  <c r="F20" i="10"/>
  <c r="G20" i="10" s="1"/>
  <c r="F24" i="10"/>
  <c r="G24" i="10" s="1"/>
  <c r="F28" i="10"/>
  <c r="G28" i="10" s="1"/>
  <c r="F32" i="10"/>
  <c r="G32" i="10" s="1"/>
  <c r="G40" i="10"/>
  <c r="I40" i="10" s="1"/>
  <c r="G33" i="10" l="1"/>
  <c r="H33" i="10"/>
  <c r="I33" i="10" l="1"/>
  <c r="D11" i="10" s="1"/>
  <c r="I138" i="1" l="1"/>
  <c r="I23" i="2" s="1"/>
  <c r="I125" i="1"/>
  <c r="I124" i="1"/>
  <c r="I121" i="1"/>
  <c r="I120" i="1"/>
  <c r="I119" i="1"/>
  <c r="D15" i="9"/>
  <c r="F15" i="9" s="1"/>
  <c r="D128" i="1" s="1"/>
  <c r="I128" i="1" s="1"/>
  <c r="I118" i="1" l="1"/>
  <c r="D151" i="1"/>
  <c r="I137" i="1"/>
  <c r="I140" i="1" s="1"/>
  <c r="M59" i="2"/>
  <c r="M61" i="2" s="1"/>
  <c r="M69" i="2" s="1"/>
  <c r="D140" i="1"/>
  <c r="F65" i="5"/>
  <c r="F64" i="5"/>
  <c r="F63" i="5"/>
  <c r="F62" i="5"/>
  <c r="F61" i="5"/>
  <c r="F60" i="5"/>
  <c r="F59" i="5"/>
  <c r="F58" i="5"/>
  <c r="F57" i="5"/>
  <c r="F56" i="5"/>
  <c r="F55" i="5"/>
  <c r="F54" i="5"/>
  <c r="F53" i="5"/>
  <c r="C40" i="6" l="1"/>
  <c r="F19" i="6" s="1"/>
  <c r="D23" i="5"/>
  <c r="D68" i="1" s="1"/>
  <c r="G23" i="5"/>
  <c r="D101" i="1" s="1"/>
  <c r="I101" i="1" s="1"/>
  <c r="J23" i="5"/>
  <c r="D75" i="1" s="1"/>
  <c r="D40" i="6"/>
  <c r="G40" i="6"/>
  <c r="F14" i="6" s="1"/>
  <c r="F66" i="5"/>
  <c r="C66" i="5" s="1"/>
  <c r="E40" i="6"/>
  <c r="F11" i="6" s="1"/>
  <c r="I42" i="5"/>
  <c r="D90" i="1" s="1"/>
  <c r="E22" i="3"/>
  <c r="H23" i="5"/>
  <c r="D102" i="1" s="1"/>
  <c r="F12" i="6" l="1"/>
  <c r="F15" i="6" s="1"/>
  <c r="F21" i="6" s="1"/>
  <c r="D205" i="1" s="1"/>
  <c r="E12" i="3" s="1"/>
  <c r="F20" i="6"/>
  <c r="D30" i="14"/>
  <c r="F30" i="14" s="1"/>
  <c r="D29" i="14"/>
  <c r="F27" i="14"/>
  <c r="D76" i="1"/>
  <c r="I75" i="1"/>
  <c r="I76" i="1" s="1"/>
  <c r="I68" i="1"/>
  <c r="D69" i="1"/>
  <c r="D82" i="1"/>
  <c r="D83" i="1" s="1"/>
  <c r="D203" i="1"/>
  <c r="H19" i="6"/>
  <c r="G203" i="1" s="1"/>
  <c r="H10" i="3" s="1"/>
  <c r="H21" i="4" l="1"/>
  <c r="H29" i="4" s="1"/>
  <c r="D9" i="7" s="1"/>
  <c r="E32" i="8"/>
  <c r="E33" i="8" s="1"/>
  <c r="F17" i="7" s="1"/>
  <c r="F23" i="7" s="1"/>
  <c r="I82" i="1"/>
  <c r="I83" i="1" s="1"/>
  <c r="G83" i="1" s="1"/>
  <c r="I69" i="1"/>
  <c r="G69" i="1" s="1"/>
  <c r="E10" i="3"/>
  <c r="D32" i="14"/>
  <c r="F29" i="14"/>
  <c r="D204" i="1"/>
  <c r="E11" i="3" s="1"/>
  <c r="H20" i="6"/>
  <c r="F22" i="6"/>
  <c r="G21" i="6" s="1"/>
  <c r="E21" i="4"/>
  <c r="E29" i="4" s="1"/>
  <c r="F20" i="4" l="1"/>
  <c r="F17" i="4"/>
  <c r="F19" i="4"/>
  <c r="F23" i="4"/>
  <c r="F24" i="4"/>
  <c r="F24" i="7"/>
  <c r="E205" i="1"/>
  <c r="I21" i="6"/>
  <c r="G19" i="6"/>
  <c r="I20" i="6"/>
  <c r="G204" i="1"/>
  <c r="F32" i="14"/>
  <c r="D34" i="14"/>
  <c r="E13" i="3"/>
  <c r="D206" i="1"/>
  <c r="G102" i="1"/>
  <c r="I102" i="1" s="1"/>
  <c r="G149" i="1"/>
  <c r="I149" i="1" s="1"/>
  <c r="G150" i="1"/>
  <c r="I150" i="1" s="1"/>
  <c r="G147" i="1"/>
  <c r="I147" i="1" s="1"/>
  <c r="G163" i="1"/>
  <c r="G164" i="1"/>
  <c r="G165" i="1"/>
  <c r="H26" i="3"/>
  <c r="G90" i="1"/>
  <c r="I90" i="1" s="1"/>
  <c r="E17" i="3" l="1"/>
  <c r="E21" i="3" s="1"/>
  <c r="D154" i="1"/>
  <c r="D158" i="1" s="1"/>
  <c r="G24" i="4"/>
  <c r="I24" i="4" s="1"/>
  <c r="G20" i="4"/>
  <c r="I20" i="4" s="1"/>
  <c r="G23" i="4"/>
  <c r="G19" i="4"/>
  <c r="G17" i="4"/>
  <c r="A9" i="7"/>
  <c r="G9" i="7" s="1"/>
  <c r="F25" i="7"/>
  <c r="F29" i="4"/>
  <c r="I151" i="1"/>
  <c r="I27" i="2" s="1"/>
  <c r="F34" i="14"/>
  <c r="I212" i="1"/>
  <c r="D15" i="1" s="1"/>
  <c r="I204" i="1"/>
  <c r="H11" i="3"/>
  <c r="I11" i="3" s="1"/>
  <c r="H27" i="3"/>
  <c r="E203" i="1"/>
  <c r="I19" i="6"/>
  <c r="I22" i="6" s="1"/>
  <c r="I205" i="1"/>
  <c r="F12" i="3"/>
  <c r="I12" i="3" s="1"/>
  <c r="G49" i="10"/>
  <c r="G47" i="10"/>
  <c r="G43" i="10"/>
  <c r="I43" i="10" s="1"/>
  <c r="G42" i="10"/>
  <c r="I42" i="10" s="1"/>
  <c r="G41" i="10"/>
  <c r="I41" i="10" s="1"/>
  <c r="D23" i="7" l="1"/>
  <c r="I56" i="7"/>
  <c r="I23" i="4"/>
  <c r="G25" i="4"/>
  <c r="I17" i="4"/>
  <c r="G21" i="4"/>
  <c r="I19" i="4"/>
  <c r="I21" i="4" s="1"/>
  <c r="D165" i="1"/>
  <c r="I165" i="1" s="1"/>
  <c r="D164" i="1"/>
  <c r="I164" i="1" s="1"/>
  <c r="D163" i="1"/>
  <c r="I163" i="1" s="1"/>
  <c r="E28" i="3"/>
  <c r="E27" i="3"/>
  <c r="I27" i="3" s="1"/>
  <c r="E26" i="3"/>
  <c r="I26" i="3" s="1"/>
  <c r="F26" i="7"/>
  <c r="G38" i="10"/>
  <c r="G44" i="10" s="1"/>
  <c r="G51" i="10" s="1"/>
  <c r="G53" i="10" s="1"/>
  <c r="D12" i="10" s="1"/>
  <c r="D13" i="10" s="1"/>
  <c r="D44" i="10"/>
  <c r="D51" i="10" s="1"/>
  <c r="F10" i="3"/>
  <c r="I10" i="3" s="1"/>
  <c r="I13" i="3" s="1"/>
  <c r="E18" i="3" s="1"/>
  <c r="I203" i="1"/>
  <c r="I206" i="1" s="1"/>
  <c r="D155" i="1" s="1"/>
  <c r="H28" i="3"/>
  <c r="I15" i="1"/>
  <c r="I18" i="1" s="1"/>
  <c r="I30" i="2" s="1"/>
  <c r="I31" i="2" s="1"/>
  <c r="K31" i="2" s="1"/>
  <c r="D18" i="1"/>
  <c r="G29" i="4" l="1"/>
  <c r="I38" i="10"/>
  <c r="I44" i="10" s="1"/>
  <c r="I51" i="10" s="1"/>
  <c r="I25" i="4"/>
  <c r="I29" i="4" s="1"/>
  <c r="I28" i="3"/>
  <c r="F27" i="7"/>
  <c r="D24" i="7"/>
  <c r="H23" i="7"/>
  <c r="K23" i="7" l="1"/>
  <c r="D25" i="7"/>
  <c r="H24" i="7"/>
  <c r="K24" i="7" s="1"/>
  <c r="F28" i="7"/>
  <c r="F29" i="7" l="1"/>
  <c r="D26" i="7"/>
  <c r="H25" i="7"/>
  <c r="K25" i="7" s="1"/>
  <c r="D27" i="7" l="1"/>
  <c r="H26" i="7"/>
  <c r="K26" i="7" s="1"/>
  <c r="F30" i="7"/>
  <c r="F31" i="7" l="1"/>
  <c r="D28" i="7"/>
  <c r="H27" i="7"/>
  <c r="K27" i="7" s="1"/>
  <c r="D29" i="7" l="1"/>
  <c r="H28" i="7"/>
  <c r="F32" i="7"/>
  <c r="F33" i="7" l="1"/>
  <c r="K28" i="7"/>
  <c r="D30" i="7"/>
  <c r="H29" i="7"/>
  <c r="K29" i="7" s="1"/>
  <c r="D31" i="7" l="1"/>
  <c r="H30" i="7"/>
  <c r="K30" i="7" s="1"/>
  <c r="F34" i="7"/>
  <c r="F38" i="7" l="1"/>
  <c r="F41" i="7"/>
  <c r="D32" i="7"/>
  <c r="H31" i="7"/>
  <c r="K31" i="7" s="1"/>
  <c r="D33" i="7" l="1"/>
  <c r="H32" i="7"/>
  <c r="K32" i="7" s="1"/>
  <c r="F42" i="7"/>
  <c r="F43" i="7" l="1"/>
  <c r="D34" i="7"/>
  <c r="H34" i="7" s="1"/>
  <c r="H33" i="7"/>
  <c r="K33" i="7" s="1"/>
  <c r="K34" i="7" l="1"/>
  <c r="K35" i="7" s="1"/>
  <c r="D38" i="7" s="1"/>
  <c r="H38" i="7" s="1"/>
  <c r="K38" i="7" s="1"/>
  <c r="H35" i="7"/>
  <c r="F44" i="7"/>
  <c r="F45" i="7" l="1"/>
  <c r="D41" i="7"/>
  <c r="I41" i="7"/>
  <c r="I42" i="7" l="1"/>
  <c r="I43" i="7" s="1"/>
  <c r="I44" i="7" s="1"/>
  <c r="I45" i="7" s="1"/>
  <c r="I46" i="7" s="1"/>
  <c r="I47" i="7" s="1"/>
  <c r="I48" i="7" s="1"/>
  <c r="I49" i="7" s="1"/>
  <c r="I50" i="7" s="1"/>
  <c r="I51" i="7" s="1"/>
  <c r="I52" i="7" s="1"/>
  <c r="K41" i="7"/>
  <c r="D42" i="7" s="1"/>
  <c r="H41" i="7"/>
  <c r="F46" i="7"/>
  <c r="I55" i="7" l="1"/>
  <c r="I57" i="7" s="1"/>
  <c r="J31" i="4" s="1"/>
  <c r="J23" i="4" s="1"/>
  <c r="F47" i="7"/>
  <c r="K42" i="7"/>
  <c r="D43" i="7" s="1"/>
  <c r="H42" i="7"/>
  <c r="J19" i="4" l="1"/>
  <c r="L19" i="4" s="1"/>
  <c r="J20" i="4"/>
  <c r="L20" i="4" s="1"/>
  <c r="T60" i="2" s="1"/>
  <c r="J24" i="4"/>
  <c r="L24" i="4" s="1"/>
  <c r="T64" i="2" s="1"/>
  <c r="J17" i="4"/>
  <c r="L17" i="4" s="1"/>
  <c r="L23" i="4"/>
  <c r="K43" i="7"/>
  <c r="D44" i="7" s="1"/>
  <c r="H43" i="7"/>
  <c r="F48" i="7"/>
  <c r="J21" i="4" l="1"/>
  <c r="J25" i="4"/>
  <c r="F49" i="7"/>
  <c r="K44" i="7"/>
  <c r="D45" i="7" s="1"/>
  <c r="H44" i="7"/>
  <c r="L25" i="4"/>
  <c r="T63" i="2"/>
  <c r="T65" i="2" s="1"/>
  <c r="T59" i="2"/>
  <c r="T61" i="2" s="1"/>
  <c r="L21" i="4"/>
  <c r="J29" i="4" l="1"/>
  <c r="D21" i="1" s="1"/>
  <c r="I21" i="1" s="1"/>
  <c r="L29" i="4"/>
  <c r="T69" i="2"/>
  <c r="K45" i="7"/>
  <c r="D46" i="7" s="1"/>
  <c r="H45" i="7"/>
  <c r="F50" i="7"/>
  <c r="F51" i="7" l="1"/>
  <c r="K46" i="7"/>
  <c r="D47" i="7" s="1"/>
  <c r="H46" i="7"/>
  <c r="K47" i="7" l="1"/>
  <c r="D48" i="7" s="1"/>
  <c r="H47" i="7"/>
  <c r="F52" i="7"/>
  <c r="K48" i="7" l="1"/>
  <c r="D49" i="7" s="1"/>
  <c r="H48" i="7"/>
  <c r="K49" i="7" l="1"/>
  <c r="D50" i="7" s="1"/>
  <c r="H49" i="7"/>
  <c r="K50" i="7" l="1"/>
  <c r="D51" i="7" s="1"/>
  <c r="H50" i="7"/>
  <c r="K51" i="7" l="1"/>
  <c r="D52" i="7" s="1"/>
  <c r="H51" i="7"/>
  <c r="K52" i="7" l="1"/>
  <c r="H52" i="7"/>
  <c r="H53" i="7" s="1"/>
  <c r="E42" i="5" l="1"/>
  <c r="D86" i="1" s="1"/>
  <c r="D133" i="1" l="1"/>
  <c r="D134" i="1" s="1"/>
  <c r="D100" i="1" s="1"/>
  <c r="D103" i="1" s="1"/>
  <c r="I132" i="1"/>
  <c r="I133" i="1" s="1"/>
  <c r="I134" i="1" s="1"/>
  <c r="I100" i="1" l="1"/>
  <c r="I103" i="1" s="1"/>
  <c r="I19" i="2"/>
  <c r="E23" i="5" l="1"/>
  <c r="D92" i="1" s="1"/>
  <c r="I92" i="1" s="1"/>
  <c r="D95" i="1" l="1"/>
  <c r="D105" i="1" s="1"/>
  <c r="D169" i="1" s="1"/>
  <c r="D162" i="1" s="1"/>
  <c r="D166" i="1" s="1"/>
  <c r="D171" i="1" s="1"/>
  <c r="I16" i="2"/>
  <c r="I59" i="2" s="1"/>
  <c r="I61" i="2" s="1"/>
  <c r="I69" i="2" s="1"/>
  <c r="I15" i="2"/>
  <c r="I24" i="2" s="1"/>
  <c r="K24" i="2" s="1"/>
  <c r="I95" i="1"/>
  <c r="I105" i="1" s="1"/>
  <c r="I169" i="1" l="1"/>
  <c r="J5" i="3"/>
  <c r="F59" i="2"/>
  <c r="F61" i="2" s="1"/>
  <c r="F69" i="2" s="1"/>
  <c r="I28" i="2"/>
  <c r="K28" i="2" s="1"/>
  <c r="I20" i="2"/>
  <c r="K20" i="2" s="1"/>
  <c r="K33" i="2" l="1"/>
  <c r="G63" i="2" s="1"/>
  <c r="H63" i="2" s="1"/>
  <c r="J14" i="3"/>
  <c r="I25" i="3" s="1"/>
  <c r="I29" i="3" s="1"/>
  <c r="J29" i="3" s="1"/>
  <c r="J31" i="3" s="1"/>
  <c r="J37" i="3"/>
  <c r="J33" i="3"/>
  <c r="I40" i="2"/>
  <c r="I41" i="2" s="1"/>
  <c r="I162" i="1"/>
  <c r="I166" i="1" s="1"/>
  <c r="I171" i="1" s="1"/>
  <c r="I11" i="1" s="1"/>
  <c r="I24" i="1" s="1"/>
  <c r="G64" i="2" l="1"/>
  <c r="H64" i="2" s="1"/>
  <c r="H65" i="2" s="1"/>
  <c r="G60" i="2"/>
  <c r="H60" i="2" s="1"/>
  <c r="G59" i="2"/>
  <c r="H59" i="2" s="1"/>
  <c r="I36" i="2"/>
  <c r="I37" i="2" s="1"/>
  <c r="K37" i="2" s="1"/>
  <c r="J34" i="3"/>
  <c r="J35" i="3" s="1"/>
  <c r="J36" i="3" s="1"/>
  <c r="J38" i="3" s="1"/>
  <c r="K41" i="2"/>
  <c r="H61" i="2" l="1"/>
  <c r="H69" i="2" s="1"/>
  <c r="I43" i="2"/>
  <c r="P59" i="2"/>
  <c r="P60" i="2"/>
  <c r="P63" i="2"/>
  <c r="P64" i="2"/>
  <c r="K43" i="2"/>
  <c r="J63" i="2" l="1"/>
  <c r="K63" i="2" s="1"/>
  <c r="J64" i="2"/>
  <c r="K64" i="2" s="1"/>
  <c r="N64" i="2" s="1"/>
  <c r="J60" i="2"/>
  <c r="K60" i="2" s="1"/>
  <c r="N60" i="2" s="1"/>
  <c r="J59" i="2"/>
  <c r="K59" i="2" s="1"/>
  <c r="P65" i="2"/>
  <c r="P61" i="2"/>
  <c r="P69" i="2" l="1"/>
  <c r="K61" i="2"/>
  <c r="N59" i="2"/>
  <c r="Q60" i="2"/>
  <c r="S60" i="2"/>
  <c r="U60" i="2" s="1"/>
  <c r="Q64" i="2"/>
  <c r="S64" i="2"/>
  <c r="U64" i="2" s="1"/>
  <c r="K65" i="2"/>
  <c r="N63" i="2"/>
  <c r="S63" i="2" l="1"/>
  <c r="N65" i="2"/>
  <c r="Q63" i="2"/>
  <c r="Q65" i="2" s="1"/>
  <c r="N61" i="2"/>
  <c r="Q59" i="2"/>
  <c r="Q61" i="2" s="1"/>
  <c r="S59" i="2"/>
  <c r="K69" i="2"/>
  <c r="Q69" i="2" l="1"/>
  <c r="N69" i="2"/>
  <c r="S61" i="2"/>
  <c r="U59" i="2"/>
  <c r="U61" i="2" s="1"/>
  <c r="S65" i="2"/>
  <c r="U63" i="2"/>
  <c r="U65" i="2" s="1"/>
  <c r="U69" i="2" l="1"/>
  <c r="S69" i="2"/>
</calcChain>
</file>

<file path=xl/sharedStrings.xml><?xml version="1.0" encoding="utf-8"?>
<sst xmlns="http://schemas.openxmlformats.org/spreadsheetml/2006/main" count="1838" uniqueCount="1029">
  <si>
    <t>O&amp;M</t>
  </si>
  <si>
    <t xml:space="preserve">Formula Rate - Non-Levelized </t>
  </si>
  <si>
    <t xml:space="preserve"> </t>
  </si>
  <si>
    <t>(1)</t>
  </si>
  <si>
    <t>(2)</t>
  </si>
  <si>
    <t>(3)</t>
  </si>
  <si>
    <t>(4)</t>
  </si>
  <si>
    <t>(5)</t>
  </si>
  <si>
    <t>Line</t>
  </si>
  <si>
    <t>Allocated</t>
  </si>
  <si>
    <t>No.</t>
  </si>
  <si>
    <t>Amount</t>
  </si>
  <si>
    <t xml:space="preserve">REVENUE CREDITS </t>
  </si>
  <si>
    <t>Total</t>
  </si>
  <si>
    <t>Allocator</t>
  </si>
  <si>
    <t>TP</t>
  </si>
  <si>
    <t>Transmission</t>
  </si>
  <si>
    <t>Page, Line, Col.</t>
  </si>
  <si>
    <t>Company Total</t>
  </si>
  <si>
    <t xml:space="preserve">                  Allocator</t>
  </si>
  <si>
    <t>(Col 3 times Col 4)</t>
  </si>
  <si>
    <t>NA</t>
  </si>
  <si>
    <t xml:space="preserve">  Transmission</t>
  </si>
  <si>
    <t>W/S</t>
  </si>
  <si>
    <t>GP=</t>
  </si>
  <si>
    <t>NET PLANT IN SERVICE</t>
  </si>
  <si>
    <t>NP=</t>
  </si>
  <si>
    <t>NP</t>
  </si>
  <si>
    <t>GP</t>
  </si>
  <si>
    <t xml:space="preserve">  Transmission </t>
  </si>
  <si>
    <t xml:space="preserve">     Less Account 565</t>
  </si>
  <si>
    <t xml:space="preserve">  A&amp;G</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</si>
  <si>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</si>
  <si>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</si>
  <si>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</si>
  <si>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</si>
  <si>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</si>
  <si>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</si>
  <si>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</si>
  <si>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         Payments in lieu of taxes</t>
  </si>
  <si>
    <t xml:space="preserve">INCOME TAXES          </t>
  </si>
  <si>
    <t xml:space="preserve">     CIT=(T/1-T) * (1-(WCLTD/R)) =</t>
  </si>
  <si>
    <t>Total Income Taxes</t>
  </si>
  <si>
    <t xml:space="preserve">RETURN </t>
  </si>
  <si>
    <t xml:space="preserve">                SUPPORTING CALCULATIONS AND NOTES</t>
  </si>
  <si>
    <t>TRANSMISSION PLANT INCLUDED IN ISO RATES</t>
  </si>
  <si>
    <t>TP=</t>
  </si>
  <si>
    <t>Form 1 Reference</t>
  </si>
  <si>
    <t>$</t>
  </si>
  <si>
    <t>Allocation</t>
  </si>
  <si>
    <t>354.20.b</t>
  </si>
  <si>
    <t>W&amp;S Allocator</t>
  </si>
  <si>
    <t xml:space="preserve">  Other</t>
  </si>
  <si>
    <t>($ / Allocation)</t>
  </si>
  <si>
    <t>=</t>
  </si>
  <si>
    <t>WS</t>
  </si>
  <si>
    <t>RETURN (R)</t>
  </si>
  <si>
    <t>Cost</t>
  </si>
  <si>
    <t>%</t>
  </si>
  <si>
    <t>Weighted</t>
  </si>
  <si>
    <t>=WCLTD</t>
  </si>
  <si>
    <t>=R</t>
  </si>
  <si>
    <t>A</t>
  </si>
  <si>
    <t>B</t>
  </si>
  <si>
    <t>C</t>
  </si>
  <si>
    <t>D</t>
  </si>
  <si>
    <t>E</t>
  </si>
  <si>
    <t>F</t>
  </si>
  <si>
    <t>G</t>
  </si>
  <si>
    <t>H</t>
  </si>
  <si>
    <t>I</t>
  </si>
  <si>
    <t>J</t>
  </si>
  <si>
    <t xml:space="preserve">         Inputs Required:</t>
  </si>
  <si>
    <t>SIT=</t>
  </si>
  <si>
    <t>p =</t>
  </si>
  <si>
    <t>May</t>
  </si>
  <si>
    <t>April</t>
  </si>
  <si>
    <t>DA</t>
  </si>
  <si>
    <t>December</t>
  </si>
  <si>
    <t>November</t>
  </si>
  <si>
    <t>September</t>
  </si>
  <si>
    <t>August</t>
  </si>
  <si>
    <t>July</t>
  </si>
  <si>
    <t>March</t>
  </si>
  <si>
    <t>February</t>
  </si>
  <si>
    <t>January</t>
  </si>
  <si>
    <t>October</t>
  </si>
  <si>
    <t xml:space="preserve">  CWIP</t>
  </si>
  <si>
    <t xml:space="preserve">  General &amp; Intangible</t>
  </si>
  <si>
    <t xml:space="preserve">  Account No. 255 (enter negative)</t>
  </si>
  <si>
    <t xml:space="preserve">  Prepayments (Account 165)</t>
  </si>
  <si>
    <t xml:space="preserve">  Amortization of Abandoned Plant</t>
  </si>
  <si>
    <t>June</t>
  </si>
  <si>
    <t>354.23.b</t>
  </si>
  <si>
    <t xml:space="preserve">     Less Account 566 (Misc Trans Expense)</t>
  </si>
  <si>
    <t>Account 566</t>
  </si>
  <si>
    <t>Total Account 566</t>
  </si>
  <si>
    <t>Utilizing FERC Form 1 Data</t>
  </si>
  <si>
    <t>True-up Adjustment with Interest</t>
  </si>
  <si>
    <t>K</t>
  </si>
  <si>
    <t xml:space="preserve">  Unamortized Regulatory Asset </t>
  </si>
  <si>
    <t xml:space="preserve">  Unamortized Abandoned Plant  </t>
  </si>
  <si>
    <t xml:space="preserve">  Account No. 454</t>
  </si>
  <si>
    <t xml:space="preserve">  Revenues from service provided by the ISO at a discount</t>
  </si>
  <si>
    <t>(Note D)</t>
  </si>
  <si>
    <t>zero</t>
  </si>
  <si>
    <t xml:space="preserve">     Less FERC Annual Fees</t>
  </si>
  <si>
    <t>Permanent Differences Tax Adjustment</t>
  </si>
  <si>
    <t>WAGES &amp; SALARY ALLOCATOR  (W&amp;S)</t>
  </si>
  <si>
    <t xml:space="preserve">  Preferred Stock  (112.3.c)</t>
  </si>
  <si>
    <t>REVENUE CREDITS</t>
  </si>
  <si>
    <t>References to data from FERC Form 1 are indicated as:  #.y.x  (page, line, column)</t>
  </si>
  <si>
    <t>(State Income Tax Rate or Composite SIT)</t>
  </si>
  <si>
    <t>(percent of federal income tax deductible for state purposes)</t>
  </si>
  <si>
    <t>TEP =</t>
  </si>
  <si>
    <t>(percent of the tax exempt ownership)</t>
  </si>
  <si>
    <t>M</t>
  </si>
  <si>
    <t>Removes transmission plant determined by Commission order to be state-jurisdictional according to the seven-factor test (until Form 1 balances are adjusted to reflect application of seven-factor test).</t>
  </si>
  <si>
    <t>P</t>
  </si>
  <si>
    <t>Q</t>
  </si>
  <si>
    <t>R</t>
  </si>
  <si>
    <t>O&amp;M EXPENSE</t>
  </si>
  <si>
    <t>Total O&amp;M Allocated to Transmission</t>
  </si>
  <si>
    <t>Annual Allocation Factor for O&amp;M</t>
  </si>
  <si>
    <t>(line 3 divided by line 1 col 3)</t>
  </si>
  <si>
    <t>5</t>
  </si>
  <si>
    <t>6</t>
  </si>
  <si>
    <t>(line 5 divided by line 1 col 3)</t>
  </si>
  <si>
    <t>TAXES OTHER THAN INCOME TAXES</t>
  </si>
  <si>
    <t>7</t>
  </si>
  <si>
    <t>Total Other Taxes</t>
  </si>
  <si>
    <t>8</t>
  </si>
  <si>
    <t>Annual Allocation Factor for Other Taxes</t>
  </si>
  <si>
    <t>(line 7 divided by line 1 col 3)</t>
  </si>
  <si>
    <t>9</t>
  </si>
  <si>
    <t>Annual Allocation Factor for Expense</t>
  </si>
  <si>
    <t>INCOME TAXES</t>
  </si>
  <si>
    <t>10</t>
  </si>
  <si>
    <t>11</t>
  </si>
  <si>
    <t>Annual Allocation Factor for Income Taxes</t>
  </si>
  <si>
    <t>12</t>
  </si>
  <si>
    <t>Return on Rate Base</t>
  </si>
  <si>
    <t>13</t>
  </si>
  <si>
    <t>Annual Allocation Factor for Return on Rate Base</t>
  </si>
  <si>
    <t>(line 12 divided by line 2 col 3)</t>
  </si>
  <si>
    <t>14</t>
  </si>
  <si>
    <t>Annual Allocation Factor for Return</t>
  </si>
  <si>
    <t>Page 2 of 2</t>
  </si>
  <si>
    <t>Line No.</t>
  </si>
  <si>
    <t xml:space="preserve">Project Gross Plant </t>
  </si>
  <si>
    <t>Annual Expense Charge</t>
  </si>
  <si>
    <t xml:space="preserve">Project Net Plant </t>
  </si>
  <si>
    <t>Annual Return Charge</t>
  </si>
  <si>
    <t>Annual Revenue Requirement</t>
  </si>
  <si>
    <t>True-Up Adjustment</t>
  </si>
  <si>
    <t>(Col. 3 * Col. 4)</t>
  </si>
  <si>
    <t>(Col. 6 * Col. 7)</t>
  </si>
  <si>
    <t>(Sum Col. 5, 8 &amp; 9)</t>
  </si>
  <si>
    <t>(Note F)</t>
  </si>
  <si>
    <t>Annual Totals</t>
  </si>
  <si>
    <t>Month</t>
  </si>
  <si>
    <t>Held for Future Use</t>
  </si>
  <si>
    <t xml:space="preserve">  Materials &amp; Supplies</t>
  </si>
  <si>
    <t xml:space="preserve">  Prepayments</t>
  </si>
  <si>
    <t xml:space="preserve">March </t>
  </si>
  <si>
    <t xml:space="preserve">August </t>
  </si>
  <si>
    <t xml:space="preserve">Unamortized Regulatory Asset </t>
  </si>
  <si>
    <t>General &amp; Intangible</t>
  </si>
  <si>
    <t>15</t>
  </si>
  <si>
    <t>16</t>
  </si>
  <si>
    <t>(line 9 divided by line 1 col 3)</t>
  </si>
  <si>
    <t>Sum of line 4, 6, 8, and 10</t>
  </si>
  <si>
    <t>Sum of line 13 and 15</t>
  </si>
  <si>
    <t>Project Depreciation/Amortization Expense</t>
  </si>
  <si>
    <t>Incentive Return</t>
  </si>
  <si>
    <t>Less Revenue Credits</t>
  </si>
  <si>
    <t>Notes:</t>
  </si>
  <si>
    <t xml:space="preserve">A </t>
  </si>
  <si>
    <t xml:space="preserve">B </t>
  </si>
  <si>
    <t>The currently effective income tax rate,  where FIT is the Federal income tax rate; SIT is the State income tax rate, and p = "the percentage of federal income tax deductible for state income taxes" and TEP = "the tax exempt ownership interest".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 (page 3, line 26).  Excess Deferred Income Taxes reduce income tax expense by the amount of the expense multiplied by (T/1-T).</t>
  </si>
  <si>
    <t>Total Annual Revenue Requirement</t>
  </si>
  <si>
    <t>Attachment 1</t>
  </si>
  <si>
    <t>Attachment 3</t>
  </si>
  <si>
    <t>Attachment 4</t>
  </si>
  <si>
    <t>Attachment 5</t>
  </si>
  <si>
    <t>Attachment 6</t>
  </si>
  <si>
    <t>Attachment 7</t>
  </si>
  <si>
    <t>December Prior Year</t>
  </si>
  <si>
    <t xml:space="preserve">December </t>
  </si>
  <si>
    <t>Line No</t>
  </si>
  <si>
    <t>(a)</t>
  </si>
  <si>
    <t>(b)</t>
  </si>
  <si>
    <t>(c)</t>
  </si>
  <si>
    <t>(d)</t>
  </si>
  <si>
    <t>(f)</t>
  </si>
  <si>
    <t>(e)</t>
  </si>
  <si>
    <t>(g)</t>
  </si>
  <si>
    <t>(h)</t>
  </si>
  <si>
    <t>(i)</t>
  </si>
  <si>
    <t>Source</t>
  </si>
  <si>
    <t>Accumulated Depreciation</t>
  </si>
  <si>
    <t>Gross Plant In Service</t>
  </si>
  <si>
    <t>Working Capital</t>
  </si>
  <si>
    <t>CWIP</t>
  </si>
  <si>
    <t>LHFFU</t>
  </si>
  <si>
    <t>Adjustments to Rate Base</t>
  </si>
  <si>
    <t xml:space="preserve">     Plus PBOP Expense Allowed Amount</t>
  </si>
  <si>
    <t xml:space="preserve">ACCOUNT 454 (RENT FROM ELECTRIC PROPERTY) </t>
  </si>
  <si>
    <t>GROSS REVENUE REQUIREMENT</t>
  </si>
  <si>
    <t xml:space="preserve">     Plus Transmission Related Reg. Comm. Exp.  </t>
  </si>
  <si>
    <t xml:space="preserve">TOTAL DEPRECIATION </t>
  </si>
  <si>
    <t>TOTAL OTHER TAXES</t>
  </si>
  <si>
    <t>TOTAL GROSS PLANT</t>
  </si>
  <si>
    <t xml:space="preserve">TOTAL ACCUM. DEPRECIATION </t>
  </si>
  <si>
    <t xml:space="preserve">TOTAL ADJUSTMENTS </t>
  </si>
  <si>
    <t>TOTAL NET PLANT</t>
  </si>
  <si>
    <t xml:space="preserve">TOTAL REVENUE CREDITS </t>
  </si>
  <si>
    <t xml:space="preserve">TOTAL WORKING CAPITAL  </t>
  </si>
  <si>
    <t xml:space="preserve">RATE BASE </t>
  </si>
  <si>
    <t>TOTAL O&amp;M</t>
  </si>
  <si>
    <t xml:space="preserve">Total </t>
  </si>
  <si>
    <t xml:space="preserve">Total Transmission plant  </t>
  </si>
  <si>
    <t xml:space="preserve">Less Transmission plant excluded from ISO rates  </t>
  </si>
  <si>
    <t>(Line 1 minus Lines 2 &amp; 3)</t>
  </si>
  <si>
    <t>Transmission plant included in ISO rates</t>
  </si>
  <si>
    <t xml:space="preserve">Percentage of Transmission plant included in ISO Rates  </t>
  </si>
  <si>
    <t>(Sum of Lines 7 through 10)</t>
  </si>
  <si>
    <t xml:space="preserve">  Long Term Debt </t>
  </si>
  <si>
    <t>Amortized Investment Tax Credit</t>
  </si>
  <si>
    <t xml:space="preserve">Income Tax Calculation </t>
  </si>
  <si>
    <t xml:space="preserve">ITC adjustment </t>
  </si>
  <si>
    <t xml:space="preserve">Total Income Taxes </t>
  </si>
  <si>
    <t xml:space="preserve">     FIT &amp; SIT &amp; P</t>
  </si>
  <si>
    <t>(Note G)</t>
  </si>
  <si>
    <t xml:space="preserve">     T=1 - {[(1 - SIT) * (1 - FIT)] / (1 - SIT * FIT * p)} * (1-TEP)</t>
  </si>
  <si>
    <t>V</t>
  </si>
  <si>
    <t>Attachment 2</t>
  </si>
  <si>
    <t>100 Basis Point Incentive Return</t>
  </si>
  <si>
    <t>Amortized Investment Tax Credit (266.8f) (enter negative)</t>
  </si>
  <si>
    <t>Excess Deferred Income Taxes (enter negative)</t>
  </si>
  <si>
    <t>Depreciation Rates</t>
  </si>
  <si>
    <t xml:space="preserve">Rate Base Worksheet </t>
  </si>
  <si>
    <t xml:space="preserve">Average of the 13 Monthly Balances </t>
  </si>
  <si>
    <t>Average of the 13 Monthly Balances</t>
  </si>
  <si>
    <t>Account No. 255
Accumulated Deferred Investment Credit</t>
  </si>
  <si>
    <t xml:space="preserve">  Revenues from Grandfathered Interzonal Transactions </t>
  </si>
  <si>
    <t xml:space="preserve">  Production </t>
  </si>
  <si>
    <t xml:space="preserve">  Distribution </t>
  </si>
  <si>
    <t>Attachment 4, Line 14, Col. (b)</t>
  </si>
  <si>
    <t>Attachment 4, Line 14, Col. (c)</t>
  </si>
  <si>
    <t>205.46.g for end of year, records for other months</t>
  </si>
  <si>
    <t>207.75.g for end of year, records for other months</t>
  </si>
  <si>
    <t>219.20-24.c for end of year, records for other months</t>
  </si>
  <si>
    <t>219.26.c for end of year, records for other months</t>
  </si>
  <si>
    <t>Attachment 4, Line 14, Col. (h)</t>
  </si>
  <si>
    <t>Attachment 4, Line 14, Col. (i)</t>
  </si>
  <si>
    <t xml:space="preserve">ADJUSTMENTS TO RATE BASE </t>
  </si>
  <si>
    <t>Attachment 4, Line 14, Col. (g)</t>
  </si>
  <si>
    <t>354.21.b</t>
  </si>
  <si>
    <t>354.24,25,26.b</t>
  </si>
  <si>
    <t>(14)</t>
  </si>
  <si>
    <t>(15)</t>
  </si>
  <si>
    <t xml:space="preserve">  Common Stock</t>
  </si>
  <si>
    <t>Calculation of PBOP Expenses</t>
  </si>
  <si>
    <t>Tax Effect of Permanent Differences</t>
  </si>
  <si>
    <t>(Page 1 line 11)</t>
  </si>
  <si>
    <t>(Page 1 line 16)</t>
  </si>
  <si>
    <t xml:space="preserve">Notes: </t>
  </si>
  <si>
    <t>The Tax Effect of Permanent Differences captures the differences in the income taxes due under the Federal and State calculations and the income taxes calculated</t>
  </si>
  <si>
    <t>Rate Base times Return</t>
  </si>
  <si>
    <t xml:space="preserve">Company will not have any grandfathered agreements.  Therefore, this line shall remain zero. </t>
  </si>
  <si>
    <t>(16)</t>
  </si>
  <si>
    <t>(Sum Col. 10 &amp; 12 Less Col. 13)</t>
  </si>
  <si>
    <t>Interest</t>
  </si>
  <si>
    <t>(Page 2, Line 2, Column 3)</t>
  </si>
  <si>
    <t>Preferred Dividends (118.29c) (positive number)</t>
  </si>
  <si>
    <t>Proprietary Capital (112.16.c)</t>
  </si>
  <si>
    <t>Common Stock</t>
  </si>
  <si>
    <t>207.58.g for end of year, records for other months</t>
  </si>
  <si>
    <t>219.25.c for end of year, records for other months</t>
  </si>
  <si>
    <t>219.28.c &amp; 200.21.c for end of year, records for other months</t>
  </si>
  <si>
    <t>227.8.c &amp; 227.16.c for end of year, records for other months</t>
  </si>
  <si>
    <t>Revenue</t>
  </si>
  <si>
    <t>Under/(Over)</t>
  </si>
  <si>
    <t>Rate Base</t>
  </si>
  <si>
    <t xml:space="preserve">  Preferred Stock  </t>
  </si>
  <si>
    <t xml:space="preserve">      WCLTD = Line 3</t>
  </si>
  <si>
    <t>Tax Effect of Permanent Differences  (Note B)</t>
  </si>
  <si>
    <t>Rate Base (line 1)</t>
  </si>
  <si>
    <t>(Attachment 2, Line 28 Incentive Return * Col. 6)</t>
  </si>
  <si>
    <t>Incentive ROE</t>
  </si>
  <si>
    <t>Ceiling Rate</t>
  </si>
  <si>
    <t>(Sum Col. 10 &amp; 12)</t>
  </si>
  <si>
    <t xml:space="preserve"> (12a)</t>
  </si>
  <si>
    <t>205.5.g &amp; 207.99.g for end of year, records for other months</t>
  </si>
  <si>
    <t>Note A</t>
  </si>
  <si>
    <t>Note B</t>
  </si>
  <si>
    <t>List of all reserves:</t>
  </si>
  <si>
    <r>
      <t>Enter 1 if NOT in a trust or</t>
    </r>
    <r>
      <rPr>
        <sz val="10"/>
        <rFont val="Times New Roman"/>
        <family val="1"/>
      </rPr>
      <t xml:space="preserve"> reserved account, enter zero (0) if included in a trust or reserved account </t>
    </r>
  </si>
  <si>
    <t xml:space="preserve">Allocation (Plant or Labor Allocator) </t>
  </si>
  <si>
    <t>Amount Allocated, col. c x col. d x col. e x col. f x col. g</t>
  </si>
  <si>
    <t>Reserve 1</t>
  </si>
  <si>
    <t>Reserve 2</t>
  </si>
  <si>
    <t>Page 1 of 3</t>
  </si>
  <si>
    <t>Requirement Calculation</t>
  </si>
  <si>
    <t>Requirement</t>
  </si>
  <si>
    <t>Annual True-Up Calculation</t>
  </si>
  <si>
    <t>% of</t>
  </si>
  <si>
    <t>Net Revenue</t>
  </si>
  <si>
    <t>Income</t>
  </si>
  <si>
    <t>Project Name</t>
  </si>
  <si>
    <t>Received</t>
  </si>
  <si>
    <r>
      <t>Requirement</t>
    </r>
    <r>
      <rPr>
        <vertAlign val="superscript"/>
        <sz val="10"/>
        <color theme="1"/>
        <rFont val="Times New Roman"/>
        <family val="1"/>
      </rPr>
      <t>2</t>
    </r>
  </si>
  <si>
    <t xml:space="preserve"> Project #</t>
  </si>
  <si>
    <t>AEP</t>
  </si>
  <si>
    <t>KCP&amp;L</t>
  </si>
  <si>
    <t>Amount relating to retired personnel</t>
  </si>
  <si>
    <t xml:space="preserve">Amount allocated on Labor </t>
  </si>
  <si>
    <t>Line 2 less line 3</t>
  </si>
  <si>
    <t>Labor dollars</t>
  </si>
  <si>
    <t>Cost per labor dollar</t>
  </si>
  <si>
    <t>Line 4 divided by line 5</t>
  </si>
  <si>
    <t>Line 6 times line 7</t>
  </si>
  <si>
    <t>Page 3 of 3</t>
  </si>
  <si>
    <t>Page 2 of 3</t>
  </si>
  <si>
    <t>Prior Period</t>
  </si>
  <si>
    <t xml:space="preserve"> Total  (W&amp; S Allocator is 1 if lines 7-10 are zero)</t>
  </si>
  <si>
    <t>Prior Period Adjustment</t>
  </si>
  <si>
    <t>RATE BASE: (Note R)</t>
  </si>
  <si>
    <t>(line 14 divided by line 2 col 3)</t>
  </si>
  <si>
    <t>3a</t>
  </si>
  <si>
    <t>3b</t>
  </si>
  <si>
    <t>Total True-Up</t>
  </si>
  <si>
    <t xml:space="preserve">(Federal Income Tax Rate) </t>
  </si>
  <si>
    <t>Recovery of abandoned plant is limited to any abandoned plant recovery authorized by FERC.</t>
  </si>
  <si>
    <t>Average Service Life (Years)</t>
  </si>
  <si>
    <t>Iowa Curve</t>
  </si>
  <si>
    <t>Salvage Factor</t>
  </si>
  <si>
    <t>Cost of Removal Factor</t>
  </si>
  <si>
    <t>Net Salvage Factor</t>
  </si>
  <si>
    <t>TRANSMISSION PLANT</t>
  </si>
  <si>
    <t>R4.0</t>
  </si>
  <si>
    <t>352.0</t>
  </si>
  <si>
    <t>Structures &amp; Improvements</t>
  </si>
  <si>
    <t>353.0</t>
  </si>
  <si>
    <t>Station Equipment</t>
  </si>
  <si>
    <t>R2.0</t>
  </si>
  <si>
    <t>354.0</t>
  </si>
  <si>
    <t xml:space="preserve">Towers &amp; Fixtures  </t>
  </si>
  <si>
    <t>355.0</t>
  </si>
  <si>
    <t>Poles &amp; Fixtures</t>
  </si>
  <si>
    <t>356.0</t>
  </si>
  <si>
    <t xml:space="preserve">OH Cond. &amp; Devices </t>
  </si>
  <si>
    <t>R3.0</t>
  </si>
  <si>
    <t>Underground Conductor and Devices</t>
  </si>
  <si>
    <t>GENERAL PLANT</t>
  </si>
  <si>
    <t>390.0</t>
  </si>
  <si>
    <t>391.0</t>
  </si>
  <si>
    <t>Office Furniture &amp; Equipment</t>
  </si>
  <si>
    <t>SQ</t>
  </si>
  <si>
    <t>392.0</t>
  </si>
  <si>
    <t>Transportation Equipment</t>
  </si>
  <si>
    <t>393.0</t>
  </si>
  <si>
    <t>Stores Equipment</t>
  </si>
  <si>
    <t>394.0</t>
  </si>
  <si>
    <t>Tools Shop &amp; Garage Equipment</t>
  </si>
  <si>
    <t>395.0</t>
  </si>
  <si>
    <t>Laboratory Equipment</t>
  </si>
  <si>
    <t>396.0</t>
  </si>
  <si>
    <t>Power Operated Equipment</t>
  </si>
  <si>
    <t>397.0</t>
  </si>
  <si>
    <t>Communication Equipment</t>
  </si>
  <si>
    <t>398.0</t>
  </si>
  <si>
    <t>Miscellaneous Equipment</t>
  </si>
  <si>
    <t>Note C</t>
  </si>
  <si>
    <t>CWIP in Rate Base</t>
  </si>
  <si>
    <t>Preferred Stock balance will reflect the 13 month average of the balances, of which the 1st and 13th are found on page 112 line 3.c in the Form No. 1</t>
  </si>
  <si>
    <t xml:space="preserve">  Unfunded Reserves (enter negative)</t>
  </si>
  <si>
    <t>Annual Allocation Factor for Revenue Credits</t>
  </si>
  <si>
    <t xml:space="preserve">Revenue </t>
  </si>
  <si>
    <t xml:space="preserve">Net </t>
  </si>
  <si>
    <t>PBOP Expense Allowed for current year</t>
  </si>
  <si>
    <t>Attachment 8</t>
  </si>
  <si>
    <t>Attachment 9</t>
  </si>
  <si>
    <t>Post-Employment Benefits Other than Pensions (PBOP)</t>
  </si>
  <si>
    <t>(Line 4 divided by Line 1) (If line 1 is zero, enter 1)</t>
  </si>
  <si>
    <t>Origination Fees</t>
  </si>
  <si>
    <t>Rates/Fees</t>
  </si>
  <si>
    <t>Underwriting Discount</t>
  </si>
  <si>
    <t>Arrangement Fee</t>
  </si>
  <si>
    <t>Upfront Fee</t>
  </si>
  <si>
    <t>Rating Agency Fee</t>
  </si>
  <si>
    <t>Legal Fees</t>
  </si>
  <si>
    <t>Annual Rating Agency Fee</t>
  </si>
  <si>
    <t>Annual Bank Agency Fee</t>
  </si>
  <si>
    <t>Utilization Fee</t>
  </si>
  <si>
    <t>Total Fees</t>
  </si>
  <si>
    <t>Other Fees</t>
  </si>
  <si>
    <t>Total Cost of Debt</t>
  </si>
  <si>
    <t>NET ANNUAL TRANSMISSION REVENUE REQUIREMENT</t>
  </si>
  <si>
    <t>General Note:  References to pages in this formula rate template are indicated as:  (page#, line#, col.#)</t>
  </si>
  <si>
    <t>Gross Fee Amount ($000)</t>
  </si>
  <si>
    <t>(c )</t>
  </si>
  <si>
    <t>Fee Amortization period (years)</t>
  </si>
  <si>
    <t>Other</t>
  </si>
  <si>
    <t>Rate Year cost of fees</t>
  </si>
  <si>
    <t>Year Fee Incurred</t>
  </si>
  <si>
    <t>Prior Years Accumulated Fee Amortization</t>
  </si>
  <si>
    <t>Unamortized Balance - End of Rate Year</t>
  </si>
  <si>
    <t>Annual Fees</t>
  </si>
  <si>
    <t>N/A</t>
  </si>
  <si>
    <t>Month During Rate Year</t>
  </si>
  <si>
    <t xml:space="preserve">Rate Year Amortized Fee Amount, col. b / col. d </t>
  </si>
  <si>
    <t xml:space="preserve">   Total Issuance Expense / Origination Fees</t>
  </si>
  <si>
    <t>Page 1 of 1</t>
  </si>
  <si>
    <t>INITIAL PROPOSED TRANSMISSION AND GENERAL PLANT DEPRECIATION RATES</t>
  </si>
  <si>
    <t>CALCULATED FROM APPALACHIAN POWER COMPANY (WEST VIRGINIA) MORTALITY CHARACTERISTICS</t>
  </si>
  <si>
    <t>351.0</t>
  </si>
  <si>
    <t>Energy Storage Equipment</t>
  </si>
  <si>
    <t>R1.5</t>
  </si>
  <si>
    <t>R0.5</t>
  </si>
  <si>
    <t>357.0</t>
  </si>
  <si>
    <t>Underground Conduit</t>
  </si>
  <si>
    <t>L4.0</t>
  </si>
  <si>
    <t>True-Up Interest Rate Calculation</t>
  </si>
  <si>
    <t>Rate Year January</t>
  </si>
  <si>
    <t>Rate Year February</t>
  </si>
  <si>
    <t>Rate Year March</t>
  </si>
  <si>
    <t>Rate Year April</t>
  </si>
  <si>
    <t>Rate Year May</t>
  </si>
  <si>
    <t>Rate Year June</t>
  </si>
  <si>
    <t>Rate Year July</t>
  </si>
  <si>
    <t>Rate Year August</t>
  </si>
  <si>
    <t>Rate Year September</t>
  </si>
  <si>
    <t>Rate Year October</t>
  </si>
  <si>
    <t>Rate Year November</t>
  </si>
  <si>
    <t>Rate Year December</t>
  </si>
  <si>
    <t>RETURN ON RATE BASE (R)</t>
  </si>
  <si>
    <t xml:space="preserve">321.112.b </t>
  </si>
  <si>
    <t xml:space="preserve">     Less Actual PBOP Expense in Year</t>
  </si>
  <si>
    <t>321.97.b</t>
  </si>
  <si>
    <t>321.96.b</t>
  </si>
  <si>
    <t>323.197.b</t>
  </si>
  <si>
    <t>336.7.b&amp;d</t>
  </si>
  <si>
    <t>336.10.b&amp;d, 336.1.b&amp;d</t>
  </si>
  <si>
    <t>266.8f (enter negative)</t>
  </si>
  <si>
    <t>Monthly Balances for Capital Structure</t>
  </si>
  <si>
    <t>December (prior year)</t>
  </si>
  <si>
    <t xml:space="preserve">June </t>
  </si>
  <si>
    <t xml:space="preserve">October </t>
  </si>
  <si>
    <t>( c)</t>
  </si>
  <si>
    <t>Return on Rate Base Worksheet</t>
  </si>
  <si>
    <t>Attachment 5, (Notes Q &amp; R)</t>
  </si>
  <si>
    <t>Undistributed Sub Earnings 216.1 (112.12.c)</t>
  </si>
  <si>
    <t>Accum Other Comp. Income 219 (112.15.c)</t>
  </si>
  <si>
    <t xml:space="preserve">  Preferred Stock </t>
  </si>
  <si>
    <t>Long Term debt balance will reflect the 13 month average of the balances, of which the 1st and 13th are found on page 112 lines 18.c to 21.c in the Form No. 1, the cost is calculated by dividing line 1 by the Long Term Debt balance on line 8.</t>
  </si>
  <si>
    <t>(Sum of Lines 8 through 10)</t>
  </si>
  <si>
    <t>(Sum of Lines 3 through 6)</t>
  </si>
  <si>
    <t>Common Stock balance will reflect the 13 month average of the balances, of which the 1st and 13th are found on Form 1 page 112 line 16.c less lines 3.c , 12.c, and 15.c</t>
  </si>
  <si>
    <t>Line of Credit Fees (68.c)</t>
  </si>
  <si>
    <t>Total Interest and Fees</t>
  </si>
  <si>
    <t>Interest Rate Information</t>
  </si>
  <si>
    <t>Commitment Fee Rate (%)</t>
  </si>
  <si>
    <t>Principal  Drawn ($000)</t>
  </si>
  <si>
    <t>Unutilized Loan Balance ($000)</t>
  </si>
  <si>
    <t>Interest Expense ($000)</t>
  </si>
  <si>
    <t>Effective Annual  Interest Rate (%)</t>
  </si>
  <si>
    <t>Projected Average Drawn Rate for Rate Year (%) - Note A</t>
  </si>
  <si>
    <t>Applicable FERC Interest Rate (Note A):</t>
  </si>
  <si>
    <t>This Attachment is used to compute the interest rate to be applied to each year's revenue requirement true-up.</t>
  </si>
  <si>
    <t>Rate Year Debt Fee expense - Line 35 ( e )</t>
  </si>
  <si>
    <t>Long Term Debt</t>
  </si>
  <si>
    <t>Monthly Average rate</t>
  </si>
  <si>
    <t>Description</t>
  </si>
  <si>
    <t>Total Annual Revenue Requirements</t>
  </si>
  <si>
    <t>Adjustment with</t>
  </si>
  <si>
    <t>Adjustment</t>
  </si>
  <si>
    <t>Correction</t>
  </si>
  <si>
    <t>True-Up</t>
  </si>
  <si>
    <r>
      <t>(Expense)</t>
    </r>
    <r>
      <rPr>
        <vertAlign val="superscript"/>
        <sz val="8"/>
        <rFont val="Times New Roman"/>
        <family val="1"/>
      </rPr>
      <t>4</t>
    </r>
  </si>
  <si>
    <r>
      <rPr>
        <sz val="10"/>
        <rFont val="Times New Roman"/>
        <family val="1"/>
      </rPr>
      <t>Interest</t>
    </r>
    <r>
      <rPr>
        <sz val="8"/>
        <rFont val="Times New Roman"/>
        <family val="1"/>
      </rPr>
      <t xml:space="preserve"> </t>
    </r>
    <r>
      <rPr>
        <vertAlign val="superscript"/>
        <sz val="10"/>
        <rFont val="Times New Roman"/>
        <family val="1"/>
      </rPr>
      <t>5</t>
    </r>
  </si>
  <si>
    <t>(Note 5)</t>
  </si>
  <si>
    <r>
      <t>Requirement</t>
    </r>
    <r>
      <rPr>
        <vertAlign val="superscript"/>
        <sz val="10"/>
        <color theme="1"/>
        <rFont val="Times New Roman"/>
        <family val="1"/>
      </rPr>
      <t>3</t>
    </r>
  </si>
  <si>
    <t>Actual True-Up Year</t>
  </si>
  <si>
    <t>Projected True-Up Year Revenue</t>
  </si>
  <si>
    <t>(Note E)</t>
  </si>
  <si>
    <t>Calendar Year</t>
  </si>
  <si>
    <t>Impact of</t>
  </si>
  <si>
    <t>Corrected Revenue Requirement</t>
  </si>
  <si>
    <t>Attachment 10</t>
  </si>
  <si>
    <t>Attachment 11</t>
  </si>
  <si>
    <t>Filing Name and Date</t>
  </si>
  <si>
    <t>Total Corrections</t>
  </si>
  <si>
    <t>Interest on Correction</t>
  </si>
  <si>
    <t>Incentive Return in Basis Points</t>
  </si>
  <si>
    <t>Gross Transmission Plant plus CWIP</t>
  </si>
  <si>
    <t>Net Transmission Plant plus CWIP and Abandoned Plant</t>
  </si>
  <si>
    <t xml:space="preserve">Project Gross Plant is the total capital investment including CWIP for the project calculated from Company books and records in the same method as the gross plant value in line 1.  This value includes subsequent capital investments required to maintain the facilities to their original capabilities. </t>
  </si>
  <si>
    <t>Requires approval by FERC of incentive return applicable to the specified project(s).</t>
  </si>
  <si>
    <t>1a</t>
  </si>
  <si>
    <t>1b</t>
  </si>
  <si>
    <t>(Note A)</t>
  </si>
  <si>
    <t xml:space="preserve">Recovery of a Regulatory Asset is permitted only for pre-commercial and formation expenses, and is subject to FERC approval before the amortization of the Regulatory Asset can be included in rates.  Recovery of any other regulatory assets requires authorization from the Commission. </t>
  </si>
  <si>
    <t>Note D</t>
  </si>
  <si>
    <t>(Sum of Lines 1 through 4)</t>
  </si>
  <si>
    <t>Total G &amp; I Depreciation Expense</t>
  </si>
  <si>
    <t>GENERAL AND INTANGIBLE (G &amp; I) DEPRECIATION EXPENSE</t>
  </si>
  <si>
    <t>Total  (sum lines 3-5)</t>
  </si>
  <si>
    <t>(Note B)</t>
  </si>
  <si>
    <t xml:space="preserve">D </t>
  </si>
  <si>
    <t>Attachment 4, Line 28, Col. (b) (Note E)</t>
  </si>
  <si>
    <t>Attachment 4, Line 28, Col. (c) (Note F)</t>
  </si>
  <si>
    <t>Attachment 4, Line 14, Col. (e) (Note G)</t>
  </si>
  <si>
    <t>Cash Working Capital assigned to transmission is one-eighth of O&amp;M allocated to transmission at page 3, line 15, column 5 minus amortization of Regulatory Asset at page 3, line 12, column 5.  Prepayments are the electric related prepayments booked to Account No. 165 and reported on page 111, line 57 in the Form 1.</t>
  </si>
  <si>
    <t xml:space="preserve">Attachment 4, Line 14, Col. (f) </t>
  </si>
  <si>
    <t>Note J</t>
  </si>
  <si>
    <t>Note K</t>
  </si>
  <si>
    <t>GROSS REVENUE REQUIREMENT, without incentives</t>
  </si>
  <si>
    <t xml:space="preserve">Page 3, Line 8-Add back Regulatory Commission Expenses directly related to transmission service, ISO filings, or transmission siting itemized at 351.h. </t>
  </si>
  <si>
    <t>Total PBOP expenses, corporate parent companies</t>
  </si>
  <si>
    <t>Labor (labor not capitalized) current year</t>
  </si>
  <si>
    <t>Notes</t>
  </si>
  <si>
    <t>Attachment 7, Line 10, Col. (c)</t>
  </si>
  <si>
    <t>Note E</t>
  </si>
  <si>
    <t xml:space="preserve">    Amortization of Regulatory Asset</t>
  </si>
  <si>
    <t>Note F</t>
  </si>
  <si>
    <t>Plant In Service, Accumulated Depreciation, and Depreciation Expenses shall exclude Asset Retirement Obligation amounts.</t>
  </si>
  <si>
    <t>TAXES OTHER THAN INCOME TAXES   (Note M)</t>
  </si>
  <si>
    <t>N</t>
  </si>
  <si>
    <t>INCOME TAXES    (Note N)</t>
  </si>
  <si>
    <t>Note N</t>
  </si>
  <si>
    <t xml:space="preserve">DEPRECIATION EXPENSE </t>
  </si>
  <si>
    <t>Note H</t>
  </si>
  <si>
    <t>WORKING CAPITAL</t>
  </si>
  <si>
    <t xml:space="preserve">ACCUMULATED DEPRECIATION </t>
  </si>
  <si>
    <t xml:space="preserve">GROSS PLANT IN SERVICE </t>
  </si>
  <si>
    <t>O</t>
  </si>
  <si>
    <t>(Note P)</t>
  </si>
  <si>
    <t>Less Transmission plant included in OATT Ancillary Service rates</t>
  </si>
  <si>
    <t>S</t>
  </si>
  <si>
    <t>(Note S)</t>
  </si>
  <si>
    <t>T</t>
  </si>
  <si>
    <t>Attachment 5, (Notes Q, R, and T)</t>
  </si>
  <si>
    <t>U</t>
  </si>
  <si>
    <t>Includes only income related to transmission facilities, such as pole attachments, rentals and special use from general ledger.</t>
  </si>
  <si>
    <t xml:space="preserve">Removes dollar amount of transmission plant to be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  </t>
  </si>
  <si>
    <t>RTEP Project Number Or Other Identifier</t>
  </si>
  <si>
    <t>(Note I)</t>
  </si>
  <si>
    <r>
      <t>True-Up Year Revenue Received</t>
    </r>
    <r>
      <rPr>
        <vertAlign val="superscript"/>
        <sz val="10"/>
        <color theme="1"/>
        <rFont val="Times New Roman"/>
        <family val="1"/>
      </rPr>
      <t>1</t>
    </r>
  </si>
  <si>
    <t>Formula Rate True-Up</t>
  </si>
  <si>
    <t>Revenue Req.</t>
  </si>
  <si>
    <t>(E, Line 2 ) x (D)</t>
  </si>
  <si>
    <t>Collection  (F)-(E)</t>
  </si>
  <si>
    <t>(G) + (H) + (I)</t>
  </si>
  <si>
    <t>Allocation of</t>
  </si>
  <si>
    <t xml:space="preserve">     Less EPRI Dues</t>
  </si>
  <si>
    <t xml:space="preserve">     Less: Non-safety Advertising account 930.1</t>
  </si>
  <si>
    <t xml:space="preserve">     Less Reg. Commission Expense Account 928</t>
  </si>
  <si>
    <t>(Sum of Lines 1, 4, 10, 11, 12, 16 less Lines 2, 3, 5-9)</t>
  </si>
  <si>
    <t xml:space="preserve">    Misc. Transmission Expense (less amort. of regulatory asset)</t>
  </si>
  <si>
    <t>(page 3, line 49)</t>
  </si>
  <si>
    <t xml:space="preserve">     Plus Transmission Lease Payments in Acct 565</t>
  </si>
  <si>
    <t>1 / (1 - T), T from Line 34</t>
  </si>
  <si>
    <t>13 Month Average</t>
  </si>
  <si>
    <t>Net Revenue Requirement</t>
  </si>
  <si>
    <t>Average rate</t>
  </si>
  <si>
    <t>Rate Year Plus 1 January</t>
  </si>
  <si>
    <t>Rate Year Plus 1 February</t>
  </si>
  <si>
    <t>Rate Year Plus 1 March</t>
  </si>
  <si>
    <t>Rate Year Plus 1 April</t>
  </si>
  <si>
    <t>Rate Year Plus 1 May</t>
  </si>
  <si>
    <t>Note V</t>
  </si>
  <si>
    <t xml:space="preserve">Add back any lease expense of transmission assets used to provide service under this tariff included in account 565. Amount to be obtained from company books and records. </t>
  </si>
  <si>
    <t>Identified in FERC Form 1, or Company records if not so indicated on the FERC Form 1, as being transmission related.</t>
  </si>
  <si>
    <t>Project Revenue Requirement Worksheet</t>
  </si>
  <si>
    <t>PJM Category</t>
  </si>
  <si>
    <t>Schedule 12</t>
  </si>
  <si>
    <t>Zonal</t>
  </si>
  <si>
    <t>Total Schedule 12</t>
  </si>
  <si>
    <t>Total Zonal</t>
  </si>
  <si>
    <t>Or Other</t>
  </si>
  <si>
    <t>Identifier</t>
  </si>
  <si>
    <t>True-Up Adjustment is calculated on the Project True-up Schedule for the relevant true-up year.</t>
  </si>
  <si>
    <t xml:space="preserve">Sum Col. 14 &amp; 15 
</t>
  </si>
  <si>
    <t>This Attachment 3 is used to calculate the annual formula rate true-up. Any projects for which the RTO requires a true-up on an individual project basis, as shown on Attachment 1, will be computed separately. The remainder of the revenue requirement will also be trued up. The utility will individually enter the projected true-up year revenue requirements in Column C. A percentage of total will be calculated in Column D. Actual revenue received during the true-up year is entered into Column E, line 2 and allocated using the Column D percentage. The utility will prepare this formula rate template with the actual inputs for the true-up year, with the resulting revenue requirement for each line being separately entered in Column F.  In Col. G, Col. F is subtracted from Col. E to calculate the true-up adjustment. Interest on the true-up is computed in Column H. Any adjustments to prior period true-ups are entered in Col. I. Col. J computes the total true-up as the sum of Cols. G, H and I.</t>
  </si>
  <si>
    <t>4a</t>
  </si>
  <si>
    <t>4b</t>
  </si>
  <si>
    <t>6a</t>
  </si>
  <si>
    <t>6b</t>
  </si>
  <si>
    <t>Line:</t>
  </si>
  <si>
    <t>True-Up Cost of Debt (Line 3 / Line 17)</t>
  </si>
  <si>
    <t>Interest rate on Construction Debt for Rate Year - Line 19 (g)</t>
  </si>
  <si>
    <t>13 Month Average Debt balance - Line 19 ( c)</t>
  </si>
  <si>
    <t>216.b for end of year, records for other months</t>
  </si>
  <si>
    <t>Total CWIP</t>
  </si>
  <si>
    <t>Company records</t>
  </si>
  <si>
    <t>CWIP Allowed in Rate Base</t>
  </si>
  <si>
    <t>Page 1 of 2</t>
  </si>
  <si>
    <t>Attachment 4, Line 43, Col. (h)</t>
  </si>
  <si>
    <t>Note B - page 2, column C</t>
  </si>
  <si>
    <t>Over (Under) Recovery</t>
  </si>
  <si>
    <t>Less</t>
  </si>
  <si>
    <t>Equals</t>
  </si>
  <si>
    <t>Interest Rate on Amount of Refunds or Surcharges</t>
  </si>
  <si>
    <t>Over (Under) Recovery Plus Interest</t>
  </si>
  <si>
    <t>Months</t>
  </si>
  <si>
    <t>Calculated Interest</t>
  </si>
  <si>
    <t>Amortization</t>
  </si>
  <si>
    <t>Surcharge (Refund) Owed</t>
  </si>
  <si>
    <t xml:space="preserve">An over or under collection will be recovered prorata over year collected, held for one year and returned prorata over next year </t>
  </si>
  <si>
    <t>Calculation of Interest</t>
  </si>
  <si>
    <t>Monthly</t>
  </si>
  <si>
    <t>Annual</t>
  </si>
  <si>
    <t>Over (Under) Recovery Plus Interest Amortized and Recovered Over 12 Months</t>
  </si>
  <si>
    <t>Total Amount of True-Up Adjustment</t>
  </si>
  <si>
    <t>Less Over (Under) Recovery</t>
  </si>
  <si>
    <t>Total Interest</t>
  </si>
  <si>
    <t>Interest on True-Up</t>
  </si>
  <si>
    <t>Attachment 6a</t>
  </si>
  <si>
    <t xml:space="preserve">Total Interest on True-Up - Attachment 6 </t>
  </si>
  <si>
    <t xml:space="preserve">  Cash Working Capital</t>
  </si>
  <si>
    <t>Page 3 of 5</t>
  </si>
  <si>
    <t>Page 2 of 5</t>
  </si>
  <si>
    <t>Page 1 of 5</t>
  </si>
  <si>
    <t>Page 4 of 5</t>
  </si>
  <si>
    <t>Page 5 of 5</t>
  </si>
  <si>
    <t>Unamortized Abandoned Plant and Amortization of Abandoned Plant will be zero until the Commission accepts or approves recovery of the cost of Abandoned Plant.  Utility must submit a Section 205 filing to recover the cost of abandoned plant.</t>
  </si>
  <si>
    <t>ROE will be supported in the original Section 205 filing and no change in ROE may be made absent a filing with FERC.</t>
  </si>
  <si>
    <t>General and Intangible Depreciation and Amortization Expense includes all expense not directly associated with a project, which is entered on page 3 , column 9.</t>
  </si>
  <si>
    <t>For example, if the Commission were to grant a 150 basis point ROE incentive, the increase in return and taxes for a 100 basis point</t>
  </si>
  <si>
    <t>increase in ROE would be multiplied by 1.5 on Attachment 1 column 12.</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</si>
  <si>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(see Note H)).  Each unfunded reserve will be included on lines 42 above.  The allocator in Col. (g) will be the same allocator used in the formula for the cost accruals to the account that is recovered under the Formula Rate.  Since reserves can be created by creating an offsetting balance sheet account, rather than through cost accruals, the amount to be deducted from rate base should exclude the portion offset by another balance sheet account.</t>
  </si>
  <si>
    <t>Enter the percentage paid for by customers less the percent associated with an offsetting liability on the balance sheet (Note H)</t>
  </si>
  <si>
    <t xml:space="preserve">The inputs in Column (f) are the percentage of the unfunded reserve that was created by an offsetting liability.  The percentage shown in Column (f) is then equal to the percentage that customers have contributed to the unfunded reserve. </t>
  </si>
  <si>
    <t>Enter 1 if the accrual account is included in the formula rate, enter (0) if the accrual account is NOT included in the formula rate</t>
  </si>
  <si>
    <t>(c) = (a+b)</t>
  </si>
  <si>
    <t>FROM CASE NO. 14-1151-E-D     (NOTE A)</t>
  </si>
  <si>
    <t>These depreciation rates will not be changed absent a FERC order.</t>
  </si>
  <si>
    <t>Calculated Initial Annual Depreciation Rates (Note B)</t>
  </si>
  <si>
    <t xml:space="preserve">The interest rate on corrections will be the average monthly FERC interest rate for the period from the beginning of the year being corrected through the most recent  month available as of the time the correction is computed and included in an annual filing. </t>
  </si>
  <si>
    <t>Original Revenue Requirement</t>
  </si>
  <si>
    <t>Line 7</t>
  </si>
  <si>
    <t>Line 4 + 5</t>
  </si>
  <si>
    <t>line 2 + 7</t>
  </si>
  <si>
    <t>Total Annual Refunds Due to Customers</t>
  </si>
  <si>
    <t>Line 12+16</t>
  </si>
  <si>
    <t>The number of months interest due on the correction will be the number of months from the beginning of the year being corrected through June of the year in which the correction will be reflected in rates. In this manner the interest computed will reflect all years prior to when the correction is reflected in rates plus interest on the average unrefunded balance of the correction during the year the correction is reflected in rates.</t>
  </si>
  <si>
    <t>Number of Months of Interest</t>
  </si>
  <si>
    <t>Line 12 x 14 x 15</t>
  </si>
  <si>
    <t>Average Monthly FERC Refund Rate</t>
  </si>
  <si>
    <t>1)</t>
  </si>
  <si>
    <t>2)</t>
  </si>
  <si>
    <t>3)</t>
  </si>
  <si>
    <t>4)</t>
  </si>
  <si>
    <t>5)</t>
  </si>
  <si>
    <t xml:space="preserve"> Corrections to true-ups for previous rate years including interest will be computed on Attachment 11 and entered on the appropriate line 3-8 above.</t>
  </si>
  <si>
    <t>INTANGIBLE PLANT</t>
  </si>
  <si>
    <t>Miscellaneous Intangible Plant</t>
  </si>
  <si>
    <t xml:space="preserve">Example Fee Calculation - All amounts represent actual rate year expenses. </t>
  </si>
  <si>
    <t xml:space="preserve">LAND HELD FOR FUTURE USE </t>
  </si>
  <si>
    <t>Any hypothetical amounts or project names in a filed template will be removed and replaced with actual amounts in the first year actual values are available without the need for a section 205 filing to modify the template.</t>
  </si>
  <si>
    <t>FIT=</t>
  </si>
  <si>
    <t>One time up-front debt fees, including origination fees will be amortized and included in the cost of debt.</t>
  </si>
  <si>
    <t>Competitive Concession</t>
  </si>
  <si>
    <t>Account 454 - Rent from Electric Property</t>
  </si>
  <si>
    <t>Note 1</t>
  </si>
  <si>
    <t>Joint pole attachments - telephone</t>
  </si>
  <si>
    <t>Joint pole attachments - cable</t>
  </si>
  <si>
    <t>Underground rentals</t>
  </si>
  <si>
    <t>Transmission tower wireless rentals</t>
  </si>
  <si>
    <t>Other rentals</t>
  </si>
  <si>
    <t>Attachment 12</t>
  </si>
  <si>
    <t>Revenue Credit Detail</t>
  </si>
  <si>
    <t>Monthly Interest Rate on Attachment 6a</t>
  </si>
  <si>
    <t>Company books</t>
  </si>
  <si>
    <t>Over/Under recovery deferral</t>
  </si>
  <si>
    <t>PJM NITS</t>
  </si>
  <si>
    <t>PJM Point to Point</t>
  </si>
  <si>
    <t>Form 1 300.19.b</t>
  </si>
  <si>
    <t>Form 1 330.n</t>
  </si>
  <si>
    <t>Account 454 Revenue Credit</t>
  </si>
  <si>
    <t>Transmission-related</t>
  </si>
  <si>
    <t>Less: Non Transmission</t>
  </si>
  <si>
    <t>(c ) = (a)- (b)</t>
  </si>
  <si>
    <t>Other PJM revenues</t>
  </si>
  <si>
    <t>(Note 1)</t>
  </si>
  <si>
    <t>Less: revenues received pursuant to this Formula Rate</t>
  </si>
  <si>
    <t xml:space="preserve">  Total Per Books</t>
  </si>
  <si>
    <t>Account 456.1 Revenue Credit</t>
  </si>
  <si>
    <t>Less: Over/Under recovery deferral</t>
  </si>
  <si>
    <t>Actual Net Revenue Requirement  (Note B)</t>
  </si>
  <si>
    <t>Projected Revenue Requirement (Note A)</t>
  </si>
  <si>
    <t>Prior Period Adjustments</t>
  </si>
  <si>
    <t>Actual PBOP in Company's O&amp;M and A&amp;G expense accounts in Form No. 1</t>
  </si>
  <si>
    <t>If construction financing is obtained, all rates, fees and monthly debt balances will be subject to true up pursuant to Attachment 9.</t>
  </si>
  <si>
    <t>LIBOR</t>
  </si>
  <si>
    <t>Spread</t>
  </si>
  <si>
    <t>True-up - Construction Financing Cost of Debt</t>
  </si>
  <si>
    <t>Cost of Debt Prior to Issuing Non-Construction Financing</t>
  </si>
  <si>
    <t>Reconciliation of CWIP in Rate Base to FERC Form 1 - Note B</t>
  </si>
  <si>
    <t xml:space="preserve">Not all unfunded reserves are created only from contributions from customers.  Many are created by creating an offsetting liability in whole or in part.  Column (f) ensures only the portion of the unfunded reserve contributed by the customer (and not created by an offsetting liability) is a reduction to rate base.  </t>
  </si>
  <si>
    <t>The revenue received is the total amount of revenue distributed to company in the  year as shown on  pages 328-330 of the Form No 1. The Revenue Received is input on line 2, Col. E.</t>
  </si>
  <si>
    <t>Recovery of CWIP in rate base must be approved by FERC.  Lines 29-41 of page 2 provide a reconciliation of the Company's total CWIP to the CWIP allowed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also describe the reconciliation prepared on this Attachment.</t>
  </si>
  <si>
    <t xml:space="preserve">Unamortized Abandoned Plant  </t>
  </si>
  <si>
    <t>Preferred Stock (112.3.c)</t>
  </si>
  <si>
    <t>Any hypothetical amounts in a filed template will be removed and replaced with actual amounts in the first year actual construction loans are borrowed or projected to be borrowed without the need for a section 205 filing to modify the template.</t>
  </si>
  <si>
    <t>January through December</t>
  </si>
  <si>
    <t>True-Up Year</t>
  </si>
  <si>
    <t>Line 
No</t>
  </si>
  <si>
    <t>321.97b less line 14</t>
  </si>
  <si>
    <t xml:space="preserve">263.i </t>
  </si>
  <si>
    <t>350.h (Note I)</t>
  </si>
  <si>
    <t>214.c for end of year, records for other months</t>
  </si>
  <si>
    <t>Proprietary Capital (Line 25 ( c))</t>
  </si>
  <si>
    <t xml:space="preserve">Less Account 216.1 Undistributed Subsidiary Earnings (Line 25(d)) </t>
  </si>
  <si>
    <t>Less Account 219 Accum. Other Comprehensive Income (Line 25(e))</t>
  </si>
  <si>
    <t>The FERC's annual charges for the year assessed the Transmission Owner for service under this tariff. To the extent the charges are separately identified on the FERC Form 1 page 350, column I, the line number will be added to the source in Column 2 for reference. Line item references can change from year to year. Items not specifically identified on the FERC Form 1 page 350 will be obtained from Company books and records.</t>
  </si>
  <si>
    <t>Projected rate will be Average LIBOR for rate year + spread. LIBOR will be updated based on information in the Wall Street Journal as of the 15th day of the month prior to population of this template.</t>
  </si>
  <si>
    <t>Commitment Fee ($000)</t>
  </si>
  <si>
    <t>Long Term Debt Interest (117, sum of 62.c - 67.c) Note D</t>
  </si>
  <si>
    <t>If construction debt has not or will not be issued when construction starts, a proxy interest rate will be used for the cost of debt, which will be supported in the initial section 205 filing. The proxy interest rate will be entered on line 36 of this attachment.</t>
  </si>
  <si>
    <t>If construction financing has been obtained, the cost of debt prior to the issuance of non-construction financing shall be based on the terms of the construction financing and determined below. Up-front fees including origination fees will be amortized and included in the cost of debt.</t>
  </si>
  <si>
    <t>Total Loan Amount
($000)</t>
  </si>
  <si>
    <t>Proxy interest rate. Used prior to issuance of construction financing and supported in initial section 205 filing.</t>
  </si>
  <si>
    <t>Long Term Debt (112.18-21.c)</t>
  </si>
  <si>
    <t>Annual Allocation Factor for G &amp; I Depreciation Expense</t>
  </si>
  <si>
    <t>The proposed transmission and general plant depreciation rates were determined using the same depreciation study utilized by Appalachian Power Company to develop transmission and general plant depreciation rates that were approved by the Public Service Commission of West Virginia in their order in Case Nos. 14-1152-E-42T and 14-1151-E-D on May 26, 2015.</t>
  </si>
  <si>
    <t xml:space="preserve">The labor in line 7 is the total labor excluding capitalized labor charged by an AEP affiliate or KCP&amp;L affiliate to the Company in the year. </t>
  </si>
  <si>
    <t xml:space="preserve">     T=1 - {[(1 - SIT) * (1 - FIT)] / (1 - SIT * FIT * p)} = * (1-TEP)</t>
  </si>
  <si>
    <t>Prior Period Adjustments or Corrections</t>
  </si>
  <si>
    <t>Long Term debt balance will reflect the 13 month average of the balances, of which the 1st and 13th are found on page 112 lines 18.c to 21.c in the Form No. 1, the cost is calculated by dividing line 3 by the Long Term Debt balance on line 17.</t>
  </si>
  <si>
    <t>From the Attachment 1, Page 3 of 3, line 1 or 3, col. 16 from the template in which the true-up year revenue requirement was initially projected.</t>
  </si>
  <si>
    <t>From True-Up revenue requirement template Attachment 1, page 3 of 3, line 1 or 3, col. 14.</t>
  </si>
  <si>
    <t>Interest due on the true up is calculated for the 24 month period from the start of the true-up year until the end of the year following the true-up year when the true up will be included in rates. Total True up Interest calculated on Attachment 6 and allocated to projects based on the percentage in Column D.</t>
  </si>
  <si>
    <t>Attachment 13</t>
  </si>
  <si>
    <t>Facility Credits under Section 30.9 of the PJM OATT</t>
  </si>
  <si>
    <t>Attachment 7, Line 8, Col. (c)</t>
  </si>
  <si>
    <t>Year Ended December 31, 2015</t>
  </si>
  <si>
    <t xml:space="preserve">
(Note H)</t>
  </si>
  <si>
    <t>Return and Income Taxes with 100 basis point increase in ROE</t>
  </si>
  <si>
    <t>Return and Income Taxes without 100 basis point increase in ROE</t>
  </si>
  <si>
    <t>Incremental Return and Income Taxes for 100 basis point increase in ROE</t>
  </si>
  <si>
    <t>Incremental Return and Income Taxes for 100 basis point increase in ROE divided by Rate Base</t>
  </si>
  <si>
    <t>Line 5 includes a 100 basis point increase in ROE that is used only to determine the increase in return and income taxes associated with</t>
  </si>
  <si>
    <t>a 100 basis point increase in ROE.  Any ROE actual incentive must be approved by the Commission.</t>
  </si>
  <si>
    <t>100 Basis Point Incentive Return multiplied by Rate Base (line 1 * line 6)</t>
  </si>
  <si>
    <t>Note:</t>
  </si>
  <si>
    <t>Rate Year Plus 1 June</t>
  </si>
  <si>
    <t>Rate Year Plus 1 July</t>
  </si>
  <si>
    <t>Rate Year Plus 1 August</t>
  </si>
  <si>
    <t>Note A - Lines 1-20 are the FERC interest rates under section 35.19a  of the regulations for the period shown. Line 21 is the average of lines 1-20.</t>
  </si>
  <si>
    <t>(b.i)</t>
  </si>
  <si>
    <t>(b.ii)</t>
  </si>
  <si>
    <t>FERC balance sheet account where reserves are recorded</t>
  </si>
  <si>
    <t>FERC income statement account where reserves are recorded</t>
  </si>
  <si>
    <t>Balance of Account 255 will be reduced by prior flow throughs and excluded if the utility chooses to utilize amortization of tax credits against taxable income.</t>
  </si>
  <si>
    <t xml:space="preserve">Calculate rate base using 13 month average balance, except ADIT which is calculated based on the average of the beginning of the year and the end of the year balances. </t>
  </si>
  <si>
    <t xml:space="preserve">Under Section 30.9 of the PJM OATT, a network customer that owns existing transmission facilities that are integrated with the Transmission Provider’s Transmission System may be eligible to receive consideration either through a billing credit or some other mechanism. Calculation of any credit under this subsection, pursuant to an approval by FERC for inclusion in this formula rate for collection on behalf of the network customer, shall be addressed in either the Network Customer’s Service Agreement or any other agreement between the Parties. </t>
  </si>
  <si>
    <t>Beginning Balance</t>
  </si>
  <si>
    <t>Ending Balance</t>
  </si>
  <si>
    <t xml:space="preserve">Recovery of Regulatory Asset permitted only for pre-commercial and formation expenses as authorized by the Commission.  Recovery of any other regulatory assets requires authorization from the Commission. A carrying charge equal to the AFUDC rate will be applied to the Regulatory Asset prior to the rate year when costs are first recovered. </t>
  </si>
  <si>
    <t xml:space="preserve">Amounts on lines 2-3 reflect data from the 2015 actuarial reports for AEP and KCP&amp;L. These values cannot change absent approval or acceptance by FERC in a separate proceeding. </t>
  </si>
  <si>
    <t>Includes only FICA, unemployment, highway, property, and other assessments charged in the current year.  Taxes related to income, franchise taxes, and sales and use taxes are excluded. Gross receipts taxes are not included in transmission revenue requirement in the Rate Formula Template, since they are recovered elsewhere. To the extent individual types of taxes are separately identified on the FERC Form 1 page 263, column I, the line number will be added to the source in Column 2 for reference. Line item references can change from year to year. Items not specifically identified on the FERC Form 1 page 263 will be obtained from Company books and records.</t>
  </si>
  <si>
    <t xml:space="preserve">  Accounts 456.0 and 456.1</t>
  </si>
  <si>
    <t>The revenues credited on page 1 lines 2-6 shall include revenues related to the Transmission Owner's integrated transmission facilities, including revenues for any load which is not included in the divisor used to derive the annual rate.  They do not include revenues associated with FERC annual charges, gross receipts taxes, or facilities not included in this template (e.g., direct assignment facilities and GSUs) which are not recovered under this Rate Formula Template.</t>
  </si>
  <si>
    <t>Account 456.0 Other Operating Revenues</t>
  </si>
  <si>
    <t>Form 1 300.21.b</t>
  </si>
  <si>
    <t>Account 456.1 Revenues from Transmission of Electricity for Others</t>
  </si>
  <si>
    <t>Total 456.0 and 456.1 Revenue Credits</t>
  </si>
  <si>
    <t>Account 456.0 Revenue Credit</t>
  </si>
  <si>
    <t xml:space="preserve">All 454, 456.0 and 456.1 revenues will be detailed from Company books and records or FERC Form 1, and additional rows added if necessary. Non-transmission related amounts will be deducted to determine transmission-related amounts. Revenues that are not derived from PJM rates which are based on this transmission formula rate will be included as a revenue credit.   </t>
  </si>
  <si>
    <t>ACCOUNTS 456.0 AND 456.1 (OTHER ELECTRIC REVENUES)</t>
  </si>
  <si>
    <t xml:space="preserve">Plant </t>
  </si>
  <si>
    <t>Labor</t>
  </si>
  <si>
    <t>Related</t>
  </si>
  <si>
    <t>(A)</t>
  </si>
  <si>
    <t>(B)</t>
  </si>
  <si>
    <t>(D)</t>
  </si>
  <si>
    <t>(E)</t>
  </si>
  <si>
    <t>(F)</t>
  </si>
  <si>
    <t>(G)</t>
  </si>
  <si>
    <t>(H)</t>
  </si>
  <si>
    <t>Overpayments of Income Taxes shall be excluded from Prepayments if the overpayments are not used to reduce future tax liability.</t>
  </si>
  <si>
    <t>Unfunded Reserves    (Notes A and F through H)</t>
  </si>
  <si>
    <t>Long Term debt interest is the sum of Form 1 page 117 lines 62-67.c, with 65-66.c entered as negative numbers. If the Company has any short term debt with associated companies, the interest on that short term debt recorded in Account 430 will be excluded. The portion of interest in Account 430 related to any long term debt to associated companies will be included.</t>
  </si>
  <si>
    <t>13 Month Average Long-Term Debt - Note B</t>
  </si>
  <si>
    <t>Long Term Interest and Fees (117, sum of 62.c through 67.c) - Note A</t>
  </si>
  <si>
    <t xml:space="preserve">Amounts on line 5 reflect the actual AEP and KCP&amp;L straight-time labor, including both capitalized and expensed labor, loaded for non-productive load. KCP&amp;L's labor is $243,676,962, as provided on the 2015 FERC Form 1 on page 354.96.d, less $51,943,652 of labor dollars associated with the Wolf Creek Nuclear Facility.  </t>
  </si>
  <si>
    <t xml:space="preserve">Excess / (Deficit) Deferred Income Taxes </t>
  </si>
  <si>
    <t xml:space="preserve">Excess / (Deficit) Deferred Income Tax Adjustment </t>
  </si>
  <si>
    <t>Company Books and Records - Note O</t>
  </si>
  <si>
    <t>Project Net Plant is the Project Gross Plant Identified in Column 3 less the associated Accumulated Depreciation plus CWIP in rate base, if applicable and Unamortized Abandoned Plant, if applicable.</t>
  </si>
  <si>
    <t>Less: CWIP Excluded from Rate Base</t>
  </si>
  <si>
    <t>Less: AFUDC Excluded from Rate Base</t>
  </si>
  <si>
    <t>( d )= (a) - (b) - ( c )</t>
  </si>
  <si>
    <t xml:space="preserve">Less Preferred Stock (line 25 (b)) </t>
  </si>
  <si>
    <t>Account No. 281
Accumulated Deferred Income Taxes (Note E)</t>
  </si>
  <si>
    <t>Account No. 282
Accumulated Deferred Income Taxes (Note E)</t>
  </si>
  <si>
    <t>Account No. 283
Accumulated Deferred Income Taxes (Note E)</t>
  </si>
  <si>
    <t>Account No. 190
Accumulated Deferred Income Taxes (Note E)</t>
  </si>
  <si>
    <t>Att. 4a &amp; Att. 4b</t>
  </si>
  <si>
    <t>Note J - 111.57.c for end of year, records for other months</t>
  </si>
  <si>
    <t xml:space="preserve">  Account No. 281 (enter negative)</t>
  </si>
  <si>
    <t xml:space="preserve">  Account No. 282 (enter negative)</t>
  </si>
  <si>
    <t xml:space="preserve">  Account No. 283 (enter negative)</t>
  </si>
  <si>
    <t xml:space="preserve">  Account No. 190 </t>
  </si>
  <si>
    <t>Attachment 4, Line 28, Col. (h) (Note D)</t>
  </si>
  <si>
    <t>W</t>
  </si>
  <si>
    <t>Attachment 4, Line 14, Col. (d) (Note W)</t>
  </si>
  <si>
    <t xml:space="preserve">Page 3, Line 6 - Subtract all EPRI Annual Membership Dues recorded in any O&amp;M or A&amp;G account listed in Form 1 at 353.f, all Regulatory Commission Expenses in account 928 itemized at 351.h, and non-safety related advertising included in Account 930.1.  </t>
  </si>
  <si>
    <t>Consistent with 266.8.b &amp; 267.8.h</t>
  </si>
  <si>
    <t>Calculate using 13 month average balance, except ADIT which is calculated as described in Note E.</t>
  </si>
  <si>
    <t>Balances in Accounts 190, 281, 282 and 283 classified in the FERC Form 1 as Electric-related, as adjusted by any amounts in contra accounts identified as regulatory assets or liabilities related to FASB 106 or 109.  Excludes ARO-related items. Balance of Account 255 will be reduced by prior flow throughs and excluded if the utility chooses to utilize amortization of tax credits against taxable income.  Account 281 is not allocated to Transmission. For rate projections, the ADIT calculation will include a proration of accelerated tax depreciation-related deferred taxes in accordance with Section 1.167(l)-1(h)(6)(ii) of the IRS regulations.</t>
  </si>
  <si>
    <t>Recovery of CWIP in rate base must be approved by FERC.  Attachment 4 provides a reconciliation of the Company's total CWIP to the CWIP allowed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also describe the reconciliation prepared on Attachment 4.</t>
  </si>
  <si>
    <t>To be completed in conjunction with Attachment H-30A.</t>
  </si>
  <si>
    <t>Attachment H-30A</t>
  </si>
  <si>
    <t>Attach H-30A, p 3, line 17 col. 5, less line 14 col. 5</t>
  </si>
  <si>
    <t>Attach H-30A, p 3, line 20, col 5 (Note C)</t>
  </si>
  <si>
    <t>Attach H-30A, p 3, line 32 col 5</t>
  </si>
  <si>
    <t>Attach H-30A, p 1, line 6 col 5</t>
  </si>
  <si>
    <t>Attach H-30A, p 3, line 46 col 5</t>
  </si>
  <si>
    <t>Attach H-30A, p 3, line 48 col 5</t>
  </si>
  <si>
    <t xml:space="preserve">This worksheet is used to compute project specific revenue requirements for any projects for which such calculation is required by PJM. This will generally include projects with specific incentives or competitive concessions, or projects with regional cost allocation in PJM. Projects will be listed as either Schedule 12,  Zonal, or other category defined by PJM. Other projects which comprise the remaining revenue requirement on Attachment H-30A will not be entered on this schedule. </t>
  </si>
  <si>
    <t>Gross Transmission Plant is that identified on page 2 line 2 of Attachment H-30A inclusive of any CWIP included in rate base when authorized by FERC order.</t>
  </si>
  <si>
    <t>Net Plant is that identified on page 2 line 14 of Attachment H-30A inclusive of any CWIP or unamortized Abandoned Plant included in rate base when authorized by FERC order less any prefunded AFUDC, if applicable.</t>
  </si>
  <si>
    <t>Project Depreciation Expense is the actual value booked for the project (excluding General and Intangible depreciation) at Attachment H-30A, page 3, line 19, plus amortization of Abandoned Plant at Attachment H-30A, page 3, line 21, if applicable.</t>
  </si>
  <si>
    <t>This Attachment 9 is to be utilized only in the event construction financing has been obtained to compute the actual cost of debt to be included in the return on rate base calculation for the true-up each year prior to the issuance of non-construction financing. Once non-construction financing has been obtained the cost of debt shall be determined using the methodology described in Note Q on Attachment H-30A.</t>
  </si>
  <si>
    <t xml:space="preserve">This Attachment 8 is to be utilized to determine the cost of debt prior to issuing non-construction financing.  Once non-construction financing is issued the cost of debt shall be determined using the methodology described in Note Q on Attachment H-30A. </t>
  </si>
  <si>
    <t>Note A - Projected ATRR for the true-up year from Page 1, Line 1 of Projection Attachment H-30A minus Line 6 of Projection Attachment H-30A.</t>
  </si>
  <si>
    <t>Note B - Actual Net ATRR for the true-up year from Page 1, Line 10 of True-Up Attachment H-30A.</t>
  </si>
  <si>
    <t>Line 25 (a), Note A and Attachment H-30A Note Q</t>
  </si>
  <si>
    <t>Line 25 (b), Note B and Attachment H-30A Note Q</t>
  </si>
  <si>
    <t>Line 7, Note C  and Attachment H-30A Notes Q and T</t>
  </si>
  <si>
    <t>Remaining Attachment H-30A</t>
  </si>
  <si>
    <t>(Notes Q &amp; R from Attachment H-30A)</t>
  </si>
  <si>
    <t>(Notes Q, R, &amp; T from Attachment H-30A)</t>
  </si>
  <si>
    <t>Cost = Attachment H-30A, page 4, Line 17, Cost plus 100 bp</t>
  </si>
  <si>
    <t xml:space="preserve">       and FIT, SIT &amp; p are as given in Attachment H-30A footnote N.</t>
  </si>
  <si>
    <t>Attachment H-30A, Page 3, Line 39</t>
  </si>
  <si>
    <t>Attachment H-30A, Page 3, Line 40</t>
  </si>
  <si>
    <t>Attachment H-30A, Page 3, Line 41</t>
  </si>
  <si>
    <t>Return    (Attach. H-30A, page 3 line 48 col 5)</t>
  </si>
  <si>
    <t>Income Tax    (Attach. H-30A, page 3 line 46 col 5)</t>
  </si>
  <si>
    <t xml:space="preserve"> in Attachment H-30A that are not the result of a timing difference.</t>
  </si>
  <si>
    <t>Rate Formula Template - Attachment H-30A</t>
  </si>
  <si>
    <t>Transource Maryland, LLC</t>
  </si>
  <si>
    <t>Excess / (Deficit) Deferred Income Taxes will be amortized over the average remaining life of the assets to which it relates, unless the Commission requires a different amortization period. The Tax Effect of Permanent Differences captures the differences in the income taxes due under the Federal and State calculations and the income taxes calculated in Attachment H-30A that are not the result of a timing difference, including but not limited to depreciation related to capitalized AFUDC equity and meals and entertainment deductions.</t>
  </si>
  <si>
    <t>PJM Market Efficiency Project 9A</t>
  </si>
  <si>
    <t>b2743.5, b2752.5</t>
  </si>
  <si>
    <t>The cost of debt will be determined based on the financing in place during each stage of project development. Before debt is obtained, a proxy interest rate which will be supported in the original Section 205 filing will be used. This rate is provided on Attachment 8 line 36. If construction debt (wherein principal is drawn down over time) is issued, the rate plus an amortization of fees projected to be incurred on the construction debt during the rate year will be the cost of debt. This construction debt rate (inclusive of fees) will be reset and trued-up every year using the method on Attachment 9 for multi-year construction projects. Once non-construction debt is obtained, the actual interest rate and fees on the debt in place at the end of the year such non-construction debt is obtained will become the cost of debt. In the first full year after non-construction debt is obtained, the cost of debt will be the actual cost of debt determined using the method on Attachment 5.
A hypothetical capital structure of 60% equity and 40% debt  will be used until the first transmission asset is placed in service, or until otherwise authorized by the Commission, subject to any project-specific limitations refelcted on Attachment 1, Project Revenue Requirement Worksheet.</t>
  </si>
  <si>
    <t>Pursuant to the Commission-approved settlement in Docket No. ER17-419, the Company has agreed not to seek a risk-based incentive ROE for the competitive elements of a</t>
  </si>
  <si>
    <t>project in Pennsylvania and Maryland known as PJM Market Efficiency Project 9A.  Therefore, Attachment 2 shall not be used for PJM Market Efficiency Project 9A.</t>
  </si>
  <si>
    <t>The Competitive Concession is a reduction in the revenue requirement, if any, that the Company agreed to, for instance, in the process of being selected to build facilities as the result of a competitive process and equals the amount by which the  annual revenue requirement is reduced from the ceiling rate. The Competitive Concession column will also be used to reflect any reduction in the revenue requirement resulting from the following provisions of the Settlement filed in Docket No. ER17-419, after such Settlement becomes effective by its terms: (i) the requirement that the Company cap the equity component of the capital structure for the competitive elements of a project in Pennsylvania and Maryland known as PJM Market Efficiency Project 9A ("Project 9A") at 50% beginning on the earlier of (a) Project 9A's in-service date, (b) the date non-construction debt (i.e., permanent financing) is put in place, or (c) June 1, 2020; and (ii) the requirement that the Company forgo any ROE incentives (including the 50 basis point RTO participation adder) for any Project 9A costs that exceed $210 million on the date the project is placed into service. A workpaper will be prepared supporting the amount of any applicable concession or other revenue requirement reduction reflected in this column.</t>
  </si>
  <si>
    <t>Worksheet 4a - ADIT Average Balances</t>
  </si>
  <si>
    <t>I.  Account 281 - ADIT - Accelerated Amortization Property</t>
  </si>
  <si>
    <t>(C)</t>
  </si>
  <si>
    <t>(I)</t>
  </si>
  <si>
    <t>Relevant Year</t>
  </si>
  <si>
    <t>100%</t>
  </si>
  <si>
    <t>Total Included</t>
  </si>
  <si>
    <t>Avg. Balance</t>
  </si>
  <si>
    <t>Non-Transmission</t>
  </si>
  <si>
    <t>Related to Facilities</t>
  </si>
  <si>
    <t>in Ratebase</t>
  </si>
  <si>
    <t>Identification</t>
  </si>
  <si>
    <t>Worksheet 4b</t>
  </si>
  <si>
    <t>Excluded</t>
  </si>
  <si>
    <t>(E)+(F)+(G)</t>
  </si>
  <si>
    <t>Description / Justification</t>
  </si>
  <si>
    <t>Net Total Property and Accumulated Depreciation</t>
  </si>
  <si>
    <t>Accumulated deferred income taxes-Accelerated amortization property.</t>
  </si>
  <si>
    <t>Subtotal - Form 1, Avg. (272.17.b &amp; 273.17.k)</t>
  </si>
  <si>
    <t>Less FASB 109 Above if not separately removed</t>
  </si>
  <si>
    <t>Less FASB 106 and Other Excludable Items Above if not separately removed</t>
  </si>
  <si>
    <t>Less Proration Adjustment (from Worksheet 4c)</t>
  </si>
  <si>
    <t>Transmission Allocator [ GP or W/S ]</t>
  </si>
  <si>
    <t>II.  Account 282 - ADIT - Other Property</t>
  </si>
  <si>
    <t>Related to Depreciation Timing Differences</t>
  </si>
  <si>
    <t>Related to Capitalized Software Timing Differences</t>
  </si>
  <si>
    <t>Related to timing difference on AFUDC Equity</t>
  </si>
  <si>
    <t>Related to removal costs which are deductible for tax at the point the costs are incurred</t>
  </si>
  <si>
    <t>Subtotal - Form 1, Avg. (274.9.b &amp; 275.9.k)</t>
  </si>
  <si>
    <t>III.  Account 283 - ADIT - Other</t>
  </si>
  <si>
    <t>Subtotal - Form 1, Avg. (276.19.b &amp; 277.19.k)</t>
  </si>
  <si>
    <t>IV.  Account 190 - ADIT</t>
  </si>
  <si>
    <t>Revenue Refund Timing Differences</t>
  </si>
  <si>
    <t>Book Accrual Timing Differences</t>
  </si>
  <si>
    <t>Related to Reg Asset which is included in rate base</t>
  </si>
  <si>
    <t>Subtotal - Form 1, Avg. (234.17.b &amp; 234.17.c)</t>
  </si>
  <si>
    <t>Worksheet 4b - Beginning &amp; Ending Balances</t>
  </si>
  <si>
    <t>AVG Bal</t>
  </si>
  <si>
    <t>Dr. (Cr.)</t>
  </si>
  <si>
    <t>to Worksheet 4a</t>
  </si>
  <si>
    <t>Acct 281</t>
  </si>
  <si>
    <t>Form 1 p. 272.17.b</t>
  </si>
  <si>
    <t>Form 1 p. 273.17.k</t>
  </si>
  <si>
    <t>Acct 282</t>
  </si>
  <si>
    <t>Form 1 p. 274.9.b</t>
  </si>
  <si>
    <t>Form 1 p. 275.9.k</t>
  </si>
  <si>
    <t>Acct 283</t>
  </si>
  <si>
    <t>Form 1 p. 276.19.b</t>
  </si>
  <si>
    <t>Form 1 p. 277.19.k</t>
  </si>
  <si>
    <t>Acct 190</t>
  </si>
  <si>
    <t>Form 1 p. 234.18.b</t>
  </si>
  <si>
    <t>Form 1 p. 234.18.c</t>
  </si>
  <si>
    <t>Acct 254</t>
  </si>
  <si>
    <t>Total Acct 254 Grossed Up - Form 1, p. 278.b</t>
  </si>
  <si>
    <t>Total Acct 254 Grossed Up - Form 1, p. 278.f</t>
  </si>
  <si>
    <t>Acct 182.3</t>
  </si>
  <si>
    <t>Acct 182.3 Gross Up</t>
  </si>
  <si>
    <t>Total Acct 182.3 Grossed Up - Form 1, p. 232.b</t>
  </si>
  <si>
    <t>Total Acct 182.3 Grossed Up - Form 1, p. 232.f</t>
  </si>
  <si>
    <t>Note 1: Excess or deficient ADIT balances resulting from corporate income tax rate changes, including future federal, state, and local tax rate changes, are to be recorded to Accounts 254 or 182.3, respectively.</t>
  </si>
  <si>
    <t>Worksheet 4c - ADIT Proration Adjustment</t>
  </si>
  <si>
    <t>Account 282</t>
  </si>
  <si>
    <t>Days in Period</t>
  </si>
  <si>
    <t>Averaging with Proration</t>
  </si>
  <si>
    <t>Days in the Month</t>
  </si>
  <si>
    <t>Number of Days Remaining in Year After Month's Accrual of Deferred Taxes</t>
  </si>
  <si>
    <t>Total Days in Future Portion of Test Period</t>
  </si>
  <si>
    <t>Proration Amount (C / D)</t>
  </si>
  <si>
    <t>Projected Monthly Activity</t>
  </si>
  <si>
    <t>Prorated Projected Monthly Activity (E x F)</t>
  </si>
  <si>
    <t>Prorated Projected Balance (Cumulative Sum of G)</t>
  </si>
  <si>
    <t>Average Balance of Prorated Items</t>
  </si>
  <si>
    <t>Ending Balance of Prorated items</t>
  </si>
  <si>
    <t>Non-prorated Average Balance</t>
  </si>
  <si>
    <t>Proration Adjustment</t>
  </si>
  <si>
    <t>Account 283</t>
  </si>
  <si>
    <t>December 31st balance Prorated Items</t>
  </si>
  <si>
    <t>Account 190</t>
  </si>
  <si>
    <t>Account 281</t>
  </si>
  <si>
    <t>Worksheet 4d - (Excess)/Deficient ADIT Amortization (Note 1)</t>
  </si>
  <si>
    <t>Protected -  (Excess) / Deficient ADIT Amortization (Note 2)</t>
  </si>
  <si>
    <t>(j)</t>
  </si>
  <si>
    <t>Amortization Account</t>
  </si>
  <si>
    <t>Remaining</t>
  </si>
  <si>
    <t>in Income Tax Expense</t>
  </si>
  <si>
    <t>410.1 / 411.1</t>
  </si>
  <si>
    <t>Total (Note 1)</t>
  </si>
  <si>
    <t>(e)+(f)+(g)</t>
  </si>
  <si>
    <t>Period (Note 2)</t>
  </si>
  <si>
    <t>Subtotal</t>
  </si>
  <si>
    <t>Transmission Allocator [GP or W/S ]</t>
  </si>
  <si>
    <t>Unprotected -  (Excess) / Deficient ADIT Amortization (Note 3)</t>
  </si>
  <si>
    <t>Period (Note 3)</t>
  </si>
  <si>
    <t>Worksheet 4d - (Excess) / Deficient Deferred Taxes - Calculated End of Year Balance</t>
  </si>
  <si>
    <t>update for new tax remeasurements</t>
  </si>
  <si>
    <t>Beginning of Year</t>
  </si>
  <si>
    <t>Total Company</t>
  </si>
  <si>
    <t>Balances</t>
  </si>
  <si>
    <t>Return to Provision</t>
  </si>
  <si>
    <t xml:space="preserve">Current Year </t>
  </si>
  <si>
    <t>End of Year</t>
  </si>
  <si>
    <t>Regulatory Asset/Liability Balances</t>
  </si>
  <si>
    <t>Adjustments</t>
  </si>
  <si>
    <t>EDIT Amortization</t>
  </si>
  <si>
    <t>Balance</t>
  </si>
  <si>
    <t>Protected Plant (Acct 254), before Gross-up  (2017 TCJA Rate Change)</t>
  </si>
  <si>
    <t>The amortization of TCJA-related Excess and Deficient Protected ADIT balances starts January 1, 2018</t>
  </si>
  <si>
    <t>Protected Plant (Acct 254), Gross-up Adjustment</t>
  </si>
  <si>
    <t>Other Adjustments related to change in gross up rate</t>
  </si>
  <si>
    <t>Unprotected (Acct 254), before Gross-up (2017 TCJA Rate Change)</t>
  </si>
  <si>
    <t>Unprotected (Acct 254), Gross-up Adjustment</t>
  </si>
  <si>
    <t>Note 1: Worksheet 4d presents total company amortization for excess / deficient ADIT amounts.  The amortization of the excess and deficient ADIT is recorded to accounts 411.1 and 410.1 respectively.</t>
  </si>
  <si>
    <t xml:space="preserve">Note 2: The amortization of Tax Cuts and Jobs Act ("TCJA") related Excess and Deficient Protected ADIT balances starts January 27, 2020 over the remaining life of Transource Maryland LLC's assets consistent the "Average Rate </t>
  </si>
  <si>
    <t xml:space="preserve">             Assumption Method" (ARAM).</t>
  </si>
  <si>
    <t>Note 3: This amortization of TCJA-related Excess and Deficient Unprotected ADIT balances starts January 1, 2020 using an amortization period of one (1) year.  Unprotected amortization is not generally booked or</t>
  </si>
  <si>
    <t xml:space="preserve">              tracked by item.  Excess and deficient unprotected amortization primarily relates to the following deferred tax items:   Federal &amp; State NOL Carryovers and Regulatory Assets &amp; Liabilities.</t>
  </si>
  <si>
    <t>Note 1: Worksheet C.3 presents total company amortization for excess / deficient ADIT amounts.  This worksheet does not attempt to present jurisdictional balances.</t>
  </si>
  <si>
    <t xml:space="preserve">Note 2: The amortization of Tax Cuts and Jobs Act ("TCJA") related Excess and Deficient Protected ADIT balances starts January 1, 2018 over the remaining life of Transource Maryland LLC's assets consistent the "Average Rate </t>
  </si>
  <si>
    <t xml:space="preserve">             Assumption Method" ("ARAM").</t>
  </si>
  <si>
    <t>Note 3: This amortization of TCJA-related Excess and Deficient Unprotected ADIT balances starts January 27, 2020 using a straight-line amortization period ofone year.  Unprotected amortization is not generally booked or</t>
  </si>
  <si>
    <t xml:space="preserve">              or tracked by item.  Excess and deficient unprotected amortization primarily relates to the following deferred tax items:   Federal &amp; State NOL Carryovers and Regulatory Assets &amp; Liabilities .  This page 2 of Worksheet C.3 (i) will be</t>
  </si>
  <si>
    <t xml:space="preserve">             used to calculate rates for service provided in the 2019 Rate Year and thereafter, and (ii) will not be used to calculate rates for service provided in the 2018 Rate Year.</t>
  </si>
  <si>
    <t>Worksheet 4e - Tax Remeasurement</t>
  </si>
  <si>
    <t>Reason for Tax Remeasurement:</t>
  </si>
  <si>
    <t>Remeasurement</t>
  </si>
  <si>
    <t>Post-remeasurement</t>
  </si>
  <si>
    <t xml:space="preserve">Pre-remeasurement </t>
  </si>
  <si>
    <t>190/283 Reclass</t>
  </si>
  <si>
    <t>(Excess)/Deficiency</t>
  </si>
  <si>
    <t>Utility Account</t>
  </si>
  <si>
    <t>Percentage</t>
  </si>
  <si>
    <t>(e)=(c)*(d)</t>
  </si>
  <si>
    <t>(NOTE 2)</t>
  </si>
  <si>
    <t>(g)=(e)+(f)</t>
  </si>
  <si>
    <t xml:space="preserve"> (h)=(c)+(f)</t>
  </si>
  <si>
    <t xml:space="preserve">Pre-remeasurement Electric Utility Balance </t>
  </si>
  <si>
    <t xml:space="preserve">234.8.b </t>
  </si>
  <si>
    <t xml:space="preserve">   Less Deferred SIT</t>
  </si>
  <si>
    <t>Company Records</t>
  </si>
  <si>
    <t>Total including adjustments</t>
  </si>
  <si>
    <t>272.8.b</t>
  </si>
  <si>
    <t>282.1 (Enter Negative)</t>
  </si>
  <si>
    <t>274.5.b</t>
  </si>
  <si>
    <t>276.9.b</t>
  </si>
  <si>
    <t>283.1 (Enter Negative)</t>
  </si>
  <si>
    <t>Note 1: This sheet only to be used in years which have a change in corporate income tax rates.</t>
  </si>
  <si>
    <t>Note 2: As part of the remeasurement calculation, the remeasurement ADIT balances in account 1901001 were reclassed to account 2831001 to group nonproperty utility deferrals together as one timing difference.</t>
  </si>
  <si>
    <t>Note 3: Use blank rows in each account for any additional adjustments needed prior to remeasurement.</t>
  </si>
  <si>
    <t>Note 4: Further explanatory notes may be provided for future tax rate changes</t>
  </si>
  <si>
    <t>Tax Cuts and Jobs Act of 2017</t>
  </si>
  <si>
    <t>Attachment 4 and 4a (Note D)</t>
  </si>
  <si>
    <t>Attachment 4d, Line 14 &amp; line 46, Col (h)</t>
  </si>
  <si>
    <t xml:space="preserve">ADIT is computed using the average of the beginning of the year and the end of the year balances. Attachments 4a and 4b are used to populate the average ADIT balances on line 28 above. ADIT calculations will be  prorated to the extent required by Section 1.167(l)-1(h)(6)(ii) of the IRS regulations. Rate Projections and True-ups will use Attachment 4c to calculate the proration adjustment. </t>
  </si>
  <si>
    <t>Related to additional depreciation timing differences</t>
  </si>
  <si>
    <t>Electric Operations DSIT</t>
  </si>
  <si>
    <t>For  the 12 months ended 12/31/27</t>
  </si>
  <si>
    <t>Lines 67 &amp; 69 above</t>
  </si>
  <si>
    <t>Line 60 above</t>
  </si>
  <si>
    <t>Line 92 above</t>
  </si>
  <si>
    <t>Lines 99 &amp; 100 above</t>
  </si>
  <si>
    <t>Description of Adjustment</t>
  </si>
  <si>
    <t>Description of Correction 1</t>
  </si>
  <si>
    <t>Description of Correction 2</t>
  </si>
  <si>
    <t>3630 - ETR Adjustment</t>
  </si>
  <si>
    <t>6002 - PT AFUDC Debt - NORM</t>
  </si>
  <si>
    <t>6009 - PT COR - NORM</t>
  </si>
  <si>
    <t>6011 - PT CPI NORM</t>
  </si>
  <si>
    <t>6018 - PT Method/Life - NORM</t>
  </si>
  <si>
    <t>6523 - 2020 712L 481(a) Software</t>
  </si>
  <si>
    <t>7021 - PROVS POSS REV REFDS-A/L</t>
  </si>
  <si>
    <t>7027 - INSURANCE PREMIUMS ACCRUED</t>
  </si>
  <si>
    <t>7048 - ACCRD COMPANYWIDE INCENTV PLAN</t>
  </si>
  <si>
    <t>7423 - REG ASSET-FERC Formula Rates Under Recvr</t>
  </si>
  <si>
    <t>9014 - State Property Mod - MD</t>
  </si>
  <si>
    <t>3519 - DSIT ENTRY - NORMALIZED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</si>
</sst>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3">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0.0"/>
    <numFmt numFmtId="173" formatCode="&quot;$&quot;#,##0.000"/>
    <numFmt numFmtId="174" formatCode="&quot;$&quot;#,##0.00"/>
    <numFmt numFmtId="175" formatCode="_(* #,##0_);_(* \(#,##0\);_(* &quot;-&quot;??_);_(@_)"/>
    <numFmt numFmtId="176" formatCode="_(&quot;$&quot;* #,##0_);_(&quot;$&quot;* \(#,##0\);_(&quot;$&quot;* &quot;-&quot;??_);_(@_)"/>
    <numFmt numFmtId="177" formatCode="0_);\(0\)"/>
    <numFmt numFmtId="178" formatCode="&quot;$&quot;#,##0.0"/>
    <numFmt numFmtId="179" formatCode="#,##0.0_);\(#,##0.0\)"/>
    <numFmt numFmtId="180" formatCode="&quot;$&quot;#,##0.000_);\(&quot;$&quot;#,##0.000\)"/>
    <numFmt numFmtId="181" formatCode="&quot;$&quot;#,##0.0_);\(&quot;$&quot;#,##0.0\)"/>
    <numFmt numFmtId="182" formatCode="#,##0.000_);\(#,##0.000\)"/>
    <numFmt numFmtId="183" formatCode="_(* #,##0.0000_);_(* \(#,##0.0000\);_(* &quot;-&quot;??_);_(@_)"/>
    <numFmt numFmtId="184" formatCode="_(* #,##0.00000_);_(* \(#,##0.00000\);_(* &quot;-&quot;??_);_(@_)"/>
    <numFmt numFmtId="185" formatCode="_(* #,##0.0\¢_m;[Red]_(* \-#,##0.0\¢_m;[Green]_(* 0.0\¢_m;_(@_)_%"/>
    <numFmt numFmtId="186" formatCode="_(* #,##0.00\¢_m;[Red]_(* \-#,##0.00\¢_m;[Green]_(* 0.00\¢_m;_(@_)_%"/>
    <numFmt numFmtId="187" formatCode="_(* #,##0.000\¢_m;[Red]_(* \-#,##0.000\¢_m;[Green]_(* 0.000\¢_m;_(@_)_%"/>
    <numFmt numFmtId="188" formatCode="_(_(\£* #,##0_)_%;[Red]_(\(\£* #,##0\)_%;[Green]_(_(\£* #,##0_)_%;_(@_)_%"/>
    <numFmt numFmtId="189" formatCode="_(_(\£* #,##0.0_)_%;[Red]_(\(\£* #,##0.0\)_%;[Green]_(_(\£* #,##0.0_)_%;_(@_)_%"/>
    <numFmt numFmtId="190" formatCode="_(_(\£* #,##0.00_)_%;[Red]_(\(\£* #,##0.00\)_%;[Green]_(_(\£* #,##0.00_)_%;_(@_)_%"/>
    <numFmt numFmtId="191" formatCode="0.0%_);\(0.0%\)"/>
    <numFmt numFmtId="192" formatCode="\•\ \ @"/>
    <numFmt numFmtId="193" formatCode="_(_(\•_ #0_)_%;[Red]_(_(\•_ \-#0\)_%;[Green]_(_(\•_ #0_)_%;_(_(\•_ @_)_%"/>
    <numFmt numFmtId="194" formatCode="_(_(_•_ \•_ #0_)_%;[Red]_(_(_•_ \•_ \-#0\)_%;[Green]_(_(_•_ \•_ #0_)_%;_(_(_•_ \•_ @_)_%"/>
    <numFmt numFmtId="195" formatCode="_(_(_•_ _•_ \•_ #0_)_%;[Red]_(_(_•_ _•_ \•_ \-#0\)_%;[Green]_(_(_•_ _•_ \•_ #0_)_%;_(_(_•_ \•_ @_)_%"/>
    <numFmt numFmtId="196" formatCode="#,##0,_);\(#,##0,\)"/>
    <numFmt numFmtId="197" formatCode="0.0,_);\(0.0,\)"/>
    <numFmt numFmtId="198" formatCode="0.00,_);\(0.00,\)"/>
    <numFmt numFmtId="199" formatCode="_(_(_$* #,##0.0_)_%;[Red]_(\(_$* #,##0.0\)_%;[Green]_(_(_$* #,##0.0_)_%;_(@_)_%"/>
    <numFmt numFmtId="200" formatCode="_(_(_$* #,##0.00_)_%;[Red]_(\(_$* #,##0.00\)_%;[Green]_(_(_$* #,##0.00_)_%;_(@_)_%"/>
    <numFmt numFmtId="201" formatCode="_(_(_$* #,##0.000_)_%;[Red]_(\(_$* #,##0.000\)_%;[Green]_(_(_$* #,##0.000_)_%;_(@_)_%"/>
    <numFmt numFmtId="202" formatCode="_._.* #,##0.0_)_%;_._.* \(#,##0.0\)_%;_._.* \ ?_)_%"/>
    <numFmt numFmtId="203" formatCode="_._.* #,##0.00_)_%;_._.* \(#,##0.00\)_%;_._.* \ ?_)_%"/>
    <numFmt numFmtId="204" formatCode="_._.* #,##0.000_)_%;_._.* \(#,##0.000\)_%;_._.* \ ?_)_%"/>
    <numFmt numFmtId="205" formatCode="_._.* #,##0.0000_)_%;_._.* \(#,##0.0000\)_%;_._.* \ ?_)_%"/>
    <numFmt numFmtId="206" formatCode="_(_(&quot;$&quot;* #,##0.0_)_%;[Red]_(\(&quot;$&quot;* #,##0.0\)_%;[Green]_(_(&quot;$&quot;* #,##0.0_)_%;_(@_)_%"/>
    <numFmt numFmtId="207" formatCode="_(_(&quot;$&quot;* #,##0.00_)_%;[Red]_(\(&quot;$&quot;* #,##0.00\)_%;[Green]_(_(&quot;$&quot;* #,##0.00_)_%;_(@_)_%"/>
    <numFmt numFmtId="208" formatCode="_(_(&quot;$&quot;* #,##0.000_)_%;[Red]_(\(&quot;$&quot;* #,##0.000\)_%;[Green]_(_(&quot;$&quot;* #,##0.000_)_%;_(@_)_%"/>
    <numFmt numFmtId="209" formatCode="_._.&quot;$&quot;* #,##0.0_)_%;_._.&quot;$&quot;* \(#,##0.0\)_%;_._.&quot;$&quot;* \ ?_)_%"/>
    <numFmt numFmtId="210" formatCode="_._.&quot;$&quot;* #,##0.00_)_%;_._.&quot;$&quot;* \(#,##0.00\)_%;_._.&quot;$&quot;* \ ?_)_%"/>
    <numFmt numFmtId="211" formatCode="_._.&quot;$&quot;* #,##0.000_)_%;_._.&quot;$&quot;* \(#,##0.000\)_%;_._.&quot;$&quot;* \ ?_)_%"/>
    <numFmt numFmtId="212" formatCode="_._.&quot;$&quot;* #,##0.0000_)_%;_._.&quot;$&quot;* \(#,##0.0000\)_%;_._.&quot;$&quot;* \ ?_)_%"/>
    <numFmt numFmtId="213" formatCode="&quot;$&quot;#,##0,_);\(&quot;$&quot;#,##0,\)"/>
    <numFmt numFmtId="214" formatCode="&quot;$&quot;0.0,_);\(&quot;$&quot;0.0,\)"/>
    <numFmt numFmtId="215" formatCode="&quot;$&quot;0.00,_);\(&quot;$&quot;0.00,\)"/>
    <numFmt numFmtId="216" formatCode="_(* dd\-mmm\-yy_)_%"/>
    <numFmt numFmtId="217" formatCode="_(* dd\ mmmm\ yyyy_)_%"/>
    <numFmt numFmtId="218" formatCode="_(* mmmm\ dd\,\ yyyy_)_%"/>
    <numFmt numFmtId="219" formatCode="_(* dd\.mm\.yyyy_)_%"/>
    <numFmt numFmtId="220" formatCode="_(* mm/dd/yyyy_)_%"/>
    <numFmt numFmtId="221" formatCode="m/d/yy;@"/>
    <numFmt numFmtId="222" formatCode="#,##0.0\x_);\(#,##0.0\x\)"/>
    <numFmt numFmtId="223" formatCode="#,##0.00\x_);\(#,##0.00\x\)"/>
    <numFmt numFmtId="224" formatCode="[$€-2]\ #,##0_);\([$€-2]\ #,##0\)"/>
    <numFmt numFmtId="225" formatCode="[$€-2]\ #,##0.0_);\([$€-2]\ #,##0.0\)"/>
    <numFmt numFmtId="226" formatCode="_([$€-2]* #,##0.00_);_([$€-2]* \(#,##0.00\);_([$€-2]* &quot;-&quot;??_)"/>
    <numFmt numFmtId="227" formatCode="General_)_%"/>
    <numFmt numFmtId="228" formatCode="_(_(#0_)_%;[Red]_(_(\-#0\)_%;[Green]_(_(#0_)_%;_(_(@_)_%"/>
    <numFmt numFmtId="229" formatCode="_(_(_•_ #0_)_%;[Red]_(_(_•_ \-#0\)_%;[Green]_(_(_•_ #0_)_%;_(_(_•_ @_)_%"/>
    <numFmt numFmtId="230" formatCode="_(_(_•_ _•_ #0_)_%;[Red]_(_(_•_ _•_ \-#0\)_%;[Green]_(_(_•_ _•_ #0_)_%;_(_(_•_ _•_ @_)_%"/>
    <numFmt numFmtId="231" formatCode="_(_(_•_ _•_ _•_ #0_)_%;[Red]_(_(_•_ _•_ _•_ \-#0\)_%;[Green]_(_(_•_ _•_ _•_ #0_)_%;_(_(_•_ _•_ _•_ @_)_%"/>
    <numFmt numFmtId="232" formatCode="#,##0\x;\(#,##0\x\)"/>
    <numFmt numFmtId="233" formatCode="0.0\x;\(0.0\x\)"/>
    <numFmt numFmtId="234" formatCode="#,##0.00\x;\(#,##0.00\x\)"/>
    <numFmt numFmtId="235" formatCode="#,##0.000\x;\(#,##0.000\x\)"/>
    <numFmt numFmtId="236" formatCode="0.0_);\(0.0\)"/>
    <numFmt numFmtId="237" formatCode="0%;\(0%\)"/>
    <numFmt numFmtId="238" formatCode="0.00\ \x_);\(0.00\ \x\)"/>
    <numFmt numFmtId="239" formatCode="_(* #,##0_);_(* \(#,##0\);_(* &quot;-&quot;????_);_(@_)"/>
    <numFmt numFmtId="240" formatCode="0__"/>
    <numFmt numFmtId="241" formatCode="h:mmAM/PM"/>
    <numFmt numFmtId="242" formatCode="0&quot; E&quot;"/>
    <numFmt numFmtId="243" formatCode="yyyy"/>
    <numFmt numFmtId="244" formatCode="0.0%;\(0.0%\)"/>
    <numFmt numFmtId="245" formatCode="0.00%_);\(0.00%\)"/>
    <numFmt numFmtId="246" formatCode="0.000%_);\(0.000%\)"/>
    <numFmt numFmtId="247" formatCode="_(0_)%;\(0\)%;\ \ ?_)%"/>
    <numFmt numFmtId="248" formatCode="_._._(* 0_)%;_._.* \(0\)%;_._._(* \ ?_)%"/>
    <numFmt numFmtId="249" formatCode="0%_);\(0%\)"/>
    <numFmt numFmtId="250" formatCode="_(* #,##0_)_%;[Red]_(* \(#,##0\)_%;[Green]_(* 0_)_%;_(@_)_%"/>
    <numFmt numFmtId="251" formatCode="_(* #,##0.0%_);[Red]_(* \-#,##0.0%_);[Green]_(* 0.0%_);_(@_)_%"/>
    <numFmt numFmtId="252" formatCode="_(* #,##0.00%_);[Red]_(* \-#,##0.00%_);[Green]_(* 0.00%_);_(@_)_%"/>
    <numFmt numFmtId="253" formatCode="_(* #,##0.000%_);[Red]_(* \-#,##0.000%_);[Green]_(* 0.000%_);_(@_)_%"/>
    <numFmt numFmtId="254" formatCode="_(0.0_)%;\(0.0\)%;\ \ ?_)%"/>
    <numFmt numFmtId="255" formatCode="_._._(* 0.0_)%;_._.* \(0.0\)%;_._._(* \ ?_)%"/>
    <numFmt numFmtId="256" formatCode="_(0.00_)%;\(0.00\)%;\ \ ?_)%"/>
    <numFmt numFmtId="257" formatCode="_._._(* 0.00_)%;_._.* \(0.00\)%;_._._(* \ ?_)%"/>
    <numFmt numFmtId="258" formatCode="_(0.000_)%;\(0.000\)%;\ \ ?_)%"/>
    <numFmt numFmtId="259" formatCode="_._._(* 0.000_)%;_._.* \(0.000\)%;_._._(* \ ?_)%"/>
    <numFmt numFmtId="260" formatCode="_(0.0000_)%;\(0.0000\)%;\ \ ?_)%"/>
    <numFmt numFmtId="261" formatCode="_._._(* 0.0000_)%;_._.* \(0.0000\)%;_._._(* \ ?_)%"/>
    <numFmt numFmtId="262" formatCode="mmmm\ dd\,\ yy"/>
    <numFmt numFmtId="263" formatCode="0.0\x"/>
    <numFmt numFmtId="264" formatCode="_(* #,##0_);_(* \(#,##0\);_(* \ ?_)"/>
    <numFmt numFmtId="265" formatCode="_(* #,##0.0_);_(* \(#,##0.0\);_(* \ ?_)"/>
    <numFmt numFmtId="266" formatCode="_(* #,##0.00_);_(* \(#,##0.00\);_(* \ ?_)"/>
    <numFmt numFmtId="267" formatCode="_(* #,##0.000_);_(* \(#,##0.000\);_(* \ ?_)"/>
    <numFmt numFmtId="268" formatCode="_(&quot;$&quot;* #,##0_);_(&quot;$&quot;* \(#,##0\);_(&quot;$&quot;* \ ?_)"/>
    <numFmt numFmtId="269" formatCode="_(&quot;$&quot;* #,##0.0_);_(&quot;$&quot;* \(#,##0.0\);_(&quot;$&quot;* \ ?_)"/>
    <numFmt numFmtId="270" formatCode="_(&quot;$&quot;* #,##0.00_);_(&quot;$&quot;* \(#,##0.00\);_(&quot;$&quot;* \ ?_)"/>
    <numFmt numFmtId="271" formatCode="_(&quot;$&quot;* #,##0.000_);_(&quot;$&quot;* \(#,##0.000\);_(&quot;$&quot;* \ ?_)"/>
    <numFmt numFmtId="272" formatCode="0000&quot;A&quot;"/>
    <numFmt numFmtId="273" formatCode="0&quot;E&quot;"/>
    <numFmt numFmtId="274" formatCode="0000&quot;E&quot;"/>
    <numFmt numFmtId="275" formatCode="0.0"/>
    <numFmt numFmtId="276" formatCode="_(* #,##0.000_);_(* \(#,##0.000\);_(* &quot;-&quot;??_);_(@_)"/>
    <numFmt numFmtId="277" formatCode="0.0000%"/>
    <numFmt numFmtId="278" formatCode="&quot;$&quot;#,##0\ ;\(&quot;$&quot;#,##0\)"/>
    <numFmt numFmtId="279" formatCode="[$-409]m/d/yy\ h:mm\ AM/PM;@"/>
    <numFmt numFmtId="280" formatCode="#,##0;[Red]#,##0"/>
  </numFmts>
  <fonts count="181">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8"/>
      <name val="Arial"/>
      <family val="2"/>
    </font>
    <font>
      <b/>
      <sz val="14"/>
      <name val="Arial"/>
      <family val="2"/>
    </font>
    <font>
      <sz val="10"/>
      <name val="Arial"/>
      <family val="2"/>
    </font>
    <font>
      <b/>
      <i/>
      <sz val="14"/>
      <name val="Arial"/>
      <family val="2"/>
    </font>
    <font>
      <b/>
      <sz val="12"/>
      <name val="Arial"/>
      <family val="2"/>
    </font>
    <font>
      <b/>
      <sz val="11"/>
      <name val="Arial"/>
      <family val="2"/>
    </font>
    <font>
      <b/>
      <sz val="24"/>
      <name val="Arial Narrow"/>
      <family val="2"/>
    </font>
    <font>
      <b/>
      <i/>
      <sz val="12"/>
      <name val="Arial"/>
      <family val="2"/>
    </font>
    <font>
      <i/>
      <sz val="12"/>
      <name val="Arial"/>
      <family val="2"/>
    </font>
    <font>
      <sz val="12"/>
      <name val="Arial"/>
      <family val="2"/>
    </font>
    <font>
      <sz val="9"/>
      <name val="Arial"/>
      <family val="2"/>
    </font>
    <font>
      <i/>
      <sz val="10"/>
      <name val="Arial"/>
      <family val="2"/>
    </font>
    <font>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8"/>
      <name val="Arial"/>
      <family val="2"/>
    </font>
    <font>
      <b/>
      <sz val="12"/>
      <name val="Arial"/>
      <family val="2"/>
    </font>
    <font>
      <b/>
      <sz val="14"/>
      <name val="Book Antiqua"/>
      <family val="1"/>
    </font>
    <font>
      <i/>
      <sz val="10"/>
      <name val="Book Antiqua"/>
      <family val="1"/>
    </font>
    <font>
      <sz val="12"/>
      <name val="Arial MT"/>
    </font>
    <font>
      <sz val="10"/>
      <name val="MS Sans Serif"/>
      <family val="2"/>
    </font>
    <font>
      <b/>
      <sz val="10"/>
      <name val="MS Sans Serif"/>
      <family val="2"/>
    </font>
    <font>
      <sz val="8"/>
      <color indexed="38"/>
      <name val="Arial"/>
      <family val="2"/>
    </font>
    <font>
      <b/>
      <sz val="9"/>
      <name val="Arial"/>
      <family val="2"/>
    </font>
    <font>
      <b/>
      <sz val="10"/>
      <name val="Arial"/>
      <family val="2"/>
    </font>
    <font>
      <b/>
      <i/>
      <sz val="16"/>
      <name val="Arial"/>
      <family val="2"/>
    </font>
    <font>
      <b/>
      <sz val="12"/>
      <color indexed="32"/>
      <name val="Arial"/>
      <family val="2"/>
    </font>
    <font>
      <i/>
      <sz val="11"/>
      <name val="Arial"/>
      <family val="2"/>
    </font>
    <font>
      <sz val="11"/>
      <name val="Arial"/>
      <family val="2"/>
    </font>
    <font>
      <sz val="12"/>
      <name val="Times New Roman"/>
      <family val="1"/>
    </font>
    <font>
      <b/>
      <sz val="10"/>
      <color indexed="10"/>
      <name val="Arial"/>
      <family val="2"/>
    </font>
    <font>
      <sz val="10"/>
      <color indexed="12"/>
      <name val="Arial"/>
      <family val="2"/>
    </font>
    <font>
      <b/>
      <sz val="10"/>
      <color indexed="8"/>
      <name val="Arial"/>
      <family val="2"/>
    </font>
    <font>
      <sz val="10"/>
      <name val="Arial"/>
      <family val="2"/>
    </font>
    <font>
      <b/>
      <sz val="10"/>
      <color indexed="12"/>
      <name val="Arial"/>
      <family val="2"/>
    </font>
    <font>
      <sz val="11"/>
      <name val="Times New Roman"/>
      <family val="1"/>
    </font>
    <font>
      <b/>
      <i/>
      <sz val="12"/>
      <name val="Times New Roman"/>
      <family val="1"/>
    </font>
    <font>
      <sz val="10"/>
      <name val="C Helvetica Condensed"/>
    </font>
    <font>
      <sz val="10"/>
      <color indexed="12"/>
      <name val="Times New Roman"/>
      <family val="1"/>
    </font>
    <font>
      <sz val="10"/>
      <name val="Times New Roman"/>
      <family val="1"/>
    </font>
    <font>
      <b/>
      <sz val="10"/>
      <color indexed="8"/>
      <name val="Times New Roman"/>
      <family val="1"/>
    </font>
    <font>
      <sz val="9"/>
      <color indexed="12"/>
      <name val="Arial"/>
      <family val="2"/>
    </font>
    <font>
      <sz val="9"/>
      <name val="Times New Roman"/>
      <family val="1"/>
    </font>
    <font>
      <sz val="12"/>
      <name val="Helv"/>
    </font>
    <font>
      <u val="singleAccounting"/>
      <sz val="11"/>
      <name val="Times New Roman"/>
      <family val="1"/>
    </font>
    <font>
      <sz val="8"/>
      <name val="Times New Roman"/>
      <family val="1"/>
    </font>
    <font>
      <b/>
      <sz val="10"/>
      <name val="Times New Roman"/>
      <family val="1"/>
    </font>
    <font>
      <i/>
      <sz val="8"/>
      <name val="Arial"/>
      <family val="2"/>
    </font>
    <font>
      <sz val="8"/>
      <color indexed="22"/>
      <name val="Arial"/>
      <family val="2"/>
    </font>
    <font>
      <sz val="10"/>
      <name val="Book Antiqua"/>
      <family val="1"/>
    </font>
    <font>
      <b/>
      <i/>
      <sz val="14"/>
      <name val="Tms Rmn"/>
    </font>
    <font>
      <sz val="10"/>
      <color indexed="42"/>
      <name val="Arial"/>
      <family val="2"/>
    </font>
    <font>
      <sz val="10"/>
      <color indexed="46"/>
      <name val="Arial"/>
      <family val="2"/>
    </font>
    <font>
      <b/>
      <sz val="10"/>
      <color indexed="22"/>
      <name val="Arial"/>
      <family val="2"/>
    </font>
    <font>
      <u/>
      <sz val="10"/>
      <color indexed="12"/>
      <name val="Arial"/>
      <family val="2"/>
    </font>
    <font>
      <sz val="10"/>
      <color indexed="12"/>
      <name val="Book Antiqua"/>
      <family val="1"/>
    </font>
    <font>
      <i/>
      <sz val="16"/>
      <name val="Times New Roman"/>
      <family val="1"/>
    </font>
    <font>
      <sz val="7"/>
      <name val="Small Fonts"/>
      <family val="2"/>
    </font>
    <font>
      <u/>
      <sz val="10"/>
      <name val="Times New Roman"/>
      <family val="1"/>
    </font>
    <font>
      <sz val="10"/>
      <color indexed="40"/>
      <name val="Arial"/>
      <family val="2"/>
    </font>
    <font>
      <sz val="10"/>
      <color indexed="8"/>
      <name val="Times New Roman"/>
      <family val="1"/>
    </font>
    <font>
      <sz val="10"/>
      <name val="Futura UBS Bk"/>
      <family val="2"/>
    </font>
    <font>
      <sz val="10"/>
      <color indexed="8"/>
      <name val="MS Sans Serif"/>
      <family val="2"/>
    </font>
    <font>
      <sz val="10"/>
      <color indexed="8"/>
      <name val="Arial"/>
      <family val="2"/>
    </font>
    <font>
      <b/>
      <sz val="9"/>
      <name val="Times New Roman"/>
      <family val="1"/>
    </font>
    <font>
      <i/>
      <sz val="8"/>
      <name val="Times New Roman"/>
      <family val="1"/>
    </font>
    <font>
      <sz val="10"/>
      <color indexed="21"/>
      <name val="Arial"/>
      <family val="2"/>
    </font>
    <font>
      <b/>
      <sz val="8"/>
      <name val="Arial"/>
      <family val="2"/>
    </font>
    <font>
      <strike/>
      <sz val="10"/>
      <name val="Times New Roman"/>
      <family val="1"/>
    </font>
    <font>
      <sz val="10"/>
      <color indexed="40"/>
      <name val="Times New Roman"/>
      <family val="1"/>
    </font>
    <font>
      <sz val="10"/>
      <color indexed="10"/>
      <name val="Times New Roman"/>
      <family val="1"/>
    </font>
    <font>
      <sz val="10"/>
      <color indexed="17"/>
      <name val="Times New Roman"/>
      <family val="1"/>
    </font>
    <font>
      <b/>
      <u/>
      <sz val="10"/>
      <name val="Times New Roman"/>
      <family val="1"/>
    </font>
    <font>
      <sz val="10"/>
      <color indexed="8"/>
      <name val="Times New Roman"/>
      <family val="1"/>
    </font>
    <font>
      <sz val="10"/>
      <color indexed="10"/>
      <name val="Times New Roman"/>
      <family val="1"/>
    </font>
    <font>
      <vertAlign val="superscript"/>
      <sz val="10"/>
      <name val="Times New Roman"/>
      <family val="1"/>
    </font>
    <font>
      <b/>
      <i/>
      <strike/>
      <sz val="10"/>
      <name val="Times New Roman"/>
      <family val="1"/>
    </font>
    <font>
      <strike/>
      <sz val="10"/>
      <color indexed="10"/>
      <name val="Times New Roman"/>
      <family val="1"/>
    </font>
    <font>
      <sz val="10"/>
      <color indexed="8"/>
      <name val="Arial"/>
      <family val="2"/>
    </font>
    <font>
      <sz val="9"/>
      <name val="Helv"/>
    </font>
    <font>
      <sz val="10"/>
      <name val="Arial Narrow"/>
      <family val="2"/>
    </font>
    <font>
      <sz val="11"/>
      <color theme="1"/>
      <name val="Calibri"/>
      <family val="2"/>
      <scheme val="minor"/>
    </font>
    <font>
      <vertAlign val="superscript"/>
      <sz val="10"/>
      <color theme="1"/>
      <name val="Times New Roman"/>
      <family val="1"/>
    </font>
    <font>
      <sz val="12"/>
      <name val="Arial"/>
      <family val="2"/>
    </font>
    <font>
      <sz val="9"/>
      <color indexed="40"/>
      <name val="Times New Roman"/>
      <family val="1"/>
    </font>
    <font>
      <vertAlign val="superscript"/>
      <sz val="8"/>
      <name val="Times New Roman"/>
      <family val="1"/>
    </font>
    <font>
      <sz val="10"/>
      <color theme="1"/>
      <name val="Arial"/>
      <family val="2"/>
    </font>
    <font>
      <sz val="11"/>
      <color indexed="8"/>
      <name val="Arial Narrow"/>
      <family val="2"/>
    </font>
    <font>
      <sz val="11"/>
      <color indexed="9"/>
      <name val="Arial Narrow"/>
      <family val="2"/>
    </font>
    <font>
      <sz val="11"/>
      <color indexed="20"/>
      <name val="Arial Narrow"/>
      <family val="2"/>
    </font>
    <font>
      <b/>
      <sz val="11"/>
      <color indexed="52"/>
      <name val="Arial Narrow"/>
      <family val="2"/>
    </font>
    <font>
      <b/>
      <sz val="11"/>
      <color indexed="9"/>
      <name val="Arial Narrow"/>
      <family val="2"/>
    </font>
    <font>
      <i/>
      <sz val="11"/>
      <color indexed="23"/>
      <name val="Arial Narrow"/>
      <family val="2"/>
    </font>
    <font>
      <sz val="11"/>
      <color indexed="17"/>
      <name val="Arial Narrow"/>
      <family val="2"/>
    </font>
    <font>
      <b/>
      <sz val="11"/>
      <color indexed="56"/>
      <name val="Arial Narrow"/>
      <family val="2"/>
    </font>
    <font>
      <sz val="11"/>
      <color indexed="62"/>
      <name val="Arial Narrow"/>
      <family val="2"/>
    </font>
    <font>
      <sz val="11"/>
      <color indexed="52"/>
      <name val="Arial Narrow"/>
      <family val="2"/>
    </font>
    <font>
      <sz val="11"/>
      <color indexed="60"/>
      <name val="Arial Narrow"/>
      <family val="2"/>
    </font>
    <font>
      <b/>
      <sz val="11"/>
      <color indexed="63"/>
      <name val="Arial Narrow"/>
      <family val="2"/>
    </font>
    <font>
      <b/>
      <sz val="18"/>
      <color indexed="56"/>
      <name val="Cambria"/>
      <family val="2"/>
    </font>
    <font>
      <sz val="11"/>
      <color indexed="10"/>
      <name val="Arial Narrow"/>
      <family val="2"/>
    </font>
    <font>
      <sz val="10"/>
      <name val="Arial"/>
      <family val="2"/>
    </font>
    <font>
      <sz val="12"/>
      <name val="Arial Narrow"/>
      <family val="2"/>
    </font>
    <font>
      <sz val="11"/>
      <name val="Arial Narrow"/>
      <family val="2"/>
    </font>
    <font>
      <sz val="9"/>
      <name val="Arial Narrow"/>
      <family val="2"/>
    </font>
    <font>
      <b/>
      <sz val="12"/>
      <name val="Times New Roman"/>
      <family val="1"/>
    </font>
    <font>
      <u/>
      <sz val="12"/>
      <name val="Times New Roman"/>
      <family val="1"/>
    </font>
    <font>
      <sz val="12"/>
      <color rgb="FF0000FF"/>
      <name val="Times New Roman"/>
      <family val="1"/>
    </font>
    <font>
      <sz val="11"/>
      <color theme="1"/>
      <name val="Times New Roman"/>
      <family val="1"/>
    </font>
    <font>
      <sz val="12"/>
      <color indexed="10"/>
      <name val="Times New Roman"/>
      <family val="1"/>
    </font>
    <font>
      <b/>
      <sz val="11"/>
      <name val="Times New Roman"/>
      <family val="1"/>
    </font>
    <font>
      <sz val="12"/>
      <color rgb="FFFF0000"/>
      <name val="Times New Roman"/>
      <family val="1"/>
    </font>
    <font>
      <sz val="10"/>
      <name val="Arial MT"/>
    </font>
    <font>
      <b/>
      <sz val="18"/>
      <color theme="3"/>
      <name val="Cambria"/>
      <family val="2"/>
      <scheme val="maj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4"/>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22"/>
      <name val="Arial"/>
      <family val="2"/>
    </font>
    <font>
      <i/>
      <sz val="11"/>
      <color indexed="23"/>
      <name val="Calibri"/>
      <family val="2"/>
    </font>
    <font>
      <sz val="11"/>
      <color indexed="17"/>
      <name val="Calibri"/>
      <family val="2"/>
    </font>
    <font>
      <b/>
      <sz val="18"/>
      <color indexed="22"/>
      <name val="Arial"/>
      <family val="2"/>
    </font>
    <font>
      <b/>
      <sz val="15"/>
      <color theme="3"/>
      <name val="Calibri"/>
      <family val="2"/>
      <scheme val="minor"/>
    </font>
    <font>
      <b/>
      <sz val="12"/>
      <color indexed="22"/>
      <name val="Arial"/>
      <family val="2"/>
    </font>
    <font>
      <b/>
      <sz val="13"/>
      <color theme="3"/>
      <name val="Calibri"/>
      <family val="2"/>
      <scheme val="minor"/>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sz val="10"/>
      <name val="MS Sans Serif"/>
      <family val="2"/>
    </font>
    <font>
      <b/>
      <sz val="11"/>
      <color indexed="63"/>
      <name val="Calibri"/>
      <family val="2"/>
    </font>
    <font>
      <b/>
      <sz val="10"/>
      <name val="MS Sans Serif"/>
      <family val="2"/>
    </font>
    <font>
      <b/>
      <sz val="11"/>
      <color theme="1"/>
      <name val="Calibri"/>
      <family val="2"/>
      <scheme val="minor"/>
    </font>
    <font>
      <sz val="11"/>
      <color indexed="10"/>
      <name val="Calibri"/>
      <family val="2"/>
    </font>
    <font>
      <u/>
      <sz val="10"/>
      <name val="Arial"/>
      <family val="2"/>
    </font>
    <font>
      <b/>
      <sz val="16"/>
      <name val="Arial"/>
      <family val="2"/>
    </font>
    <font>
      <b/>
      <sz val="14"/>
      <name val="Times New Roman"/>
      <family val="1"/>
    </font>
    <font>
      <b/>
      <u/>
      <sz val="10"/>
      <name val="Arial"/>
      <family val="2"/>
    </font>
    <font>
      <sz val="10"/>
      <color rgb="FF0000FF"/>
      <name val="Arial"/>
      <family val="2"/>
    </font>
    <font>
      <sz val="10"/>
      <color indexed="10"/>
      <name val="Arial"/>
      <family val="2"/>
    </font>
    <font>
      <b/>
      <sz val="12"/>
      <name val="Arial MT"/>
    </font>
    <font>
      <b/>
      <i/>
      <sz val="10"/>
      <name val="Arial"/>
      <family val="2"/>
    </font>
    <font>
      <sz val="14"/>
      <color theme="1"/>
      <name val="Arial"/>
      <family val="2"/>
    </font>
    <font>
      <strike/>
      <sz val="10"/>
      <name val="Arial"/>
      <family val="2"/>
    </font>
    <font>
      <sz val="10"/>
      <color rgb="FFFF0000"/>
      <name val="Arial"/>
      <family val="2"/>
    </font>
    <font>
      <b/>
      <u val="singleAccounting"/>
      <sz val="10"/>
      <name val="Arial"/>
      <family val="2"/>
    </font>
    <font>
      <b/>
      <i/>
      <sz val="8"/>
      <color rgb="FFFF0000"/>
      <name val="Arial"/>
      <family val="2"/>
    </font>
    <font>
      <b/>
      <i/>
      <sz val="8"/>
      <color rgb="FFFF0000"/>
      <name val="Times New Roman"/>
      <family val="1"/>
    </font>
  </fonts>
  <fills count="70">
    <fill>
      <patternFill patternType="none"/>
    </fill>
    <fill>
      <patternFill patternType="gray125"/>
    </fill>
    <fill>
      <patternFill patternType="solid">
        <fgColor indexed="53"/>
        <bgColor indexed="64"/>
      </patternFill>
    </fill>
    <fill>
      <patternFill patternType="solid">
        <fgColor indexed="39"/>
        <bgColor indexed="64"/>
      </patternFill>
    </fill>
    <fill>
      <patternFill patternType="solid">
        <fgColor indexed="46"/>
        <bgColor indexed="64"/>
      </patternFill>
    </fill>
    <fill>
      <patternFill patternType="solid">
        <fgColor indexed="27"/>
        <bgColor indexed="64"/>
      </patternFill>
    </fill>
    <fill>
      <patternFill patternType="solid">
        <fgColor indexed="38"/>
        <bgColor indexed="64"/>
      </patternFill>
    </fill>
    <fill>
      <patternFill patternType="solid">
        <fgColor indexed="13"/>
        <bgColor indexed="64"/>
      </patternFill>
    </fill>
    <fill>
      <patternFill patternType="solid">
        <fgColor indexed="26"/>
        <bgColor indexed="64"/>
      </patternFill>
    </fill>
    <fill>
      <patternFill patternType="solid">
        <fgColor indexed="22"/>
        <bgColor indexed="64"/>
      </patternFill>
    </fill>
    <fill>
      <patternFill patternType="lightGray">
        <fgColor indexed="38"/>
        <bgColor indexed="23"/>
      </patternFill>
    </fill>
    <fill>
      <patternFill patternType="solid">
        <fgColor indexed="9"/>
        <bgColor indexed="64"/>
      </patternFill>
    </fill>
    <fill>
      <patternFill patternType="mediumGray">
        <fgColor indexed="22"/>
      </patternFill>
    </fill>
    <fill>
      <patternFill patternType="solid">
        <fgColor indexed="26"/>
        <bgColor indexed="9"/>
      </patternFill>
    </fill>
    <fill>
      <patternFill patternType="solid">
        <fgColor indexed="43"/>
        <bgColor indexed="64"/>
      </patternFill>
    </fill>
    <fill>
      <patternFill patternType="solid">
        <fgColor rgb="FFFFFF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s>
  <borders count="45">
    <border>
      <left/>
      <right/>
      <top/>
      <bottom/>
      <diagonal/>
    </border>
    <border>
      <left/>
      <right/>
      <top/>
      <bottom style="thin">
        <color indexed="64"/>
      </bottom>
      <diagonal/>
    </border>
    <border>
      <left/>
      <right/>
      <top style="double">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hair">
        <color indexed="20"/>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ck">
        <color auto="1"/>
      </top>
      <bottom/>
      <diagonal/>
    </border>
    <border>
      <left/>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auto="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style="thin">
        <color theme="4"/>
      </top>
      <bottom style="double">
        <color theme="4"/>
      </bottom>
      <diagonal/>
    </border>
    <border>
      <left/>
      <right style="thin">
        <color indexed="64"/>
      </right>
      <top style="thin">
        <color indexed="64"/>
      </top>
      <bottom style="thin">
        <color indexed="64"/>
      </bottom>
      <diagonal/>
    </border>
  </borders>
  <cellStyleXfs count="9829">
    <xf numFmtId="174" fontId="0" fillId="0" borderId="0" applyProtection="0"/>
    <xf numFmtId="0" fontId="18" fillId="0" borderId="0"/>
    <xf numFmtId="185" fontId="56" fillId="0" borderId="0" applyFont="0" applyFill="0" applyBorder="0" applyAlignment="0" applyProtection="0"/>
    <xf numFmtId="186" fontId="56" fillId="0" borderId="0" applyFont="0" applyFill="0" applyBorder="0" applyAlignment="0" applyProtection="0"/>
    <xf numFmtId="187" fontId="56" fillId="0" borderId="0" applyFont="0" applyFill="0" applyBorder="0" applyAlignment="0" applyProtection="0"/>
    <xf numFmtId="188" fontId="56" fillId="0" borderId="0" applyFont="0" applyFill="0" applyBorder="0" applyAlignment="0" applyProtection="0"/>
    <xf numFmtId="189" fontId="56" fillId="0" borderId="0" applyFont="0" applyFill="0" applyBorder="0" applyAlignment="0" applyProtection="0"/>
    <xf numFmtId="190" fontId="56" fillId="0" borderId="0" applyFont="0" applyFill="0" applyBorder="0" applyAlignment="0" applyProtection="0"/>
    <xf numFmtId="0" fontId="26" fillId="0" borderId="0"/>
    <xf numFmtId="191" fontId="18" fillId="2" borderId="0" applyNumberFormat="0" applyFill="0" applyBorder="0" applyAlignment="0" applyProtection="0">
      <alignment horizontal="right" vertical="center"/>
    </xf>
    <xf numFmtId="191" fontId="50" fillId="0" borderId="0" applyNumberFormat="0" applyFill="0" applyBorder="0" applyAlignment="0" applyProtection="0"/>
    <xf numFmtId="0" fontId="18" fillId="0" borderId="1" applyNumberFormat="0" applyFont="0" applyFill="0" applyAlignment="0" applyProtection="0"/>
    <xf numFmtId="192" fontId="48" fillId="0" borderId="0" applyFont="0" applyFill="0" applyBorder="0" applyAlignment="0" applyProtection="0"/>
    <xf numFmtId="193" fontId="56" fillId="0" borderId="0" applyFont="0" applyFill="0" applyBorder="0" applyProtection="0">
      <alignment horizontal="left"/>
    </xf>
    <xf numFmtId="194" fontId="56" fillId="0" borderId="0" applyFont="0" applyFill="0" applyBorder="0" applyProtection="0">
      <alignment horizontal="left"/>
    </xf>
    <xf numFmtId="195" fontId="56" fillId="0" borderId="0" applyFont="0" applyFill="0" applyBorder="0" applyProtection="0">
      <alignment horizontal="left"/>
    </xf>
    <xf numFmtId="37" fontId="57" fillId="0" borderId="0" applyFont="0" applyFill="0" applyBorder="0" applyAlignment="0" applyProtection="0">
      <alignment vertical="center"/>
      <protection locked="0"/>
    </xf>
    <xf numFmtId="196" fontId="58" fillId="0" borderId="0" applyFont="0" applyFill="0" applyBorder="0" applyAlignment="0" applyProtection="0"/>
    <xf numFmtId="0" fontId="59" fillId="0" borderId="0"/>
    <xf numFmtId="0" fontId="59" fillId="0" borderId="0"/>
    <xf numFmtId="174" fontId="16" fillId="0" borderId="0" applyFill="0"/>
    <xf numFmtId="174" fontId="16" fillId="0" borderId="0">
      <alignment horizontal="center"/>
    </xf>
    <xf numFmtId="0" fontId="16" fillId="0" borderId="0" applyFill="0">
      <alignment horizontal="center"/>
    </xf>
    <xf numFmtId="174" fontId="17" fillId="0" borderId="2" applyFill="0"/>
    <xf numFmtId="0" fontId="18" fillId="0" borderId="0" applyFont="0" applyAlignment="0"/>
    <xf numFmtId="0" fontId="19" fillId="0" borderId="0" applyFill="0">
      <alignment vertical="top"/>
    </xf>
    <xf numFmtId="0" fontId="17" fillId="0" borderId="0" applyFill="0">
      <alignment horizontal="left" vertical="top"/>
    </xf>
    <xf numFmtId="174" fontId="20" fillId="0" borderId="3" applyFill="0"/>
    <xf numFmtId="0" fontId="18" fillId="0" borderId="0" applyNumberFormat="0" applyFont="0" applyAlignment="0"/>
    <xf numFmtId="0" fontId="19" fillId="0" borderId="0" applyFill="0">
      <alignment wrapText="1"/>
    </xf>
    <xf numFmtId="0" fontId="17" fillId="0" borderId="0" applyFill="0">
      <alignment horizontal="left" vertical="top" wrapText="1"/>
    </xf>
    <xf numFmtId="174" fontId="21" fillId="0" borderId="0" applyFill="0"/>
    <xf numFmtId="0" fontId="22" fillId="0" borderId="0" applyNumberFormat="0" applyFont="0" applyAlignment="0">
      <alignment horizontal="center"/>
    </xf>
    <xf numFmtId="0" fontId="23" fillId="0" borderId="0" applyFill="0">
      <alignment vertical="top" wrapText="1"/>
    </xf>
    <xf numFmtId="0" fontId="20" fillId="0" borderId="0" applyFill="0">
      <alignment horizontal="left" vertical="top" wrapText="1"/>
    </xf>
    <xf numFmtId="174" fontId="18" fillId="0" borderId="0" applyFill="0"/>
    <xf numFmtId="0" fontId="22" fillId="0" borderId="0" applyNumberFormat="0" applyFont="0" applyAlignment="0">
      <alignment horizontal="center"/>
    </xf>
    <xf numFmtId="0" fontId="24" fillId="0" borderId="0" applyFill="0">
      <alignment vertical="center" wrapText="1"/>
    </xf>
    <xf numFmtId="0" fontId="25" fillId="0" borderId="0">
      <alignment horizontal="left" vertical="center" wrapText="1"/>
    </xf>
    <xf numFmtId="174" fontId="26" fillId="0" borderId="0" applyFill="0"/>
    <xf numFmtId="0" fontId="22" fillId="0" borderId="0" applyNumberFormat="0" applyFont="0" applyAlignment="0">
      <alignment horizontal="center"/>
    </xf>
    <xf numFmtId="0" fontId="27" fillId="0" borderId="0" applyFill="0">
      <alignment horizontal="center" vertical="center" wrapText="1"/>
    </xf>
    <xf numFmtId="0" fontId="28" fillId="0" borderId="0" applyFill="0">
      <alignment horizontal="center" vertical="center" wrapText="1"/>
    </xf>
    <xf numFmtId="0" fontId="18" fillId="0" borderId="0" applyFill="0">
      <alignment horizontal="center" vertical="center" wrapText="1"/>
    </xf>
    <xf numFmtId="174" fontId="29" fillId="0" borderId="0" applyFill="0"/>
    <xf numFmtId="0" fontId="22" fillId="0" borderId="0" applyNumberFormat="0" applyFont="0" applyAlignment="0">
      <alignment horizontal="center"/>
    </xf>
    <xf numFmtId="0" fontId="30" fillId="0" borderId="0" applyFill="0">
      <alignment horizontal="center" vertical="center" wrapText="1"/>
    </xf>
    <xf numFmtId="0" fontId="31" fillId="0" borderId="0" applyFill="0">
      <alignment horizontal="center" vertical="center" wrapText="1"/>
    </xf>
    <xf numFmtId="174" fontId="32" fillId="0" borderId="0" applyFill="0"/>
    <xf numFmtId="0" fontId="22" fillId="0" borderId="0" applyNumberFormat="0" applyFont="0" applyAlignment="0">
      <alignment horizontal="center"/>
    </xf>
    <xf numFmtId="0" fontId="33" fillId="0" borderId="0">
      <alignment horizontal="center" wrapText="1"/>
    </xf>
    <xf numFmtId="0" fontId="29" fillId="0" borderId="0" applyFill="0">
      <alignment horizontal="center" wrapText="1"/>
    </xf>
    <xf numFmtId="179" fontId="60" fillId="0" borderId="0" applyFont="0" applyFill="0" applyBorder="0" applyAlignment="0" applyProtection="0">
      <protection locked="0"/>
    </xf>
    <xf numFmtId="197" fontId="60" fillId="0" borderId="0" applyFont="0" applyFill="0" applyBorder="0" applyAlignment="0" applyProtection="0">
      <protection locked="0"/>
    </xf>
    <xf numFmtId="39" fontId="18" fillId="0" borderId="0" applyFont="0" applyFill="0" applyBorder="0" applyAlignment="0" applyProtection="0"/>
    <xf numFmtId="198" fontId="61" fillId="0" borderId="0" applyFont="0" applyFill="0" applyBorder="0" applyAlignment="0" applyProtection="0"/>
    <xf numFmtId="182" fontId="58" fillId="0" borderId="0" applyFont="0" applyFill="0" applyBorder="0" applyAlignment="0" applyProtection="0"/>
    <xf numFmtId="0" fontId="18" fillId="0" borderId="1" applyNumberFormat="0" applyFont="0" applyFill="0" applyBorder="0" applyProtection="0">
      <alignment horizontal="centerContinuous" vertical="center"/>
    </xf>
    <xf numFmtId="0" fontId="42" fillId="0" borderId="0" applyFill="0" applyBorder="0" applyProtection="0">
      <alignment horizontal="center"/>
      <protection locked="0"/>
    </xf>
    <xf numFmtId="43" fontId="18" fillId="0" borderId="0" applyFont="0" applyFill="0" applyBorder="0" applyAlignment="0" applyProtection="0"/>
    <xf numFmtId="0" fontId="18"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41" fontId="18" fillId="0" borderId="0" applyFont="0" applyFill="0" applyBorder="0" applyAlignment="0" applyProtection="0"/>
    <xf numFmtId="199" fontId="56" fillId="0" borderId="0" applyFont="0" applyFill="0" applyBorder="0" applyAlignment="0" applyProtection="0"/>
    <xf numFmtId="200" fontId="56" fillId="0" borderId="0" applyFont="0" applyFill="0" applyBorder="0" applyAlignment="0" applyProtection="0"/>
    <xf numFmtId="201" fontId="56" fillId="0" borderId="0" applyFont="0" applyFill="0" applyBorder="0" applyAlignment="0" applyProtection="0"/>
    <xf numFmtId="202" fontId="54" fillId="0" borderId="0" applyFont="0" applyFill="0" applyBorder="0" applyAlignment="0" applyProtection="0"/>
    <xf numFmtId="203" fontId="63" fillId="0" borderId="0" applyFont="0" applyFill="0" applyBorder="0" applyAlignment="0" applyProtection="0"/>
    <xf numFmtId="204" fontId="63" fillId="0" borderId="0" applyFont="0" applyFill="0" applyBorder="0" applyAlignment="0" applyProtection="0"/>
    <xf numFmtId="205" fontId="21" fillId="0" borderId="0" applyFont="0" applyFill="0" applyBorder="0" applyAlignment="0" applyProtection="0">
      <protection locked="0"/>
    </xf>
    <xf numFmtId="43" fontId="14" fillId="0" borderId="0" applyFont="0" applyFill="0" applyBorder="0" applyAlignment="0" applyProtection="0"/>
    <xf numFmtId="43" fontId="38" fillId="0" borderId="0" applyFont="0" applyFill="0" applyBorder="0" applyAlignment="0" applyProtection="0"/>
    <xf numFmtId="43" fontId="28" fillId="0" borderId="0" applyFont="0" applyFill="0" applyBorder="0" applyAlignment="0" applyProtection="0"/>
    <xf numFmtId="43" fontId="18" fillId="0" borderId="0" applyFont="0" applyFill="0" applyBorder="0" applyAlignment="0" applyProtection="0"/>
    <xf numFmtId="43" fontId="5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5" fillId="0" borderId="0" applyFont="0" applyFill="0" applyBorder="0" applyAlignment="0" applyProtection="0"/>
    <xf numFmtId="43" fontId="14" fillId="0" borderId="0" applyFont="0" applyFill="0" applyBorder="0" applyAlignment="0" applyProtection="0"/>
    <xf numFmtId="43" fontId="97" fillId="0" borderId="0" applyFont="0" applyFill="0" applyBorder="0" applyAlignment="0" applyProtection="0"/>
    <xf numFmtId="37" fontId="64" fillId="0" borderId="0" applyFill="0" applyBorder="0" applyAlignment="0" applyProtection="0"/>
    <xf numFmtId="3" fontId="18" fillId="0" borderId="0" applyFont="0" applyFill="0" applyBorder="0" applyAlignment="0" applyProtection="0"/>
    <xf numFmtId="0" fontId="17" fillId="0" borderId="0" applyFill="0" applyBorder="0" applyAlignment="0" applyProtection="0">
      <protection locked="0"/>
    </xf>
    <xf numFmtId="0" fontId="18" fillId="0" borderId="4"/>
    <xf numFmtId="44" fontId="18" fillId="0" borderId="0" applyFont="0" applyFill="0" applyBorder="0" applyAlignment="0" applyProtection="0"/>
    <xf numFmtId="206" fontId="56" fillId="0" borderId="0" applyFont="0" applyFill="0" applyBorder="0" applyAlignment="0" applyProtection="0"/>
    <xf numFmtId="207" fontId="56" fillId="0" borderId="0" applyFont="0" applyFill="0" applyBorder="0" applyAlignment="0" applyProtection="0"/>
    <xf numFmtId="208" fontId="56" fillId="0" borderId="0" applyFont="0" applyFill="0" applyBorder="0" applyAlignment="0" applyProtection="0"/>
    <xf numFmtId="209" fontId="63" fillId="0" borderId="0" applyFont="0" applyFill="0" applyBorder="0" applyAlignment="0" applyProtection="0"/>
    <xf numFmtId="210" fontId="63" fillId="0" borderId="0" applyFont="0" applyFill="0" applyBorder="0" applyAlignment="0" applyProtection="0"/>
    <xf numFmtId="211" fontId="63" fillId="0" borderId="0" applyFont="0" applyFill="0" applyBorder="0" applyAlignment="0" applyProtection="0"/>
    <xf numFmtId="212" fontId="21" fillId="0" borderId="0" applyFont="0" applyFill="0" applyBorder="0" applyAlignment="0" applyProtection="0">
      <protection locked="0"/>
    </xf>
    <xf numFmtId="44" fontId="28" fillId="0" borderId="0" applyFont="0" applyFill="0" applyBorder="0" applyAlignment="0" applyProtection="0"/>
    <xf numFmtId="44" fontId="18" fillId="0" borderId="0" applyFont="0" applyFill="0" applyBorder="0" applyAlignment="0" applyProtection="0"/>
    <xf numFmtId="44" fontId="52"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5" fontId="64" fillId="0" borderId="0" applyFill="0" applyBorder="0" applyAlignment="0" applyProtection="0"/>
    <xf numFmtId="5" fontId="18" fillId="0" borderId="0" applyFont="0" applyFill="0" applyBorder="0" applyAlignment="0" applyProtection="0"/>
    <xf numFmtId="5" fontId="18" fillId="0" borderId="0" applyFont="0" applyFill="0" applyBorder="0" applyAlignment="0" applyProtection="0"/>
    <xf numFmtId="213" fontId="58" fillId="0" borderId="0" applyFont="0" applyFill="0" applyBorder="0" applyAlignment="0" applyProtection="0"/>
    <xf numFmtId="181" fontId="18" fillId="0" borderId="0" applyFont="0" applyFill="0" applyBorder="0" applyAlignment="0" applyProtection="0"/>
    <xf numFmtId="214" fontId="60" fillId="0" borderId="0" applyFont="0" applyFill="0" applyBorder="0" applyAlignment="0" applyProtection="0">
      <protection locked="0"/>
    </xf>
    <xf numFmtId="7" fontId="16" fillId="0" borderId="0" applyFont="0" applyFill="0" applyBorder="0" applyAlignment="0" applyProtection="0"/>
    <xf numFmtId="215" fontId="61" fillId="0" borderId="0" applyFont="0" applyFill="0" applyBorder="0" applyAlignment="0" applyProtection="0"/>
    <xf numFmtId="180" fontId="65" fillId="0" borderId="0" applyFont="0" applyFill="0" applyBorder="0" applyAlignment="0" applyProtection="0"/>
    <xf numFmtId="0" fontId="66" fillId="3" borderId="5" applyNumberFormat="0" applyFont="0" applyFill="0" applyAlignment="0" applyProtection="0">
      <alignment horizontal="left" indent="1"/>
    </xf>
    <xf numFmtId="14" fontId="18" fillId="0" borderId="0" applyFont="0" applyFill="0" applyBorder="0" applyAlignment="0" applyProtection="0"/>
    <xf numFmtId="216" fontId="56" fillId="0" borderId="0" applyFont="0" applyFill="0" applyBorder="0" applyProtection="0"/>
    <xf numFmtId="217" fontId="56" fillId="0" borderId="0" applyFont="0" applyFill="0" applyBorder="0" applyProtection="0"/>
    <xf numFmtId="218" fontId="56" fillId="0" borderId="0" applyFont="0" applyFill="0" applyBorder="0" applyAlignment="0" applyProtection="0"/>
    <xf numFmtId="219" fontId="56" fillId="0" borderId="0" applyFont="0" applyFill="0" applyBorder="0" applyAlignment="0" applyProtection="0"/>
    <xf numFmtId="220" fontId="56" fillId="0" borderId="0" applyFont="0" applyFill="0" applyBorder="0" applyAlignment="0" applyProtection="0"/>
    <xf numFmtId="221" fontId="67" fillId="0" borderId="0" applyFont="0" applyFill="0" applyBorder="0" applyAlignment="0" applyProtection="0"/>
    <xf numFmtId="5" fontId="68" fillId="0" borderId="0" applyBorder="0"/>
    <xf numFmtId="181" fontId="68" fillId="0" borderId="0" applyBorder="0"/>
    <xf numFmtId="7" fontId="68" fillId="0" borderId="0" applyBorder="0"/>
    <xf numFmtId="37" fontId="68" fillId="0" borderId="0" applyBorder="0"/>
    <xf numFmtId="179" fontId="68" fillId="0" borderId="0" applyBorder="0"/>
    <xf numFmtId="222" fontId="68" fillId="0" borderId="0" applyBorder="0"/>
    <xf numFmtId="39" fontId="68" fillId="0" borderId="0" applyBorder="0"/>
    <xf numFmtId="223" fontId="68" fillId="0" borderId="0" applyBorder="0"/>
    <xf numFmtId="7" fontId="18" fillId="0" borderId="0" applyFont="0" applyFill="0" applyBorder="0" applyAlignment="0" applyProtection="0"/>
    <xf numFmtId="224" fontId="58" fillId="0" borderId="0" applyFont="0" applyFill="0" applyBorder="0" applyAlignment="0" applyProtection="0"/>
    <xf numFmtId="225" fontId="58" fillId="0" borderId="0" applyFont="0" applyFill="0" applyAlignment="0" applyProtection="0"/>
    <xf numFmtId="224" fontId="58" fillId="0" borderId="0" applyFont="0" applyFill="0" applyBorder="0" applyAlignment="0" applyProtection="0"/>
    <xf numFmtId="226" fontId="16" fillId="0" borderId="0" applyFont="0" applyFill="0" applyBorder="0" applyAlignment="0" applyProtection="0"/>
    <xf numFmtId="2" fontId="18" fillId="0" borderId="0" applyFont="0" applyFill="0" applyBorder="0" applyAlignment="0" applyProtection="0"/>
    <xf numFmtId="0" fontId="69" fillId="0" borderId="0"/>
    <xf numFmtId="179" fontId="70" fillId="0" borderId="0" applyNumberFormat="0" applyFill="0" applyBorder="0" applyAlignment="0" applyProtection="0"/>
    <xf numFmtId="0" fontId="16" fillId="0" borderId="0" applyFont="0" applyFill="0" applyBorder="0" applyAlignment="0" applyProtection="0"/>
    <xf numFmtId="0" fontId="56" fillId="0" borderId="0" applyFont="0" applyFill="0" applyBorder="0" applyProtection="0">
      <alignment horizontal="center" wrapText="1"/>
    </xf>
    <xf numFmtId="227" fontId="56" fillId="0" borderId="0" applyFont="0" applyFill="0" applyBorder="0" applyProtection="0">
      <alignment horizontal="right"/>
    </xf>
    <xf numFmtId="0" fontId="70" fillId="0" borderId="0" applyNumberFormat="0" applyFill="0" applyBorder="0" applyAlignment="0" applyProtection="0"/>
    <xf numFmtId="0" fontId="71" fillId="4" borderId="0" applyNumberFormat="0" applyFill="0" applyBorder="0" applyAlignment="0" applyProtection="0"/>
    <xf numFmtId="0" fontId="20" fillId="0" borderId="6" applyNumberFormat="0" applyAlignment="0" applyProtection="0">
      <alignment horizontal="left" vertical="center"/>
    </xf>
    <xf numFmtId="0" fontId="20" fillId="0" borderId="7">
      <alignment horizontal="left" vertical="center"/>
    </xf>
    <xf numFmtId="14" fontId="43" fillId="5" borderId="8">
      <alignment horizontal="center" vertical="center" wrapText="1"/>
    </xf>
    <xf numFmtId="0" fontId="34" fillId="0" borderId="0" applyFont="0" applyFill="0" applyBorder="0" applyAlignment="0" applyProtection="0"/>
    <xf numFmtId="0" fontId="35" fillId="0" borderId="0" applyFont="0" applyFill="0" applyBorder="0" applyAlignment="0" applyProtection="0"/>
    <xf numFmtId="0" fontId="20" fillId="0" borderId="0" applyFont="0" applyFill="0" applyBorder="0" applyAlignment="0" applyProtection="0"/>
    <xf numFmtId="0" fontId="42" fillId="0" borderId="0" applyFill="0" applyAlignment="0" applyProtection="0">
      <protection locked="0"/>
    </xf>
    <xf numFmtId="0" fontId="42" fillId="0" borderId="1" applyFill="0" applyAlignment="0" applyProtection="0">
      <protection locked="0"/>
    </xf>
    <xf numFmtId="0" fontId="36" fillId="0" borderId="8"/>
    <xf numFmtId="0" fontId="37" fillId="0" borderId="0"/>
    <xf numFmtId="0" fontId="72" fillId="0" borderId="1" applyNumberFormat="0" applyFill="0" applyAlignment="0" applyProtection="0"/>
    <xf numFmtId="0" fontId="67" fillId="6" borderId="0" applyNumberFormat="0" applyFont="0" applyBorder="0" applyAlignment="0" applyProtection="0"/>
    <xf numFmtId="0" fontId="73" fillId="0" borderId="0" applyNumberFormat="0" applyFill="0" applyBorder="0" applyAlignment="0" applyProtection="0">
      <alignment vertical="top"/>
      <protection locked="0"/>
    </xf>
    <xf numFmtId="0" fontId="53" fillId="7" borderId="9" applyNumberFormat="0" applyAlignment="0" applyProtection="0"/>
    <xf numFmtId="228" fontId="56" fillId="0" borderId="0" applyFont="0" applyFill="0" applyBorder="0" applyProtection="0">
      <alignment horizontal="left"/>
    </xf>
    <xf numFmtId="229" fontId="56" fillId="0" borderId="0" applyFont="0" applyFill="0" applyBorder="0" applyProtection="0">
      <alignment horizontal="left"/>
    </xf>
    <xf numFmtId="230" fontId="56" fillId="0" borderId="0" applyFont="0" applyFill="0" applyBorder="0" applyProtection="0">
      <alignment horizontal="left"/>
    </xf>
    <xf numFmtId="231" fontId="56" fillId="0" borderId="0" applyFont="0" applyFill="0" applyBorder="0" applyProtection="0">
      <alignment horizontal="left"/>
    </xf>
    <xf numFmtId="10" fontId="16" fillId="8" borderId="9" applyNumberFormat="0" applyBorder="0" applyAlignment="0" applyProtection="0"/>
    <xf numFmtId="5" fontId="74" fillId="0" borderId="0" applyBorder="0"/>
    <xf numFmtId="181" fontId="74" fillId="0" borderId="0" applyBorder="0"/>
    <xf numFmtId="7" fontId="74" fillId="0" borderId="0" applyBorder="0"/>
    <xf numFmtId="37" fontId="74" fillId="0" borderId="0" applyBorder="0"/>
    <xf numFmtId="179" fontId="74" fillId="0" borderId="0" applyBorder="0"/>
    <xf numFmtId="222" fontId="74" fillId="0" borderId="0" applyBorder="0"/>
    <xf numFmtId="39" fontId="74" fillId="0" borderId="0" applyBorder="0"/>
    <xf numFmtId="223" fontId="74" fillId="0" borderId="0" applyBorder="0"/>
    <xf numFmtId="0" fontId="67" fillId="0" borderId="10" applyNumberFormat="0" applyFont="0" applyFill="0" applyAlignment="0" applyProtection="0"/>
    <xf numFmtId="0" fontId="75" fillId="0" borderId="0"/>
    <xf numFmtId="0" fontId="16" fillId="9" borderId="0"/>
    <xf numFmtId="232" fontId="18" fillId="0" borderId="0" applyFont="0" applyFill="0" applyBorder="0" applyAlignment="0" applyProtection="0"/>
    <xf numFmtId="233" fontId="18" fillId="0" borderId="0" applyFont="0" applyFill="0" applyBorder="0" applyAlignment="0" applyProtection="0"/>
    <xf numFmtId="234" fontId="18" fillId="0" borderId="0" applyFont="0" applyFill="0" applyBorder="0" applyAlignment="0" applyProtection="0"/>
    <xf numFmtId="235" fontId="18" fillId="0" borderId="0" applyFont="0" applyFill="0" applyBorder="0" applyAlignment="0" applyProtection="0"/>
    <xf numFmtId="0" fontId="18" fillId="0" borderId="0" applyFont="0" applyFill="0" applyBorder="0" applyAlignment="0" applyProtection="0">
      <alignment horizontal="right"/>
    </xf>
    <xf numFmtId="236" fontId="18" fillId="0" borderId="0" applyFont="0" applyFill="0" applyBorder="0" applyAlignment="0" applyProtection="0"/>
    <xf numFmtId="37" fontId="76" fillId="0" borderId="0"/>
    <xf numFmtId="0" fontId="58" fillId="0" borderId="0"/>
    <xf numFmtId="0" fontId="100" fillId="0" borderId="0"/>
    <xf numFmtId="7" fontId="98" fillId="0" borderId="0"/>
    <xf numFmtId="0" fontId="18" fillId="0" borderId="0"/>
    <xf numFmtId="0" fontId="54" fillId="0" borderId="0"/>
    <xf numFmtId="0" fontId="28" fillId="0" borderId="0"/>
    <xf numFmtId="0" fontId="18" fillId="0" borderId="0"/>
    <xf numFmtId="0" fontId="18" fillId="0" borderId="0"/>
    <xf numFmtId="0" fontId="52" fillId="0" borderId="0"/>
    <xf numFmtId="0" fontId="18" fillId="0" borderId="0"/>
    <xf numFmtId="0" fontId="18" fillId="0" borderId="0"/>
    <xf numFmtId="0" fontId="18"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174" fontId="38" fillId="0" borderId="0" applyProtection="0"/>
    <xf numFmtId="0" fontId="100" fillId="0" borderId="0"/>
    <xf numFmtId="0" fontId="100" fillId="0" borderId="0"/>
    <xf numFmtId="0" fontId="100" fillId="0" borderId="0"/>
    <xf numFmtId="0" fontId="100" fillId="0" borderId="0"/>
    <xf numFmtId="0" fontId="38" fillId="0" borderId="0" applyProtection="0"/>
    <xf numFmtId="174" fontId="38" fillId="0" borderId="0" applyProtection="0"/>
    <xf numFmtId="174" fontId="38" fillId="0" borderId="0" applyProtection="0"/>
    <xf numFmtId="174" fontId="38" fillId="0" borderId="0" applyProtection="0"/>
    <xf numFmtId="174" fontId="38" fillId="0" borderId="0" applyProtection="0"/>
    <xf numFmtId="0" fontId="18" fillId="0" borderId="0"/>
    <xf numFmtId="0" fontId="48" fillId="10" borderId="0" applyNumberFormat="0" applyFont="0" applyBorder="0" applyAlignment="0"/>
    <xf numFmtId="237" fontId="18" fillId="0" borderId="0" applyFont="0" applyFill="0" applyBorder="0" applyAlignment="0" applyProtection="0"/>
    <xf numFmtId="238" fontId="77" fillId="0" borderId="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9" fontId="18" fillId="0" borderId="0"/>
    <xf numFmtId="240" fontId="58" fillId="0" borderId="0"/>
    <xf numFmtId="240" fontId="58" fillId="0" borderId="0"/>
    <xf numFmtId="238" fontId="77" fillId="0" borderId="0"/>
    <xf numFmtId="0" fontId="58" fillId="0" borderId="0"/>
    <xf numFmtId="238" fontId="64" fillId="0" borderId="0"/>
    <xf numFmtId="239" fontId="18" fillId="0" borderId="0"/>
    <xf numFmtId="240" fontId="58" fillId="0" borderId="0"/>
    <xf numFmtId="240" fontId="58" fillId="0" borderId="0"/>
    <xf numFmtId="0" fontId="58" fillId="0" borderId="0"/>
    <xf numFmtId="0" fontId="58" fillId="0" borderId="0"/>
    <xf numFmtId="241" fontId="58" fillId="0" borderId="0"/>
    <xf numFmtId="170" fontId="58" fillId="0" borderId="0"/>
    <xf numFmtId="242" fontId="58" fillId="0" borderId="0"/>
    <xf numFmtId="241" fontId="58" fillId="0" borderId="0"/>
    <xf numFmtId="170" fontId="58" fillId="0" borderId="0"/>
    <xf numFmtId="243" fontId="58" fillId="0" borderId="0"/>
    <xf numFmtId="243" fontId="58" fillId="0" borderId="0"/>
    <xf numFmtId="178" fontId="58" fillId="0" borderId="0"/>
    <xf numFmtId="242" fontId="58" fillId="0" borderId="0"/>
    <xf numFmtId="169" fontId="58" fillId="0" borderId="0"/>
    <xf numFmtId="178" fontId="58" fillId="0" borderId="0"/>
    <xf numFmtId="178" fontId="58" fillId="0" borderId="0"/>
    <xf numFmtId="0" fontId="58" fillId="0" borderId="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8" fontId="77" fillId="0" borderId="0"/>
    <xf numFmtId="238" fontId="77" fillId="0" borderId="0"/>
    <xf numFmtId="237" fontId="18" fillId="0" borderId="0" applyFont="0" applyFill="0" applyBorder="0" applyAlignment="0" applyProtection="0"/>
    <xf numFmtId="238" fontId="77" fillId="0" borderId="0"/>
    <xf numFmtId="238" fontId="77" fillId="0" borderId="0"/>
    <xf numFmtId="241" fontId="58" fillId="0" borderId="0"/>
    <xf numFmtId="170" fontId="58" fillId="0" borderId="0"/>
    <xf numFmtId="242" fontId="58" fillId="0" borderId="0"/>
    <xf numFmtId="241" fontId="58" fillId="0" borderId="0"/>
    <xf numFmtId="170" fontId="58" fillId="0" borderId="0"/>
    <xf numFmtId="243" fontId="58" fillId="0" borderId="0"/>
    <xf numFmtId="243" fontId="58" fillId="0" borderId="0"/>
    <xf numFmtId="178" fontId="58" fillId="0" borderId="0"/>
    <xf numFmtId="242" fontId="58" fillId="0" borderId="0"/>
    <xf numFmtId="169" fontId="58" fillId="0" borderId="0"/>
    <xf numFmtId="178" fontId="58" fillId="0" borderId="0"/>
    <xf numFmtId="178" fontId="58" fillId="0" borderId="0"/>
    <xf numFmtId="244" fontId="26" fillId="11" borderId="0" applyFont="0" applyFill="0" applyBorder="0" applyAlignment="0" applyProtection="0"/>
    <xf numFmtId="245" fontId="26" fillId="11" borderId="0" applyFont="0" applyFill="0" applyBorder="0" applyAlignment="0" applyProtection="0"/>
    <xf numFmtId="246" fontId="18" fillId="0" borderId="0" applyFont="0" applyFill="0" applyBorder="0" applyAlignment="0" applyProtection="0"/>
    <xf numFmtId="9" fontId="18" fillId="0" borderId="0" applyFont="0" applyFill="0" applyBorder="0" applyAlignment="0" applyProtection="0"/>
    <xf numFmtId="247" fontId="63" fillId="0" borderId="0" applyFont="0" applyFill="0" applyBorder="0" applyAlignment="0" applyProtection="0"/>
    <xf numFmtId="248" fontId="54" fillId="0" borderId="0" applyFont="0" applyFill="0" applyBorder="0" applyAlignment="0" applyProtection="0"/>
    <xf numFmtId="249" fontId="18" fillId="0" borderId="0" applyFont="0" applyFill="0" applyBorder="0" applyAlignment="0" applyProtection="0"/>
    <xf numFmtId="250" fontId="56" fillId="0" borderId="0" applyFont="0" applyFill="0" applyBorder="0" applyAlignment="0" applyProtection="0"/>
    <xf numFmtId="251" fontId="56" fillId="0" borderId="0" applyFont="0" applyFill="0" applyBorder="0" applyAlignment="0" applyProtection="0"/>
    <xf numFmtId="252" fontId="56" fillId="0" borderId="0" applyFont="0" applyFill="0" applyBorder="0" applyAlignment="0" applyProtection="0"/>
    <xf numFmtId="253" fontId="56" fillId="0" borderId="0" applyFont="0" applyFill="0" applyBorder="0" applyAlignment="0" applyProtection="0"/>
    <xf numFmtId="254" fontId="63" fillId="0" borderId="0" applyFont="0" applyFill="0" applyBorder="0" applyAlignment="0" applyProtection="0"/>
    <xf numFmtId="255" fontId="54" fillId="0" borderId="0" applyFont="0" applyFill="0" applyBorder="0" applyAlignment="0" applyProtection="0"/>
    <xf numFmtId="256" fontId="63" fillId="0" borderId="0" applyFont="0" applyFill="0" applyBorder="0" applyAlignment="0" applyProtection="0"/>
    <xf numFmtId="257" fontId="54" fillId="0" borderId="0" applyFont="0" applyFill="0" applyBorder="0" applyAlignment="0" applyProtection="0"/>
    <xf numFmtId="258" fontId="63" fillId="0" borderId="0" applyFont="0" applyFill="0" applyBorder="0" applyAlignment="0" applyProtection="0"/>
    <xf numFmtId="259" fontId="54" fillId="0" borderId="0" applyFont="0" applyFill="0" applyBorder="0" applyAlignment="0" applyProtection="0"/>
    <xf numFmtId="260" fontId="21" fillId="0" borderId="0" applyFont="0" applyFill="0" applyBorder="0" applyAlignment="0" applyProtection="0">
      <protection locked="0"/>
    </xf>
    <xf numFmtId="261" fontId="54" fillId="0" borderId="0" applyFont="0" applyFill="0" applyBorder="0" applyAlignment="0" applyProtection="0"/>
    <xf numFmtId="9" fontId="28" fillId="0" borderId="0" applyFont="0" applyFill="0" applyBorder="0" applyAlignment="0" applyProtection="0"/>
    <xf numFmtId="9" fontId="18" fillId="0" borderId="0" applyFont="0" applyFill="0" applyBorder="0" applyAlignment="0" applyProtection="0"/>
    <xf numFmtId="9" fontId="5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4" fillId="0" borderId="0" applyFont="0" applyFill="0" applyBorder="0" applyAlignment="0" applyProtection="0"/>
    <xf numFmtId="9" fontId="18" fillId="0" borderId="0" applyFont="0" applyFill="0" applyBorder="0" applyAlignment="0" applyProtection="0"/>
    <xf numFmtId="191" fontId="64" fillId="0" borderId="0" applyFill="0" applyBorder="0" applyAlignment="0" applyProtection="0"/>
    <xf numFmtId="9" fontId="68" fillId="0" borderId="0" applyBorder="0"/>
    <xf numFmtId="171" fontId="68" fillId="0" borderId="0" applyBorder="0"/>
    <xf numFmtId="10" fontId="68" fillId="0" borderId="0" applyBorder="0"/>
    <xf numFmtId="0" fontId="39" fillId="0" borderId="0" applyNumberFormat="0" applyFont="0" applyFill="0" applyBorder="0" applyAlignment="0" applyProtection="0">
      <alignment horizontal="left"/>
    </xf>
    <xf numFmtId="15" fontId="39" fillId="0" borderId="0" applyFont="0" applyFill="0" applyBorder="0" applyAlignment="0" applyProtection="0"/>
    <xf numFmtId="4" fontId="39" fillId="0" borderId="0" applyFont="0" applyFill="0" applyBorder="0" applyAlignment="0" applyProtection="0"/>
    <xf numFmtId="3" fontId="18" fillId="0" borderId="0">
      <alignment horizontal="left" vertical="top"/>
    </xf>
    <xf numFmtId="0" fontId="40" fillId="0" borderId="8">
      <alignment horizontal="center"/>
    </xf>
    <xf numFmtId="3" fontId="39" fillId="0" borderId="0" applyFont="0" applyFill="0" applyBorder="0" applyAlignment="0" applyProtection="0"/>
    <xf numFmtId="0" fontId="39" fillId="12" borderId="0" applyNumberFormat="0" applyFont="0" applyBorder="0" applyAlignment="0" applyProtection="0"/>
    <xf numFmtId="3" fontId="18" fillId="0" borderId="0">
      <alignment horizontal="right" vertical="top"/>
    </xf>
    <xf numFmtId="41" fontId="25" fillId="9" borderId="11" applyFill="0"/>
    <xf numFmtId="0" fontId="41" fillId="0" borderId="0">
      <alignment horizontal="left" indent="7"/>
    </xf>
    <xf numFmtId="41" fontId="25" fillId="0" borderId="11" applyFill="0">
      <alignment horizontal="left" indent="2"/>
    </xf>
    <xf numFmtId="174" fontId="42" fillId="0" borderId="1" applyFill="0">
      <alignment horizontal="right"/>
    </xf>
    <xf numFmtId="0" fontId="43" fillId="0" borderId="9" applyNumberFormat="0" applyFont="0" applyBorder="0">
      <alignment horizontal="right"/>
    </xf>
    <xf numFmtId="0" fontId="44" fillId="0" borderId="0" applyFill="0"/>
    <xf numFmtId="0" fontId="20" fillId="0" borderId="0" applyFill="0"/>
    <xf numFmtId="4" fontId="42" fillId="0" borderId="1" applyFill="0"/>
    <xf numFmtId="0" fontId="18" fillId="0" borderId="0" applyNumberFormat="0" applyFont="0" applyBorder="0" applyAlignment="0"/>
    <xf numFmtId="0" fontId="23" fillId="0" borderId="0" applyFill="0">
      <alignment horizontal="left" indent="1"/>
    </xf>
    <xf numFmtId="0" fontId="45" fillId="0" borderId="0" applyFill="0">
      <alignment horizontal="left" indent="1"/>
    </xf>
    <xf numFmtId="4" fontId="26" fillId="0" borderId="0" applyFill="0"/>
    <xf numFmtId="0" fontId="18" fillId="0" borderId="0" applyNumberFormat="0" applyFont="0" applyFill="0" applyBorder="0" applyAlignment="0"/>
    <xf numFmtId="0" fontId="23" fillId="0" borderId="0" applyFill="0">
      <alignment horizontal="left" indent="2"/>
    </xf>
    <xf numFmtId="0" fontId="20" fillId="0" borderId="0" applyFill="0">
      <alignment horizontal="left" indent="2"/>
    </xf>
    <xf numFmtId="4" fontId="26" fillId="0" borderId="0" applyFill="0"/>
    <xf numFmtId="0" fontId="18" fillId="0" borderId="0" applyNumberFormat="0" applyFont="0" applyBorder="0" applyAlignment="0"/>
    <xf numFmtId="0" fontId="46" fillId="0" borderId="0">
      <alignment horizontal="left" indent="3"/>
    </xf>
    <xf numFmtId="0" fontId="47" fillId="0" borderId="0" applyFill="0">
      <alignment horizontal="left" indent="3"/>
    </xf>
    <xf numFmtId="4" fontId="26" fillId="0" borderId="0" applyFill="0"/>
    <xf numFmtId="0" fontId="18" fillId="0" borderId="0" applyNumberFormat="0" applyFont="0" applyBorder="0" applyAlignment="0"/>
    <xf numFmtId="0" fontId="27" fillId="0" borderId="0">
      <alignment horizontal="left" indent="4"/>
    </xf>
    <xf numFmtId="0" fontId="28" fillId="0" borderId="0" applyFill="0">
      <alignment horizontal="left" indent="4"/>
    </xf>
    <xf numFmtId="0" fontId="18" fillId="0" borderId="0" applyFill="0">
      <alignment horizontal="left" indent="4"/>
    </xf>
    <xf numFmtId="4" fontId="29" fillId="0" borderId="0" applyFill="0"/>
    <xf numFmtId="0" fontId="18" fillId="0" borderId="0" applyNumberFormat="0" applyFont="0" applyBorder="0" applyAlignment="0"/>
    <xf numFmtId="0" fontId="30" fillId="0" borderId="0">
      <alignment horizontal="left" indent="5"/>
    </xf>
    <xf numFmtId="0" fontId="31" fillId="0" borderId="0" applyFill="0">
      <alignment horizontal="left" indent="5"/>
    </xf>
    <xf numFmtId="4" fontId="32" fillId="0" borderId="0" applyFill="0"/>
    <xf numFmtId="0" fontId="18" fillId="0" borderId="0" applyNumberFormat="0" applyFont="0" applyFill="0" applyBorder="0" applyAlignment="0"/>
    <xf numFmtId="0" fontId="33" fillId="0" borderId="0" applyFill="0">
      <alignment horizontal="left" indent="6"/>
    </xf>
    <xf numFmtId="0" fontId="29" fillId="0" borderId="0" applyFill="0">
      <alignment horizontal="left" indent="6"/>
    </xf>
    <xf numFmtId="0" fontId="67" fillId="0" borderId="12" applyNumberFormat="0" applyFont="0" applyFill="0" applyAlignment="0" applyProtection="0"/>
    <xf numFmtId="0" fontId="78" fillId="0" borderId="0" applyNumberFormat="0" applyFill="0" applyBorder="0" applyAlignment="0" applyProtection="0"/>
    <xf numFmtId="0" fontId="79" fillId="0" borderId="0"/>
    <xf numFmtId="0" fontId="79" fillId="0" borderId="0"/>
    <xf numFmtId="0" fontId="55" fillId="0" borderId="8">
      <alignment horizontal="right"/>
    </xf>
    <xf numFmtId="0" fontId="17" fillId="13" borderId="0"/>
    <xf numFmtId="262" fontId="65" fillId="0" borderId="0">
      <alignment horizontal="center"/>
    </xf>
    <xf numFmtId="263" fontId="80" fillId="0" borderId="0">
      <alignment horizontal="center"/>
    </xf>
    <xf numFmtId="0" fontId="81" fillId="0" borderId="0" applyNumberFormat="0" applyFill="0" applyBorder="0" applyAlignment="0" applyProtection="0"/>
    <xf numFmtId="0" fontId="82" fillId="0" borderId="0" applyNumberFormat="0" applyBorder="0" applyAlignment="0"/>
    <xf numFmtId="0" fontId="51" fillId="0" borderId="0" applyNumberFormat="0" applyBorder="0" applyAlignment="0"/>
    <xf numFmtId="0" fontId="18" fillId="9" borderId="4" applyNumberFormat="0" applyFont="0" applyAlignment="0"/>
    <xf numFmtId="0" fontId="67" fillId="3" borderId="0" applyNumberFormat="0" applyFont="0" applyBorder="0" applyAlignment="0" applyProtection="0"/>
    <xf numFmtId="244" fontId="83" fillId="0" borderId="7" applyNumberFormat="0" applyFont="0" applyFill="0" applyAlignment="0" applyProtection="0"/>
    <xf numFmtId="0" fontId="49" fillId="0" borderId="0" applyFill="0" applyBorder="0" applyProtection="0">
      <alignment horizontal="left" vertical="top"/>
    </xf>
    <xf numFmtId="0" fontId="84" fillId="0" borderId="0" applyAlignment="0">
      <alignment horizontal="centerContinuous"/>
    </xf>
    <xf numFmtId="0" fontId="18" fillId="0" borderId="3" applyNumberFormat="0" applyFont="0" applyFill="0" applyAlignment="0" applyProtection="0"/>
    <xf numFmtId="0" fontId="18" fillId="0" borderId="0" applyFont="0" applyFill="0" applyBorder="0" applyAlignment="0" applyProtection="0"/>
    <xf numFmtId="0" fontId="85" fillId="0" borderId="0" applyNumberFormat="0" applyFill="0" applyBorder="0" applyAlignment="0" applyProtection="0"/>
    <xf numFmtId="264" fontId="54" fillId="0" borderId="0" applyFont="0" applyFill="0" applyBorder="0" applyAlignment="0" applyProtection="0"/>
    <xf numFmtId="265" fontId="54" fillId="0" borderId="0" applyFont="0" applyFill="0" applyBorder="0" applyAlignment="0" applyProtection="0"/>
    <xf numFmtId="266" fontId="54" fillId="0" borderId="0" applyFont="0" applyFill="0" applyBorder="0" applyAlignment="0" applyProtection="0"/>
    <xf numFmtId="267" fontId="54" fillId="0" borderId="0" applyFont="0" applyFill="0" applyBorder="0" applyAlignment="0" applyProtection="0"/>
    <xf numFmtId="268" fontId="54" fillId="0" borderId="0" applyFont="0" applyFill="0" applyBorder="0" applyAlignment="0" applyProtection="0"/>
    <xf numFmtId="269" fontId="54" fillId="0" borderId="0" applyFont="0" applyFill="0" applyBorder="0" applyAlignment="0" applyProtection="0"/>
    <xf numFmtId="270" fontId="54" fillId="0" borderId="0" applyFont="0" applyFill="0" applyBorder="0" applyAlignment="0" applyProtection="0"/>
    <xf numFmtId="271" fontId="54" fillId="0" borderId="0" applyFont="0" applyFill="0" applyBorder="0" applyAlignment="0" applyProtection="0"/>
    <xf numFmtId="272" fontId="86" fillId="3" borderId="13" applyFont="0" applyFill="0" applyBorder="0" applyAlignment="0" applyProtection="0"/>
    <xf numFmtId="272" fontId="58" fillId="0" borderId="0" applyFont="0" applyFill="0" applyBorder="0" applyAlignment="0" applyProtection="0"/>
    <xf numFmtId="273" fontId="61" fillId="0" borderId="0" applyFont="0" applyFill="0" applyBorder="0" applyAlignment="0" applyProtection="0"/>
    <xf numFmtId="274" fontId="65" fillId="0" borderId="7" applyFont="0" applyFill="0" applyBorder="0" applyAlignment="0" applyProtection="0">
      <alignment horizontal="right"/>
      <protection locked="0"/>
    </xf>
    <xf numFmtId="43" fontId="14" fillId="0" borderId="0" applyFont="0" applyFill="0" applyBorder="0" applyAlignment="0" applyProtection="0"/>
    <xf numFmtId="0" fontId="102" fillId="0" borderId="0"/>
    <xf numFmtId="43" fontId="8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2"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5" fillId="0" borderId="0"/>
    <xf numFmtId="0" fontId="12" fillId="0" borderId="0"/>
    <xf numFmtId="0" fontId="12" fillId="0" borderId="0"/>
    <xf numFmtId="0" fontId="12" fillId="0" borderId="0"/>
    <xf numFmtId="0" fontId="12"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8" fillId="0" borderId="0"/>
    <xf numFmtId="0" fontId="39" fillId="0" borderId="0"/>
    <xf numFmtId="0" fontId="105" fillId="0" borderId="0"/>
    <xf numFmtId="0" fontId="105" fillId="0" borderId="0"/>
    <xf numFmtId="0" fontId="105" fillId="0" borderId="0"/>
    <xf numFmtId="0" fontId="105" fillId="0" borderId="0"/>
    <xf numFmtId="0" fontId="18" fillId="0" borderId="0"/>
    <xf numFmtId="0" fontId="18"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8" fillId="0" borderId="0"/>
    <xf numFmtId="0" fontId="18" fillId="0" borderId="0"/>
    <xf numFmtId="0" fontId="18" fillId="0" borderId="0"/>
    <xf numFmtId="0" fontId="18" fillId="0" borderId="0"/>
    <xf numFmtId="0" fontId="18" fillId="0" borderId="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06" fillId="16" borderId="0" applyNumberFormat="0" applyBorder="0" applyAlignment="0" applyProtection="0"/>
    <xf numFmtId="0" fontId="106" fillId="17" borderId="0" applyNumberFormat="0" applyBorder="0" applyAlignment="0" applyProtection="0"/>
    <xf numFmtId="0" fontId="106" fillId="18" borderId="0" applyNumberFormat="0" applyBorder="0" applyAlignment="0" applyProtection="0"/>
    <xf numFmtId="0" fontId="106"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106" fillId="22" borderId="0" applyNumberFormat="0" applyBorder="0" applyAlignment="0" applyProtection="0"/>
    <xf numFmtId="0" fontId="106" fillId="23" borderId="0" applyNumberFormat="0" applyBorder="0" applyAlignment="0" applyProtection="0"/>
    <xf numFmtId="0" fontId="106" fillId="24" borderId="0" applyNumberFormat="0" applyBorder="0" applyAlignment="0" applyProtection="0"/>
    <xf numFmtId="0" fontId="106" fillId="19" borderId="0" applyNumberFormat="0" applyBorder="0" applyAlignment="0" applyProtection="0"/>
    <xf numFmtId="0" fontId="106" fillId="22" borderId="0" applyNumberFormat="0" applyBorder="0" applyAlignment="0" applyProtection="0"/>
    <xf numFmtId="0" fontId="106" fillId="25" borderId="0" applyNumberFormat="0" applyBorder="0" applyAlignment="0" applyProtection="0"/>
    <xf numFmtId="0" fontId="107" fillId="26" borderId="0" applyNumberFormat="0" applyBorder="0" applyAlignment="0" applyProtection="0"/>
    <xf numFmtId="0" fontId="107" fillId="23" borderId="0" applyNumberFormat="0" applyBorder="0" applyAlignment="0" applyProtection="0"/>
    <xf numFmtId="0" fontId="107" fillId="24" borderId="0" applyNumberFormat="0" applyBorder="0" applyAlignment="0" applyProtection="0"/>
    <xf numFmtId="0" fontId="107" fillId="27" borderId="0" applyNumberFormat="0" applyBorder="0" applyAlignment="0" applyProtection="0"/>
    <xf numFmtId="0" fontId="107" fillId="28" borderId="0" applyNumberFormat="0" applyBorder="0" applyAlignment="0" applyProtection="0"/>
    <xf numFmtId="0" fontId="107" fillId="29" borderId="0" applyNumberFormat="0" applyBorder="0" applyAlignment="0" applyProtection="0"/>
    <xf numFmtId="0" fontId="107" fillId="30" borderId="0" applyNumberFormat="0" applyBorder="0" applyAlignment="0" applyProtection="0"/>
    <xf numFmtId="0" fontId="107" fillId="31" borderId="0" applyNumberFormat="0" applyBorder="0" applyAlignment="0" applyProtection="0"/>
    <xf numFmtId="0" fontId="107" fillId="32" borderId="0" applyNumberFormat="0" applyBorder="0" applyAlignment="0" applyProtection="0"/>
    <xf numFmtId="0" fontId="107" fillId="27" borderId="0" applyNumberFormat="0" applyBorder="0" applyAlignment="0" applyProtection="0"/>
    <xf numFmtId="0" fontId="107" fillId="28" borderId="0" applyNumberFormat="0" applyBorder="0" applyAlignment="0" applyProtection="0"/>
    <xf numFmtId="0" fontId="107" fillId="33" borderId="0" applyNumberFormat="0" applyBorder="0" applyAlignment="0" applyProtection="0"/>
    <xf numFmtId="0" fontId="108" fillId="17" borderId="0" applyNumberFormat="0" applyBorder="0" applyAlignment="0" applyProtection="0"/>
    <xf numFmtId="0" fontId="109" fillId="34" borderId="25" applyNumberFormat="0" applyAlignment="0" applyProtection="0"/>
    <xf numFmtId="0" fontId="110" fillId="35" borderId="26" applyNumberFormat="0" applyAlignment="0" applyProtection="0"/>
    <xf numFmtId="9" fontId="3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11" fillId="0" borderId="0" applyNumberFormat="0" applyFill="0" applyBorder="0" applyAlignment="0" applyProtection="0"/>
    <xf numFmtId="0" fontId="112" fillId="18" borderId="0" applyNumberFormat="0" applyBorder="0" applyAlignment="0" applyProtection="0"/>
    <xf numFmtId="43" fontId="39" fillId="0" borderId="0" applyFont="0" applyFill="0" applyBorder="0" applyAlignment="0" applyProtection="0"/>
    <xf numFmtId="0" fontId="113" fillId="0" borderId="27" applyNumberFormat="0" applyFill="0" applyAlignment="0" applyProtection="0"/>
    <xf numFmtId="0" fontId="113" fillId="0" borderId="0" applyNumberFormat="0" applyFill="0" applyBorder="0" applyAlignment="0" applyProtection="0"/>
    <xf numFmtId="0" fontId="114" fillId="21" borderId="25" applyNumberFormat="0" applyAlignment="0" applyProtection="0"/>
    <xf numFmtId="0" fontId="115" fillId="0" borderId="28" applyNumberFormat="0" applyFill="0" applyAlignment="0" applyProtection="0"/>
    <xf numFmtId="0" fontId="116" fillId="36" borderId="0" applyNumberFormat="0" applyBorder="0" applyAlignment="0" applyProtection="0"/>
    <xf numFmtId="43" fontId="11" fillId="0" borderId="0" applyFont="0" applyFill="0" applyBorder="0" applyAlignment="0" applyProtection="0"/>
    <xf numFmtId="0" fontId="18" fillId="0" borderId="0"/>
    <xf numFmtId="0" fontId="18" fillId="0" borderId="0"/>
    <xf numFmtId="0" fontId="18" fillId="0" borderId="0"/>
    <xf numFmtId="43" fontId="11" fillId="0" borderId="0" applyFont="0" applyFill="0" applyBorder="0" applyAlignment="0" applyProtection="0"/>
    <xf numFmtId="0" fontId="38" fillId="37" borderId="29" applyNumberFormat="0" applyFont="0" applyAlignment="0" applyProtection="0"/>
    <xf numFmtId="0" fontId="117" fillId="34" borderId="30" applyNumberFormat="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3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38" fillId="0" borderId="0" applyFon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1" fillId="0" borderId="0"/>
    <xf numFmtId="0" fontId="11" fillId="0" borderId="0"/>
    <xf numFmtId="0" fontId="18" fillId="0" borderId="0"/>
    <xf numFmtId="0" fontId="99" fillId="0" borderId="0">
      <alignment vertical="top"/>
    </xf>
    <xf numFmtId="0" fontId="11" fillId="0" borderId="0"/>
    <xf numFmtId="174" fontId="38" fillId="0" borderId="0" applyProtection="0"/>
    <xf numFmtId="174" fontId="38" fillId="0" borderId="0" applyProtection="0"/>
    <xf numFmtId="0" fontId="18" fillId="0" borderId="0"/>
    <xf numFmtId="44" fontId="38" fillId="0" borderId="0" applyFont="0" applyFill="0" applyBorder="0" applyAlignment="0" applyProtection="0"/>
    <xf numFmtId="0" fontId="11" fillId="0" borderId="0"/>
    <xf numFmtId="9" fontId="3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38" fillId="0" borderId="0" applyFont="0" applyFill="0" applyBorder="0" applyAlignment="0" applyProtection="0"/>
    <xf numFmtId="0" fontId="10" fillId="0" borderId="0"/>
    <xf numFmtId="0" fontId="10" fillId="0" borderId="0"/>
    <xf numFmtId="0" fontId="10" fillId="0" borderId="0"/>
    <xf numFmtId="0" fontId="10" fillId="0" borderId="0"/>
    <xf numFmtId="9" fontId="38" fillId="0" borderId="0" applyFont="0" applyFill="0" applyBorder="0" applyAlignment="0" applyProtection="0"/>
    <xf numFmtId="0" fontId="120" fillId="0" borderId="0"/>
    <xf numFmtId="9" fontId="120" fillId="0" borderId="0" applyFont="0" applyFill="0" applyBorder="0" applyAlignment="0" applyProtection="0"/>
    <xf numFmtId="0" fontId="114" fillId="21" borderId="25" applyNumberFormat="0" applyAlignment="0" applyProtection="0"/>
    <xf numFmtId="43" fontId="120" fillId="0" borderId="0" applyFont="0" applyFill="0" applyBorder="0" applyAlignment="0" applyProtection="0"/>
    <xf numFmtId="43" fontId="120" fillId="0" borderId="0" applyFont="0" applyFill="0" applyBorder="0" applyAlignment="0" applyProtection="0"/>
    <xf numFmtId="44" fontId="120" fillId="0" borderId="0" applyFont="0" applyFill="0" applyBorder="0" applyAlignment="0" applyProtection="0"/>
    <xf numFmtId="44" fontId="120" fillId="0" borderId="0" applyFont="0" applyFill="0" applyBorder="0" applyAlignment="0" applyProtection="0"/>
    <xf numFmtId="44" fontId="120" fillId="0" borderId="0" applyFont="0" applyFill="0" applyBorder="0" applyAlignment="0" applyProtection="0"/>
    <xf numFmtId="43" fontId="120" fillId="0" borderId="0" applyFont="0" applyFill="0" applyBorder="0" applyAlignment="0" applyProtection="0"/>
    <xf numFmtId="0" fontId="114" fillId="21" borderId="25" applyNumberFormat="0" applyAlignment="0" applyProtection="0"/>
    <xf numFmtId="0" fontId="120" fillId="0" borderId="0"/>
    <xf numFmtId="9" fontId="120" fillId="0" borderId="0" applyFont="0" applyFill="0" applyBorder="0" applyAlignment="0" applyProtection="0"/>
    <xf numFmtId="9" fontId="120" fillId="0" borderId="0" applyFont="0" applyFill="0" applyBorder="0" applyAlignment="0" applyProtection="0"/>
    <xf numFmtId="0" fontId="12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43" fontId="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43" fontId="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0" fontId="8" fillId="0" borderId="0"/>
    <xf numFmtId="0" fontId="8" fillId="0" borderId="0"/>
    <xf numFmtId="0" fontId="8" fillId="0" borderId="0"/>
    <xf numFmtId="44" fontId="38" fillId="0" borderId="0" applyFont="0" applyFill="0" applyBorder="0" applyAlignment="0" applyProtection="0"/>
    <xf numFmtId="0" fontId="8" fillId="0" borderId="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44"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4" fillId="0" borderId="0"/>
    <xf numFmtId="43" fontId="4" fillId="0" borderId="0" applyFont="0" applyFill="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06" fillId="1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3" fillId="4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06" fillId="17"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106" fillId="17" borderId="0" applyNumberFormat="0" applyBorder="0" applyAlignment="0" applyProtection="0"/>
    <xf numFmtId="0" fontId="106" fillId="17" borderId="0" applyNumberFormat="0" applyBorder="0" applyAlignment="0" applyProtection="0"/>
    <xf numFmtId="0" fontId="106" fillId="17" borderId="0" applyNumberFormat="0" applyBorder="0" applyAlignment="0" applyProtection="0"/>
    <xf numFmtId="0" fontId="106"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06" fillId="18"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106" fillId="18" borderId="0" applyNumberFormat="0" applyBorder="0" applyAlignment="0" applyProtection="0"/>
    <xf numFmtId="0" fontId="106" fillId="18" borderId="0" applyNumberFormat="0" applyBorder="0" applyAlignment="0" applyProtection="0"/>
    <xf numFmtId="0" fontId="106" fillId="18" borderId="0" applyNumberFormat="0" applyBorder="0" applyAlignment="0" applyProtection="0"/>
    <xf numFmtId="0" fontId="106"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06" fillId="19"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106" fillId="19" borderId="0" applyNumberFormat="0" applyBorder="0" applyAlignment="0" applyProtection="0"/>
    <xf numFmtId="0" fontId="106" fillId="19" borderId="0" applyNumberFormat="0" applyBorder="0" applyAlignment="0" applyProtection="0"/>
    <xf numFmtId="0" fontId="106" fillId="19" borderId="0" applyNumberFormat="0" applyBorder="0" applyAlignment="0" applyProtection="0"/>
    <xf numFmtId="0" fontId="106"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06" fillId="20"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06" fillId="21"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106" fillId="21" borderId="0" applyNumberFormat="0" applyBorder="0" applyAlignment="0" applyProtection="0"/>
    <xf numFmtId="0" fontId="106" fillId="21" borderId="0" applyNumberFormat="0" applyBorder="0" applyAlignment="0" applyProtection="0"/>
    <xf numFmtId="0" fontId="106" fillId="21" borderId="0" applyNumberFormat="0" applyBorder="0" applyAlignment="0" applyProtection="0"/>
    <xf numFmtId="0" fontId="106"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06" fillId="22"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06" fillId="23"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06" fillId="24"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06" fillId="1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106" fillId="19" borderId="0" applyNumberFormat="0" applyBorder="0" applyAlignment="0" applyProtection="0"/>
    <xf numFmtId="0" fontId="106" fillId="19" borderId="0" applyNumberFormat="0" applyBorder="0" applyAlignment="0" applyProtection="0"/>
    <xf numFmtId="0" fontId="106" fillId="19" borderId="0" applyNumberFormat="0" applyBorder="0" applyAlignment="0" applyProtection="0"/>
    <xf numFmtId="0" fontId="106" fillId="19"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06" fillId="22"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06" fillId="25"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106" fillId="25" borderId="0" applyNumberFormat="0" applyBorder="0" applyAlignment="0" applyProtection="0"/>
    <xf numFmtId="0" fontId="106" fillId="25" borderId="0" applyNumberFormat="0" applyBorder="0" applyAlignment="0" applyProtection="0"/>
    <xf numFmtId="0" fontId="106" fillId="25" borderId="0" applyNumberFormat="0" applyBorder="0" applyAlignment="0" applyProtection="0"/>
    <xf numFmtId="0" fontId="106" fillId="25" borderId="0" applyNumberFormat="0" applyBorder="0" applyAlignment="0" applyProtection="0"/>
    <xf numFmtId="0" fontId="146" fillId="26" borderId="0" applyNumberFormat="0" applyBorder="0" applyAlignment="0" applyProtection="0"/>
    <xf numFmtId="0" fontId="146" fillId="26" borderId="0" applyNumberFormat="0" applyBorder="0" applyAlignment="0" applyProtection="0"/>
    <xf numFmtId="0" fontId="107" fillId="26" borderId="0" applyNumberFormat="0" applyBorder="0" applyAlignment="0" applyProtection="0"/>
    <xf numFmtId="0" fontId="144" fillId="48" borderId="0" applyNumberFormat="0" applyBorder="0" applyAlignment="0" applyProtection="0"/>
    <xf numFmtId="0" fontId="107" fillId="26" borderId="0" applyNumberFormat="0" applyBorder="0" applyAlignment="0" applyProtection="0"/>
    <xf numFmtId="0" fontId="107" fillId="26" borderId="0" applyNumberFormat="0" applyBorder="0" applyAlignment="0" applyProtection="0"/>
    <xf numFmtId="0" fontId="107" fillId="26" borderId="0" applyNumberFormat="0" applyBorder="0" applyAlignment="0" applyProtection="0"/>
    <xf numFmtId="0" fontId="107" fillId="26" borderId="0" applyNumberFormat="0" applyBorder="0" applyAlignment="0" applyProtection="0"/>
    <xf numFmtId="0" fontId="146" fillId="23" borderId="0" applyNumberFormat="0" applyBorder="0" applyAlignment="0" applyProtection="0"/>
    <xf numFmtId="0" fontId="146" fillId="23" borderId="0" applyNumberFormat="0" applyBorder="0" applyAlignment="0" applyProtection="0"/>
    <xf numFmtId="0" fontId="107" fillId="23" borderId="0" applyNumberFormat="0" applyBorder="0" applyAlignment="0" applyProtection="0"/>
    <xf numFmtId="0" fontId="144" fillId="52" borderId="0" applyNumberFormat="0" applyBorder="0" applyAlignment="0" applyProtection="0"/>
    <xf numFmtId="0" fontId="107" fillId="23" borderId="0" applyNumberFormat="0" applyBorder="0" applyAlignment="0" applyProtection="0"/>
    <xf numFmtId="0" fontId="107" fillId="23" borderId="0" applyNumberFormat="0" applyBorder="0" applyAlignment="0" applyProtection="0"/>
    <xf numFmtId="0" fontId="107" fillId="23" borderId="0" applyNumberFormat="0" applyBorder="0" applyAlignment="0" applyProtection="0"/>
    <xf numFmtId="0" fontId="107" fillId="23" borderId="0" applyNumberFormat="0" applyBorder="0" applyAlignment="0" applyProtection="0"/>
    <xf numFmtId="0" fontId="146" fillId="24" borderId="0" applyNumberFormat="0" applyBorder="0" applyAlignment="0" applyProtection="0"/>
    <xf numFmtId="0" fontId="146" fillId="24" borderId="0" applyNumberFormat="0" applyBorder="0" applyAlignment="0" applyProtection="0"/>
    <xf numFmtId="0" fontId="107" fillId="24" borderId="0" applyNumberFormat="0" applyBorder="0" applyAlignment="0" applyProtection="0"/>
    <xf numFmtId="0" fontId="144" fillId="56" borderId="0" applyNumberFormat="0" applyBorder="0" applyAlignment="0" applyProtection="0"/>
    <xf numFmtId="0" fontId="107" fillId="24" borderId="0" applyNumberFormat="0" applyBorder="0" applyAlignment="0" applyProtection="0"/>
    <xf numFmtId="0" fontId="107" fillId="24" borderId="0" applyNumberFormat="0" applyBorder="0" applyAlignment="0" applyProtection="0"/>
    <xf numFmtId="0" fontId="107" fillId="24" borderId="0" applyNumberFormat="0" applyBorder="0" applyAlignment="0" applyProtection="0"/>
    <xf numFmtId="0" fontId="107" fillId="24" borderId="0" applyNumberFormat="0" applyBorder="0" applyAlignment="0" applyProtection="0"/>
    <xf numFmtId="0" fontId="146" fillId="27" borderId="0" applyNumberFormat="0" applyBorder="0" applyAlignment="0" applyProtection="0"/>
    <xf numFmtId="0" fontId="146" fillId="27" borderId="0" applyNumberFormat="0" applyBorder="0" applyAlignment="0" applyProtection="0"/>
    <xf numFmtId="0" fontId="107" fillId="27" borderId="0" applyNumberFormat="0" applyBorder="0" applyAlignment="0" applyProtection="0"/>
    <xf numFmtId="0" fontId="144" fillId="60" borderId="0" applyNumberFormat="0" applyBorder="0" applyAlignment="0" applyProtection="0"/>
    <xf numFmtId="0" fontId="107" fillId="27" borderId="0" applyNumberFormat="0" applyBorder="0" applyAlignment="0" applyProtection="0"/>
    <xf numFmtId="0" fontId="107" fillId="27" borderId="0" applyNumberFormat="0" applyBorder="0" applyAlignment="0" applyProtection="0"/>
    <xf numFmtId="0" fontId="107" fillId="27" borderId="0" applyNumberFormat="0" applyBorder="0" applyAlignment="0" applyProtection="0"/>
    <xf numFmtId="0" fontId="107" fillId="27" borderId="0" applyNumberFormat="0" applyBorder="0" applyAlignment="0" applyProtection="0"/>
    <xf numFmtId="0" fontId="146" fillId="28" borderId="0" applyNumberFormat="0" applyBorder="0" applyAlignment="0" applyProtection="0"/>
    <xf numFmtId="0" fontId="146" fillId="28" borderId="0" applyNumberFormat="0" applyBorder="0" applyAlignment="0" applyProtection="0"/>
    <xf numFmtId="0" fontId="107" fillId="28" borderId="0" applyNumberFormat="0" applyBorder="0" applyAlignment="0" applyProtection="0"/>
    <xf numFmtId="0" fontId="144" fillId="64" borderId="0" applyNumberFormat="0" applyBorder="0" applyAlignment="0" applyProtection="0"/>
    <xf numFmtId="0" fontId="107" fillId="28" borderId="0" applyNumberFormat="0" applyBorder="0" applyAlignment="0" applyProtection="0"/>
    <xf numFmtId="0" fontId="107" fillId="28" borderId="0" applyNumberFormat="0" applyBorder="0" applyAlignment="0" applyProtection="0"/>
    <xf numFmtId="0" fontId="107" fillId="28" borderId="0" applyNumberFormat="0" applyBorder="0" applyAlignment="0" applyProtection="0"/>
    <xf numFmtId="0" fontId="107" fillId="28" borderId="0" applyNumberFormat="0" applyBorder="0" applyAlignment="0" applyProtection="0"/>
    <xf numFmtId="0" fontId="146" fillId="29" borderId="0" applyNumberFormat="0" applyBorder="0" applyAlignment="0" applyProtection="0"/>
    <xf numFmtId="0" fontId="146" fillId="29" borderId="0" applyNumberFormat="0" applyBorder="0" applyAlignment="0" applyProtection="0"/>
    <xf numFmtId="0" fontId="107" fillId="29" borderId="0" applyNumberFormat="0" applyBorder="0" applyAlignment="0" applyProtection="0"/>
    <xf numFmtId="0" fontId="144" fillId="68" borderId="0" applyNumberFormat="0" applyBorder="0" applyAlignment="0" applyProtection="0"/>
    <xf numFmtId="0" fontId="107" fillId="29" borderId="0" applyNumberFormat="0" applyBorder="0" applyAlignment="0" applyProtection="0"/>
    <xf numFmtId="0" fontId="107" fillId="29" borderId="0" applyNumberFormat="0" applyBorder="0" applyAlignment="0" applyProtection="0"/>
    <xf numFmtId="0" fontId="107" fillId="29" borderId="0" applyNumberFormat="0" applyBorder="0" applyAlignment="0" applyProtection="0"/>
    <xf numFmtId="0" fontId="107" fillId="29" borderId="0" applyNumberFormat="0" applyBorder="0" applyAlignment="0" applyProtection="0"/>
    <xf numFmtId="0" fontId="146" fillId="30" borderId="0" applyNumberFormat="0" applyBorder="0" applyAlignment="0" applyProtection="0"/>
    <xf numFmtId="0" fontId="146" fillId="30" borderId="0" applyNumberFormat="0" applyBorder="0" applyAlignment="0" applyProtection="0"/>
    <xf numFmtId="0" fontId="107" fillId="30" borderId="0" applyNumberFormat="0" applyBorder="0" applyAlignment="0" applyProtection="0"/>
    <xf numFmtId="0" fontId="144" fillId="45" borderId="0" applyNumberFormat="0" applyBorder="0" applyAlignment="0" applyProtection="0"/>
    <xf numFmtId="0" fontId="107" fillId="30" borderId="0" applyNumberFormat="0" applyBorder="0" applyAlignment="0" applyProtection="0"/>
    <xf numFmtId="0" fontId="107" fillId="30" borderId="0" applyNumberFormat="0" applyBorder="0" applyAlignment="0" applyProtection="0"/>
    <xf numFmtId="0" fontId="107" fillId="30" borderId="0" applyNumberFormat="0" applyBorder="0" applyAlignment="0" applyProtection="0"/>
    <xf numFmtId="0" fontId="107" fillId="30" borderId="0" applyNumberFormat="0" applyBorder="0" applyAlignment="0" applyProtection="0"/>
    <xf numFmtId="0" fontId="146" fillId="31" borderId="0" applyNumberFormat="0" applyBorder="0" applyAlignment="0" applyProtection="0"/>
    <xf numFmtId="0" fontId="146" fillId="31" borderId="0" applyNumberFormat="0" applyBorder="0" applyAlignment="0" applyProtection="0"/>
    <xf numFmtId="0" fontId="107" fillId="31" borderId="0" applyNumberFormat="0" applyBorder="0" applyAlignment="0" applyProtection="0"/>
    <xf numFmtId="0" fontId="144" fillId="49" borderId="0" applyNumberFormat="0" applyBorder="0" applyAlignment="0" applyProtection="0"/>
    <xf numFmtId="0" fontId="107" fillId="31" borderId="0" applyNumberFormat="0" applyBorder="0" applyAlignment="0" applyProtection="0"/>
    <xf numFmtId="0" fontId="107" fillId="31" borderId="0" applyNumberFormat="0" applyBorder="0" applyAlignment="0" applyProtection="0"/>
    <xf numFmtId="0" fontId="107" fillId="31" borderId="0" applyNumberFormat="0" applyBorder="0" applyAlignment="0" applyProtection="0"/>
    <xf numFmtId="0" fontId="107" fillId="31" borderId="0" applyNumberFormat="0" applyBorder="0" applyAlignment="0" applyProtection="0"/>
    <xf numFmtId="0" fontId="146" fillId="32" borderId="0" applyNumberFormat="0" applyBorder="0" applyAlignment="0" applyProtection="0"/>
    <xf numFmtId="0" fontId="146" fillId="32" borderId="0" applyNumberFormat="0" applyBorder="0" applyAlignment="0" applyProtection="0"/>
    <xf numFmtId="0" fontId="107" fillId="32" borderId="0" applyNumberFormat="0" applyBorder="0" applyAlignment="0" applyProtection="0"/>
    <xf numFmtId="0" fontId="144" fillId="53" borderId="0" applyNumberFormat="0" applyBorder="0" applyAlignment="0" applyProtection="0"/>
    <xf numFmtId="0" fontId="107" fillId="32" borderId="0" applyNumberFormat="0" applyBorder="0" applyAlignment="0" applyProtection="0"/>
    <xf numFmtId="0" fontId="107" fillId="32" borderId="0" applyNumberFormat="0" applyBorder="0" applyAlignment="0" applyProtection="0"/>
    <xf numFmtId="0" fontId="107" fillId="32" borderId="0" applyNumberFormat="0" applyBorder="0" applyAlignment="0" applyProtection="0"/>
    <xf numFmtId="0" fontId="107" fillId="32" borderId="0" applyNumberFormat="0" applyBorder="0" applyAlignment="0" applyProtection="0"/>
    <xf numFmtId="0" fontId="146" fillId="27" borderId="0" applyNumberFormat="0" applyBorder="0" applyAlignment="0" applyProtection="0"/>
    <xf numFmtId="0" fontId="146" fillId="27" borderId="0" applyNumberFormat="0" applyBorder="0" applyAlignment="0" applyProtection="0"/>
    <xf numFmtId="0" fontId="107" fillId="27" borderId="0" applyNumberFormat="0" applyBorder="0" applyAlignment="0" applyProtection="0"/>
    <xf numFmtId="0" fontId="144" fillId="57" borderId="0" applyNumberFormat="0" applyBorder="0" applyAlignment="0" applyProtection="0"/>
    <xf numFmtId="0" fontId="107" fillId="27" borderId="0" applyNumberFormat="0" applyBorder="0" applyAlignment="0" applyProtection="0"/>
    <xf numFmtId="0" fontId="107" fillId="27" borderId="0" applyNumberFormat="0" applyBorder="0" applyAlignment="0" applyProtection="0"/>
    <xf numFmtId="0" fontId="107" fillId="27" borderId="0" applyNumberFormat="0" applyBorder="0" applyAlignment="0" applyProtection="0"/>
    <xf numFmtId="0" fontId="107" fillId="27" borderId="0" applyNumberFormat="0" applyBorder="0" applyAlignment="0" applyProtection="0"/>
    <xf numFmtId="0" fontId="146" fillId="28" borderId="0" applyNumberFormat="0" applyBorder="0" applyAlignment="0" applyProtection="0"/>
    <xf numFmtId="0" fontId="146" fillId="28" borderId="0" applyNumberFormat="0" applyBorder="0" applyAlignment="0" applyProtection="0"/>
    <xf numFmtId="0" fontId="107" fillId="28" borderId="0" applyNumberFormat="0" applyBorder="0" applyAlignment="0" applyProtection="0"/>
    <xf numFmtId="0" fontId="144" fillId="61" borderId="0" applyNumberFormat="0" applyBorder="0" applyAlignment="0" applyProtection="0"/>
    <xf numFmtId="0" fontId="107" fillId="28" borderId="0" applyNumberFormat="0" applyBorder="0" applyAlignment="0" applyProtection="0"/>
    <xf numFmtId="0" fontId="107" fillId="28" borderId="0" applyNumberFormat="0" applyBorder="0" applyAlignment="0" applyProtection="0"/>
    <xf numFmtId="0" fontId="107" fillId="28" borderId="0" applyNumberFormat="0" applyBorder="0" applyAlignment="0" applyProtection="0"/>
    <xf numFmtId="0" fontId="107" fillId="28" borderId="0" applyNumberFormat="0" applyBorder="0" applyAlignment="0" applyProtection="0"/>
    <xf numFmtId="0" fontId="146" fillId="33" borderId="0" applyNumberFormat="0" applyBorder="0" applyAlignment="0" applyProtection="0"/>
    <xf numFmtId="0" fontId="146" fillId="33" borderId="0" applyNumberFormat="0" applyBorder="0" applyAlignment="0" applyProtection="0"/>
    <xf numFmtId="0" fontId="107" fillId="33" borderId="0" applyNumberFormat="0" applyBorder="0" applyAlignment="0" applyProtection="0"/>
    <xf numFmtId="0" fontId="144" fillId="65" borderId="0" applyNumberFormat="0" applyBorder="0" applyAlignment="0" applyProtection="0"/>
    <xf numFmtId="0" fontId="107" fillId="33" borderId="0" applyNumberFormat="0" applyBorder="0" applyAlignment="0" applyProtection="0"/>
    <xf numFmtId="0" fontId="107" fillId="33" borderId="0" applyNumberFormat="0" applyBorder="0" applyAlignment="0" applyProtection="0"/>
    <xf numFmtId="0" fontId="107" fillId="33" borderId="0" applyNumberFormat="0" applyBorder="0" applyAlignment="0" applyProtection="0"/>
    <xf numFmtId="0" fontId="107" fillId="33" borderId="0" applyNumberFormat="0" applyBorder="0" applyAlignment="0" applyProtection="0"/>
    <xf numFmtId="0" fontId="147" fillId="17" borderId="0" applyNumberFormat="0" applyBorder="0" applyAlignment="0" applyProtection="0"/>
    <xf numFmtId="0" fontId="147" fillId="17" borderId="0" applyNumberFormat="0" applyBorder="0" applyAlignment="0" applyProtection="0"/>
    <xf numFmtId="0" fontId="108" fillId="17" borderId="0" applyNumberFormat="0" applyBorder="0" applyAlignment="0" applyProtection="0"/>
    <xf numFmtId="0" fontId="135" fillId="39" borderId="0" applyNumberFormat="0" applyBorder="0" applyAlignment="0" applyProtection="0"/>
    <xf numFmtId="0" fontId="108" fillId="17" borderId="0" applyNumberFormat="0" applyBorder="0" applyAlignment="0" applyProtection="0"/>
    <xf numFmtId="0" fontId="108" fillId="17" borderId="0" applyNumberFormat="0" applyBorder="0" applyAlignment="0" applyProtection="0"/>
    <xf numFmtId="0" fontId="108" fillId="17" borderId="0" applyNumberFormat="0" applyBorder="0" applyAlignment="0" applyProtection="0"/>
    <xf numFmtId="0" fontId="108" fillId="17" borderId="0" applyNumberFormat="0" applyBorder="0" applyAlignment="0" applyProtection="0"/>
    <xf numFmtId="0" fontId="148" fillId="34" borderId="25" applyNumberFormat="0" applyAlignment="0" applyProtection="0"/>
    <xf numFmtId="0" fontId="148" fillId="34" borderId="25" applyNumberFormat="0" applyAlignment="0" applyProtection="0"/>
    <xf numFmtId="0" fontId="109" fillId="34" borderId="25" applyNumberFormat="0" applyAlignment="0" applyProtection="0"/>
    <xf numFmtId="0" fontId="139" fillId="42" borderId="36" applyNumberFormat="0" applyAlignment="0" applyProtection="0"/>
    <xf numFmtId="0" fontId="109" fillId="34" borderId="25" applyNumberFormat="0" applyAlignment="0" applyProtection="0"/>
    <xf numFmtId="0" fontId="109" fillId="34" borderId="25" applyNumberFormat="0" applyAlignment="0" applyProtection="0"/>
    <xf numFmtId="0" fontId="109" fillId="34" borderId="25" applyNumberFormat="0" applyAlignment="0" applyProtection="0"/>
    <xf numFmtId="0" fontId="109" fillId="34" borderId="25" applyNumberFormat="0" applyAlignment="0" applyProtection="0"/>
    <xf numFmtId="0" fontId="149" fillId="35" borderId="26" applyNumberFormat="0" applyAlignment="0" applyProtection="0"/>
    <xf numFmtId="0" fontId="149" fillId="35" borderId="26" applyNumberFormat="0" applyAlignment="0" applyProtection="0"/>
    <xf numFmtId="0" fontId="110" fillId="35" borderId="26" applyNumberFormat="0" applyAlignment="0" applyProtection="0"/>
    <xf numFmtId="0" fontId="141" fillId="43" borderId="39" applyNumberFormat="0" applyAlignment="0" applyProtection="0"/>
    <xf numFmtId="0" fontId="110" fillId="35" borderId="26" applyNumberFormat="0" applyAlignment="0" applyProtection="0"/>
    <xf numFmtId="0" fontId="110" fillId="35" borderId="26" applyNumberFormat="0" applyAlignment="0" applyProtection="0"/>
    <xf numFmtId="0" fontId="110" fillId="35" borderId="26" applyNumberFormat="0" applyAlignment="0" applyProtection="0"/>
    <xf numFmtId="0" fontId="110" fillId="35" borderId="26" applyNumberFormat="0" applyAlignment="0" applyProtection="0"/>
    <xf numFmtId="40" fontId="39" fillId="0" borderId="0" applyFont="0" applyFill="0" applyBorder="0" applyAlignment="0" applyProtection="0"/>
    <xf numFmtId="40" fontId="3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0" fontId="39" fillId="0" borderId="0" applyFont="0" applyFill="0" applyBorder="0" applyAlignment="0" applyProtection="0"/>
    <xf numFmtId="40" fontId="39" fillId="0" borderId="0" applyFont="0" applyFill="0" applyBorder="0" applyAlignment="0" applyProtection="0"/>
    <xf numFmtId="43" fontId="105" fillId="0" borderId="0" applyFont="0" applyFill="0" applyBorder="0" applyAlignment="0" applyProtection="0"/>
    <xf numFmtId="40" fontId="39" fillId="0" borderId="0" applyFont="0" applyFill="0" applyBorder="0" applyAlignment="0" applyProtection="0"/>
    <xf numFmtId="40" fontId="39" fillId="0" borderId="0" applyFont="0" applyFill="0" applyBorder="0" applyAlignment="0" applyProtection="0"/>
    <xf numFmtId="3" fontId="150"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4"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05"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278" fontId="150" fillId="0" borderId="0" applyFont="0" applyFill="0" applyBorder="0" applyAlignment="0" applyProtection="0"/>
    <xf numFmtId="0" fontId="150" fillId="0" borderId="0" applyFont="0" applyFill="0" applyBorder="0" applyAlignment="0" applyProtection="0"/>
    <xf numFmtId="0" fontId="151" fillId="0" borderId="0" applyNumberFormat="0" applyFill="0" applyBorder="0" applyAlignment="0" applyProtection="0"/>
    <xf numFmtId="0" fontId="151" fillId="0" borderId="0" applyNumberFormat="0" applyFill="0" applyBorder="0" applyAlignment="0" applyProtection="0"/>
    <xf numFmtId="0" fontId="111" fillId="0" borderId="0" applyNumberFormat="0" applyFill="0" applyBorder="0" applyAlignment="0" applyProtection="0"/>
    <xf numFmtId="0" fontId="143"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2" fontId="150" fillId="0" borderId="0" applyFont="0" applyFill="0" applyBorder="0" applyAlignment="0" applyProtection="0"/>
    <xf numFmtId="0" fontId="152" fillId="18" borderId="0" applyNumberFormat="0" applyBorder="0" applyAlignment="0" applyProtection="0"/>
    <xf numFmtId="0" fontId="152" fillId="18" borderId="0" applyNumberFormat="0" applyBorder="0" applyAlignment="0" applyProtection="0"/>
    <xf numFmtId="0" fontId="112" fillId="18" borderId="0" applyNumberFormat="0" applyBorder="0" applyAlignment="0" applyProtection="0"/>
    <xf numFmtId="0" fontId="134" fillId="38" borderId="0" applyNumberFormat="0" applyBorder="0" applyAlignment="0" applyProtection="0"/>
    <xf numFmtId="0" fontId="112" fillId="18" borderId="0" applyNumberFormat="0" applyBorder="0" applyAlignment="0" applyProtection="0"/>
    <xf numFmtId="0" fontId="112" fillId="18" borderId="0" applyNumberFormat="0" applyBorder="0" applyAlignment="0" applyProtection="0"/>
    <xf numFmtId="0" fontId="112" fillId="18" borderId="0" applyNumberFormat="0" applyBorder="0" applyAlignment="0" applyProtection="0"/>
    <xf numFmtId="0" fontId="112" fillId="18" borderId="0" applyNumberFormat="0" applyBorder="0" applyAlignment="0" applyProtection="0"/>
    <xf numFmtId="0" fontId="34" fillId="0" borderId="0" applyFon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34" fillId="0" borderId="0" applyFont="0" applyFill="0" applyBorder="0" applyAlignment="0" applyProtection="0"/>
    <xf numFmtId="0" fontId="154" fillId="0" borderId="41" applyNumberFormat="0" applyFill="0" applyAlignment="0" applyProtection="0"/>
    <xf numFmtId="0" fontId="3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20" fillId="0" borderId="0" applyFont="0" applyFill="0" applyBorder="0" applyAlignment="0" applyProtection="0"/>
    <xf numFmtId="0" fontId="156" fillId="0" borderId="42" applyNumberFormat="0" applyFill="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157" fillId="0" borderId="27" applyNumberFormat="0" applyFill="0" applyAlignment="0" applyProtection="0"/>
    <xf numFmtId="0" fontId="157" fillId="0" borderId="27" applyNumberFormat="0" applyFill="0" applyAlignment="0" applyProtection="0"/>
    <xf numFmtId="0" fontId="113" fillId="0" borderId="27" applyNumberFormat="0" applyFill="0" applyAlignment="0" applyProtection="0"/>
    <xf numFmtId="0" fontId="133" fillId="0" borderId="35" applyNumberFormat="0" applyFill="0" applyAlignment="0" applyProtection="0"/>
    <xf numFmtId="0" fontId="113" fillId="0" borderId="27" applyNumberFormat="0" applyFill="0" applyAlignment="0" applyProtection="0"/>
    <xf numFmtId="0" fontId="113" fillId="0" borderId="27" applyNumberFormat="0" applyFill="0" applyAlignment="0" applyProtection="0"/>
    <xf numFmtId="0" fontId="113" fillId="0" borderId="27" applyNumberFormat="0" applyFill="0" applyAlignment="0" applyProtection="0"/>
    <xf numFmtId="0" fontId="113" fillId="0" borderId="27" applyNumberFormat="0" applyFill="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13" fillId="0" borderId="0" applyNumberFormat="0" applyFill="0" applyBorder="0" applyAlignment="0" applyProtection="0"/>
    <xf numFmtId="0" fontId="13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58" fillId="21" borderId="25" applyNumberFormat="0" applyAlignment="0" applyProtection="0"/>
    <xf numFmtId="0" fontId="137" fillId="41" borderId="36" applyNumberFormat="0" applyAlignment="0" applyProtection="0"/>
    <xf numFmtId="0" fontId="114" fillId="21" borderId="25" applyNumberFormat="0" applyAlignment="0" applyProtection="0"/>
    <xf numFmtId="0" fontId="114" fillId="21" borderId="25" applyNumberFormat="0" applyAlignment="0" applyProtection="0"/>
    <xf numFmtId="0" fontId="114" fillId="21" borderId="25" applyNumberFormat="0" applyAlignment="0" applyProtection="0"/>
    <xf numFmtId="0" fontId="114" fillId="21" borderId="25" applyNumberFormat="0" applyAlignment="0" applyProtection="0"/>
    <xf numFmtId="0" fontId="159" fillId="0" borderId="28" applyNumberFormat="0" applyFill="0" applyAlignment="0" applyProtection="0"/>
    <xf numFmtId="0" fontId="159" fillId="0" borderId="28" applyNumberFormat="0" applyFill="0" applyAlignment="0" applyProtection="0"/>
    <xf numFmtId="0" fontId="115" fillId="0" borderId="28" applyNumberFormat="0" applyFill="0" applyAlignment="0" applyProtection="0"/>
    <xf numFmtId="0" fontId="140" fillId="0" borderId="38" applyNumberFormat="0" applyFill="0" applyAlignment="0" applyProtection="0"/>
    <xf numFmtId="0" fontId="115" fillId="0" borderId="28" applyNumberFormat="0" applyFill="0" applyAlignment="0" applyProtection="0"/>
    <xf numFmtId="0" fontId="115" fillId="0" borderId="28" applyNumberFormat="0" applyFill="0" applyAlignment="0" applyProtection="0"/>
    <xf numFmtId="0" fontId="115" fillId="0" borderId="28" applyNumberFormat="0" applyFill="0" applyAlignment="0" applyProtection="0"/>
    <xf numFmtId="0" fontId="115" fillId="0" borderId="28" applyNumberFormat="0" applyFill="0" applyAlignment="0" applyProtection="0"/>
    <xf numFmtId="0" fontId="160" fillId="36" borderId="0" applyNumberFormat="0" applyBorder="0" applyAlignment="0" applyProtection="0"/>
    <xf numFmtId="0" fontId="160" fillId="36" borderId="0" applyNumberFormat="0" applyBorder="0" applyAlignment="0" applyProtection="0"/>
    <xf numFmtId="0" fontId="116" fillId="36" borderId="0" applyNumberFormat="0" applyBorder="0" applyAlignment="0" applyProtection="0"/>
    <xf numFmtId="0" fontId="136" fillId="40" borderId="0" applyNumberFormat="0" applyBorder="0" applyAlignment="0" applyProtection="0"/>
    <xf numFmtId="0" fontId="116" fillId="36" borderId="0" applyNumberFormat="0" applyBorder="0" applyAlignment="0" applyProtection="0"/>
    <xf numFmtId="0" fontId="116" fillId="36" borderId="0" applyNumberFormat="0" applyBorder="0" applyAlignment="0" applyProtection="0"/>
    <xf numFmtId="0" fontId="116" fillId="36" borderId="0" applyNumberFormat="0" applyBorder="0" applyAlignment="0" applyProtection="0"/>
    <xf numFmtId="0" fontId="116" fillId="3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9" fillId="0" borderId="0"/>
    <xf numFmtId="0" fontId="18" fillId="0" borderId="0"/>
    <xf numFmtId="0" fontId="39" fillId="0" borderId="0"/>
    <xf numFmtId="0" fontId="18" fillId="0" borderId="0"/>
    <xf numFmtId="0" fontId="39" fillId="0" borderId="0"/>
    <xf numFmtId="174" fontId="38" fillId="0" borderId="0" applyProtection="0"/>
    <xf numFmtId="0" fontId="39" fillId="0" borderId="0"/>
    <xf numFmtId="0" fontId="39" fillId="0" borderId="0"/>
    <xf numFmtId="174" fontId="38" fillId="0" borderId="0" applyProtection="0"/>
    <xf numFmtId="174" fontId="38" fillId="0" borderId="0" applyProtection="0"/>
    <xf numFmtId="0" fontId="39" fillId="0" borderId="0"/>
    <xf numFmtId="0" fontId="39" fillId="0" borderId="0"/>
    <xf numFmtId="0" fontId="39" fillId="0" borderId="0"/>
    <xf numFmtId="0" fontId="18" fillId="0" borderId="0"/>
    <xf numFmtId="0" fontId="18" fillId="0" borderId="0"/>
    <xf numFmtId="0" fontId="18" fillId="0" borderId="0"/>
    <xf numFmtId="0" fontId="161" fillId="0" borderId="0"/>
    <xf numFmtId="0" fontId="39" fillId="0" borderId="0"/>
    <xf numFmtId="0" fontId="162" fillId="0" borderId="0"/>
    <xf numFmtId="0" fontId="39" fillId="0" borderId="0"/>
    <xf numFmtId="0" fontId="162" fillId="0" borderId="0"/>
    <xf numFmtId="0" fontId="18" fillId="0" borderId="0"/>
    <xf numFmtId="0" fontId="16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79" fontId="18" fillId="0" borderId="0"/>
    <xf numFmtId="279"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79" fontId="18" fillId="0" borderId="0"/>
    <xf numFmtId="279"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9" fillId="0" borderId="0"/>
    <xf numFmtId="0" fontId="18" fillId="37" borderId="29" applyNumberFormat="0" applyFont="0" applyAlignment="0" applyProtection="0"/>
    <xf numFmtId="0" fontId="18" fillId="37" borderId="29" applyNumberFormat="0" applyFont="0" applyAlignment="0" applyProtection="0"/>
    <xf numFmtId="0" fontId="38" fillId="37" borderId="29" applyNumberFormat="0" applyFont="0" applyAlignment="0" applyProtection="0"/>
    <xf numFmtId="0" fontId="3" fillId="44" borderId="40" applyNumberFormat="0" applyFont="0" applyAlignment="0" applyProtection="0"/>
    <xf numFmtId="0" fontId="3" fillId="44" borderId="40" applyNumberFormat="0" applyFont="0" applyAlignment="0" applyProtection="0"/>
    <xf numFmtId="0" fontId="3" fillId="44" borderId="40" applyNumberFormat="0" applyFont="0" applyAlignment="0" applyProtection="0"/>
    <xf numFmtId="0" fontId="3" fillId="44" borderId="40" applyNumberFormat="0" applyFont="0" applyAlignment="0" applyProtection="0"/>
    <xf numFmtId="0" fontId="3" fillId="44" borderId="40" applyNumberFormat="0" applyFont="0" applyAlignment="0" applyProtection="0"/>
    <xf numFmtId="0" fontId="3" fillId="44" borderId="40" applyNumberFormat="0" applyFont="0" applyAlignment="0" applyProtection="0"/>
    <xf numFmtId="0" fontId="3" fillId="44" borderId="40" applyNumberFormat="0" applyFont="0" applyAlignment="0" applyProtection="0"/>
    <xf numFmtId="0" fontId="38" fillId="37" borderId="29" applyNumberFormat="0" applyFont="0" applyAlignment="0" applyProtection="0"/>
    <xf numFmtId="0" fontId="38" fillId="37" borderId="29" applyNumberFormat="0" applyFont="0" applyAlignment="0" applyProtection="0"/>
    <xf numFmtId="0" fontId="38" fillId="37" borderId="29" applyNumberFormat="0" applyFont="0" applyAlignment="0" applyProtection="0"/>
    <xf numFmtId="0" fontId="38" fillId="37" borderId="29" applyNumberFormat="0" applyFont="0" applyAlignment="0" applyProtection="0"/>
    <xf numFmtId="0" fontId="163" fillId="34" borderId="30" applyNumberFormat="0" applyAlignment="0" applyProtection="0"/>
    <xf numFmtId="0" fontId="163" fillId="34" borderId="30" applyNumberFormat="0" applyAlignment="0" applyProtection="0"/>
    <xf numFmtId="0" fontId="117" fillId="34" borderId="30" applyNumberFormat="0" applyAlignment="0" applyProtection="0"/>
    <xf numFmtId="0" fontId="138" fillId="42" borderId="37" applyNumberFormat="0" applyAlignment="0" applyProtection="0"/>
    <xf numFmtId="0" fontId="117" fillId="34" borderId="30" applyNumberFormat="0" applyAlignment="0" applyProtection="0"/>
    <xf numFmtId="0" fontId="117" fillId="34" borderId="30" applyNumberFormat="0" applyAlignment="0" applyProtection="0"/>
    <xf numFmtId="0" fontId="117" fillId="34" borderId="30" applyNumberFormat="0" applyAlignment="0" applyProtection="0"/>
    <xf numFmtId="0" fontId="117" fillId="34" borderId="30" applyNumberFormat="0" applyAlignment="0" applyProtection="0"/>
    <xf numFmtId="9" fontId="1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162"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0" fontId="39" fillId="0" borderId="0" applyNumberFormat="0" applyFont="0" applyFill="0" applyBorder="0" applyAlignment="0" applyProtection="0">
      <alignment horizontal="left"/>
    </xf>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162"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15"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162"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4" fontId="39" fillId="0" borderId="0" applyFont="0" applyFill="0" applyBorder="0" applyAlignment="0" applyProtection="0"/>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164"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0" fontId="40" fillId="0" borderId="8">
      <alignment horizontal="center"/>
    </xf>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162"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3" fontId="39" fillId="0" borderId="0" applyFont="0" applyFill="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162"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39" fillId="12" borderId="0" applyNumberFormat="0" applyFont="0" applyBorder="0" applyAlignment="0" applyProtection="0"/>
    <xf numFmtId="0" fontId="118" fillId="0" borderId="0" applyNumberFormat="0" applyFill="0" applyBorder="0" applyAlignment="0" applyProtection="0"/>
    <xf numFmtId="0" fontId="132"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8" fillId="0" borderId="0" applyFont="0" applyFill="0" applyBorder="0" applyAlignment="0" applyProtection="0"/>
    <xf numFmtId="0" fontId="150" fillId="0" borderId="2" applyNumberFormat="0" applyFont="0" applyFill="0" applyAlignment="0" applyProtection="0"/>
    <xf numFmtId="0" fontId="150" fillId="0" borderId="2" applyNumberFormat="0" applyFont="0" applyFill="0" applyAlignment="0" applyProtection="0"/>
    <xf numFmtId="0" fontId="18" fillId="0" borderId="0" applyFont="0" applyFill="0" applyBorder="0" applyAlignment="0" applyProtection="0"/>
    <xf numFmtId="0" fontId="165" fillId="0" borderId="43" applyNumberFormat="0" applyFill="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19" fillId="0" borderId="0" applyNumberFormat="0" applyFill="0" applyBorder="0" applyAlignment="0" applyProtection="0"/>
    <xf numFmtId="0" fontId="142"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3" fontId="18" fillId="0" borderId="0"/>
    <xf numFmtId="14" fontId="43" fillId="5" borderId="34">
      <alignment horizontal="center" vertical="center" wrapText="1"/>
    </xf>
    <xf numFmtId="0" fontId="36" fillId="0" borderId="34"/>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0" fillId="0" borderId="34">
      <alignment horizontal="center"/>
    </xf>
    <xf numFmtId="0" fontId="55" fillId="0" borderId="34">
      <alignment horizontal="right"/>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18" fillId="0" borderId="0"/>
    <xf numFmtId="174" fontId="38" fillId="0" borderId="0" applyProtection="0"/>
    <xf numFmtId="41" fontId="38" fillId="0" borderId="0" applyFont="0" applyFill="0" applyBorder="0" applyAlignment="0" applyProtection="0"/>
    <xf numFmtId="0" fontId="18" fillId="0" borderId="0"/>
    <xf numFmtId="0" fontId="18" fillId="0" borderId="0"/>
    <xf numFmtId="0" fontId="1" fillId="0" borderId="0"/>
    <xf numFmtId="41"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1" fontId="18" fillId="0" borderId="0" applyFont="0" applyFill="0" applyBorder="0" applyAlignment="0" applyProtection="0"/>
  </cellStyleXfs>
  <cellXfs count="921">
    <xf numFmtId="174" fontId="0" fillId="0" borderId="0" xfId="0"/>
    <xf numFmtId="0" fontId="58" fillId="0" borderId="0" xfId="211" applyFont="1"/>
    <xf numFmtId="0" fontId="65" fillId="0" borderId="0" xfId="211" applyFont="1" applyAlignment="1">
      <alignment horizontal="centerContinuous"/>
    </xf>
    <xf numFmtId="0" fontId="65" fillId="0" borderId="0" xfId="211" applyFont="1" applyAlignment="1">
      <alignment horizontal="center" wrapText="1"/>
    </xf>
    <xf numFmtId="0" fontId="65" fillId="0" borderId="0" xfId="206" applyFont="1" applyAlignment="1">
      <alignment horizontal="center" wrapText="1"/>
    </xf>
    <xf numFmtId="0" fontId="58" fillId="0" borderId="0" xfId="211" quotePrefix="1" applyFont="1" applyAlignment="1">
      <alignment horizontal="left"/>
    </xf>
    <xf numFmtId="41" fontId="58" fillId="14" borderId="0" xfId="211" applyNumberFormat="1" applyFont="1" applyFill="1"/>
    <xf numFmtId="0" fontId="58" fillId="0" borderId="0" xfId="211" applyFont="1" applyAlignment="1">
      <alignment horizontal="right"/>
    </xf>
    <xf numFmtId="37" fontId="58" fillId="0" borderId="0" xfId="211" applyNumberFormat="1" applyFont="1"/>
    <xf numFmtId="0" fontId="65" fillId="0" borderId="0" xfId="211" applyFont="1" applyAlignment="1">
      <alignment horizontal="centerContinuous" wrapText="1"/>
    </xf>
    <xf numFmtId="0" fontId="65" fillId="0" borderId="0" xfId="211" applyFont="1" applyAlignment="1">
      <alignment horizontal="center"/>
    </xf>
    <xf numFmtId="174" fontId="58" fillId="0" borderId="0" xfId="0" applyFont="1" applyAlignment="1">
      <alignment wrapText="1"/>
    </xf>
    <xf numFmtId="0" fontId="88" fillId="0" borderId="0" xfId="0" applyNumberFormat="1" applyFont="1" applyAlignment="1">
      <alignment horizontal="center"/>
    </xf>
    <xf numFmtId="174" fontId="88" fillId="0" borderId="0" xfId="0" applyFont="1"/>
    <xf numFmtId="174" fontId="58" fillId="0" borderId="0" xfId="0" applyFont="1"/>
    <xf numFmtId="174" fontId="58" fillId="0" borderId="0" xfId="207" applyFont="1"/>
    <xf numFmtId="175" fontId="58" fillId="0" borderId="0" xfId="59" applyNumberFormat="1" applyFont="1" applyAlignment="1"/>
    <xf numFmtId="0" fontId="58" fillId="0" borderId="0" xfId="201" applyNumberFormat="1" applyFont="1" applyProtection="1">
      <protection locked="0"/>
    </xf>
    <xf numFmtId="0" fontId="58" fillId="0" borderId="0" xfId="201" applyNumberFormat="1" applyFont="1" applyAlignment="1" applyProtection="1">
      <alignment horizontal="center"/>
      <protection locked="0"/>
    </xf>
    <xf numFmtId="0" fontId="58" fillId="14" borderId="0" xfId="201" applyNumberFormat="1" applyFont="1" applyFill="1" applyAlignment="1">
      <alignment horizontal="right"/>
    </xf>
    <xf numFmtId="3" fontId="58" fillId="0" borderId="0" xfId="201" applyNumberFormat="1" applyFont="1"/>
    <xf numFmtId="3" fontId="58" fillId="0" borderId="0" xfId="201" applyNumberFormat="1" applyFont="1" applyAlignment="1">
      <alignment horizontal="center"/>
    </xf>
    <xf numFmtId="174" fontId="58" fillId="0" borderId="0" xfId="201" applyFont="1"/>
    <xf numFmtId="0" fontId="58" fillId="0" borderId="0" xfId="201" applyNumberFormat="1" applyFont="1"/>
    <xf numFmtId="43" fontId="58" fillId="0" borderId="0" xfId="59" applyFont="1" applyAlignment="1"/>
    <xf numFmtId="0" fontId="58" fillId="0" borderId="0" xfId="210" applyNumberFormat="1" applyFont="1" applyProtection="1">
      <protection locked="0"/>
    </xf>
    <xf numFmtId="3" fontId="58" fillId="0" borderId="0" xfId="210" applyNumberFormat="1" applyFont="1"/>
    <xf numFmtId="3" fontId="58" fillId="0" borderId="8" xfId="210" applyNumberFormat="1" applyFont="1" applyBorder="1" applyAlignment="1">
      <alignment horizontal="center"/>
    </xf>
    <xf numFmtId="0" fontId="58" fillId="0" borderId="0" xfId="210" applyNumberFormat="1" applyFont="1"/>
    <xf numFmtId="3" fontId="58" fillId="0" borderId="0" xfId="210" applyNumberFormat="1" applyFont="1" applyAlignment="1">
      <alignment horizontal="center"/>
    </xf>
    <xf numFmtId="0" fontId="58" fillId="0" borderId="8" xfId="210" applyNumberFormat="1" applyFont="1" applyBorder="1" applyAlignment="1" applyProtection="1">
      <alignment horizontal="center"/>
      <protection locked="0"/>
    </xf>
    <xf numFmtId="174" fontId="58" fillId="0" borderId="0" xfId="210" applyFont="1"/>
    <xf numFmtId="169" fontId="58" fillId="0" borderId="0" xfId="210" applyNumberFormat="1" applyFont="1"/>
    <xf numFmtId="166" fontId="58" fillId="0" borderId="0" xfId="210" applyNumberFormat="1" applyFont="1" applyAlignment="1">
      <alignment horizontal="center"/>
    </xf>
    <xf numFmtId="164" fontId="58" fillId="0" borderId="0" xfId="210" applyNumberFormat="1" applyFont="1" applyAlignment="1">
      <alignment horizontal="left"/>
    </xf>
    <xf numFmtId="175" fontId="58" fillId="0" borderId="0" xfId="59" applyNumberFormat="1" applyFont="1" applyBorder="1" applyAlignment="1"/>
    <xf numFmtId="10" fontId="58" fillId="0" borderId="0" xfId="210" applyNumberFormat="1" applyFont="1" applyAlignment="1">
      <alignment horizontal="left"/>
    </xf>
    <xf numFmtId="3" fontId="58" fillId="0" borderId="0" xfId="188" applyNumberFormat="1" applyFont="1"/>
    <xf numFmtId="166" fontId="58" fillId="0" borderId="0" xfId="188" applyNumberFormat="1" applyFont="1"/>
    <xf numFmtId="0" fontId="58" fillId="0" borderId="0" xfId="188" applyFont="1"/>
    <xf numFmtId="164" fontId="58" fillId="0" borderId="0" xfId="210" applyNumberFormat="1" applyFont="1" applyAlignment="1" applyProtection="1">
      <alignment horizontal="left"/>
      <protection locked="0"/>
    </xf>
    <xf numFmtId="174" fontId="58" fillId="0" borderId="1" xfId="201" applyFont="1" applyBorder="1"/>
    <xf numFmtId="175" fontId="58" fillId="0" borderId="0" xfId="59" applyNumberFormat="1" applyFont="1" applyFill="1" applyBorder="1" applyAlignment="1"/>
    <xf numFmtId="43" fontId="58" fillId="0" borderId="0" xfId="59" applyFont="1" applyFill="1" applyBorder="1" applyAlignment="1"/>
    <xf numFmtId="174" fontId="89" fillId="0" borderId="0" xfId="201" applyFont="1"/>
    <xf numFmtId="174" fontId="58" fillId="0" borderId="0" xfId="201" applyFont="1" applyAlignment="1">
      <alignment horizontal="center"/>
    </xf>
    <xf numFmtId="174" fontId="58" fillId="0" borderId="0" xfId="201" applyFont="1" applyAlignment="1">
      <alignment horizontal="right"/>
    </xf>
    <xf numFmtId="0" fontId="58" fillId="0" borderId="0" xfId="201" applyNumberFormat="1" applyFont="1" applyAlignment="1">
      <alignment horizontal="right"/>
    </xf>
    <xf numFmtId="0" fontId="90" fillId="0" borderId="0" xfId="201" applyNumberFormat="1" applyFont="1"/>
    <xf numFmtId="0" fontId="90" fillId="0" borderId="0" xfId="201" applyNumberFormat="1" applyFont="1" applyAlignment="1">
      <alignment horizontal="center"/>
    </xf>
    <xf numFmtId="49" fontId="58" fillId="0" borderId="0" xfId="201" applyNumberFormat="1" applyFont="1"/>
    <xf numFmtId="0" fontId="58" fillId="0" borderId="0" xfId="201" applyNumberFormat="1" applyFont="1" applyAlignment="1">
      <alignment horizontal="center"/>
    </xf>
    <xf numFmtId="49" fontId="58" fillId="0" borderId="0" xfId="201" applyNumberFormat="1" applyFont="1" applyAlignment="1">
      <alignment horizontal="center"/>
    </xf>
    <xf numFmtId="3" fontId="65" fillId="0" borderId="0" xfId="201" applyNumberFormat="1" applyFont="1" applyAlignment="1">
      <alignment horizontal="center"/>
    </xf>
    <xf numFmtId="174" fontId="65" fillId="0" borderId="0" xfId="201" applyFont="1" applyAlignment="1">
      <alignment horizontal="center"/>
    </xf>
    <xf numFmtId="0" fontId="65" fillId="0" borderId="0" xfId="201" applyNumberFormat="1" applyFont="1" applyAlignment="1" applyProtection="1">
      <alignment horizontal="center"/>
      <protection locked="0"/>
    </xf>
    <xf numFmtId="0" fontId="65" fillId="0" borderId="0" xfId="201" applyNumberFormat="1" applyFont="1" applyAlignment="1">
      <alignment horizontal="center"/>
    </xf>
    <xf numFmtId="0" fontId="65" fillId="0" borderId="0" xfId="201" applyNumberFormat="1" applyFont="1"/>
    <xf numFmtId="0" fontId="91" fillId="0" borderId="0" xfId="201" applyNumberFormat="1" applyFont="1" applyAlignment="1" applyProtection="1">
      <alignment horizontal="center"/>
      <protection locked="0"/>
    </xf>
    <xf numFmtId="3" fontId="58" fillId="0" borderId="0" xfId="201" applyNumberFormat="1" applyFont="1" applyAlignment="1">
      <alignment horizontal="left"/>
    </xf>
    <xf numFmtId="10" fontId="92" fillId="0" borderId="0" xfId="265" applyNumberFormat="1" applyFont="1" applyFill="1" applyBorder="1" applyAlignment="1"/>
    <xf numFmtId="10" fontId="65" fillId="0" borderId="0" xfId="201" applyNumberFormat="1" applyFont="1"/>
    <xf numFmtId="3" fontId="65" fillId="0" borderId="0" xfId="201" applyNumberFormat="1" applyFont="1"/>
    <xf numFmtId="165" fontId="65" fillId="0" borderId="0" xfId="201" applyNumberFormat="1" applyFont="1"/>
    <xf numFmtId="10" fontId="58" fillId="0" borderId="0" xfId="201" applyNumberFormat="1" applyFont="1"/>
    <xf numFmtId="49" fontId="65" fillId="0" borderId="0" xfId="201" applyNumberFormat="1" applyFont="1" applyAlignment="1">
      <alignment horizontal="center"/>
    </xf>
    <xf numFmtId="174" fontId="65" fillId="0" borderId="0" xfId="201" applyFont="1"/>
    <xf numFmtId="3" fontId="65" fillId="0" borderId="0" xfId="201" applyNumberFormat="1" applyFont="1" applyAlignment="1">
      <alignment horizontal="left"/>
    </xf>
    <xf numFmtId="10" fontId="65" fillId="0" borderId="0" xfId="265" applyNumberFormat="1" applyFont="1" applyFill="1" applyBorder="1" applyAlignment="1"/>
    <xf numFmtId="0" fontId="58" fillId="0" borderId="0" xfId="201" applyNumberFormat="1" applyFont="1" applyAlignment="1">
      <alignment horizontal="fill"/>
    </xf>
    <xf numFmtId="174" fontId="93" fillId="0" borderId="0" xfId="201" applyFont="1"/>
    <xf numFmtId="3" fontId="93" fillId="0" borderId="0" xfId="201" applyNumberFormat="1" applyFont="1"/>
    <xf numFmtId="164" fontId="58" fillId="0" borderId="0" xfId="201" applyNumberFormat="1" applyFont="1" applyAlignment="1">
      <alignment horizontal="left"/>
    </xf>
    <xf numFmtId="164" fontId="58" fillId="0" borderId="0" xfId="201" applyNumberFormat="1" applyFont="1" applyAlignment="1">
      <alignment horizontal="center"/>
    </xf>
    <xf numFmtId="170" fontId="58" fillId="0" borderId="0" xfId="201" applyNumberFormat="1" applyFont="1"/>
    <xf numFmtId="0" fontId="93" fillId="0" borderId="0" xfId="201" applyNumberFormat="1" applyFont="1"/>
    <xf numFmtId="177" fontId="65" fillId="0" borderId="0" xfId="201" applyNumberFormat="1" applyFont="1" applyAlignment="1">
      <alignment horizontal="center"/>
    </xf>
    <xf numFmtId="174" fontId="65" fillId="0" borderId="7" xfId="201" applyFont="1" applyBorder="1"/>
    <xf numFmtId="0" fontId="65" fillId="0" borderId="7" xfId="201" applyNumberFormat="1" applyFont="1" applyBorder="1" applyAlignment="1">
      <alignment horizontal="center" wrapText="1"/>
    </xf>
    <xf numFmtId="174" fontId="65" fillId="0" borderId="9" xfId="201" applyFont="1" applyBorder="1" applyAlignment="1">
      <alignment horizontal="center" wrapText="1"/>
    </xf>
    <xf numFmtId="3" fontId="65" fillId="0" borderId="9" xfId="201" applyNumberFormat="1" applyFont="1" applyBorder="1" applyAlignment="1">
      <alignment horizontal="center" wrapText="1"/>
    </xf>
    <xf numFmtId="0" fontId="58" fillId="0" borderId="7" xfId="201" applyNumberFormat="1" applyFont="1" applyBorder="1"/>
    <xf numFmtId="0" fontId="58" fillId="0" borderId="7" xfId="201" applyNumberFormat="1" applyFont="1" applyBorder="1" applyAlignment="1">
      <alignment horizontal="center"/>
    </xf>
    <xf numFmtId="0" fontId="58" fillId="0" borderId="9" xfId="201" applyNumberFormat="1" applyFont="1" applyBorder="1" applyAlignment="1">
      <alignment horizontal="center"/>
    </xf>
    <xf numFmtId="3" fontId="58" fillId="0" borderId="9" xfId="201" applyNumberFormat="1" applyFont="1" applyBorder="1" applyAlignment="1">
      <alignment horizontal="center" wrapText="1"/>
    </xf>
    <xf numFmtId="3" fontId="58" fillId="0" borderId="7" xfId="201" applyNumberFormat="1" applyFont="1" applyBorder="1" applyAlignment="1">
      <alignment horizontal="center"/>
    </xf>
    <xf numFmtId="0" fontId="58" fillId="0" borderId="11" xfId="201" applyNumberFormat="1" applyFont="1" applyBorder="1"/>
    <xf numFmtId="3" fontId="58" fillId="0" borderId="11" xfId="201" applyNumberFormat="1" applyFont="1" applyBorder="1"/>
    <xf numFmtId="174" fontId="58" fillId="0" borderId="0" xfId="209" applyFont="1"/>
    <xf numFmtId="176" fontId="58" fillId="14" borderId="0" xfId="93" applyNumberFormat="1" applyFont="1" applyFill="1" applyBorder="1" applyAlignment="1"/>
    <xf numFmtId="174" fontId="58" fillId="0" borderId="0" xfId="201" applyFont="1" applyAlignment="1">
      <alignment horizontal="center" vertical="top"/>
    </xf>
    <xf numFmtId="49" fontId="88" fillId="0" borderId="0" xfId="0" applyNumberFormat="1" applyFont="1" applyAlignment="1">
      <alignment horizontal="center"/>
    </xf>
    <xf numFmtId="3" fontId="88" fillId="0" borderId="0" xfId="210" applyNumberFormat="1" applyFont="1"/>
    <xf numFmtId="0" fontId="58" fillId="0" borderId="0" xfId="192" applyFont="1"/>
    <xf numFmtId="43" fontId="58" fillId="0" borderId="0" xfId="192" applyNumberFormat="1" applyFont="1"/>
    <xf numFmtId="0" fontId="58" fillId="0" borderId="0" xfId="188" applyFont="1" applyAlignment="1">
      <alignment horizontal="right"/>
    </xf>
    <xf numFmtId="0" fontId="58" fillId="0" borderId="0" xfId="210" applyNumberFormat="1" applyFont="1" applyAlignment="1" applyProtection="1">
      <alignment horizontal="center"/>
      <protection locked="0"/>
    </xf>
    <xf numFmtId="0" fontId="58" fillId="14" borderId="0" xfId="188" applyFont="1" applyFill="1"/>
    <xf numFmtId="0" fontId="95" fillId="0" borderId="0" xfId="210" applyNumberFormat="1" applyFont="1"/>
    <xf numFmtId="49" fontId="58" fillId="0" borderId="0" xfId="210" applyNumberFormat="1" applyFont="1"/>
    <xf numFmtId="49" fontId="58" fillId="0" borderId="0" xfId="210" applyNumberFormat="1" applyFont="1" applyAlignment="1">
      <alignment horizontal="center"/>
    </xf>
    <xf numFmtId="0" fontId="58" fillId="0" borderId="0" xfId="210" applyNumberFormat="1" applyFont="1" applyAlignment="1">
      <alignment horizontal="center"/>
    </xf>
    <xf numFmtId="42" fontId="58" fillId="0" borderId="0" xfId="188" applyNumberFormat="1" applyFont="1"/>
    <xf numFmtId="0" fontId="58" fillId="0" borderId="8" xfId="210" applyNumberFormat="1" applyFont="1" applyBorder="1" applyAlignment="1" applyProtection="1">
      <alignment horizontal="centerContinuous"/>
      <protection locked="0"/>
    </xf>
    <xf numFmtId="3" fontId="58" fillId="0" borderId="0" xfId="210" applyNumberFormat="1" applyFont="1" applyAlignment="1">
      <alignment horizontal="left"/>
    </xf>
    <xf numFmtId="166" fontId="58" fillId="0" borderId="0" xfId="210" applyNumberFormat="1" applyFont="1"/>
    <xf numFmtId="0" fontId="58" fillId="0" borderId="0" xfId="206" applyFont="1" applyAlignment="1" applyProtection="1">
      <alignment horizontal="center"/>
      <protection locked="0"/>
    </xf>
    <xf numFmtId="0" fontId="58" fillId="0" borderId="0" xfId="206" applyFont="1"/>
    <xf numFmtId="3" fontId="58" fillId="0" borderId="0" xfId="206" applyNumberFormat="1" applyFont="1"/>
    <xf numFmtId="42" fontId="58" fillId="0" borderId="18" xfId="206" applyNumberFormat="1" applyFont="1" applyBorder="1" applyAlignment="1" applyProtection="1">
      <alignment horizontal="right"/>
      <protection locked="0"/>
    </xf>
    <xf numFmtId="173" fontId="58" fillId="0" borderId="0" xfId="210" applyNumberFormat="1" applyFont="1" applyProtection="1">
      <protection locked="0"/>
    </xf>
    <xf numFmtId="0" fontId="58" fillId="0" borderId="0" xfId="210" applyNumberFormat="1" applyFont="1" applyAlignment="1">
      <alignment horizontal="right"/>
    </xf>
    <xf numFmtId="0" fontId="87" fillId="0" borderId="0" xfId="210" applyNumberFormat="1" applyFont="1"/>
    <xf numFmtId="3" fontId="65" fillId="0" borderId="0" xfId="210" applyNumberFormat="1" applyFont="1" applyAlignment="1">
      <alignment horizontal="center"/>
    </xf>
    <xf numFmtId="0" fontId="65" fillId="0" borderId="0" xfId="210" applyNumberFormat="1" applyFont="1" applyAlignment="1" applyProtection="1">
      <alignment horizontal="center"/>
      <protection locked="0"/>
    </xf>
    <xf numFmtId="174" fontId="65" fillId="0" borderId="0" xfId="210" applyFont="1" applyAlignment="1">
      <alignment horizontal="center"/>
    </xf>
    <xf numFmtId="3" fontId="65" fillId="0" borderId="0" xfId="210" applyNumberFormat="1" applyFont="1"/>
    <xf numFmtId="0" fontId="65" fillId="0" borderId="0" xfId="210" applyNumberFormat="1" applyFont="1"/>
    <xf numFmtId="175" fontId="58" fillId="14" borderId="0" xfId="59" applyNumberFormat="1" applyFont="1" applyFill="1" applyAlignment="1"/>
    <xf numFmtId="175" fontId="58" fillId="14" borderId="8" xfId="59" applyNumberFormat="1" applyFont="1" applyFill="1" applyBorder="1" applyAlignment="1"/>
    <xf numFmtId="175" fontId="58" fillId="0" borderId="8" xfId="59" applyNumberFormat="1" applyFont="1" applyBorder="1" applyAlignment="1"/>
    <xf numFmtId="43" fontId="58" fillId="0" borderId="0" xfId="59" applyFont="1" applyAlignment="1">
      <alignment horizontal="center"/>
    </xf>
    <xf numFmtId="164" fontId="58" fillId="0" borderId="0" xfId="210" applyNumberFormat="1" applyFont="1" applyAlignment="1">
      <alignment horizontal="center"/>
    </xf>
    <xf numFmtId="175" fontId="58" fillId="14" borderId="0" xfId="59" applyNumberFormat="1" applyFont="1" applyFill="1" applyBorder="1" applyAlignment="1"/>
    <xf numFmtId="184" fontId="58" fillId="0" borderId="0" xfId="59" applyNumberFormat="1" applyFont="1" applyAlignment="1"/>
    <xf numFmtId="184" fontId="58" fillId="0" borderId="0" xfId="59" applyNumberFormat="1" applyFont="1" applyBorder="1" applyAlignment="1"/>
    <xf numFmtId="3" fontId="58" fillId="0" borderId="0" xfId="210" quotePrefix="1" applyNumberFormat="1" applyFont="1" applyAlignment="1">
      <alignment horizontal="left"/>
    </xf>
    <xf numFmtId="175" fontId="58" fillId="0" borderId="0" xfId="59" applyNumberFormat="1" applyFont="1" applyFill="1" applyAlignment="1"/>
    <xf numFmtId="175" fontId="58" fillId="0" borderId="18" xfId="59" applyNumberFormat="1" applyFont="1" applyBorder="1" applyAlignment="1"/>
    <xf numFmtId="164" fontId="58" fillId="0" borderId="0" xfId="188" applyNumberFormat="1" applyFont="1" applyAlignment="1">
      <alignment horizontal="center"/>
    </xf>
    <xf numFmtId="3" fontId="58" fillId="0" borderId="0" xfId="210" applyNumberFormat="1" applyFont="1" applyAlignment="1">
      <alignment horizontal="right"/>
    </xf>
    <xf numFmtId="172" fontId="58" fillId="0" borderId="0" xfId="210" applyNumberFormat="1" applyFont="1" applyAlignment="1">
      <alignment horizontal="left"/>
    </xf>
    <xf numFmtId="183" fontId="58" fillId="0" borderId="0" xfId="59" applyNumberFormat="1" applyFont="1" applyAlignment="1"/>
    <xf numFmtId="183" fontId="58" fillId="0" borderId="0" xfId="59" applyNumberFormat="1" applyFont="1" applyFill="1" applyAlignment="1"/>
    <xf numFmtId="183" fontId="58" fillId="0" borderId="0" xfId="59" applyNumberFormat="1" applyFont="1" applyFill="1" applyBorder="1" applyAlignment="1"/>
    <xf numFmtId="175" fontId="58" fillId="0" borderId="8" xfId="59" applyNumberFormat="1" applyFont="1" applyFill="1" applyBorder="1" applyAlignment="1"/>
    <xf numFmtId="0" fontId="58" fillId="0" borderId="0" xfId="210" applyNumberFormat="1" applyFont="1" applyAlignment="1">
      <alignment wrapText="1"/>
    </xf>
    <xf numFmtId="0" fontId="58" fillId="0" borderId="0" xfId="210" quotePrefix="1" applyNumberFormat="1" applyFont="1" applyAlignment="1">
      <alignment horizontal="left"/>
    </xf>
    <xf numFmtId="175" fontId="58" fillId="0" borderId="0" xfId="59" applyNumberFormat="1" applyFont="1" applyFill="1" applyAlignment="1">
      <alignment horizontal="right"/>
    </xf>
    <xf numFmtId="167" fontId="58" fillId="0" borderId="0" xfId="210" applyNumberFormat="1" applyFont="1"/>
    <xf numFmtId="166" fontId="58" fillId="0" borderId="0" xfId="188" applyNumberFormat="1" applyFont="1" applyAlignment="1">
      <alignment horizontal="center"/>
    </xf>
    <xf numFmtId="175" fontId="58" fillId="0" borderId="14" xfId="59" applyNumberFormat="1" applyFont="1" applyBorder="1" applyAlignment="1"/>
    <xf numFmtId="174" fontId="58" fillId="0" borderId="0" xfId="210" applyFont="1" applyAlignment="1">
      <alignment horizontal="right"/>
    </xf>
    <xf numFmtId="0" fontId="88" fillId="0" borderId="0" xfId="210" applyNumberFormat="1" applyFont="1" applyAlignment="1" applyProtection="1">
      <alignment horizontal="center"/>
      <protection locked="0"/>
    </xf>
    <xf numFmtId="0" fontId="58" fillId="0" borderId="8" xfId="210" applyNumberFormat="1" applyFont="1" applyBorder="1" applyProtection="1">
      <protection locked="0"/>
    </xf>
    <xf numFmtId="0" fontId="58" fillId="0" borderId="8" xfId="210" applyNumberFormat="1" applyFont="1" applyBorder="1"/>
    <xf numFmtId="183" fontId="58" fillId="0" borderId="0" xfId="59" applyNumberFormat="1" applyFont="1" applyFill="1" applyAlignment="1">
      <alignment horizontal="right"/>
    </xf>
    <xf numFmtId="3" fontId="58" fillId="0" borderId="8" xfId="210" applyNumberFormat="1" applyFont="1" applyBorder="1"/>
    <xf numFmtId="4" fontId="58" fillId="0" borderId="0" xfId="210" applyNumberFormat="1" applyFont="1"/>
    <xf numFmtId="3" fontId="58" fillId="0" borderId="0" xfId="188" applyNumberFormat="1" applyFont="1" applyAlignment="1">
      <alignment horizontal="center"/>
    </xf>
    <xf numFmtId="0" fontId="58" fillId="0" borderId="8" xfId="188" applyFont="1" applyBorder="1" applyAlignment="1">
      <alignment horizontal="center"/>
    </xf>
    <xf numFmtId="0" fontId="58" fillId="0" borderId="0" xfId="188" applyFont="1" applyAlignment="1">
      <alignment horizontal="center"/>
    </xf>
    <xf numFmtId="3" fontId="58" fillId="0" borderId="0" xfId="210" quotePrefix="1" applyNumberFormat="1" applyFont="1"/>
    <xf numFmtId="175" fontId="58" fillId="0" borderId="0" xfId="59" applyNumberFormat="1" applyFont="1" applyFill="1" applyAlignment="1">
      <alignment horizontal="center"/>
    </xf>
    <xf numFmtId="170" fontId="58" fillId="0" borderId="0" xfId="210" applyNumberFormat="1" applyFont="1" applyProtection="1"/>
    <xf numFmtId="168" fontId="58" fillId="0" borderId="0" xfId="210" applyNumberFormat="1" applyFont="1" applyProtection="1">
      <protection locked="0"/>
    </xf>
    <xf numFmtId="1" fontId="58" fillId="0" borderId="0" xfId="210" applyNumberFormat="1" applyFont="1" applyProtection="1"/>
    <xf numFmtId="0" fontId="58" fillId="0" borderId="0" xfId="210" applyNumberFormat="1" applyFont="1" applyAlignment="1" applyProtection="1">
      <alignment horizontal="left"/>
      <protection locked="0"/>
    </xf>
    <xf numFmtId="3" fontId="58" fillId="0" borderId="0" xfId="210" applyNumberFormat="1" applyFont="1" applyProtection="1"/>
    <xf numFmtId="174" fontId="58" fillId="0" borderId="0" xfId="210" applyFont="1" applyProtection="1">
      <protection locked="0"/>
    </xf>
    <xf numFmtId="170" fontId="58" fillId="0" borderId="0" xfId="210" applyNumberFormat="1" applyFont="1" applyAlignment="1" applyProtection="1">
      <alignment horizontal="right"/>
      <protection locked="0"/>
    </xf>
    <xf numFmtId="170" fontId="58" fillId="0" borderId="0" xfId="210" applyNumberFormat="1" applyFont="1" applyProtection="1">
      <protection locked="0"/>
    </xf>
    <xf numFmtId="3" fontId="58" fillId="0" borderId="0" xfId="210" applyNumberFormat="1" applyFont="1" applyAlignment="1">
      <alignment vertical="top" wrapText="1"/>
    </xf>
    <xf numFmtId="0" fontId="58" fillId="0" borderId="0" xfId="210" applyNumberFormat="1" applyFont="1" applyAlignment="1" applyProtection="1">
      <alignment vertical="top" wrapText="1"/>
      <protection locked="0"/>
    </xf>
    <xf numFmtId="174" fontId="87" fillId="0" borderId="15" xfId="201" applyFont="1" applyBorder="1"/>
    <xf numFmtId="174" fontId="87" fillId="0" borderId="1" xfId="201" applyFont="1" applyBorder="1"/>
    <xf numFmtId="177" fontId="65" fillId="0" borderId="0" xfId="201" quotePrefix="1" applyNumberFormat="1" applyFont="1" applyAlignment="1">
      <alignment horizontal="center"/>
    </xf>
    <xf numFmtId="174" fontId="58" fillId="0" borderId="0" xfId="210" applyFont="1" applyAlignment="1">
      <alignment horizontal="center"/>
    </xf>
    <xf numFmtId="174" fontId="58" fillId="0" borderId="0" xfId="201" applyFont="1" applyAlignment="1">
      <alignment horizontal="left"/>
    </xf>
    <xf numFmtId="10" fontId="58" fillId="0" borderId="0" xfId="265" applyNumberFormat="1" applyFont="1" applyAlignment="1"/>
    <xf numFmtId="0" fontId="58" fillId="0" borderId="0" xfId="187" applyFont="1" applyAlignment="1">
      <alignment horizontal="center"/>
    </xf>
    <xf numFmtId="174" fontId="58" fillId="0" borderId="0" xfId="0" applyFont="1" applyAlignment="1">
      <alignment horizontal="center"/>
    </xf>
    <xf numFmtId="174" fontId="58" fillId="0" borderId="0" xfId="0" applyFont="1" applyAlignment="1">
      <alignment horizontal="right"/>
    </xf>
    <xf numFmtId="0" fontId="58" fillId="0" borderId="0" xfId="0" applyNumberFormat="1" applyFont="1" applyAlignment="1">
      <alignment horizontal="center"/>
    </xf>
    <xf numFmtId="0" fontId="58" fillId="0" borderId="0" xfId="0" applyNumberFormat="1" applyFont="1" applyAlignment="1">
      <alignment horizontal="center" wrapText="1"/>
    </xf>
    <xf numFmtId="0" fontId="87" fillId="0" borderId="0" xfId="0" applyNumberFormat="1" applyFont="1" applyAlignment="1">
      <alignment horizontal="center"/>
    </xf>
    <xf numFmtId="174" fontId="87" fillId="0" borderId="0" xfId="0" applyFont="1" applyAlignment="1">
      <alignment horizontal="center"/>
    </xf>
    <xf numFmtId="44" fontId="87" fillId="0" borderId="0" xfId="0" applyNumberFormat="1" applyFont="1"/>
    <xf numFmtId="0" fontId="58" fillId="0" borderId="22" xfId="201" applyNumberFormat="1" applyFont="1" applyBorder="1"/>
    <xf numFmtId="0" fontId="58" fillId="0" borderId="7" xfId="201" applyNumberFormat="1" applyFont="1" applyBorder="1" applyAlignment="1">
      <alignment horizontal="center" wrapText="1"/>
    </xf>
    <xf numFmtId="174" fontId="48" fillId="0" borderId="0" xfId="0" applyFont="1"/>
    <xf numFmtId="43" fontId="48" fillId="0" borderId="0" xfId="59" applyFont="1" applyAlignment="1"/>
    <xf numFmtId="175" fontId="48" fillId="0" borderId="0" xfId="59" applyNumberFormat="1" applyFont="1" applyAlignment="1" applyProtection="1">
      <alignment horizontal="center"/>
      <protection locked="0"/>
    </xf>
    <xf numFmtId="0" fontId="48" fillId="0" borderId="0" xfId="210" applyNumberFormat="1" applyFont="1" applyProtection="1">
      <protection locked="0"/>
    </xf>
    <xf numFmtId="3" fontId="48" fillId="0" borderId="0" xfId="210" applyNumberFormat="1" applyFont="1"/>
    <xf numFmtId="3" fontId="48" fillId="0" borderId="8" xfId="210" applyNumberFormat="1" applyFont="1" applyBorder="1" applyAlignment="1">
      <alignment horizontal="center"/>
    </xf>
    <xf numFmtId="170" fontId="48" fillId="0" borderId="0" xfId="0" applyNumberFormat="1" applyFont="1"/>
    <xf numFmtId="0" fontId="48" fillId="0" borderId="0" xfId="210" applyNumberFormat="1" applyFont="1"/>
    <xf numFmtId="3" fontId="48" fillId="0" borderId="0" xfId="210" applyNumberFormat="1" applyFont="1" applyAlignment="1">
      <alignment horizontal="center"/>
    </xf>
    <xf numFmtId="0" fontId="48" fillId="0" borderId="8" xfId="210" applyNumberFormat="1" applyFont="1" applyBorder="1" applyAlignment="1" applyProtection="1">
      <alignment horizontal="center"/>
      <protection locked="0"/>
    </xf>
    <xf numFmtId="174" fontId="48" fillId="0" borderId="0" xfId="210" applyFont="1"/>
    <xf numFmtId="43" fontId="48" fillId="0" borderId="0" xfId="59" applyFont="1" applyFill="1" applyAlignment="1">
      <alignment horizontal="center"/>
    </xf>
    <xf numFmtId="166" fontId="48" fillId="0" borderId="0" xfId="210" applyNumberFormat="1" applyFont="1" applyAlignment="1">
      <alignment horizontal="center"/>
    </xf>
    <xf numFmtId="164" fontId="48" fillId="0" borderId="0" xfId="210" applyNumberFormat="1" applyFont="1" applyAlignment="1">
      <alignment horizontal="left"/>
    </xf>
    <xf numFmtId="43" fontId="48" fillId="0" borderId="0" xfId="59" applyFont="1" applyFill="1" applyAlignment="1">
      <alignment horizontal="right"/>
    </xf>
    <xf numFmtId="175" fontId="48" fillId="0" borderId="0" xfId="59" applyNumberFormat="1" applyFont="1" applyBorder="1" applyAlignment="1"/>
    <xf numFmtId="10" fontId="48" fillId="0" borderId="0" xfId="210" applyNumberFormat="1" applyFont="1" applyAlignment="1">
      <alignment horizontal="left"/>
    </xf>
    <xf numFmtId="3" fontId="48" fillId="0" borderId="0" xfId="188" applyNumberFormat="1" applyFont="1"/>
    <xf numFmtId="166" fontId="48" fillId="0" borderId="0" xfId="188" applyNumberFormat="1" applyFont="1"/>
    <xf numFmtId="0" fontId="48" fillId="0" borderId="0" xfId="188" applyFont="1"/>
    <xf numFmtId="164" fontId="48" fillId="0" borderId="0" xfId="210" applyNumberFormat="1" applyFont="1" applyAlignment="1" applyProtection="1">
      <alignment horizontal="left"/>
      <protection locked="0"/>
    </xf>
    <xf numFmtId="0" fontId="58" fillId="0" borderId="0" xfId="211" applyFont="1" applyAlignment="1">
      <alignment horizontal="center"/>
    </xf>
    <xf numFmtId="49" fontId="58" fillId="0" borderId="0" xfId="0" applyNumberFormat="1" applyFont="1" applyAlignment="1">
      <alignment horizontal="center"/>
    </xf>
    <xf numFmtId="0" fontId="58" fillId="0" borderId="0" xfId="210" applyNumberFormat="1" applyFont="1" applyAlignment="1" applyProtection="1">
      <alignment vertical="top"/>
      <protection locked="0"/>
    </xf>
    <xf numFmtId="0" fontId="58" fillId="0" borderId="0" xfId="188" applyFont="1" applyAlignment="1">
      <alignment vertical="top"/>
    </xf>
    <xf numFmtId="170" fontId="58" fillId="0" borderId="0" xfId="210" applyNumberFormat="1" applyFont="1" applyAlignment="1" applyProtection="1">
      <alignment vertical="top"/>
    </xf>
    <xf numFmtId="3" fontId="58" fillId="0" borderId="0" xfId="210" applyNumberFormat="1" applyFont="1" applyAlignment="1" applyProtection="1">
      <alignment vertical="top"/>
    </xf>
    <xf numFmtId="174" fontId="58" fillId="0" borderId="0" xfId="0" applyFont="1" applyAlignment="1">
      <alignment vertical="top"/>
    </xf>
    <xf numFmtId="1" fontId="58" fillId="0" borderId="0" xfId="0" applyNumberFormat="1" applyFont="1" applyAlignment="1">
      <alignment horizontal="center"/>
    </xf>
    <xf numFmtId="175" fontId="48" fillId="0" borderId="0" xfId="59" applyNumberFormat="1" applyFont="1" applyAlignment="1"/>
    <xf numFmtId="175" fontId="58" fillId="0" borderId="0" xfId="59" applyNumberFormat="1" applyFont="1" applyAlignment="1">
      <alignment horizontal="right"/>
    </xf>
    <xf numFmtId="175" fontId="58" fillId="0" borderId="8" xfId="59" applyNumberFormat="1" applyFont="1" applyBorder="1" applyAlignment="1">
      <alignment horizontal="right"/>
    </xf>
    <xf numFmtId="43" fontId="48" fillId="0" borderId="0" xfId="59" applyFont="1" applyAlignment="1">
      <alignment horizontal="right"/>
    </xf>
    <xf numFmtId="175" fontId="58" fillId="0" borderId="11" xfId="59" applyNumberFormat="1" applyFont="1" applyFill="1" applyBorder="1" applyAlignment="1"/>
    <xf numFmtId="175" fontId="58" fillId="0" borderId="15" xfId="59" applyNumberFormat="1" applyFont="1" applyFill="1" applyBorder="1" applyAlignment="1"/>
    <xf numFmtId="0" fontId="58" fillId="0" borderId="0" xfId="0" applyNumberFormat="1" applyFont="1" applyAlignment="1">
      <alignment vertical="top"/>
    </xf>
    <xf numFmtId="3" fontId="48" fillId="0" borderId="0" xfId="0" applyNumberFormat="1" applyFont="1"/>
    <xf numFmtId="0" fontId="48" fillId="0" borderId="0" xfId="0" applyNumberFormat="1" applyFont="1" applyProtection="1">
      <protection locked="0"/>
    </xf>
    <xf numFmtId="3" fontId="48" fillId="0" borderId="0" xfId="0" applyNumberFormat="1" applyFont="1" applyAlignment="1">
      <alignment horizontal="center"/>
    </xf>
    <xf numFmtId="3" fontId="58" fillId="0" borderId="0" xfId="188" applyNumberFormat="1" applyFont="1" applyAlignment="1">
      <alignment wrapText="1"/>
    </xf>
    <xf numFmtId="174" fontId="48" fillId="0" borderId="0" xfId="210" applyFont="1" applyAlignment="1">
      <alignment wrapText="1"/>
    </xf>
    <xf numFmtId="175" fontId="48" fillId="0" borderId="0" xfId="59" applyNumberFormat="1" applyFont="1" applyAlignment="1">
      <alignment horizontal="left" indent="2"/>
    </xf>
    <xf numFmtId="183" fontId="48" fillId="0" borderId="0" xfId="59" applyNumberFormat="1" applyFont="1" applyAlignment="1"/>
    <xf numFmtId="175" fontId="58" fillId="0" borderId="8" xfId="59" applyNumberFormat="1" applyFont="1" applyFill="1" applyBorder="1" applyAlignment="1">
      <alignment horizontal="center"/>
    </xf>
    <xf numFmtId="0" fontId="58" fillId="0" borderId="19" xfId="201" applyNumberFormat="1" applyFont="1" applyBorder="1"/>
    <xf numFmtId="175" fontId="58" fillId="14" borderId="10" xfId="59" applyNumberFormat="1" applyFont="1" applyFill="1" applyBorder="1" applyAlignment="1"/>
    <xf numFmtId="174" fontId="87" fillId="0" borderId="17" xfId="201" applyFont="1" applyBorder="1"/>
    <xf numFmtId="0" fontId="58" fillId="0" borderId="9" xfId="201" applyNumberFormat="1" applyFont="1" applyBorder="1" applyAlignment="1">
      <alignment horizontal="center" wrapText="1"/>
    </xf>
    <xf numFmtId="10" fontId="58" fillId="15" borderId="0" xfId="59" applyNumberFormat="1" applyFont="1" applyFill="1" applyAlignment="1"/>
    <xf numFmtId="44" fontId="58" fillId="0" borderId="0" xfId="0" applyNumberFormat="1" applyFont="1"/>
    <xf numFmtId="0" fontId="58" fillId="0" borderId="0" xfId="187" applyFont="1"/>
    <xf numFmtId="0" fontId="58" fillId="15" borderId="0" xfId="187" applyFont="1" applyFill="1"/>
    <xf numFmtId="175" fontId="58" fillId="15" borderId="0" xfId="59" applyNumberFormat="1" applyFont="1" applyFill="1" applyBorder="1" applyAlignment="1">
      <alignment horizontal="center"/>
    </xf>
    <xf numFmtId="175" fontId="58" fillId="0" borderId="0" xfId="59" applyNumberFormat="1" applyFont="1" applyFill="1" applyBorder="1" applyAlignment="1">
      <alignment horizontal="center" wrapText="1"/>
    </xf>
    <xf numFmtId="175" fontId="58" fillId="15" borderId="0" xfId="59" applyNumberFormat="1" applyFont="1" applyFill="1" applyBorder="1"/>
    <xf numFmtId="175" fontId="58" fillId="0" borderId="1" xfId="59" applyNumberFormat="1" applyFont="1" applyFill="1" applyBorder="1" applyAlignment="1">
      <alignment horizontal="center" wrapText="1"/>
    </xf>
    <xf numFmtId="175" fontId="58" fillId="0" borderId="0" xfId="59" applyNumberFormat="1" applyFont="1" applyFill="1" applyBorder="1"/>
    <xf numFmtId="0" fontId="58" fillId="0" borderId="0" xfId="206" applyFont="1" applyAlignment="1">
      <alignment horizontal="left"/>
    </xf>
    <xf numFmtId="3" fontId="58" fillId="0" borderId="0" xfId="187" applyNumberFormat="1" applyFont="1"/>
    <xf numFmtId="174" fontId="65" fillId="0" borderId="1" xfId="201" applyFont="1" applyBorder="1" applyAlignment="1">
      <alignment horizontal="center" wrapText="1"/>
    </xf>
    <xf numFmtId="0" fontId="58" fillId="0" borderId="0" xfId="204" applyFont="1"/>
    <xf numFmtId="180" fontId="58" fillId="0" borderId="0" xfId="205" applyNumberFormat="1" applyFont="1"/>
    <xf numFmtId="174" fontId="58" fillId="0" borderId="0" xfId="201" applyFont="1" applyAlignment="1">
      <alignment vertical="top" wrapText="1"/>
    </xf>
    <xf numFmtId="0" fontId="91" fillId="0" borderId="0" xfId="187" applyFont="1" applyAlignment="1">
      <alignment horizontal="left"/>
    </xf>
    <xf numFmtId="174" fontId="65" fillId="0" borderId="0" xfId="201" applyFont="1" applyAlignment="1">
      <alignment horizontal="center" wrapText="1"/>
    </xf>
    <xf numFmtId="0" fontId="65" fillId="0" borderId="0" xfId="185" applyFont="1" applyAlignment="1">
      <alignment horizontal="center"/>
    </xf>
    <xf numFmtId="170" fontId="58" fillId="0" borderId="0" xfId="204" applyNumberFormat="1" applyFont="1" applyAlignment="1">
      <alignment horizontal="right"/>
    </xf>
    <xf numFmtId="173" fontId="58" fillId="0" borderId="0" xfId="204" applyNumberFormat="1" applyFont="1"/>
    <xf numFmtId="173" fontId="58" fillId="0" borderId="0" xfId="205" applyNumberFormat="1" applyFont="1"/>
    <xf numFmtId="175" fontId="58" fillId="0" borderId="0" xfId="364" applyNumberFormat="1" applyFont="1" applyFill="1" applyBorder="1" applyAlignment="1">
      <alignment horizontal="right"/>
    </xf>
    <xf numFmtId="174" fontId="58" fillId="0" borderId="0" xfId="201" applyFont="1" applyAlignment="1">
      <alignment wrapText="1"/>
    </xf>
    <xf numFmtId="0" fontId="58" fillId="0" borderId="0" xfId="0" applyNumberFormat="1" applyFont="1" applyAlignment="1">
      <alignment horizontal="center" vertical="top"/>
    </xf>
    <xf numFmtId="3" fontId="58" fillId="0" borderId="0" xfId="188" applyNumberFormat="1" applyFont="1" applyAlignment="1">
      <alignment horizontal="center" wrapText="1"/>
    </xf>
    <xf numFmtId="1" fontId="58" fillId="0" borderId="0" xfId="0" applyNumberFormat="1" applyFont="1" applyAlignment="1">
      <alignment horizontal="center" vertical="top"/>
    </xf>
    <xf numFmtId="175" fontId="58" fillId="15" borderId="0" xfId="59" applyNumberFormat="1" applyFont="1" applyFill="1" applyAlignment="1"/>
    <xf numFmtId="183" fontId="58" fillId="0" borderId="0" xfId="59" applyNumberFormat="1" applyFont="1" applyBorder="1" applyAlignment="1"/>
    <xf numFmtId="183" fontId="58" fillId="0" borderId="0" xfId="59" applyNumberFormat="1" applyFont="1" applyAlignment="1">
      <alignment horizontal="center"/>
    </xf>
    <xf numFmtId="183" fontId="58" fillId="0" borderId="0" xfId="210" applyNumberFormat="1" applyFont="1" applyAlignment="1">
      <alignment horizontal="center"/>
    </xf>
    <xf numFmtId="10" fontId="58" fillId="0" borderId="8" xfId="265" applyNumberFormat="1" applyFont="1" applyBorder="1" applyAlignment="1"/>
    <xf numFmtId="0" fontId="65" fillId="0" borderId="0" xfId="187" applyFont="1" applyAlignment="1">
      <alignment horizontal="center"/>
    </xf>
    <xf numFmtId="43" fontId="58" fillId="0" borderId="0" xfId="187" applyNumberFormat="1" applyFont="1"/>
    <xf numFmtId="0" fontId="65" fillId="0" borderId="0" xfId="187" applyFont="1"/>
    <xf numFmtId="0" fontId="65" fillId="0" borderId="0" xfId="187" quotePrefix="1" applyFont="1" applyAlignment="1">
      <alignment horizontal="center"/>
    </xf>
    <xf numFmtId="164" fontId="65" fillId="0" borderId="0" xfId="187" applyNumberFormat="1" applyFont="1" applyAlignment="1">
      <alignment horizontal="center"/>
    </xf>
    <xf numFmtId="175" fontId="58" fillId="0" borderId="0" xfId="187" applyNumberFormat="1" applyFont="1"/>
    <xf numFmtId="10" fontId="58" fillId="0" borderId="0" xfId="187" applyNumberFormat="1" applyFont="1"/>
    <xf numFmtId="175" fontId="89" fillId="0" borderId="0" xfId="187" applyNumberFormat="1" applyFont="1"/>
    <xf numFmtId="164" fontId="58" fillId="0" borderId="0" xfId="265" applyNumberFormat="1" applyFont="1" applyFill="1" applyBorder="1"/>
    <xf numFmtId="164" fontId="58" fillId="0" borderId="0" xfId="282" applyNumberFormat="1" applyFont="1" applyFill="1" applyBorder="1"/>
    <xf numFmtId="0" fontId="58" fillId="0" borderId="0" xfId="187" applyFont="1" applyAlignment="1">
      <alignment wrapText="1"/>
    </xf>
    <xf numFmtId="10" fontId="58" fillId="0" borderId="0" xfId="265" applyNumberFormat="1" applyFont="1" applyFill="1" applyBorder="1"/>
    <xf numFmtId="0" fontId="58" fillId="0" borderId="3" xfId="187" applyFont="1" applyBorder="1"/>
    <xf numFmtId="176" fontId="58" fillId="0" borderId="0" xfId="102" applyNumberFormat="1" applyFont="1" applyFill="1" applyBorder="1" applyAlignment="1">
      <alignment horizontal="center"/>
    </xf>
    <xf numFmtId="10" fontId="58" fillId="0" borderId="3" xfId="187" applyNumberFormat="1" applyFont="1" applyBorder="1"/>
    <xf numFmtId="0" fontId="65" fillId="0" borderId="3" xfId="187" applyFont="1" applyBorder="1"/>
    <xf numFmtId="10" fontId="65" fillId="0" borderId="3" xfId="187" applyNumberFormat="1" applyFont="1" applyBorder="1"/>
    <xf numFmtId="0" fontId="58" fillId="0" borderId="1" xfId="187" applyFont="1" applyBorder="1" applyAlignment="1">
      <alignment horizontal="center"/>
    </xf>
    <xf numFmtId="0" fontId="58" fillId="0" borderId="1" xfId="187" applyFont="1" applyBorder="1" applyAlignment="1">
      <alignment horizontal="center" wrapText="1"/>
    </xf>
    <xf numFmtId="175" fontId="58" fillId="0" borderId="3" xfId="59" applyNumberFormat="1" applyFont="1" applyFill="1" applyBorder="1"/>
    <xf numFmtId="164" fontId="58" fillId="0" borderId="3" xfId="282" applyNumberFormat="1" applyFont="1" applyFill="1" applyBorder="1"/>
    <xf numFmtId="0" fontId="58" fillId="0" borderId="0" xfId="187" quotePrefix="1" applyFont="1" applyAlignment="1">
      <alignment horizontal="center"/>
    </xf>
    <xf numFmtId="175" fontId="58" fillId="0" borderId="0" xfId="59" applyNumberFormat="1" applyFont="1" applyFill="1"/>
    <xf numFmtId="10" fontId="65" fillId="0" borderId="0" xfId="187" applyNumberFormat="1" applyFont="1"/>
    <xf numFmtId="175" fontId="58" fillId="0" borderId="23" xfId="59" applyNumberFormat="1" applyFont="1" applyBorder="1" applyAlignment="1"/>
    <xf numFmtId="10" fontId="58" fillId="0" borderId="0" xfId="265" applyNumberFormat="1" applyFont="1" applyFill="1" applyAlignment="1"/>
    <xf numFmtId="171" fontId="58" fillId="14" borderId="0" xfId="265" applyNumberFormat="1" applyFont="1" applyFill="1" applyAlignment="1">
      <alignment horizontal="right"/>
    </xf>
    <xf numFmtId="49" fontId="103" fillId="0" borderId="0" xfId="0" applyNumberFormat="1" applyFont="1" applyAlignment="1">
      <alignment horizontal="center"/>
    </xf>
    <xf numFmtId="1" fontId="61" fillId="0" borderId="0" xfId="0" applyNumberFormat="1" applyFont="1" applyAlignment="1">
      <alignment horizontal="center"/>
    </xf>
    <xf numFmtId="0" fontId="61" fillId="0" borderId="1" xfId="187" applyFont="1" applyBorder="1" applyAlignment="1">
      <alignment horizontal="right"/>
    </xf>
    <xf numFmtId="0" fontId="61" fillId="0" borderId="0" xfId="187" applyFont="1"/>
    <xf numFmtId="0" fontId="61" fillId="0" borderId="0" xfId="187" applyFont="1" applyAlignment="1">
      <alignment horizontal="left"/>
    </xf>
    <xf numFmtId="174" fontId="58" fillId="0" borderId="0" xfId="0" quotePrefix="1" applyFont="1" applyAlignment="1">
      <alignment horizontal="center"/>
    </xf>
    <xf numFmtId="0" fontId="58" fillId="0" borderId="0" xfId="187" applyFont="1" applyAlignment="1">
      <alignment horizontal="left"/>
    </xf>
    <xf numFmtId="0" fontId="58" fillId="0" borderId="0" xfId="187" applyFont="1" applyAlignment="1">
      <alignment horizontal="left" wrapText="1"/>
    </xf>
    <xf numFmtId="3" fontId="48" fillId="0" borderId="8" xfId="0" quotePrefix="1" applyNumberFormat="1" applyFont="1" applyBorder="1" applyAlignment="1">
      <alignment horizontal="center"/>
    </xf>
    <xf numFmtId="171" fontId="58" fillId="14" borderId="0" xfId="265" applyNumberFormat="1" applyFont="1" applyFill="1" applyAlignment="1" applyProtection="1">
      <alignment vertical="top"/>
      <protection locked="0"/>
    </xf>
    <xf numFmtId="10" fontId="58" fillId="0" borderId="0" xfId="265" applyNumberFormat="1" applyFont="1" applyFill="1" applyAlignment="1">
      <alignment horizontal="right"/>
    </xf>
    <xf numFmtId="171" fontId="58" fillId="0" borderId="0" xfId="265" applyNumberFormat="1" applyFont="1" applyFill="1" applyBorder="1" applyAlignment="1"/>
    <xf numFmtId="276" fontId="58" fillId="0" borderId="0" xfId="59" applyNumberFormat="1" applyFont="1" applyFill="1" applyBorder="1" applyAlignment="1"/>
    <xf numFmtId="276" fontId="92" fillId="0" borderId="0" xfId="59" applyNumberFormat="1" applyFont="1" applyFill="1" applyBorder="1" applyAlignment="1"/>
    <xf numFmtId="276" fontId="65" fillId="0" borderId="0" xfId="59" applyNumberFormat="1" applyFont="1" applyFill="1" applyBorder="1" applyAlignment="1"/>
    <xf numFmtId="3" fontId="58" fillId="0" borderId="8" xfId="0" applyNumberFormat="1" applyFont="1" applyBorder="1" applyAlignment="1">
      <alignment horizontal="center"/>
    </xf>
    <xf numFmtId="175" fontId="58" fillId="0" borderId="0" xfId="59" applyNumberFormat="1" applyFont="1" applyFill="1" applyAlignment="1" applyProtection="1">
      <protection locked="0"/>
    </xf>
    <xf numFmtId="0" fontId="58" fillId="0" borderId="1" xfId="187" applyFont="1" applyBorder="1"/>
    <xf numFmtId="175" fontId="58" fillId="0" borderId="3" xfId="59" applyNumberFormat="1" applyFont="1" applyBorder="1" applyAlignment="1">
      <alignment horizontal="left"/>
    </xf>
    <xf numFmtId="0" fontId="58" fillId="0" borderId="0" xfId="187" applyFont="1" applyAlignment="1">
      <alignment horizontal="right"/>
    </xf>
    <xf numFmtId="0" fontId="58" fillId="0" borderId="0" xfId="211" applyFont="1" applyAlignment="1">
      <alignment horizontal="center" wrapText="1"/>
    </xf>
    <xf numFmtId="174" fontId="65" fillId="0" borderId="7" xfId="201" applyFont="1" applyBorder="1" applyAlignment="1">
      <alignment horizontal="center" wrapText="1"/>
    </xf>
    <xf numFmtId="174" fontId="58" fillId="0" borderId="9" xfId="201" applyFont="1" applyBorder="1" applyAlignment="1">
      <alignment horizontal="center"/>
    </xf>
    <xf numFmtId="174" fontId="58" fillId="0" borderId="15" xfId="201" applyFont="1" applyBorder="1"/>
    <xf numFmtId="174" fontId="99" fillId="0" borderId="0" xfId="201" applyFont="1"/>
    <xf numFmtId="0" fontId="58" fillId="0" borderId="0" xfId="208" applyNumberFormat="1" applyFont="1" applyAlignment="1" applyProtection="1">
      <alignment horizontal="center"/>
      <protection locked="0"/>
    </xf>
    <xf numFmtId="174" fontId="58" fillId="0" borderId="19" xfId="0" applyFont="1" applyBorder="1"/>
    <xf numFmtId="174" fontId="58" fillId="0" borderId="20" xfId="0" applyFont="1" applyBorder="1"/>
    <xf numFmtId="174" fontId="58" fillId="0" borderId="22" xfId="0" applyFont="1" applyBorder="1" applyAlignment="1">
      <alignment horizontal="center"/>
    </xf>
    <xf numFmtId="174" fontId="58" fillId="0" borderId="3" xfId="0" applyFont="1" applyBorder="1"/>
    <xf numFmtId="174" fontId="58" fillId="0" borderId="15" xfId="0" applyFont="1" applyBorder="1" applyAlignment="1">
      <alignment horizontal="center"/>
    </xf>
    <xf numFmtId="174" fontId="58" fillId="0" borderId="22" xfId="0" applyFont="1" applyBorder="1"/>
    <xf numFmtId="174" fontId="58" fillId="0" borderId="11" xfId="0" applyFont="1" applyBorder="1"/>
    <xf numFmtId="174" fontId="58" fillId="0" borderId="9" xfId="0" applyFont="1" applyBorder="1" applyAlignment="1">
      <alignment horizontal="center"/>
    </xf>
    <xf numFmtId="174" fontId="58" fillId="0" borderId="11" xfId="0" applyFont="1" applyBorder="1" applyAlignment="1">
      <alignment horizontal="center"/>
    </xf>
    <xf numFmtId="174" fontId="58" fillId="0" borderId="15" xfId="0" applyFont="1" applyBorder="1"/>
    <xf numFmtId="43" fontId="58" fillId="0" borderId="0" xfId="59" applyFont="1"/>
    <xf numFmtId="174" fontId="58" fillId="0" borderId="19" xfId="201" applyFont="1" applyBorder="1" applyAlignment="1">
      <alignment horizontal="center"/>
    </xf>
    <xf numFmtId="174" fontId="58" fillId="0" borderId="22" xfId="201" applyFont="1" applyBorder="1" applyAlignment="1">
      <alignment horizontal="center"/>
    </xf>
    <xf numFmtId="174" fontId="58" fillId="0" borderId="17" xfId="201" applyFont="1" applyBorder="1" applyAlignment="1">
      <alignment horizontal="center"/>
    </xf>
    <xf numFmtId="174" fontId="58" fillId="15" borderId="11" xfId="0" applyFont="1" applyFill="1" applyBorder="1"/>
    <xf numFmtId="0" fontId="58" fillId="0" borderId="0" xfId="59" applyNumberFormat="1" applyFont="1" applyFill="1" applyAlignment="1">
      <alignment horizontal="center"/>
    </xf>
    <xf numFmtId="0" fontId="58" fillId="0" borderId="0" xfId="59" applyNumberFormat="1" applyFont="1" applyFill="1" applyBorder="1" applyAlignment="1">
      <alignment horizontal="center"/>
    </xf>
    <xf numFmtId="0" fontId="58" fillId="0" borderId="0" xfId="59" applyNumberFormat="1" applyFont="1" applyAlignment="1">
      <alignment horizontal="center"/>
    </xf>
    <xf numFmtId="174" fontId="58" fillId="0" borderId="10" xfId="0" applyFont="1" applyBorder="1" applyAlignment="1">
      <alignment horizontal="center"/>
    </xf>
    <xf numFmtId="0" fontId="65" fillId="0" borderId="0" xfId="59" applyNumberFormat="1" applyFont="1" applyFill="1" applyBorder="1" applyAlignment="1">
      <alignment horizontal="left"/>
    </xf>
    <xf numFmtId="174" fontId="58" fillId="0" borderId="19" xfId="0" applyFont="1" applyBorder="1" applyAlignment="1">
      <alignment horizontal="center"/>
    </xf>
    <xf numFmtId="174" fontId="99" fillId="0" borderId="15" xfId="201" applyFont="1" applyBorder="1" applyAlignment="1">
      <alignment horizontal="center"/>
    </xf>
    <xf numFmtId="174" fontId="58" fillId="0" borderId="0" xfId="0" applyFont="1" applyAlignment="1">
      <alignment vertical="top" wrapText="1"/>
    </xf>
    <xf numFmtId="174" fontId="58" fillId="0" borderId="0" xfId="201" applyFont="1" applyAlignment="1">
      <alignment horizontal="left" vertical="top" wrapText="1"/>
    </xf>
    <xf numFmtId="174" fontId="58" fillId="0" borderId="0" xfId="0" applyFont="1" applyAlignment="1">
      <alignment horizontal="left" wrapText="1"/>
    </xf>
    <xf numFmtId="174" fontId="94" fillId="0" borderId="15" xfId="0" applyFont="1" applyBorder="1" applyAlignment="1" applyProtection="1">
      <alignment horizontal="center"/>
    </xf>
    <xf numFmtId="174" fontId="58" fillId="0" borderId="11" xfId="0" applyFont="1" applyBorder="1" applyAlignment="1" applyProtection="1">
      <alignment horizontal="center"/>
    </xf>
    <xf numFmtId="175" fontId="58" fillId="15" borderId="19" xfId="59" applyNumberFormat="1" applyFont="1" applyFill="1" applyBorder="1"/>
    <xf numFmtId="175" fontId="58" fillId="15" borderId="10" xfId="59" applyNumberFormat="1" applyFont="1" applyFill="1" applyBorder="1"/>
    <xf numFmtId="175" fontId="58" fillId="0" borderId="17" xfId="93" applyNumberFormat="1" applyFont="1" applyFill="1" applyBorder="1"/>
    <xf numFmtId="175" fontId="58" fillId="0" borderId="0" xfId="59" applyNumberFormat="1" applyFont="1"/>
    <xf numFmtId="175" fontId="58" fillId="0" borderId="12" xfId="59" applyNumberFormat="1" applyFont="1" applyBorder="1"/>
    <xf numFmtId="175" fontId="58" fillId="15" borderId="20" xfId="59" applyNumberFormat="1" applyFont="1" applyFill="1" applyBorder="1"/>
    <xf numFmtId="175" fontId="58" fillId="15" borderId="12" xfId="59" applyNumberFormat="1" applyFont="1" applyFill="1" applyBorder="1"/>
    <xf numFmtId="175" fontId="58" fillId="0" borderId="21" xfId="93" applyNumberFormat="1" applyFont="1" applyFill="1" applyBorder="1"/>
    <xf numFmtId="175" fontId="58" fillId="0" borderId="11" xfId="59" applyNumberFormat="1" applyFont="1" applyBorder="1" applyAlignment="1">
      <alignment horizontal="center"/>
    </xf>
    <xf numFmtId="175" fontId="58" fillId="15" borderId="22" xfId="59" applyNumberFormat="1" applyFont="1" applyFill="1" applyBorder="1" applyAlignment="1">
      <alignment horizontal="center"/>
    </xf>
    <xf numFmtId="175" fontId="58" fillId="0" borderId="11" xfId="59" applyNumberFormat="1" applyFont="1" applyBorder="1"/>
    <xf numFmtId="175" fontId="58" fillId="15" borderId="11" xfId="59" applyNumberFormat="1" applyFont="1" applyFill="1" applyBorder="1"/>
    <xf numFmtId="175" fontId="58" fillId="0" borderId="15" xfId="0" applyNumberFormat="1" applyFont="1" applyBorder="1"/>
    <xf numFmtId="171" fontId="58" fillId="0" borderId="22" xfId="265" applyNumberFormat="1" applyFont="1" applyBorder="1"/>
    <xf numFmtId="171" fontId="58" fillId="0" borderId="11" xfId="265" applyNumberFormat="1" applyFont="1" applyBorder="1"/>
    <xf numFmtId="171" fontId="58" fillId="0" borderId="15" xfId="265" applyNumberFormat="1" applyFont="1" applyBorder="1"/>
    <xf numFmtId="171" fontId="58" fillId="0" borderId="0" xfId="265" applyNumberFormat="1" applyFont="1"/>
    <xf numFmtId="174" fontId="58" fillId="15" borderId="11" xfId="0" applyFont="1" applyFill="1" applyBorder="1" applyAlignment="1">
      <alignment horizontal="center"/>
    </xf>
    <xf numFmtId="175" fontId="58" fillId="0" borderId="0" xfId="210" applyNumberFormat="1" applyFont="1"/>
    <xf numFmtId="175" fontId="58" fillId="0" borderId="0" xfId="206" applyNumberFormat="1" applyFont="1"/>
    <xf numFmtId="175" fontId="48" fillId="0" borderId="0" xfId="59" applyNumberFormat="1" applyFont="1" applyFill="1" applyAlignment="1">
      <alignment horizontal="center"/>
    </xf>
    <xf numFmtId="171" fontId="48" fillId="0" borderId="0" xfId="265" applyNumberFormat="1" applyFont="1" applyAlignment="1"/>
    <xf numFmtId="171" fontId="48" fillId="0" borderId="0" xfId="265" applyNumberFormat="1" applyFont="1" applyFill="1" applyAlignment="1">
      <alignment horizontal="right"/>
    </xf>
    <xf numFmtId="43" fontId="48" fillId="0" borderId="0" xfId="59" applyFont="1" applyFill="1" applyAlignment="1"/>
    <xf numFmtId="10" fontId="48" fillId="0" borderId="0" xfId="265" applyNumberFormat="1" applyFont="1" applyAlignment="1"/>
    <xf numFmtId="10" fontId="48" fillId="0" borderId="8" xfId="265" applyNumberFormat="1" applyFont="1" applyBorder="1" applyAlignment="1"/>
    <xf numFmtId="10" fontId="48" fillId="0" borderId="0" xfId="265" applyNumberFormat="1" applyFont="1" applyFill="1" applyAlignment="1">
      <alignment horizontal="right"/>
    </xf>
    <xf numFmtId="175" fontId="58" fillId="0" borderId="24" xfId="59" applyNumberFormat="1" applyFont="1" applyBorder="1" applyAlignment="1">
      <alignment horizontal="fill"/>
    </xf>
    <xf numFmtId="183" fontId="58" fillId="0" borderId="0" xfId="210" applyNumberFormat="1" applyFont="1"/>
    <xf numFmtId="183" fontId="58" fillId="0" borderId="0" xfId="188" applyNumberFormat="1" applyFont="1"/>
    <xf numFmtId="174" fontId="58" fillId="0" borderId="0" xfId="201" applyFont="1" applyAlignment="1">
      <alignment vertical="top"/>
    </xf>
    <xf numFmtId="49" fontId="58" fillId="0" borderId="0" xfId="201" applyNumberFormat="1" applyFont="1" applyAlignment="1">
      <alignment horizontal="center" vertical="top"/>
    </xf>
    <xf numFmtId="175" fontId="87" fillId="0" borderId="15" xfId="59" applyNumberFormat="1" applyFont="1" applyFill="1" applyBorder="1" applyAlignment="1"/>
    <xf numFmtId="175" fontId="48" fillId="0" borderId="0" xfId="210" applyNumberFormat="1" applyFont="1"/>
    <xf numFmtId="175" fontId="48" fillId="0" borderId="0" xfId="0" applyNumberFormat="1" applyFont="1"/>
    <xf numFmtId="175" fontId="48" fillId="0" borderId="0" xfId="59" applyNumberFormat="1" applyFont="1" applyAlignment="1">
      <alignment horizontal="right"/>
    </xf>
    <xf numFmtId="175" fontId="48" fillId="0" borderId="1" xfId="59" applyNumberFormat="1" applyFont="1" applyBorder="1" applyAlignment="1">
      <alignment horizontal="right"/>
    </xf>
    <xf numFmtId="175" fontId="48" fillId="0" borderId="0" xfId="59" applyNumberFormat="1" applyFont="1" applyFill="1" applyAlignment="1">
      <alignment horizontal="right"/>
    </xf>
    <xf numFmtId="0" fontId="58" fillId="0" borderId="0" xfId="188" applyFont="1" applyAlignment="1">
      <alignment vertical="top" wrapText="1"/>
    </xf>
    <xf numFmtId="49" fontId="58" fillId="0" borderId="0" xfId="0" applyNumberFormat="1" applyFont="1" applyAlignment="1">
      <alignment horizontal="center" vertical="center" wrapText="1"/>
    </xf>
    <xf numFmtId="0" fontId="58" fillId="0" borderId="0" xfId="0" applyNumberFormat="1" applyFont="1" applyAlignment="1">
      <alignment horizontal="center" vertical="center"/>
    </xf>
    <xf numFmtId="174" fontId="58" fillId="0" borderId="1" xfId="201" applyFont="1" applyBorder="1" applyAlignment="1">
      <alignment horizontal="center"/>
    </xf>
    <xf numFmtId="10" fontId="58" fillId="0" borderId="0" xfId="265" applyNumberFormat="1" applyFont="1" applyFill="1" applyBorder="1" applyAlignment="1">
      <alignment horizontal="right"/>
    </xf>
    <xf numFmtId="10" fontId="58" fillId="0" borderId="0" xfId="265" applyNumberFormat="1" applyFont="1" applyFill="1" applyBorder="1" applyAlignment="1"/>
    <xf numFmtId="170" fontId="58" fillId="15" borderId="0" xfId="201" applyNumberFormat="1" applyFont="1" applyFill="1"/>
    <xf numFmtId="175" fontId="58" fillId="15" borderId="8" xfId="59" applyNumberFormat="1" applyFont="1" applyFill="1" applyBorder="1" applyAlignment="1"/>
    <xf numFmtId="0" fontId="58" fillId="0" borderId="0" xfId="188" quotePrefix="1" applyFont="1" applyAlignment="1">
      <alignment vertical="top"/>
    </xf>
    <xf numFmtId="175" fontId="58" fillId="0" borderId="1" xfId="59" applyNumberFormat="1" applyFont="1" applyFill="1" applyBorder="1" applyAlignment="1"/>
    <xf numFmtId="276" fontId="58" fillId="0" borderId="3" xfId="59" applyNumberFormat="1" applyFont="1" applyFill="1" applyBorder="1" applyAlignment="1"/>
    <xf numFmtId="175" fontId="58" fillId="0" borderId="22" xfId="59" applyNumberFormat="1" applyFont="1" applyFill="1" applyBorder="1" applyAlignment="1"/>
    <xf numFmtId="174" fontId="58" fillId="0" borderId="10" xfId="209" applyFont="1" applyBorder="1" applyAlignment="1">
      <alignment horizontal="center"/>
    </xf>
    <xf numFmtId="175" fontId="58" fillId="0" borderId="10" xfId="59" applyNumberFormat="1" applyFont="1" applyFill="1" applyBorder="1" applyAlignment="1"/>
    <xf numFmtId="175" fontId="58" fillId="0" borderId="19" xfId="59" applyNumberFormat="1" applyFont="1" applyFill="1" applyBorder="1" applyAlignment="1"/>
    <xf numFmtId="1" fontId="58" fillId="0" borderId="10" xfId="59" applyNumberFormat="1" applyFont="1" applyFill="1" applyBorder="1" applyAlignment="1">
      <alignment horizontal="center"/>
    </xf>
    <xf numFmtId="1" fontId="58" fillId="0" borderId="19" xfId="59" applyNumberFormat="1" applyFont="1" applyFill="1" applyBorder="1" applyAlignment="1">
      <alignment horizontal="center"/>
    </xf>
    <xf numFmtId="174" fontId="58" fillId="0" borderId="3" xfId="209" applyFont="1" applyBorder="1"/>
    <xf numFmtId="175" fontId="58" fillId="0" borderId="10" xfId="59" applyNumberFormat="1" applyFont="1" applyFill="1" applyBorder="1"/>
    <xf numFmtId="171" fontId="58" fillId="0" borderId="11" xfId="265" applyNumberFormat="1" applyFont="1" applyFill="1" applyBorder="1"/>
    <xf numFmtId="175" fontId="58" fillId="0" borderId="12" xfId="59" applyNumberFormat="1" applyFont="1" applyFill="1" applyBorder="1"/>
    <xf numFmtId="175" fontId="58" fillId="0" borderId="11" xfId="59" applyNumberFormat="1" applyFont="1" applyFill="1" applyBorder="1" applyAlignment="1">
      <alignment horizontal="center"/>
    </xf>
    <xf numFmtId="175" fontId="58" fillId="0" borderId="11" xfId="59" applyNumberFormat="1" applyFont="1" applyFill="1" applyBorder="1"/>
    <xf numFmtId="175" fontId="58" fillId="0" borderId="19" xfId="59" applyNumberFormat="1" applyFont="1" applyFill="1" applyBorder="1"/>
    <xf numFmtId="171" fontId="58" fillId="0" borderId="22" xfId="265" applyNumberFormat="1" applyFont="1" applyFill="1" applyBorder="1"/>
    <xf numFmtId="0" fontId="58" fillId="0" borderId="1" xfId="59" applyNumberFormat="1" applyFont="1" applyBorder="1" applyAlignment="1">
      <alignment horizontal="center"/>
    </xf>
    <xf numFmtId="175" fontId="58" fillId="0" borderId="22" xfId="59" applyNumberFormat="1" applyFont="1" applyFill="1" applyBorder="1"/>
    <xf numFmtId="0" fontId="58" fillId="0" borderId="0" xfId="59" applyNumberFormat="1" applyFont="1" applyFill="1" applyBorder="1" applyAlignment="1"/>
    <xf numFmtId="176" fontId="58" fillId="0" borderId="0" xfId="93" applyNumberFormat="1" applyFont="1" applyFill="1" applyBorder="1" applyAlignment="1"/>
    <xf numFmtId="175" fontId="58" fillId="0" borderId="22" xfId="59" applyNumberFormat="1" applyFont="1" applyBorder="1" applyAlignment="1">
      <alignment horizontal="center"/>
    </xf>
    <xf numFmtId="1" fontId="58" fillId="0" borderId="19" xfId="209" applyNumberFormat="1" applyFont="1" applyBorder="1" applyAlignment="1">
      <alignment horizontal="center"/>
    </xf>
    <xf numFmtId="174" fontId="58" fillId="0" borderId="8" xfId="201" applyFont="1" applyBorder="1" applyAlignment="1">
      <alignment horizontal="center"/>
    </xf>
    <xf numFmtId="0" fontId="58" fillId="0" borderId="3" xfId="59" applyNumberFormat="1" applyFont="1" applyFill="1" applyBorder="1" applyAlignment="1"/>
    <xf numFmtId="176" fontId="58" fillId="0" borderId="3" xfId="93" applyNumberFormat="1" applyFont="1" applyFill="1" applyBorder="1" applyAlignment="1"/>
    <xf numFmtId="175" fontId="58" fillId="0" borderId="3" xfId="59" applyNumberFormat="1" applyFont="1" applyFill="1" applyBorder="1" applyAlignment="1"/>
    <xf numFmtId="174" fontId="65" fillId="0" borderId="16" xfId="201" applyFont="1" applyBorder="1" applyAlignment="1">
      <alignment horizontal="center" wrapText="1"/>
    </xf>
    <xf numFmtId="0" fontId="58" fillId="0" borderId="16" xfId="201" applyNumberFormat="1" applyFont="1" applyBorder="1"/>
    <xf numFmtId="0" fontId="58" fillId="0" borderId="10" xfId="201" applyNumberFormat="1" applyFont="1" applyBorder="1"/>
    <xf numFmtId="174" fontId="58" fillId="0" borderId="10" xfId="209" applyFont="1" applyBorder="1"/>
    <xf numFmtId="174" fontId="58" fillId="14" borderId="0" xfId="209" applyFont="1" applyFill="1"/>
    <xf numFmtId="0" fontId="58" fillId="14" borderId="0" xfId="59" applyNumberFormat="1" applyFont="1" applyFill="1" applyBorder="1" applyAlignment="1"/>
    <xf numFmtId="174" fontId="58" fillId="15" borderId="0" xfId="0" applyFont="1" applyFill="1"/>
    <xf numFmtId="0" fontId="65" fillId="0" borderId="0" xfId="211" quotePrefix="1" applyFont="1" applyAlignment="1">
      <alignment horizontal="center" wrapText="1"/>
    </xf>
    <xf numFmtId="175" fontId="58" fillId="0" borderId="14" xfId="59" applyNumberFormat="1" applyFont="1" applyBorder="1"/>
    <xf numFmtId="174" fontId="77" fillId="0" borderId="0" xfId="0" applyFont="1" applyAlignment="1">
      <alignment horizontal="left"/>
    </xf>
    <xf numFmtId="174" fontId="25" fillId="0" borderId="0" xfId="0" applyFont="1"/>
    <xf numFmtId="174" fontId="0" fillId="0" borderId="0" xfId="0" applyProtection="1">
      <protection locked="0"/>
    </xf>
    <xf numFmtId="174" fontId="121" fillId="0" borderId="0" xfId="0" applyFont="1" applyProtection="1">
      <protection locked="0"/>
    </xf>
    <xf numFmtId="174" fontId="122" fillId="0" borderId="0" xfId="0" applyFont="1" applyProtection="1">
      <protection locked="0"/>
    </xf>
    <xf numFmtId="277" fontId="0" fillId="0" borderId="0" xfId="0" applyNumberFormat="1"/>
    <xf numFmtId="176" fontId="38" fillId="0" borderId="0" xfId="93" applyNumberFormat="1" applyFont="1" applyFill="1"/>
    <xf numFmtId="174" fontId="123" fillId="0" borderId="0" xfId="0" applyFont="1" applyProtection="1">
      <protection locked="0"/>
    </xf>
    <xf numFmtId="176" fontId="0" fillId="0" borderId="0" xfId="93" applyNumberFormat="1" applyFont="1"/>
    <xf numFmtId="176" fontId="0" fillId="0" borderId="0" xfId="0" applyNumberFormat="1"/>
    <xf numFmtId="0" fontId="58" fillId="0" borderId="0" xfId="0" applyNumberFormat="1" applyFont="1" applyAlignment="1" applyProtection="1">
      <alignment horizontal="center"/>
      <protection locked="0"/>
    </xf>
    <xf numFmtId="174" fontId="58" fillId="0" borderId="0" xfId="0" applyFont="1" applyProtection="1">
      <protection locked="0"/>
    </xf>
    <xf numFmtId="174" fontId="58" fillId="0" borderId="31" xfId="0" applyFont="1" applyBorder="1" applyAlignment="1" applyProtection="1">
      <alignment horizontal="center" wrapText="1"/>
      <protection locked="0"/>
    </xf>
    <xf numFmtId="174" fontId="58" fillId="0" borderId="32" xfId="0" applyFont="1" applyBorder="1" applyAlignment="1" applyProtection="1">
      <alignment horizontal="center" wrapText="1"/>
      <protection locked="0"/>
    </xf>
    <xf numFmtId="174" fontId="58" fillId="0" borderId="32" xfId="0" applyFont="1" applyBorder="1" applyProtection="1">
      <protection locked="0"/>
    </xf>
    <xf numFmtId="170" fontId="58" fillId="0" borderId="33" xfId="0" applyNumberFormat="1" applyFont="1" applyBorder="1" applyAlignment="1" applyProtection="1">
      <alignment horizontal="center"/>
      <protection locked="0"/>
    </xf>
    <xf numFmtId="174" fontId="65" fillId="0" borderId="0" xfId="0" applyFont="1" applyAlignment="1" applyProtection="1">
      <alignment horizontal="center"/>
      <protection locked="0"/>
    </xf>
    <xf numFmtId="174" fontId="58" fillId="0" borderId="0" xfId="0" applyFont="1" applyAlignment="1" applyProtection="1">
      <alignment horizontal="center"/>
      <protection locked="0"/>
    </xf>
    <xf numFmtId="175" fontId="58" fillId="0" borderId="0" xfId="0" applyNumberFormat="1" applyFont="1" applyProtection="1">
      <protection locked="0"/>
    </xf>
    <xf numFmtId="5" fontId="58" fillId="0" borderId="33" xfId="0" applyNumberFormat="1" applyFont="1" applyBorder="1" applyAlignment="1" applyProtection="1">
      <alignment horizontal="center"/>
      <protection locked="0"/>
    </xf>
    <xf numFmtId="175" fontId="58" fillId="0" borderId="8" xfId="0" applyNumberFormat="1" applyFont="1" applyBorder="1" applyProtection="1">
      <protection locked="0"/>
    </xf>
    <xf numFmtId="174" fontId="58" fillId="0" borderId="8" xfId="0" applyFont="1" applyBorder="1" applyAlignment="1" applyProtection="1">
      <alignment horizontal="center"/>
      <protection locked="0"/>
    </xf>
    <xf numFmtId="174" fontId="58" fillId="0" borderId="8" xfId="0" applyFont="1" applyBorder="1" applyProtection="1">
      <protection locked="0"/>
    </xf>
    <xf numFmtId="175" fontId="58" fillId="0" borderId="0" xfId="0" applyNumberFormat="1" applyFont="1" applyAlignment="1" applyProtection="1">
      <alignment horizontal="left"/>
      <protection locked="0"/>
    </xf>
    <xf numFmtId="0" fontId="65" fillId="0" borderId="0" xfId="0" applyNumberFormat="1" applyFont="1" applyAlignment="1" applyProtection="1">
      <alignment horizontal="left"/>
      <protection locked="0"/>
    </xf>
    <xf numFmtId="174" fontId="65" fillId="0" borderId="0" xfId="0" applyFont="1" applyAlignment="1" applyProtection="1">
      <alignment horizontal="center" wrapText="1"/>
      <protection locked="0"/>
    </xf>
    <xf numFmtId="175" fontId="65" fillId="0" borderId="0" xfId="0" applyNumberFormat="1" applyFont="1" applyAlignment="1" applyProtection="1">
      <alignment horizontal="center" wrapText="1"/>
      <protection locked="0"/>
    </xf>
    <xf numFmtId="175" fontId="65" fillId="0" borderId="0" xfId="0" applyNumberFormat="1" applyFont="1" applyAlignment="1" applyProtection="1">
      <alignment horizontal="center"/>
      <protection locked="0"/>
    </xf>
    <xf numFmtId="277" fontId="58" fillId="0" borderId="0" xfId="265" applyNumberFormat="1" applyFont="1" applyFill="1" applyProtection="1">
      <protection locked="0"/>
    </xf>
    <xf numFmtId="164" fontId="58" fillId="0" borderId="0" xfId="265" applyNumberFormat="1" applyFont="1" applyFill="1" applyProtection="1">
      <protection locked="0"/>
    </xf>
    <xf numFmtId="175" fontId="58" fillId="0" borderId="0" xfId="0" applyNumberFormat="1" applyFont="1" applyAlignment="1" applyProtection="1">
      <alignment horizontal="center"/>
      <protection locked="0"/>
    </xf>
    <xf numFmtId="174" fontId="91" fillId="0" borderId="0" xfId="0" applyFont="1" applyAlignment="1" applyProtection="1">
      <alignment horizontal="center"/>
      <protection locked="0"/>
    </xf>
    <xf numFmtId="174" fontId="58" fillId="14" borderId="0" xfId="0" applyFont="1" applyFill="1" applyProtection="1">
      <protection locked="0"/>
    </xf>
    <xf numFmtId="175" fontId="58" fillId="0" borderId="0" xfId="59" applyNumberFormat="1" applyFont="1" applyFill="1" applyProtection="1">
      <protection locked="0"/>
    </xf>
    <xf numFmtId="164" fontId="58" fillId="0" borderId="0" xfId="0" applyNumberFormat="1" applyFont="1" applyProtection="1">
      <protection locked="0"/>
    </xf>
    <xf numFmtId="175" fontId="65" fillId="0" borderId="0" xfId="59" applyNumberFormat="1" applyFont="1" applyFill="1" applyProtection="1">
      <protection locked="0"/>
    </xf>
    <xf numFmtId="175" fontId="65" fillId="0" borderId="0" xfId="59" applyNumberFormat="1" applyFont="1" applyFill="1" applyAlignment="1" applyProtection="1">
      <alignment horizontal="center"/>
      <protection locked="0"/>
    </xf>
    <xf numFmtId="174" fontId="91" fillId="0" borderId="0" xfId="0" applyFont="1" applyProtection="1">
      <protection locked="0"/>
    </xf>
    <xf numFmtId="175" fontId="58" fillId="0" borderId="0" xfId="0" applyNumberFormat="1" applyFont="1"/>
    <xf numFmtId="277" fontId="58" fillId="0" borderId="0" xfId="0" applyNumberFormat="1" applyFont="1" applyProtection="1">
      <protection locked="0"/>
    </xf>
    <xf numFmtId="176" fontId="58" fillId="0" borderId="0" xfId="93" applyNumberFormat="1" applyFont="1" applyFill="1"/>
    <xf numFmtId="174" fontId="58" fillId="0" borderId="1" xfId="0" applyFont="1" applyBorder="1" applyAlignment="1">
      <alignment horizontal="center"/>
    </xf>
    <xf numFmtId="174" fontId="58" fillId="0" borderId="0" xfId="0" applyFont="1" applyAlignment="1">
      <alignment horizontal="left" vertical="top"/>
    </xf>
    <xf numFmtId="1" fontId="58" fillId="0" borderId="16" xfId="59" applyNumberFormat="1" applyFont="1" applyFill="1" applyBorder="1" applyAlignment="1">
      <alignment horizontal="center"/>
    </xf>
    <xf numFmtId="174" fontId="93" fillId="0" borderId="7" xfId="201" applyFont="1" applyBorder="1"/>
    <xf numFmtId="175" fontId="58" fillId="0" borderId="7" xfId="59" applyNumberFormat="1" applyFont="1" applyFill="1" applyBorder="1" applyAlignment="1">
      <alignment horizontal="center"/>
    </xf>
    <xf numFmtId="174" fontId="58" fillId="0" borderId="7" xfId="201" applyFont="1" applyBorder="1" applyAlignment="1">
      <alignment horizontal="center"/>
    </xf>
    <xf numFmtId="3" fontId="58" fillId="0" borderId="7" xfId="201" applyNumberFormat="1" applyFont="1" applyBorder="1"/>
    <xf numFmtId="170" fontId="58" fillId="0" borderId="7" xfId="201" applyNumberFormat="1" applyFont="1" applyBorder="1"/>
    <xf numFmtId="175" fontId="58" fillId="0" borderId="9" xfId="59" applyNumberFormat="1" applyFont="1" applyFill="1" applyBorder="1" applyAlignment="1">
      <alignment horizontal="center"/>
    </xf>
    <xf numFmtId="174" fontId="77" fillId="0" borderId="0" xfId="0" applyFont="1"/>
    <xf numFmtId="174" fontId="58" fillId="0" borderId="15" xfId="201" applyFont="1" applyBorder="1" applyAlignment="1">
      <alignment horizontal="center"/>
    </xf>
    <xf numFmtId="183" fontId="48" fillId="0" borderId="0" xfId="59" applyNumberFormat="1" applyFont="1" applyFill="1" applyAlignment="1">
      <alignment horizontal="right"/>
    </xf>
    <xf numFmtId="175" fontId="48" fillId="0" borderId="0" xfId="59" applyNumberFormat="1" applyFont="1" applyAlignment="1">
      <alignment horizontal="center"/>
    </xf>
    <xf numFmtId="175" fontId="48" fillId="0" borderId="1" xfId="59" applyNumberFormat="1" applyFont="1" applyBorder="1" applyAlignment="1">
      <alignment horizontal="center"/>
    </xf>
    <xf numFmtId="0" fontId="58" fillId="0" borderId="1" xfId="0" applyNumberFormat="1" applyFont="1" applyBorder="1" applyAlignment="1">
      <alignment horizontal="center"/>
    </xf>
    <xf numFmtId="3" fontId="58" fillId="0" borderId="1" xfId="187" applyNumberFormat="1" applyFont="1" applyBorder="1" applyAlignment="1">
      <alignment horizontal="center" wrapText="1"/>
    </xf>
    <xf numFmtId="175" fontId="58" fillId="0" borderId="3" xfId="59" applyNumberFormat="1" applyFont="1" applyFill="1" applyBorder="1" applyAlignment="1">
      <alignment horizontal="center"/>
    </xf>
    <xf numFmtId="174" fontId="88" fillId="0" borderId="3" xfId="0" applyFont="1" applyBorder="1"/>
    <xf numFmtId="175" fontId="58" fillId="0" borderId="3" xfId="59" applyNumberFormat="1" applyFont="1" applyFill="1" applyBorder="1" applyAlignment="1">
      <alignment horizontal="center" wrapText="1"/>
    </xf>
    <xf numFmtId="174" fontId="48" fillId="0" borderId="0" xfId="0" applyFont="1" applyAlignment="1">
      <alignment horizontal="left"/>
    </xf>
    <xf numFmtId="0" fontId="54" fillId="0" borderId="0" xfId="554" applyFont="1" applyAlignment="1">
      <alignment horizontal="right"/>
    </xf>
    <xf numFmtId="0" fontId="124" fillId="0" borderId="0" xfId="555" applyFont="1" applyAlignment="1">
      <alignment horizontal="centerContinuous"/>
    </xf>
    <xf numFmtId="174" fontId="48" fillId="0" borderId="0" xfId="0" applyFont="1" applyAlignment="1">
      <alignment horizontal="centerContinuous"/>
    </xf>
    <xf numFmtId="174" fontId="48" fillId="0" borderId="0" xfId="0" applyFont="1" applyAlignment="1">
      <alignment horizontal="center"/>
    </xf>
    <xf numFmtId="174" fontId="125" fillId="0" borderId="0" xfId="0" applyFont="1" applyAlignment="1">
      <alignment horizontal="center"/>
    </xf>
    <xf numFmtId="174" fontId="125" fillId="0" borderId="0" xfId="0" applyFont="1"/>
    <xf numFmtId="37" fontId="48" fillId="0" borderId="0" xfId="0" applyNumberFormat="1" applyFont="1" applyAlignment="1">
      <alignment horizontal="center" vertical="top"/>
    </xf>
    <xf numFmtId="174" fontId="48" fillId="0" borderId="0" xfId="0" quotePrefix="1" applyFont="1"/>
    <xf numFmtId="175" fontId="126" fillId="15" borderId="0" xfId="59" applyNumberFormat="1" applyFont="1" applyFill="1" applyAlignment="1"/>
    <xf numFmtId="175" fontId="48" fillId="0" borderId="0" xfId="59" applyNumberFormat="1" applyFont="1" applyFill="1" applyAlignment="1"/>
    <xf numFmtId="175" fontId="48" fillId="15" borderId="0" xfId="59" applyNumberFormat="1" applyFont="1" applyFill="1" applyAlignment="1"/>
    <xf numFmtId="175" fontId="48" fillId="0" borderId="3" xfId="59" applyNumberFormat="1" applyFont="1" applyBorder="1" applyAlignment="1"/>
    <xf numFmtId="174" fontId="124" fillId="0" borderId="0" xfId="0" applyFont="1"/>
    <xf numFmtId="0" fontId="127" fillId="0" borderId="0" xfId="182" applyFont="1"/>
    <xf numFmtId="174" fontId="128" fillId="0" borderId="0" xfId="0" applyFont="1"/>
    <xf numFmtId="174" fontId="129" fillId="0" borderId="0" xfId="201" applyFont="1" applyAlignment="1">
      <alignment horizontal="center"/>
    </xf>
    <xf numFmtId="49" fontId="58" fillId="0" borderId="0" xfId="187" applyNumberFormat="1" applyFont="1" applyAlignment="1">
      <alignment horizontal="center"/>
    </xf>
    <xf numFmtId="174" fontId="130" fillId="0" borderId="0" xfId="0" applyFont="1"/>
    <xf numFmtId="0" fontId="65" fillId="0" borderId="1" xfId="185" applyFont="1" applyBorder="1" applyAlignment="1">
      <alignment horizontal="center"/>
    </xf>
    <xf numFmtId="175" fontId="58" fillId="0" borderId="3" xfId="59" applyNumberFormat="1" applyFont="1" applyBorder="1" applyAlignment="1"/>
    <xf numFmtId="2" fontId="58" fillId="0" borderId="0" xfId="0" applyNumberFormat="1" applyFont="1" applyAlignment="1">
      <alignment wrapText="1"/>
    </xf>
    <xf numFmtId="0" fontId="124" fillId="0" borderId="0" xfId="555" applyFont="1" applyAlignment="1">
      <alignment horizontal="center"/>
    </xf>
    <xf numFmtId="174" fontId="48" fillId="0" borderId="0" xfId="0" applyFont="1" applyAlignment="1">
      <alignment vertical="top"/>
    </xf>
    <xf numFmtId="174" fontId="48" fillId="0" borderId="1" xfId="0" applyFont="1" applyBorder="1" applyAlignment="1">
      <alignment horizontal="center"/>
    </xf>
    <xf numFmtId="174" fontId="48" fillId="0" borderId="0" xfId="0" applyFont="1" applyAlignment="1">
      <alignment horizontal="center" vertical="top"/>
    </xf>
    <xf numFmtId="10" fontId="58" fillId="0" borderId="0" xfId="265" applyNumberFormat="1" applyFont="1" applyFill="1" applyAlignment="1">
      <alignment horizontal="center"/>
    </xf>
    <xf numFmtId="0" fontId="58" fillId="0" borderId="0" xfId="0" applyNumberFormat="1" applyFont="1"/>
    <xf numFmtId="174" fontId="65" fillId="0" borderId="0" xfId="201" quotePrefix="1" applyFont="1" applyAlignment="1">
      <alignment horizontal="left"/>
    </xf>
    <xf numFmtId="174" fontId="58" fillId="0" borderId="0" xfId="201" quotePrefix="1" applyFont="1" applyAlignment="1">
      <alignment horizontal="left"/>
    </xf>
    <xf numFmtId="176" fontId="58" fillId="0" borderId="0" xfId="105" applyNumberFormat="1" applyFont="1" applyFill="1" applyBorder="1" applyAlignment="1"/>
    <xf numFmtId="176" fontId="58" fillId="0" borderId="0" xfId="105" applyNumberFormat="1" applyFont="1" applyBorder="1" applyAlignment="1"/>
    <xf numFmtId="1" fontId="58" fillId="0" borderId="0" xfId="201" applyNumberFormat="1" applyFont="1" applyAlignment="1">
      <alignment horizontal="left"/>
    </xf>
    <xf numFmtId="43" fontId="58" fillId="0" borderId="0" xfId="59" applyFont="1" applyBorder="1" applyAlignment="1"/>
    <xf numFmtId="10" fontId="58" fillId="0" borderId="0" xfId="265" applyNumberFormat="1" applyFont="1" applyBorder="1" applyAlignment="1"/>
    <xf numFmtId="164" fontId="58" fillId="0" borderId="0" xfId="265" applyNumberFormat="1" applyFont="1" applyAlignment="1"/>
    <xf numFmtId="0" fontId="58" fillId="0" borderId="0" xfId="365" applyFont="1"/>
    <xf numFmtId="0" fontId="58" fillId="0" borderId="0" xfId="365" applyFont="1" applyAlignment="1">
      <alignment horizontal="right"/>
    </xf>
    <xf numFmtId="0" fontId="58" fillId="0" borderId="0" xfId="365" applyFont="1" applyAlignment="1">
      <alignment horizontal="center" wrapText="1"/>
    </xf>
    <xf numFmtId="0" fontId="91" fillId="0" borderId="0" xfId="365" applyFont="1"/>
    <xf numFmtId="0" fontId="58" fillId="0" borderId="0" xfId="365" quotePrefix="1" applyFont="1" applyAlignment="1">
      <alignment horizontal="left"/>
    </xf>
    <xf numFmtId="1" fontId="58" fillId="0" borderId="0" xfId="365" applyNumberFormat="1" applyFont="1" applyAlignment="1">
      <alignment horizontal="center"/>
    </xf>
    <xf numFmtId="0" fontId="58" fillId="0" borderId="0" xfId="365" applyFont="1" applyAlignment="1">
      <alignment horizontal="center"/>
    </xf>
    <xf numFmtId="9" fontId="58" fillId="0" borderId="0" xfId="365" applyNumberFormat="1" applyFont="1" applyAlignment="1">
      <alignment horizontal="center"/>
    </xf>
    <xf numFmtId="10" fontId="58" fillId="0" borderId="0" xfId="365" applyNumberFormat="1" applyFont="1" applyAlignment="1">
      <alignment horizontal="center"/>
    </xf>
    <xf numFmtId="3" fontId="58" fillId="0" borderId="0" xfId="365" applyNumberFormat="1" applyFont="1"/>
    <xf numFmtId="10" fontId="58" fillId="0" borderId="0" xfId="365" applyNumberFormat="1" applyFont="1"/>
    <xf numFmtId="3" fontId="58" fillId="0" borderId="0" xfId="365" applyNumberFormat="1" applyFont="1" applyAlignment="1">
      <alignment horizontal="center"/>
    </xf>
    <xf numFmtId="0" fontId="58" fillId="0" borderId="0" xfId="365" quotePrefix="1" applyFont="1"/>
    <xf numFmtId="275" fontId="58" fillId="0" borderId="0" xfId="365" applyNumberFormat="1" applyFont="1" applyAlignment="1">
      <alignment horizontal="left"/>
    </xf>
    <xf numFmtId="10" fontId="58" fillId="0" borderId="0" xfId="365" applyNumberFormat="1" applyFont="1" applyAlignment="1">
      <alignment horizontal="right"/>
    </xf>
    <xf numFmtId="0" fontId="77" fillId="0" borderId="0" xfId="365" applyFont="1"/>
    <xf numFmtId="1" fontId="77" fillId="0" borderId="0" xfId="365" applyNumberFormat="1" applyFont="1" applyAlignment="1">
      <alignment horizontal="center"/>
    </xf>
    <xf numFmtId="10" fontId="77" fillId="0" borderId="0" xfId="365" applyNumberFormat="1" applyFont="1" applyAlignment="1">
      <alignment horizontal="center"/>
    </xf>
    <xf numFmtId="9" fontId="77" fillId="0" borderId="0" xfId="365" applyNumberFormat="1" applyFont="1" applyAlignment="1">
      <alignment horizontal="center"/>
    </xf>
    <xf numFmtId="0" fontId="77" fillId="0" borderId="0" xfId="365" applyFont="1" applyAlignment="1">
      <alignment horizontal="center"/>
    </xf>
    <xf numFmtId="49" fontId="58" fillId="0" borderId="0" xfId="365" applyNumberFormat="1" applyFont="1"/>
    <xf numFmtId="1" fontId="58" fillId="0" borderId="0" xfId="365" applyNumberFormat="1" applyFont="1"/>
    <xf numFmtId="9" fontId="58" fillId="0" borderId="0" xfId="365" applyNumberFormat="1" applyFont="1"/>
    <xf numFmtId="2" fontId="131" fillId="0" borderId="0" xfId="0" applyNumberFormat="1" applyFont="1" applyAlignment="1">
      <alignment horizontal="center"/>
    </xf>
    <xf numFmtId="0" fontId="58" fillId="0" borderId="1" xfId="365" applyFont="1" applyBorder="1" applyAlignment="1">
      <alignment horizontal="center"/>
    </xf>
    <xf numFmtId="0" fontId="58" fillId="0" borderId="0" xfId="365" applyFont="1" applyAlignment="1">
      <alignment horizontal="center" vertical="top"/>
    </xf>
    <xf numFmtId="2" fontId="58" fillId="0" borderId="0" xfId="0" applyNumberFormat="1" applyFont="1" applyAlignment="1">
      <alignment horizontal="center" wrapText="1"/>
    </xf>
    <xf numFmtId="2" fontId="58" fillId="0" borderId="0" xfId="0" applyNumberFormat="1" applyFont="1" applyAlignment="1">
      <alignment horizontal="left"/>
    </xf>
    <xf numFmtId="1" fontId="58" fillId="0" borderId="0" xfId="201" applyNumberFormat="1" applyFont="1" applyAlignment="1">
      <alignment horizontal="center"/>
    </xf>
    <xf numFmtId="0" fontId="48" fillId="0" borderId="0" xfId="187" applyFont="1"/>
    <xf numFmtId="170" fontId="58" fillId="0" borderId="0" xfId="0" applyNumberFormat="1" applyFont="1"/>
    <xf numFmtId="175" fontId="48" fillId="0" borderId="0" xfId="79" applyNumberFormat="1" applyFont="1" applyFill="1" applyBorder="1" applyAlignment="1">
      <alignment wrapText="1"/>
    </xf>
    <xf numFmtId="174" fontId="58" fillId="0" borderId="0" xfId="0" applyFont="1" applyAlignment="1">
      <alignment horizontal="centerContinuous"/>
    </xf>
    <xf numFmtId="0" fontId="77" fillId="0" borderId="0" xfId="187" applyFont="1"/>
    <xf numFmtId="175" fontId="58" fillId="0" borderId="0" xfId="79" applyNumberFormat="1" applyFont="1" applyFill="1" applyAlignment="1">
      <alignment horizontal="right"/>
    </xf>
    <xf numFmtId="175" fontId="58" fillId="14" borderId="0" xfId="79" applyNumberFormat="1" applyFont="1" applyFill="1" applyAlignment="1"/>
    <xf numFmtId="175" fontId="58" fillId="15" borderId="0" xfId="79" applyNumberFormat="1" applyFont="1" applyFill="1" applyAlignment="1"/>
    <xf numFmtId="175" fontId="58" fillId="0" borderId="3" xfId="79" applyNumberFormat="1" applyFont="1" applyFill="1" applyBorder="1" applyAlignment="1"/>
    <xf numFmtId="175" fontId="58" fillId="15" borderId="0" xfId="79" applyNumberFormat="1" applyFont="1" applyFill="1" applyBorder="1" applyAlignment="1"/>
    <xf numFmtId="175" fontId="58" fillId="0" borderId="0" xfId="79" applyNumberFormat="1" applyFont="1" applyFill="1" applyBorder="1" applyAlignment="1"/>
    <xf numFmtId="0" fontId="89" fillId="0" borderId="0" xfId="187" applyFont="1"/>
    <xf numFmtId="0" fontId="58" fillId="0" borderId="0" xfId="187" applyFont="1" applyAlignment="1">
      <alignment horizontal="center" vertical="top"/>
    </xf>
    <xf numFmtId="175" fontId="58" fillId="0" borderId="0" xfId="79" applyNumberFormat="1" applyFont="1" applyFill="1" applyAlignment="1"/>
    <xf numFmtId="175" fontId="48" fillId="0" borderId="0" xfId="79" applyNumberFormat="1" applyFont="1" applyAlignment="1"/>
    <xf numFmtId="175" fontId="58" fillId="0" borderId="0" xfId="79" applyNumberFormat="1" applyFont="1" applyBorder="1" applyAlignment="1"/>
    <xf numFmtId="175" fontId="58" fillId="0" borderId="1" xfId="79" applyNumberFormat="1" applyFont="1" applyFill="1" applyBorder="1" applyAlignment="1">
      <alignment horizontal="center"/>
    </xf>
    <xf numFmtId="175" fontId="58" fillId="0" borderId="3" xfId="187" applyNumberFormat="1" applyFont="1" applyBorder="1"/>
    <xf numFmtId="170" fontId="58" fillId="15" borderId="33" xfId="0" applyNumberFormat="1" applyFont="1" applyFill="1" applyBorder="1" applyAlignment="1" applyProtection="1">
      <alignment horizontal="center"/>
      <protection locked="0"/>
    </xf>
    <xf numFmtId="171" fontId="58" fillId="0" borderId="0" xfId="265" applyNumberFormat="1" applyFont="1" applyFill="1" applyAlignment="1">
      <alignment horizontal="right"/>
    </xf>
    <xf numFmtId="171" fontId="58" fillId="0" borderId="8" xfId="265" applyNumberFormat="1" applyFont="1" applyFill="1" applyBorder="1" applyAlignment="1">
      <alignment horizontal="right"/>
    </xf>
    <xf numFmtId="0" fontId="58" fillId="15" borderId="0" xfId="0" applyNumberFormat="1" applyFont="1" applyFill="1" applyAlignment="1" applyProtection="1">
      <alignment horizontal="center"/>
      <protection locked="0"/>
    </xf>
    <xf numFmtId="175" fontId="58" fillId="0" borderId="0" xfId="86" applyNumberFormat="1" applyFont="1" applyFill="1" applyBorder="1" applyAlignment="1">
      <alignment horizontal="right"/>
    </xf>
    <xf numFmtId="175" fontId="58" fillId="15" borderId="0" xfId="59" applyNumberFormat="1" applyFont="1" applyFill="1" applyBorder="1" applyAlignment="1"/>
    <xf numFmtId="10" fontId="58" fillId="15" borderId="0" xfId="187" applyNumberFormat="1" applyFont="1" applyFill="1"/>
    <xf numFmtId="0" fontId="58" fillId="0" borderId="0" xfId="365" applyFont="1" applyAlignment="1">
      <alignment horizontal="left"/>
    </xf>
    <xf numFmtId="10" fontId="58" fillId="14" borderId="0" xfId="265" applyNumberFormat="1" applyFont="1" applyFill="1" applyAlignment="1"/>
    <xf numFmtId="174" fontId="48" fillId="0" borderId="0" xfId="0" applyFont="1" applyAlignment="1">
      <alignment vertical="top" wrapText="1"/>
    </xf>
    <xf numFmtId="0" fontId="58" fillId="0" borderId="0" xfId="210" applyNumberFormat="1" applyFont="1" applyAlignment="1" applyProtection="1">
      <alignment horizontal="center" vertical="top" wrapText="1"/>
      <protection locked="0"/>
    </xf>
    <xf numFmtId="0" fontId="58" fillId="0" borderId="0" xfId="188" applyFont="1" applyAlignment="1">
      <alignment horizontal="center" vertical="top" wrapText="1"/>
    </xf>
    <xf numFmtId="174" fontId="58" fillId="0" borderId="0" xfId="210" applyFont="1" applyAlignment="1">
      <alignment horizontal="center" vertical="top" wrapText="1"/>
    </xf>
    <xf numFmtId="0" fontId="89" fillId="0" borderId="0" xfId="187" applyFont="1" applyAlignment="1">
      <alignment horizontal="center"/>
    </xf>
    <xf numFmtId="0" fontId="58" fillId="0" borderId="0" xfId="59" applyNumberFormat="1" applyFont="1" applyAlignment="1">
      <alignment horizontal="center" vertical="top"/>
    </xf>
    <xf numFmtId="43" fontId="58" fillId="0" borderId="0" xfId="59" applyFont="1" applyAlignment="1">
      <alignment horizontal="left"/>
    </xf>
    <xf numFmtId="43" fontId="58" fillId="0" borderId="10" xfId="59" applyFont="1" applyFill="1" applyBorder="1" applyAlignment="1">
      <alignment horizontal="center"/>
    </xf>
    <xf numFmtId="43" fontId="58" fillId="0" borderId="0" xfId="59" applyFont="1" applyFill="1" applyProtection="1">
      <protection locked="0"/>
    </xf>
    <xf numFmtId="43" fontId="65" fillId="0" borderId="0" xfId="59" applyFont="1" applyFill="1" applyProtection="1">
      <protection locked="0"/>
    </xf>
    <xf numFmtId="43" fontId="58" fillId="0" borderId="1" xfId="59" applyFont="1" applyFill="1" applyBorder="1" applyProtection="1">
      <protection locked="0"/>
    </xf>
    <xf numFmtId="174" fontId="58" fillId="0" borderId="0" xfId="0" applyFont="1" applyAlignment="1">
      <alignment horizontal="center" vertical="top"/>
    </xf>
    <xf numFmtId="43" fontId="58" fillId="15" borderId="0" xfId="59" applyFont="1" applyFill="1"/>
    <xf numFmtId="43" fontId="58" fillId="0" borderId="3" xfId="59" applyFont="1" applyFill="1" applyBorder="1"/>
    <xf numFmtId="0" fontId="58" fillId="0" borderId="0" xfId="59" applyNumberFormat="1" applyFont="1" applyFill="1"/>
    <xf numFmtId="0" fontId="58" fillId="0" borderId="0" xfId="59" applyNumberFormat="1" applyFont="1" applyFill="1" applyAlignment="1">
      <alignment horizontal="right"/>
    </xf>
    <xf numFmtId="43" fontId="58" fillId="0" borderId="0" xfId="59" applyFont="1" applyFill="1" applyBorder="1"/>
    <xf numFmtId="43" fontId="58" fillId="0" borderId="1" xfId="59" applyFont="1" applyFill="1" applyBorder="1"/>
    <xf numFmtId="175" fontId="58" fillId="0" borderId="1" xfId="59" applyNumberFormat="1" applyFont="1" applyFill="1" applyBorder="1"/>
    <xf numFmtId="175" fontId="0" fillId="0" borderId="0" xfId="59" applyNumberFormat="1" applyFont="1" applyAlignment="1"/>
    <xf numFmtId="175" fontId="65" fillId="0" borderId="0" xfId="59" applyNumberFormat="1" applyFont="1" applyFill="1" applyBorder="1"/>
    <xf numFmtId="175" fontId="58" fillId="0" borderId="1" xfId="59" applyNumberFormat="1" applyFont="1" applyBorder="1" applyAlignment="1">
      <alignment horizontal="center" wrapText="1"/>
    </xf>
    <xf numFmtId="175" fontId="65" fillId="0" borderId="0" xfId="59" applyNumberFormat="1" applyFont="1" applyBorder="1" applyAlignment="1">
      <alignment horizontal="center"/>
    </xf>
    <xf numFmtId="0" fontId="58" fillId="0" borderId="0" xfId="211" applyFont="1" applyAlignment="1">
      <alignment horizontal="left"/>
    </xf>
    <xf numFmtId="3" fontId="58" fillId="0" borderId="0" xfId="210" applyNumberFormat="1" applyFont="1" applyAlignment="1">
      <alignment wrapText="1"/>
    </xf>
    <xf numFmtId="175" fontId="58" fillId="0" borderId="9" xfId="59" applyNumberFormat="1" applyFont="1" applyFill="1" applyBorder="1"/>
    <xf numFmtId="174" fontId="58" fillId="0" borderId="1" xfId="0" applyFont="1" applyBorder="1"/>
    <xf numFmtId="0" fontId="131" fillId="0" borderId="0" xfId="0" applyNumberFormat="1" applyFont="1" applyAlignment="1">
      <alignment horizontal="center"/>
    </xf>
    <xf numFmtId="43" fontId="48" fillId="0" borderId="0" xfId="59" applyFont="1" applyBorder="1" applyAlignment="1"/>
    <xf numFmtId="174" fontId="65" fillId="0" borderId="34" xfId="210" applyFont="1" applyBorder="1" applyAlignment="1">
      <alignment horizontal="center"/>
    </xf>
    <xf numFmtId="1" fontId="58" fillId="15" borderId="0" xfId="0" applyNumberFormat="1" applyFont="1" applyFill="1" applyAlignment="1">
      <alignment horizontal="center"/>
    </xf>
    <xf numFmtId="0" fontId="58" fillId="0" borderId="0" xfId="206" applyFont="1" applyAlignment="1">
      <alignment horizontal="center" wrapText="1"/>
    </xf>
    <xf numFmtId="41" fontId="58" fillId="69" borderId="0" xfId="211" applyNumberFormat="1" applyFont="1" applyFill="1"/>
    <xf numFmtId="183" fontId="58" fillId="0" borderId="0" xfId="59" applyNumberFormat="1" applyFont="1" applyAlignment="1">
      <alignment horizontal="right"/>
    </xf>
    <xf numFmtId="0" fontId="58" fillId="14" borderId="0" xfId="187" applyFont="1" applyFill="1"/>
    <xf numFmtId="175" fontId="58" fillId="15" borderId="1" xfId="59" applyNumberFormat="1" applyFont="1" applyFill="1" applyBorder="1"/>
    <xf numFmtId="10" fontId="48" fillId="15" borderId="0" xfId="0" applyNumberFormat="1" applyFont="1" applyFill="1"/>
    <xf numFmtId="10" fontId="58" fillId="14" borderId="0" xfId="265" applyNumberFormat="1" applyFont="1" applyFill="1" applyAlignment="1" applyProtection="1">
      <alignment vertical="top"/>
      <protection locked="0"/>
    </xf>
    <xf numFmtId="10" fontId="58" fillId="15" borderId="0" xfId="282" applyNumberFormat="1" applyFont="1" applyFill="1" applyBorder="1"/>
    <xf numFmtId="175" fontId="58" fillId="14" borderId="0" xfId="59" applyNumberFormat="1" applyFont="1" applyFill="1" applyBorder="1"/>
    <xf numFmtId="175" fontId="58" fillId="15" borderId="3" xfId="59" applyNumberFormat="1" applyFont="1" applyFill="1" applyBorder="1"/>
    <xf numFmtId="175" fontId="58" fillId="15" borderId="0" xfId="86" applyNumberFormat="1" applyFont="1" applyFill="1" applyBorder="1" applyAlignment="1">
      <alignment horizontal="right"/>
    </xf>
    <xf numFmtId="0" fontId="58" fillId="14" borderId="0" xfId="59" applyNumberFormat="1" applyFont="1" applyFill="1" applyBorder="1"/>
    <xf numFmtId="1" fontId="58" fillId="14" borderId="0" xfId="0" applyNumberFormat="1" applyFont="1" applyFill="1" applyAlignment="1" applyProtection="1">
      <alignment horizontal="center"/>
      <protection locked="0"/>
    </xf>
    <xf numFmtId="0" fontId="48" fillId="15" borderId="0" xfId="0" quotePrefix="1" applyNumberFormat="1" applyFont="1" applyFill="1" applyAlignment="1">
      <alignment horizontal="center"/>
    </xf>
    <xf numFmtId="0" fontId="48" fillId="15" borderId="0" xfId="9820" quotePrefix="1" applyNumberFormat="1" applyFont="1" applyFill="1" applyAlignment="1">
      <alignment horizontal="left"/>
    </xf>
    <xf numFmtId="175" fontId="48" fillId="15" borderId="0" xfId="59" applyNumberFormat="1" applyFont="1" applyFill="1" applyAlignment="1">
      <alignment horizontal="right"/>
    </xf>
    <xf numFmtId="43" fontId="58" fillId="15" borderId="10" xfId="59" applyFont="1" applyFill="1" applyBorder="1" applyAlignment="1">
      <alignment horizontal="left" wrapText="1"/>
    </xf>
    <xf numFmtId="0" fontId="58" fillId="0" borderId="0" xfId="9823" applyFont="1"/>
    <xf numFmtId="0" fontId="58" fillId="0" borderId="0" xfId="9823" applyFont="1" applyAlignment="1">
      <alignment horizontal="center"/>
    </xf>
    <xf numFmtId="0" fontId="48" fillId="0" borderId="0" xfId="9823" applyFont="1"/>
    <xf numFmtId="0" fontId="169" fillId="0" borderId="0" xfId="9823" applyFont="1" applyAlignment="1">
      <alignment horizontal="left"/>
    </xf>
    <xf numFmtId="0" fontId="25" fillId="0" borderId="0" xfId="9823" applyFont="1" applyAlignment="1">
      <alignment horizontal="right"/>
    </xf>
    <xf numFmtId="0" fontId="18" fillId="0" borderId="0" xfId="9823" applyAlignment="1">
      <alignment horizontal="center"/>
    </xf>
    <xf numFmtId="0" fontId="20" fillId="0" borderId="0" xfId="9822" applyFont="1"/>
    <xf numFmtId="0" fontId="18" fillId="0" borderId="0" xfId="9823"/>
    <xf numFmtId="0" fontId="49" fillId="0" borderId="0" xfId="9823" applyFont="1" applyAlignment="1">
      <alignment horizontal="left"/>
    </xf>
    <xf numFmtId="0" fontId="43" fillId="0" borderId="0" xfId="9823" applyFont="1" applyAlignment="1">
      <alignment horizontal="center"/>
    </xf>
    <xf numFmtId="9" fontId="43" fillId="0" borderId="0" xfId="9823" quotePrefix="1" applyNumberFormat="1" applyFont="1" applyAlignment="1">
      <alignment horizontal="center"/>
    </xf>
    <xf numFmtId="9" fontId="43" fillId="0" borderId="0" xfId="9823" applyNumberFormat="1" applyFont="1" applyAlignment="1">
      <alignment horizontal="center"/>
    </xf>
    <xf numFmtId="0" fontId="49" fillId="0" borderId="0" xfId="9823" applyFont="1"/>
    <xf numFmtId="0" fontId="170" fillId="0" borderId="0" xfId="9823" applyFont="1" applyAlignment="1">
      <alignment horizontal="center"/>
    </xf>
    <xf numFmtId="0" fontId="18" fillId="14" borderId="9" xfId="9823" applyFill="1" applyBorder="1"/>
    <xf numFmtId="37" fontId="171" fillId="14" borderId="9" xfId="9823" applyNumberFormat="1" applyFont="1" applyFill="1" applyBorder="1"/>
    <xf numFmtId="37" fontId="18" fillId="14" borderId="9" xfId="9823" applyNumberFormat="1" applyFill="1" applyBorder="1"/>
    <xf numFmtId="174" fontId="18" fillId="14" borderId="9" xfId="0" applyFont="1" applyFill="1" applyBorder="1"/>
    <xf numFmtId="37" fontId="18" fillId="14" borderId="9" xfId="9823" applyNumberFormat="1" applyFill="1" applyBorder="1" applyAlignment="1">
      <alignment horizontal="center" vertical="top"/>
    </xf>
    <xf numFmtId="0" fontId="18" fillId="14" borderId="9" xfId="9823" applyFill="1" applyBorder="1" applyAlignment="1">
      <alignment vertical="top" wrapText="1"/>
    </xf>
    <xf numFmtId="0" fontId="18" fillId="14" borderId="9" xfId="9823" applyFill="1" applyBorder="1" applyAlignment="1">
      <alignment vertical="top"/>
    </xf>
    <xf numFmtId="37" fontId="18" fillId="14" borderId="9" xfId="9823" applyNumberFormat="1" applyFill="1" applyBorder="1" applyAlignment="1">
      <alignment horizontal="center"/>
    </xf>
    <xf numFmtId="37" fontId="18" fillId="14" borderId="9" xfId="9823" applyNumberFormat="1" applyFill="1" applyBorder="1" applyAlignment="1">
      <alignment vertical="top"/>
    </xf>
    <xf numFmtId="0" fontId="43" fillId="0" borderId="9" xfId="9823" applyFont="1" applyBorder="1"/>
    <xf numFmtId="37" fontId="18" fillId="0" borderId="9" xfId="9823" applyNumberFormat="1" applyBorder="1"/>
    <xf numFmtId="0" fontId="18" fillId="0" borderId="9" xfId="9823" applyBorder="1"/>
    <xf numFmtId="37" fontId="18" fillId="15" borderId="9" xfId="9823" applyNumberFormat="1" applyFill="1" applyBorder="1"/>
    <xf numFmtId="37" fontId="50" fillId="0" borderId="9" xfId="9823" applyNumberFormat="1" applyFont="1" applyBorder="1"/>
    <xf numFmtId="0" fontId="18" fillId="15" borderId="9" xfId="9823" applyFill="1" applyBorder="1"/>
    <xf numFmtId="0" fontId="43" fillId="0" borderId="9" xfId="9823" applyFont="1" applyBorder="1" applyAlignment="1">
      <alignment vertical="center"/>
    </xf>
    <xf numFmtId="37" fontId="18" fillId="0" borderId="9" xfId="9823" applyNumberFormat="1" applyBorder="1" applyAlignment="1">
      <alignment vertical="center"/>
    </xf>
    <xf numFmtId="277" fontId="167" fillId="0" borderId="9" xfId="9823" applyNumberFormat="1" applyFont="1" applyBorder="1" applyAlignment="1">
      <alignment vertical="center"/>
    </xf>
    <xf numFmtId="0" fontId="18" fillId="0" borderId="22" xfId="9823" applyBorder="1"/>
    <xf numFmtId="37" fontId="18" fillId="0" borderId="16" xfId="9823" applyNumberFormat="1" applyBorder="1"/>
    <xf numFmtId="37" fontId="18" fillId="0" borderId="4" xfId="9823" applyNumberFormat="1" applyBorder="1"/>
    <xf numFmtId="0" fontId="43" fillId="0" borderId="0" xfId="9823" applyFont="1"/>
    <xf numFmtId="37" fontId="18" fillId="0" borderId="0" xfId="9823" applyNumberFormat="1"/>
    <xf numFmtId="0" fontId="43" fillId="0" borderId="0" xfId="9822" applyFont="1"/>
    <xf numFmtId="0" fontId="172" fillId="0" borderId="0" xfId="9823" applyFont="1" applyAlignment="1">
      <alignment horizontal="left"/>
    </xf>
    <xf numFmtId="37" fontId="171" fillId="14" borderId="9" xfId="59" applyNumberFormat="1" applyFont="1" applyFill="1" applyBorder="1" applyAlignment="1"/>
    <xf numFmtId="0" fontId="18" fillId="15" borderId="9" xfId="9823" applyFill="1" applyBorder="1" applyAlignment="1">
      <alignment wrapText="1"/>
    </xf>
    <xf numFmtId="37" fontId="171" fillId="14" borderId="9" xfId="9823" applyNumberFormat="1" applyFont="1" applyFill="1" applyBorder="1" applyAlignment="1">
      <alignment vertical="top"/>
    </xf>
    <xf numFmtId="41" fontId="18" fillId="14" borderId="9" xfId="9823" applyNumberFormat="1" applyFill="1" applyBorder="1"/>
    <xf numFmtId="41" fontId="18" fillId="0" borderId="0" xfId="9823" applyNumberFormat="1"/>
    <xf numFmtId="0" fontId="168" fillId="0" borderId="0" xfId="9822" applyFont="1"/>
    <xf numFmtId="0" fontId="25" fillId="0" borderId="0" xfId="9823" applyFont="1"/>
    <xf numFmtId="0" fontId="173" fillId="0" borderId="0" xfId="9822" applyFont="1"/>
    <xf numFmtId="0" fontId="20" fillId="0" borderId="0" xfId="9822" applyFont="1" applyAlignment="1">
      <alignment horizontal="right"/>
    </xf>
    <xf numFmtId="0" fontId="20" fillId="0" borderId="0" xfId="9822" applyFont="1" applyAlignment="1">
      <alignment horizontal="center"/>
    </xf>
    <xf numFmtId="0" fontId="18" fillId="0" borderId="0" xfId="9822"/>
    <xf numFmtId="0" fontId="18" fillId="14" borderId="9" xfId="9822" applyFill="1" applyBorder="1"/>
    <xf numFmtId="0" fontId="18" fillId="14" borderId="9" xfId="9823" applyFill="1" applyBorder="1" applyAlignment="1">
      <alignment wrapText="1"/>
    </xf>
    <xf numFmtId="0" fontId="18" fillId="0" borderId="9" xfId="9823" applyBorder="1" applyAlignment="1">
      <alignment wrapText="1"/>
    </xf>
    <xf numFmtId="41" fontId="18" fillId="0" borderId="9" xfId="59" applyNumberFormat="1" applyFont="1" applyFill="1" applyBorder="1" applyAlignment="1">
      <alignment horizontal="right"/>
    </xf>
    <xf numFmtId="37" fontId="18" fillId="0" borderId="9" xfId="59" applyNumberFormat="1" applyFont="1" applyFill="1" applyBorder="1" applyAlignment="1">
      <alignment horizontal="right"/>
    </xf>
    <xf numFmtId="41" fontId="18" fillId="0" borderId="9" xfId="9823" applyNumberFormat="1" applyBorder="1"/>
    <xf numFmtId="0" fontId="18" fillId="0" borderId="0" xfId="9823" applyAlignment="1">
      <alignment wrapText="1"/>
    </xf>
    <xf numFmtId="0" fontId="174" fillId="0" borderId="0" xfId="9823" applyFont="1"/>
    <xf numFmtId="0" fontId="43" fillId="0" borderId="0" xfId="9823" applyFont="1" applyAlignment="1">
      <alignment wrapText="1"/>
    </xf>
    <xf numFmtId="0" fontId="170" fillId="0" borderId="0" xfId="9823" applyFont="1" applyAlignment="1">
      <alignment wrapText="1"/>
    </xf>
    <xf numFmtId="0" fontId="18" fillId="15" borderId="9" xfId="9822" applyFill="1" applyBorder="1"/>
    <xf numFmtId="37" fontId="171" fillId="15" borderId="9" xfId="9823" applyNumberFormat="1" applyFont="1" applyFill="1" applyBorder="1"/>
    <xf numFmtId="0" fontId="27" fillId="14" borderId="9" xfId="9823" applyFont="1" applyFill="1" applyBorder="1" applyAlignment="1">
      <alignment horizontal="left"/>
    </xf>
    <xf numFmtId="0" fontId="43" fillId="15" borderId="9" xfId="9823" applyFont="1" applyFill="1" applyBorder="1"/>
    <xf numFmtId="37" fontId="50" fillId="15" borderId="9" xfId="9823" applyNumberFormat="1" applyFont="1" applyFill="1" applyBorder="1"/>
    <xf numFmtId="37" fontId="167" fillId="0" borderId="9" xfId="9823" applyNumberFormat="1" applyFont="1" applyBorder="1"/>
    <xf numFmtId="0" fontId="105" fillId="0" borderId="0" xfId="9824" applyFont="1"/>
    <xf numFmtId="0" fontId="168" fillId="0" borderId="0" xfId="187" applyFont="1" applyAlignment="1">
      <alignment horizontal="center"/>
    </xf>
    <xf numFmtId="0" fontId="25" fillId="0" borderId="0" xfId="9824" applyFont="1" applyAlignment="1">
      <alignment horizontal="center"/>
    </xf>
    <xf numFmtId="0" fontId="145" fillId="0" borderId="0" xfId="9824" applyFont="1" applyAlignment="1">
      <alignment horizontal="center"/>
    </xf>
    <xf numFmtId="0" fontId="17" fillId="0" borderId="0" xfId="9824" applyFont="1"/>
    <xf numFmtId="0" fontId="145" fillId="0" borderId="0" xfId="9824" applyFont="1"/>
    <xf numFmtId="0" fontId="175" fillId="0" borderId="0" xfId="9824" applyFont="1"/>
    <xf numFmtId="0" fontId="18" fillId="0" borderId="0" xfId="9824" applyFont="1" applyAlignment="1">
      <alignment horizontal="center"/>
    </xf>
    <xf numFmtId="0" fontId="18" fillId="0" borderId="0" xfId="9824" applyFont="1"/>
    <xf numFmtId="0" fontId="18" fillId="0" borderId="1" xfId="9824" applyFont="1" applyBorder="1" applyAlignment="1">
      <alignment horizontal="center"/>
    </xf>
    <xf numFmtId="0" fontId="170" fillId="0" borderId="0" xfId="9824" applyFont="1"/>
    <xf numFmtId="0" fontId="18" fillId="0" borderId="0" xfId="9824" quotePrefix="1" applyFont="1" applyAlignment="1">
      <alignment horizontal="center"/>
    </xf>
    <xf numFmtId="0" fontId="18" fillId="15" borderId="0" xfId="9824" applyFont="1" applyFill="1" applyAlignment="1">
      <alignment wrapText="1"/>
    </xf>
    <xf numFmtId="41" fontId="18" fillId="15" borderId="0" xfId="9823" applyNumberFormat="1" applyFill="1"/>
    <xf numFmtId="41" fontId="18" fillId="0" borderId="0" xfId="9824" applyNumberFormat="1" applyFont="1"/>
    <xf numFmtId="0" fontId="18" fillId="0" borderId="0" xfId="9824" applyFont="1" applyAlignment="1">
      <alignment horizontal="right"/>
    </xf>
    <xf numFmtId="37" fontId="18" fillId="0" borderId="14" xfId="9824" applyNumberFormat="1" applyFont="1" applyBorder="1"/>
    <xf numFmtId="0" fontId="43" fillId="0" borderId="0" xfId="9824" applyFont="1" applyAlignment="1">
      <alignment horizontal="center"/>
    </xf>
    <xf numFmtId="37" fontId="18" fillId="0" borderId="0" xfId="9824" applyNumberFormat="1" applyFont="1"/>
    <xf numFmtId="41" fontId="18" fillId="0" borderId="14" xfId="9824" applyNumberFormat="1" applyFont="1" applyBorder="1"/>
    <xf numFmtId="3" fontId="18" fillId="0" borderId="0" xfId="9824" applyNumberFormat="1" applyFont="1" applyAlignment="1">
      <alignment horizontal="center"/>
    </xf>
    <xf numFmtId="37" fontId="18" fillId="0" borderId="0" xfId="9824" applyNumberFormat="1" applyFont="1" applyAlignment="1">
      <alignment horizontal="center"/>
    </xf>
    <xf numFmtId="0" fontId="18" fillId="15" borderId="0" xfId="9824" applyFont="1" applyFill="1"/>
    <xf numFmtId="0" fontId="18" fillId="14" borderId="0" xfId="9824" applyFont="1" applyFill="1"/>
    <xf numFmtId="0" fontId="168" fillId="0" borderId="0" xfId="187" applyFont="1"/>
    <xf numFmtId="41" fontId="18" fillId="15" borderId="0" xfId="9824" applyNumberFormat="1" applyFont="1" applyFill="1"/>
    <xf numFmtId="37" fontId="18" fillId="15" borderId="0" xfId="9824" applyNumberFormat="1" applyFont="1" applyFill="1"/>
    <xf numFmtId="43" fontId="18" fillId="15" borderId="0" xfId="59" applyFont="1" applyFill="1"/>
    <xf numFmtId="0" fontId="43" fillId="15" borderId="0" xfId="187" applyFont="1" applyFill="1"/>
    <xf numFmtId="175" fontId="18" fillId="0" borderId="14" xfId="59" applyNumberFormat="1" applyFont="1" applyBorder="1"/>
    <xf numFmtId="0" fontId="43" fillId="15" borderId="0" xfId="9824" applyFont="1" applyFill="1"/>
    <xf numFmtId="37" fontId="18" fillId="0" borderId="14" xfId="59" applyNumberFormat="1" applyFont="1" applyBorder="1"/>
    <xf numFmtId="37" fontId="18" fillId="0" borderId="0" xfId="9824" applyNumberFormat="1" applyFont="1" applyAlignment="1">
      <alignment horizontal="right"/>
    </xf>
    <xf numFmtId="0" fontId="105" fillId="0" borderId="0" xfId="9824" applyFont="1" applyAlignment="1">
      <alignment horizontal="center"/>
    </xf>
    <xf numFmtId="0" fontId="18" fillId="0" borderId="0" xfId="187"/>
    <xf numFmtId="0" fontId="25" fillId="0" borderId="0" xfId="187" applyFont="1" applyAlignment="1">
      <alignment horizontal="center"/>
    </xf>
    <xf numFmtId="0" fontId="25" fillId="0" borderId="0" xfId="187" applyFont="1"/>
    <xf numFmtId="0" fontId="20" fillId="0" borderId="0" xfId="9824" applyFont="1"/>
    <xf numFmtId="0" fontId="25" fillId="0" borderId="0" xfId="9824" applyFont="1"/>
    <xf numFmtId="0" fontId="18" fillId="0" borderId="0" xfId="187" applyAlignment="1">
      <alignment horizontal="center" wrapText="1"/>
    </xf>
    <xf numFmtId="0" fontId="43" fillId="0" borderId="0" xfId="9824" applyFont="1" applyAlignment="1">
      <alignment vertical="center"/>
    </xf>
    <xf numFmtId="0" fontId="43" fillId="0" borderId="0" xfId="9824" applyFont="1" applyAlignment="1">
      <alignment horizontal="center" vertical="center" wrapText="1"/>
    </xf>
    <xf numFmtId="0" fontId="43" fillId="0" borderId="22" xfId="9824" applyFont="1" applyBorder="1" applyAlignment="1">
      <alignment horizontal="center" vertical="center"/>
    </xf>
    <xf numFmtId="0" fontId="18" fillId="0" borderId="15" xfId="9824" applyFont="1" applyBorder="1" applyAlignment="1">
      <alignment horizontal="center" vertical="center" wrapText="1"/>
    </xf>
    <xf numFmtId="0" fontId="18" fillId="0" borderId="0" xfId="9824" applyFont="1" applyAlignment="1">
      <alignment horizontal="center" vertical="center" wrapText="1"/>
    </xf>
    <xf numFmtId="175" fontId="18" fillId="0" borderId="0" xfId="537" applyNumberFormat="1" applyFont="1" applyBorder="1" applyAlignment="1">
      <alignment vertical="center" wrapText="1"/>
    </xf>
    <xf numFmtId="0" fontId="18" fillId="0" borderId="0" xfId="9824" applyFont="1" applyAlignment="1">
      <alignment horizontal="left" vertical="center"/>
    </xf>
    <xf numFmtId="15" fontId="18" fillId="0" borderId="0" xfId="9824" applyNumberFormat="1" applyFont="1" applyAlignment="1">
      <alignment vertical="center" wrapText="1"/>
    </xf>
    <xf numFmtId="175" fontId="18" fillId="0" borderId="0" xfId="537" applyNumberFormat="1" applyFont="1" applyBorder="1" applyAlignment="1">
      <alignment horizontal="right" vertical="center" wrapText="1"/>
    </xf>
    <xf numFmtId="37" fontId="18" fillId="0" borderId="0" xfId="537" applyNumberFormat="1" applyFont="1" applyBorder="1" applyAlignment="1">
      <alignment vertical="center" wrapText="1"/>
    </xf>
    <xf numFmtId="37" fontId="18" fillId="15" borderId="0" xfId="537" applyNumberFormat="1" applyFont="1" applyFill="1" applyBorder="1" applyAlignment="1">
      <alignment vertical="center" wrapText="1"/>
    </xf>
    <xf numFmtId="175" fontId="43" fillId="0" borderId="0" xfId="537" applyNumberFormat="1" applyFont="1" applyFill="1" applyBorder="1" applyAlignment="1">
      <alignment vertical="center" wrapText="1"/>
    </xf>
    <xf numFmtId="175" fontId="18" fillId="0" borderId="0" xfId="537" applyNumberFormat="1" applyFont="1" applyFill="1" applyBorder="1" applyAlignment="1">
      <alignment horizontal="right" vertical="center" wrapText="1"/>
    </xf>
    <xf numFmtId="10" fontId="18" fillId="0" borderId="0" xfId="9826" applyNumberFormat="1" applyFont="1"/>
    <xf numFmtId="175" fontId="18" fillId="15" borderId="0" xfId="537" applyNumberFormat="1" applyFont="1" applyFill="1" applyBorder="1" applyAlignment="1">
      <alignment vertical="center" wrapText="1"/>
    </xf>
    <xf numFmtId="0" fontId="18" fillId="0" borderId="3" xfId="9824" applyFont="1" applyBorder="1" applyAlignment="1">
      <alignment vertical="center" wrapText="1"/>
    </xf>
    <xf numFmtId="175" fontId="18" fillId="0" borderId="3" xfId="9824" applyNumberFormat="1" applyFont="1" applyBorder="1" applyAlignment="1">
      <alignment vertical="center" wrapText="1"/>
    </xf>
    <xf numFmtId="0" fontId="18" fillId="0" borderId="3" xfId="9824" applyFont="1" applyBorder="1" applyAlignment="1">
      <alignment horizontal="right" vertical="center" wrapText="1"/>
    </xf>
    <xf numFmtId="37" fontId="18" fillId="0" borderId="3" xfId="537" applyNumberFormat="1" applyFont="1" applyBorder="1" applyAlignment="1">
      <alignment vertical="center" wrapText="1"/>
    </xf>
    <xf numFmtId="37" fontId="18" fillId="0" borderId="3" xfId="9824" applyNumberFormat="1" applyFont="1" applyBorder="1" applyAlignment="1">
      <alignment horizontal="right" vertical="center" wrapText="1"/>
    </xf>
    <xf numFmtId="0" fontId="18" fillId="0" borderId="0" xfId="9824" applyFont="1" applyAlignment="1">
      <alignment vertical="center" wrapText="1"/>
    </xf>
    <xf numFmtId="175" fontId="18" fillId="0" borderId="0" xfId="9824" applyNumberFormat="1" applyFont="1" applyAlignment="1">
      <alignment vertical="center" wrapText="1"/>
    </xf>
    <xf numFmtId="0" fontId="18" fillId="0" borderId="0" xfId="9824" applyFont="1" applyAlignment="1">
      <alignment horizontal="right" vertical="center" wrapText="1"/>
    </xf>
    <xf numFmtId="0" fontId="176" fillId="0" borderId="0" xfId="9824" applyFont="1"/>
    <xf numFmtId="10" fontId="176" fillId="0" borderId="0" xfId="9827" applyNumberFormat="1" applyFont="1" applyBorder="1" applyAlignment="1">
      <alignment vertical="center" wrapText="1"/>
    </xf>
    <xf numFmtId="10" fontId="18" fillId="0" borderId="0" xfId="9827" applyNumberFormat="1" applyFont="1" applyBorder="1" applyAlignment="1">
      <alignment vertical="center" wrapText="1"/>
    </xf>
    <xf numFmtId="0" fontId="18" fillId="0" borderId="0" xfId="9824" applyFont="1" applyAlignment="1">
      <alignment horizontal="justify" vertical="center" wrapText="1"/>
    </xf>
    <xf numFmtId="37" fontId="18" fillId="0" borderId="0" xfId="537" applyNumberFormat="1" applyFont="1" applyFill="1" applyBorder="1" applyAlignment="1">
      <alignment vertical="center" wrapText="1"/>
    </xf>
    <xf numFmtId="37" fontId="18" fillId="15" borderId="1" xfId="9824" applyNumberFormat="1" applyFont="1" applyFill="1" applyBorder="1"/>
    <xf numFmtId="37" fontId="43" fillId="0" borderId="14" xfId="9824" applyNumberFormat="1" applyFont="1" applyBorder="1"/>
    <xf numFmtId="175" fontId="18" fillId="0" borderId="0" xfId="9824" applyNumberFormat="1" applyFont="1"/>
    <xf numFmtId="0" fontId="43" fillId="0" borderId="0" xfId="9824" applyFont="1"/>
    <xf numFmtId="175" fontId="18" fillId="0" borderId="1" xfId="537" applyNumberFormat="1" applyFont="1" applyBorder="1" applyAlignment="1">
      <alignment vertical="center" wrapText="1"/>
    </xf>
    <xf numFmtId="37" fontId="18" fillId="0" borderId="0" xfId="9824" applyNumberFormat="1" applyFont="1" applyAlignment="1">
      <alignment horizontal="right" vertical="center" wrapText="1"/>
    </xf>
    <xf numFmtId="37" fontId="18" fillId="0" borderId="0" xfId="9824" applyNumberFormat="1" applyFont="1" applyAlignment="1">
      <alignment horizontal="justify" vertical="center" wrapText="1"/>
    </xf>
    <xf numFmtId="175" fontId="25" fillId="0" borderId="0" xfId="537" applyNumberFormat="1" applyFont="1" applyFill="1" applyBorder="1" applyAlignment="1">
      <alignment horizontal="right" vertical="center" wrapText="1"/>
    </xf>
    <xf numFmtId="10" fontId="25" fillId="0" borderId="0" xfId="9826" applyNumberFormat="1" applyFont="1"/>
    <xf numFmtId="175" fontId="25" fillId="0" borderId="0" xfId="537" applyNumberFormat="1" applyFont="1" applyBorder="1" applyAlignment="1">
      <alignment horizontal="right" vertical="center" wrapText="1"/>
    </xf>
    <xf numFmtId="175" fontId="25" fillId="0" borderId="0" xfId="537" applyNumberFormat="1" applyFont="1" applyFill="1" applyBorder="1" applyAlignment="1">
      <alignment vertical="center" wrapText="1"/>
    </xf>
    <xf numFmtId="10" fontId="176" fillId="0" borderId="0" xfId="9827" applyNumberFormat="1" applyFont="1" applyFill="1" applyBorder="1" applyAlignment="1">
      <alignment vertical="center" wrapText="1"/>
    </xf>
    <xf numFmtId="10" fontId="18" fillId="0" borderId="0" xfId="9827" applyNumberFormat="1" applyFont="1" applyFill="1" applyBorder="1" applyAlignment="1">
      <alignment vertical="center" wrapText="1"/>
    </xf>
    <xf numFmtId="0" fontId="17" fillId="0" borderId="0" xfId="9823" applyFont="1" applyAlignment="1">
      <alignment horizontal="left"/>
    </xf>
    <xf numFmtId="37" fontId="43" fillId="0" borderId="0" xfId="187" applyNumberFormat="1" applyFont="1" applyAlignment="1">
      <alignment horizontal="right"/>
    </xf>
    <xf numFmtId="0" fontId="25" fillId="0" borderId="0" xfId="9823" applyFont="1" applyAlignment="1">
      <alignment horizontal="center"/>
    </xf>
    <xf numFmtId="0" fontId="18" fillId="0" borderId="0" xfId="9823" applyAlignment="1">
      <alignment horizontal="left"/>
    </xf>
    <xf numFmtId="0" fontId="20" fillId="0" borderId="0" xfId="187" applyFont="1"/>
    <xf numFmtId="0" fontId="18" fillId="14" borderId="9" xfId="9822" applyFill="1" applyBorder="1" applyAlignment="1">
      <alignment vertical="top" wrapText="1"/>
    </xf>
    <xf numFmtId="41" fontId="18" fillId="15" borderId="9" xfId="9823" applyNumberFormat="1" applyFill="1" applyBorder="1" applyAlignment="1">
      <alignment vertical="top"/>
    </xf>
    <xf numFmtId="37" fontId="18" fillId="15" borderId="9" xfId="9823" applyNumberFormat="1" applyFill="1" applyBorder="1" applyAlignment="1">
      <alignment vertical="top"/>
    </xf>
    <xf numFmtId="37" fontId="18" fillId="15" borderId="9" xfId="9823" applyNumberFormat="1" applyFill="1" applyBorder="1" applyAlignment="1">
      <alignment horizontal="right" vertical="top"/>
    </xf>
    <xf numFmtId="41" fontId="18" fillId="15" borderId="9" xfId="9823" applyNumberFormat="1" applyFill="1" applyBorder="1" applyAlignment="1">
      <alignment horizontal="right" vertical="top"/>
    </xf>
    <xf numFmtId="41" fontId="18" fillId="14" borderId="9" xfId="9823" applyNumberFormat="1" applyFill="1" applyBorder="1" applyAlignment="1">
      <alignment horizontal="center" vertical="top"/>
    </xf>
    <xf numFmtId="0" fontId="18" fillId="15" borderId="9" xfId="9823" applyFill="1" applyBorder="1" applyAlignment="1">
      <alignment vertical="top"/>
    </xf>
    <xf numFmtId="41" fontId="18" fillId="14" borderId="9" xfId="9823" applyNumberFormat="1" applyFill="1" applyBorder="1" applyAlignment="1">
      <alignment vertical="top"/>
    </xf>
    <xf numFmtId="37" fontId="18" fillId="14" borderId="9" xfId="9823" applyNumberFormat="1" applyFill="1" applyBorder="1" applyAlignment="1">
      <alignment horizontal="right" vertical="top"/>
    </xf>
    <xf numFmtId="41" fontId="18" fillId="15" borderId="9" xfId="9823" applyNumberFormat="1" applyFill="1" applyBorder="1" applyAlignment="1">
      <alignment horizontal="center" vertical="top"/>
    </xf>
    <xf numFmtId="0" fontId="18" fillId="0" borderId="9" xfId="9823" applyBorder="1" applyAlignment="1">
      <alignment vertical="top"/>
    </xf>
    <xf numFmtId="175" fontId="18" fillId="0" borderId="9" xfId="9823" applyNumberFormat="1" applyBorder="1" applyAlignment="1">
      <alignment vertical="top"/>
    </xf>
    <xf numFmtId="37" fontId="18" fillId="0" borderId="9" xfId="9823" applyNumberFormat="1" applyBorder="1" applyAlignment="1">
      <alignment vertical="top"/>
    </xf>
    <xf numFmtId="37" fontId="18" fillId="0" borderId="9" xfId="9823" applyNumberFormat="1" applyBorder="1" applyAlignment="1">
      <alignment horizontal="right" vertical="top"/>
    </xf>
    <xf numFmtId="37" fontId="18" fillId="0" borderId="0" xfId="9823" applyNumberFormat="1" applyAlignment="1">
      <alignment vertical="top"/>
    </xf>
    <xf numFmtId="0" fontId="43" fillId="0" borderId="9" xfId="9823" applyFont="1" applyBorder="1" applyAlignment="1">
      <alignment vertical="top"/>
    </xf>
    <xf numFmtId="41" fontId="18" fillId="0" borderId="9" xfId="9823" applyNumberFormat="1" applyBorder="1" applyAlignment="1">
      <alignment vertical="top"/>
    </xf>
    <xf numFmtId="277" fontId="167" fillId="0" borderId="9" xfId="9823" applyNumberFormat="1" applyFont="1" applyBorder="1" applyAlignment="1">
      <alignment vertical="top"/>
    </xf>
    <xf numFmtId="0" fontId="18" fillId="0" borderId="22" xfId="9823" applyBorder="1" applyAlignment="1">
      <alignment vertical="top"/>
    </xf>
    <xf numFmtId="37" fontId="18" fillId="0" borderId="16" xfId="9823" applyNumberFormat="1" applyBorder="1" applyAlignment="1">
      <alignment vertical="top"/>
    </xf>
    <xf numFmtId="37" fontId="18" fillId="0" borderId="4" xfId="9823" applyNumberFormat="1" applyBorder="1" applyAlignment="1">
      <alignment vertical="top"/>
    </xf>
    <xf numFmtId="0" fontId="43" fillId="0" borderId="0" xfId="9823" applyFont="1" applyAlignment="1">
      <alignment vertical="top"/>
    </xf>
    <xf numFmtId="0" fontId="18" fillId="0" borderId="0" xfId="9823" applyAlignment="1">
      <alignment vertical="top"/>
    </xf>
    <xf numFmtId="0" fontId="20" fillId="0" borderId="0" xfId="187" applyFont="1" applyAlignment="1">
      <alignment horizontal="center"/>
    </xf>
    <xf numFmtId="0" fontId="174" fillId="0" borderId="0" xfId="9823" applyFont="1" applyAlignment="1">
      <alignment horizontal="center"/>
    </xf>
    <xf numFmtId="177" fontId="18" fillId="14" borderId="9" xfId="9823" applyNumberFormat="1" applyFill="1" applyBorder="1" applyAlignment="1">
      <alignment horizontal="center" vertical="top"/>
    </xf>
    <xf numFmtId="0" fontId="177" fillId="14" borderId="9" xfId="9822" applyFont="1" applyFill="1" applyBorder="1" applyAlignment="1">
      <alignment vertical="top" wrapText="1"/>
    </xf>
    <xf numFmtId="0" fontId="18" fillId="14" borderId="9" xfId="187" applyFill="1" applyBorder="1" applyAlignment="1">
      <alignment vertical="top" wrapText="1"/>
    </xf>
    <xf numFmtId="41" fontId="18" fillId="14" borderId="9" xfId="9823" applyNumberFormat="1" applyFill="1" applyBorder="1" applyAlignment="1">
      <alignment horizontal="right" vertical="top"/>
    </xf>
    <xf numFmtId="0" fontId="18" fillId="15" borderId="9" xfId="187" applyFill="1" applyBorder="1" applyAlignment="1">
      <alignment vertical="top" wrapText="1"/>
    </xf>
    <xf numFmtId="37" fontId="18" fillId="0" borderId="9" xfId="537" applyNumberFormat="1" applyFont="1" applyFill="1" applyBorder="1" applyAlignment="1">
      <alignment horizontal="right" vertical="top"/>
    </xf>
    <xf numFmtId="37" fontId="18" fillId="0" borderId="0" xfId="9823" applyNumberFormat="1" applyAlignment="1">
      <alignment horizontal="center" vertical="top"/>
    </xf>
    <xf numFmtId="0" fontId="17" fillId="0" borderId="0" xfId="187" applyFont="1"/>
    <xf numFmtId="37" fontId="43" fillId="0" borderId="0" xfId="9823" applyNumberFormat="1" applyFont="1" applyAlignment="1">
      <alignment vertical="top"/>
    </xf>
    <xf numFmtId="37" fontId="43" fillId="0" borderId="0" xfId="9823" applyNumberFormat="1" applyFont="1" applyAlignment="1">
      <alignment horizontal="center" vertical="top"/>
    </xf>
    <xf numFmtId="41" fontId="43" fillId="0" borderId="0" xfId="9823" quotePrefix="1" applyNumberFormat="1" applyFont="1" applyAlignment="1">
      <alignment horizontal="center"/>
    </xf>
    <xf numFmtId="37" fontId="43" fillId="0" borderId="0" xfId="9823" applyNumberFormat="1" applyFont="1" applyAlignment="1">
      <alignment horizontal="center"/>
    </xf>
    <xf numFmtId="0" fontId="178" fillId="0" borderId="0" xfId="9823" applyFont="1" applyAlignment="1">
      <alignment horizontal="center"/>
    </xf>
    <xf numFmtId="37" fontId="178" fillId="0" borderId="0" xfId="9823" applyNumberFormat="1" applyFont="1" applyAlignment="1">
      <alignment horizontal="center"/>
    </xf>
    <xf numFmtId="41" fontId="178" fillId="0" borderId="0" xfId="9823" quotePrefix="1" applyNumberFormat="1" applyFont="1" applyAlignment="1">
      <alignment horizontal="center"/>
    </xf>
    <xf numFmtId="41" fontId="18" fillId="15" borderId="9" xfId="9823" applyNumberFormat="1" applyFill="1" applyBorder="1"/>
    <xf numFmtId="37" fontId="18" fillId="15" borderId="9" xfId="9821" applyNumberFormat="1" applyFont="1" applyFill="1" applyBorder="1"/>
    <xf numFmtId="37" fontId="58" fillId="0" borderId="0" xfId="9828" applyNumberFormat="1" applyFont="1" applyFill="1" applyBorder="1"/>
    <xf numFmtId="41" fontId="58" fillId="15" borderId="9" xfId="9828" applyFont="1" applyFill="1" applyBorder="1"/>
    <xf numFmtId="41" fontId="43" fillId="0" borderId="0" xfId="9823" applyNumberFormat="1" applyFont="1"/>
    <xf numFmtId="175" fontId="43" fillId="0" borderId="0" xfId="9823" applyNumberFormat="1" applyFont="1"/>
    <xf numFmtId="41" fontId="43" fillId="0" borderId="14" xfId="9823" applyNumberFormat="1" applyFont="1" applyBorder="1"/>
    <xf numFmtId="37" fontId="43" fillId="0" borderId="0" xfId="9823" applyNumberFormat="1" applyFont="1" applyAlignment="1">
      <alignment horizontal="right" vertical="top"/>
    </xf>
    <xf numFmtId="0" fontId="20" fillId="0" borderId="0" xfId="9823" applyFont="1"/>
    <xf numFmtId="41" fontId="179" fillId="0" borderId="0" xfId="9823" applyNumberFormat="1" applyFont="1"/>
    <xf numFmtId="0" fontId="65" fillId="0" borderId="0" xfId="9823" applyFont="1"/>
    <xf numFmtId="41" fontId="180" fillId="0" borderId="0" xfId="9828" applyFont="1" applyFill="1" applyBorder="1" applyAlignment="1">
      <alignment horizontal="right"/>
    </xf>
    <xf numFmtId="37" fontId="43" fillId="0" borderId="0" xfId="9823" applyNumberFormat="1" applyFont="1" applyAlignment="1">
      <alignment horizontal="right"/>
    </xf>
    <xf numFmtId="0" fontId="18" fillId="15" borderId="16" xfId="9823" applyFill="1" applyBorder="1"/>
    <xf numFmtId="0" fontId="18" fillId="15" borderId="7" xfId="9823" applyFill="1" applyBorder="1"/>
    <xf numFmtId="0" fontId="18" fillId="15" borderId="44" xfId="9823" applyFill="1" applyBorder="1"/>
    <xf numFmtId="0" fontId="65" fillId="0" borderId="0" xfId="9823" applyFont="1" applyAlignment="1">
      <alignment horizontal="center"/>
    </xf>
    <xf numFmtId="0" fontId="58" fillId="15" borderId="16" xfId="9823" applyFont="1" applyFill="1" applyBorder="1"/>
    <xf numFmtId="0" fontId="58" fillId="15" borderId="7" xfId="9823" applyFont="1" applyFill="1" applyBorder="1"/>
    <xf numFmtId="0" fontId="58" fillId="15" borderId="44" xfId="9823" applyFont="1" applyFill="1" applyBorder="1"/>
    <xf numFmtId="0" fontId="18" fillId="15" borderId="0" xfId="9823" applyFill="1"/>
    <xf numFmtId="0" fontId="43" fillId="0" borderId="0" xfId="210" applyNumberFormat="1" applyFont="1"/>
    <xf numFmtId="0" fontId="18" fillId="0" borderId="0" xfId="210" applyNumberFormat="1" applyFont="1"/>
    <xf numFmtId="3" fontId="18" fillId="0" borderId="0" xfId="210" applyNumberFormat="1" applyFont="1"/>
    <xf numFmtId="37" fontId="18" fillId="15" borderId="0" xfId="59" applyNumberFormat="1" applyFont="1" applyFill="1" applyAlignment="1">
      <alignment horizontal="right"/>
    </xf>
    <xf numFmtId="175" fontId="18" fillId="0" borderId="0" xfId="59" applyNumberFormat="1" applyFont="1" applyFill="1" applyAlignment="1">
      <alignment horizontal="right"/>
    </xf>
    <xf numFmtId="0" fontId="18" fillId="14" borderId="0" xfId="9823" applyFill="1" applyAlignment="1">
      <alignment vertical="top"/>
    </xf>
    <xf numFmtId="41" fontId="18" fillId="14" borderId="0" xfId="9823" applyNumberFormat="1" applyFill="1" applyAlignment="1">
      <alignment vertical="top"/>
    </xf>
    <xf numFmtId="37" fontId="18" fillId="15" borderId="34" xfId="59" applyNumberFormat="1" applyFont="1" applyFill="1" applyBorder="1" applyAlignment="1">
      <alignment horizontal="right"/>
    </xf>
    <xf numFmtId="41" fontId="18" fillId="0" borderId="0" xfId="9823" applyNumberFormat="1" applyAlignment="1">
      <alignment vertical="top"/>
    </xf>
    <xf numFmtId="175" fontId="18" fillId="0" borderId="0" xfId="9823" applyNumberFormat="1"/>
    <xf numFmtId="0" fontId="18" fillId="0" borderId="0" xfId="210" applyNumberFormat="1" applyFont="1" applyAlignment="1">
      <alignment horizontal="left"/>
    </xf>
    <xf numFmtId="9" fontId="18" fillId="15" borderId="0" xfId="265" applyFont="1" applyFill="1" applyAlignment="1">
      <alignment horizontal="right"/>
    </xf>
    <xf numFmtId="37" fontId="18" fillId="14" borderId="0" xfId="9823" applyNumberFormat="1" applyFill="1" applyAlignment="1">
      <alignment vertical="top"/>
    </xf>
    <xf numFmtId="37" fontId="18" fillId="0" borderId="0" xfId="59" applyNumberFormat="1" applyFont="1"/>
    <xf numFmtId="37" fontId="18" fillId="0" borderId="14" xfId="9823" applyNumberFormat="1" applyBorder="1"/>
    <xf numFmtId="37" fontId="58" fillId="15" borderId="0" xfId="59" applyNumberFormat="1" applyFont="1" applyFill="1" applyBorder="1"/>
    <xf numFmtId="37" fontId="58" fillId="15" borderId="1" xfId="59" applyNumberFormat="1" applyFont="1" applyFill="1" applyBorder="1"/>
    <xf numFmtId="37" fontId="58" fillId="0" borderId="0" xfId="59" applyNumberFormat="1" applyFont="1" applyFill="1" applyBorder="1"/>
    <xf numFmtId="37" fontId="58" fillId="0" borderId="3" xfId="59" applyNumberFormat="1" applyFont="1" applyBorder="1"/>
    <xf numFmtId="41" fontId="58" fillId="15" borderId="0" xfId="211" applyNumberFormat="1" applyFont="1" applyFill="1"/>
    <xf numFmtId="7" fontId="18" fillId="15" borderId="0" xfId="9823" applyNumberFormat="1" applyFill="1"/>
    <xf numFmtId="37" fontId="171" fillId="15" borderId="9" xfId="59" applyNumberFormat="1" applyFont="1" applyFill="1" applyBorder="1" applyAlignment="1"/>
    <xf numFmtId="41" fontId="18" fillId="0" borderId="0" xfId="9825" applyFont="1" applyFill="1" applyBorder="1"/>
    <xf numFmtId="280" fontId="18" fillId="0" borderId="0" xfId="9824" applyNumberFormat="1" applyFont="1"/>
    <xf numFmtId="164" fontId="48" fillId="0" borderId="0" xfId="265" applyNumberFormat="1" applyFont="1" applyFill="1" applyAlignment="1"/>
    <xf numFmtId="0" fontId="58" fillId="0" borderId="0" xfId="187" applyFont="1" applyAlignment="1">
      <alignment horizontal="left" vertical="top" wrapText="1"/>
    </xf>
    <xf numFmtId="0" fontId="58" fillId="0" borderId="0" xfId="201" applyNumberFormat="1" applyFont="1" applyAlignment="1" applyProtection="1">
      <alignment horizontal="center"/>
      <protection locked="0"/>
    </xf>
    <xf numFmtId="0" fontId="58" fillId="0" borderId="0" xfId="0" applyNumberFormat="1" applyFont="1" applyAlignment="1">
      <alignment horizontal="center"/>
    </xf>
    <xf numFmtId="10" fontId="58" fillId="0" borderId="0" xfId="265" applyNumberFormat="1" applyFont="1" applyFill="1" applyAlignment="1">
      <alignment horizontal="center"/>
    </xf>
    <xf numFmtId="174" fontId="58" fillId="0" borderId="0" xfId="0" applyFont="1" applyAlignment="1">
      <alignment horizontal="left" vertical="top" wrapText="1"/>
    </xf>
    <xf numFmtId="174" fontId="58" fillId="0" borderId="0" xfId="210" applyFont="1" applyAlignment="1">
      <alignment horizontal="center"/>
    </xf>
    <xf numFmtId="49" fontId="58" fillId="0" borderId="0" xfId="210" applyNumberFormat="1" applyFont="1" applyAlignment="1" applyProtection="1">
      <alignment horizontal="center"/>
      <protection locked="0"/>
    </xf>
    <xf numFmtId="0" fontId="58" fillId="0" borderId="0" xfId="210" applyNumberFormat="1" applyFont="1" applyAlignment="1" applyProtection="1">
      <alignment vertical="top" wrapText="1"/>
      <protection locked="0"/>
    </xf>
    <xf numFmtId="0" fontId="96" fillId="0" borderId="0" xfId="210" applyNumberFormat="1" applyFont="1" applyAlignment="1" applyProtection="1">
      <alignment vertical="top" wrapText="1"/>
      <protection locked="0"/>
    </xf>
    <xf numFmtId="0" fontId="58" fillId="0" borderId="0" xfId="210" quotePrefix="1" applyNumberFormat="1" applyFont="1" applyAlignment="1">
      <alignment vertical="top" wrapText="1"/>
    </xf>
    <xf numFmtId="0" fontId="58" fillId="0" borderId="0" xfId="210" applyNumberFormat="1" applyFont="1" applyAlignment="1">
      <alignment vertical="top" wrapText="1"/>
    </xf>
    <xf numFmtId="0" fontId="58" fillId="0" borderId="0" xfId="206" applyFont="1" applyAlignment="1">
      <alignment vertical="top" wrapText="1"/>
    </xf>
    <xf numFmtId="0" fontId="58" fillId="0" borderId="0" xfId="210" applyNumberFormat="1" applyFont="1" applyAlignment="1" applyProtection="1">
      <alignment horizontal="center" vertical="top" wrapText="1"/>
      <protection locked="0"/>
    </xf>
    <xf numFmtId="174" fontId="58" fillId="0" borderId="0" xfId="0" applyFont="1" applyAlignment="1">
      <alignment vertical="top" wrapText="1"/>
    </xf>
    <xf numFmtId="0" fontId="58" fillId="0" borderId="0" xfId="0" applyNumberFormat="1" applyFont="1" applyAlignment="1">
      <alignment horizontal="left" vertical="top" wrapText="1"/>
    </xf>
    <xf numFmtId="174" fontId="58" fillId="0" borderId="0" xfId="201" applyFont="1" applyAlignment="1">
      <alignment horizontal="left" vertical="top" wrapText="1"/>
    </xf>
    <xf numFmtId="49" fontId="58" fillId="0" borderId="0" xfId="201" applyNumberFormat="1" applyFont="1" applyAlignment="1">
      <alignment horizontal="left" vertical="top" wrapText="1"/>
    </xf>
    <xf numFmtId="174" fontId="58" fillId="0" borderId="0" xfId="0" applyFont="1" applyAlignment="1">
      <alignment horizontal="left" wrapText="1"/>
    </xf>
    <xf numFmtId="0" fontId="58" fillId="0" borderId="0" xfId="187" applyFont="1" applyAlignment="1">
      <alignment horizontal="left" wrapText="1"/>
    </xf>
    <xf numFmtId="0" fontId="48" fillId="0" borderId="0" xfId="210" applyNumberFormat="1" applyFont="1" applyAlignment="1">
      <alignment horizontal="center"/>
    </xf>
    <xf numFmtId="174" fontId="58" fillId="0" borderId="0" xfId="0" applyFont="1" applyAlignment="1" applyProtection="1">
      <alignment horizontal="left" vertical="top" wrapText="1"/>
    </xf>
    <xf numFmtId="174" fontId="58" fillId="0" borderId="22" xfId="0" applyFont="1" applyBorder="1" applyAlignment="1">
      <alignment horizontal="center" wrapText="1"/>
    </xf>
    <xf numFmtId="174" fontId="58" fillId="0" borderId="15" xfId="0" applyFont="1" applyBorder="1" applyAlignment="1">
      <alignment horizontal="center" wrapText="1"/>
    </xf>
    <xf numFmtId="174" fontId="58" fillId="0" borderId="17" xfId="0" applyFont="1" applyBorder="1" applyAlignment="1">
      <alignment horizontal="center"/>
    </xf>
    <xf numFmtId="174" fontId="58" fillId="0" borderId="1" xfId="0" applyFont="1" applyBorder="1" applyAlignment="1">
      <alignment horizontal="center"/>
    </xf>
    <xf numFmtId="174" fontId="58" fillId="0" borderId="21" xfId="0" applyFont="1" applyBorder="1" applyAlignment="1">
      <alignment horizontal="center"/>
    </xf>
    <xf numFmtId="174" fontId="58" fillId="0" borderId="19" xfId="0" applyFont="1" applyBorder="1" applyAlignment="1">
      <alignment horizontal="center"/>
    </xf>
    <xf numFmtId="174" fontId="58" fillId="0" borderId="20" xfId="0" applyFont="1" applyBorder="1" applyAlignment="1">
      <alignment horizontal="center"/>
    </xf>
    <xf numFmtId="0" fontId="65" fillId="0" borderId="0" xfId="211" applyFont="1" applyAlignment="1">
      <alignment horizontal="center" wrapText="1"/>
    </xf>
    <xf numFmtId="0" fontId="58" fillId="0" borderId="0" xfId="211" applyFont="1" applyAlignment="1">
      <alignment horizontal="center"/>
    </xf>
    <xf numFmtId="0" fontId="58" fillId="0" borderId="0" xfId="210" applyNumberFormat="1" applyFont="1" applyAlignment="1">
      <alignment horizontal="center"/>
    </xf>
    <xf numFmtId="0" fontId="58" fillId="0" borderId="0" xfId="188" applyFont="1" applyAlignment="1">
      <alignment horizontal="left" vertical="top" wrapText="1"/>
    </xf>
    <xf numFmtId="174" fontId="65" fillId="0" borderId="0" xfId="0" applyFont="1" applyAlignment="1">
      <alignment horizontal="center"/>
    </xf>
    <xf numFmtId="0" fontId="65" fillId="0" borderId="0" xfId="211" applyFont="1" applyAlignment="1">
      <alignment horizontal="center"/>
    </xf>
    <xf numFmtId="0" fontId="168" fillId="0" borderId="0" xfId="9822" applyFont="1" applyAlignment="1">
      <alignment horizontal="center"/>
    </xf>
    <xf numFmtId="0" fontId="43" fillId="0" borderId="1" xfId="9824" applyFont="1" applyBorder="1" applyAlignment="1">
      <alignment horizontal="center"/>
    </xf>
    <xf numFmtId="0" fontId="43" fillId="0" borderId="1" xfId="9824" applyFont="1" applyBorder="1"/>
    <xf numFmtId="0" fontId="168" fillId="0" borderId="0" xfId="187" applyFont="1" applyAlignment="1">
      <alignment horizontal="center"/>
    </xf>
    <xf numFmtId="0" fontId="43" fillId="0" borderId="0" xfId="9824" applyFont="1" applyAlignment="1">
      <alignment horizontal="center"/>
    </xf>
    <xf numFmtId="0" fontId="43" fillId="15" borderId="1" xfId="9824" applyFont="1" applyFill="1" applyBorder="1" applyAlignment="1">
      <alignment horizontal="center"/>
    </xf>
    <xf numFmtId="0" fontId="43" fillId="15" borderId="1" xfId="9824" applyFont="1" applyFill="1" applyBorder="1"/>
    <xf numFmtId="0" fontId="43" fillId="0" borderId="19" xfId="9824" applyFont="1" applyBorder="1" applyAlignment="1">
      <alignment horizontal="center" vertical="center"/>
    </xf>
    <xf numFmtId="0" fontId="43" fillId="0" borderId="3" xfId="9824" applyFont="1" applyBorder="1" applyAlignment="1">
      <alignment horizontal="center" vertical="center"/>
    </xf>
    <xf numFmtId="0" fontId="43" fillId="0" borderId="20" xfId="9824" applyFont="1" applyBorder="1" applyAlignment="1">
      <alignment horizontal="center" vertical="center"/>
    </xf>
    <xf numFmtId="0" fontId="43" fillId="0" borderId="16" xfId="9824" applyFont="1" applyBorder="1" applyAlignment="1">
      <alignment horizontal="center" vertical="center"/>
    </xf>
    <xf numFmtId="0" fontId="43" fillId="0" borderId="7" xfId="9824" applyFont="1" applyBorder="1" applyAlignment="1">
      <alignment horizontal="center" vertical="center"/>
    </xf>
    <xf numFmtId="0" fontId="43" fillId="0" borderId="44" xfId="9824" applyFont="1" applyBorder="1" applyAlignment="1">
      <alignment horizontal="center" vertical="center"/>
    </xf>
    <xf numFmtId="0" fontId="18" fillId="15" borderId="16" xfId="9823" applyFill="1" applyBorder="1" applyAlignment="1">
      <alignment horizontal="left"/>
    </xf>
    <xf numFmtId="0" fontId="18" fillId="15" borderId="7" xfId="9823" applyFill="1" applyBorder="1" applyAlignment="1">
      <alignment horizontal="left"/>
    </xf>
    <xf numFmtId="0" fontId="18" fillId="15" borderId="44" xfId="9823" applyFill="1" applyBorder="1" applyAlignment="1">
      <alignment horizontal="left"/>
    </xf>
    <xf numFmtId="37" fontId="43" fillId="0" borderId="0" xfId="9823" applyNumberFormat="1" applyFont="1" applyAlignment="1">
      <alignment horizontal="center" vertical="top"/>
    </xf>
    <xf numFmtId="37" fontId="170" fillId="0" borderId="1" xfId="9823" applyNumberFormat="1" applyFont="1" applyBorder="1" applyAlignment="1">
      <alignment horizontal="center" vertical="top"/>
    </xf>
    <xf numFmtId="0" fontId="18" fillId="0" borderId="7" xfId="9823" applyBorder="1" applyAlignment="1">
      <alignment horizontal="center"/>
    </xf>
    <xf numFmtId="174" fontId="58" fillId="0" borderId="0" xfId="0" applyFont="1" applyAlignment="1">
      <alignment horizontal="center"/>
    </xf>
    <xf numFmtId="174" fontId="58" fillId="0" borderId="0" xfId="201" quotePrefix="1" applyFont="1" applyAlignment="1">
      <alignment horizontal="left" wrapText="1"/>
    </xf>
    <xf numFmtId="174" fontId="58" fillId="0" borderId="0" xfId="201" applyFont="1" applyAlignment="1">
      <alignment horizontal="left" wrapText="1"/>
    </xf>
    <xf numFmtId="174" fontId="58" fillId="0" borderId="0" xfId="201" applyFont="1" applyAlignment="1">
      <alignment horizontal="center"/>
    </xf>
    <xf numFmtId="0" fontId="58" fillId="0" borderId="0" xfId="187" applyFont="1" applyAlignment="1">
      <alignment horizontal="center"/>
    </xf>
    <xf numFmtId="0" fontId="58" fillId="0" borderId="0" xfId="187" applyFont="1" applyAlignment="1">
      <alignment horizontal="left"/>
    </xf>
    <xf numFmtId="2" fontId="58" fillId="0" borderId="0" xfId="0" applyNumberFormat="1" applyFont="1" applyAlignment="1">
      <alignment horizontal="left" vertical="top" wrapText="1"/>
    </xf>
    <xf numFmtId="0" fontId="65" fillId="0" borderId="0" xfId="365" applyFont="1" applyAlignment="1">
      <alignment horizontal="center"/>
    </xf>
    <xf numFmtId="174" fontId="48" fillId="0" borderId="0" xfId="0" applyFont="1" applyAlignment="1">
      <alignment horizontal="left" vertical="top" wrapText="1"/>
    </xf>
  </cellXfs>
  <cellStyles count="9829">
    <cellStyle name="¢ Currency [1]" xfId="2" xr:uid="{00000000-0005-0000-0000-000000000000}"/>
    <cellStyle name="¢ Currency [2]" xfId="3" xr:uid="{00000000-0005-0000-0000-000001000000}"/>
    <cellStyle name="¢ Currency [3]" xfId="4" xr:uid="{00000000-0005-0000-0000-000002000000}"/>
    <cellStyle name="£ Currency [0]" xfId="5" xr:uid="{00000000-0005-0000-0000-000003000000}"/>
    <cellStyle name="£ Currency [1]" xfId="6" xr:uid="{00000000-0005-0000-0000-000004000000}"/>
    <cellStyle name="£ Currency [2]" xfId="7" xr:uid="{00000000-0005-0000-0000-000005000000}"/>
    <cellStyle name="=C:\WINNT35\SYSTEM32\COMMAND.COM" xfId="1" xr:uid="{00000000-0005-0000-0000-000006000000}"/>
    <cellStyle name="20% - Accent1 2" xfId="557" xr:uid="{00000000-0005-0000-0000-000007000000}"/>
    <cellStyle name="20% - Accent1 2 2" xfId="1062" xr:uid="{00000000-0005-0000-0000-000008000000}"/>
    <cellStyle name="20% - Accent1 3" xfId="1063" xr:uid="{00000000-0005-0000-0000-000009000000}"/>
    <cellStyle name="20% - Accent1 4" xfId="1064" xr:uid="{00000000-0005-0000-0000-00000A000000}"/>
    <cellStyle name="20% - Accent1 5" xfId="1065" xr:uid="{00000000-0005-0000-0000-00000B000000}"/>
    <cellStyle name="20% - Accent1 5 2" xfId="1066" xr:uid="{00000000-0005-0000-0000-00000C000000}"/>
    <cellStyle name="20% - Accent1 5 2 2" xfId="1067" xr:uid="{00000000-0005-0000-0000-00000D000000}"/>
    <cellStyle name="20% - Accent1 5 2 3" xfId="1068" xr:uid="{00000000-0005-0000-0000-00000E000000}"/>
    <cellStyle name="20% - Accent1 5 3" xfId="1069" xr:uid="{00000000-0005-0000-0000-00000F000000}"/>
    <cellStyle name="20% - Accent1 5 4" xfId="1070" xr:uid="{00000000-0005-0000-0000-000010000000}"/>
    <cellStyle name="20% - Accent1 5 5" xfId="1071" xr:uid="{00000000-0005-0000-0000-000011000000}"/>
    <cellStyle name="20% - Accent1 6" xfId="1072" xr:uid="{00000000-0005-0000-0000-000012000000}"/>
    <cellStyle name="20% - Accent1 7" xfId="1073" xr:uid="{00000000-0005-0000-0000-000013000000}"/>
    <cellStyle name="20% - Accent1 8" xfId="1074" xr:uid="{00000000-0005-0000-0000-000014000000}"/>
    <cellStyle name="20% - Accent1 9" xfId="1075" xr:uid="{00000000-0005-0000-0000-000015000000}"/>
    <cellStyle name="20% - Accent2 2" xfId="558" xr:uid="{00000000-0005-0000-0000-000016000000}"/>
    <cellStyle name="20% - Accent2 2 2" xfId="1076" xr:uid="{00000000-0005-0000-0000-000017000000}"/>
    <cellStyle name="20% - Accent2 3" xfId="1077" xr:uid="{00000000-0005-0000-0000-000018000000}"/>
    <cellStyle name="20% - Accent2 4" xfId="1078" xr:uid="{00000000-0005-0000-0000-000019000000}"/>
    <cellStyle name="20% - Accent2 5" xfId="1079" xr:uid="{00000000-0005-0000-0000-00001A000000}"/>
    <cellStyle name="20% - Accent2 5 2" xfId="1080" xr:uid="{00000000-0005-0000-0000-00001B000000}"/>
    <cellStyle name="20% - Accent2 5 2 2" xfId="1081" xr:uid="{00000000-0005-0000-0000-00001C000000}"/>
    <cellStyle name="20% - Accent2 5 2 3" xfId="1082" xr:uid="{00000000-0005-0000-0000-00001D000000}"/>
    <cellStyle name="20% - Accent2 5 3" xfId="1083" xr:uid="{00000000-0005-0000-0000-00001E000000}"/>
    <cellStyle name="20% - Accent2 5 4" xfId="1084" xr:uid="{00000000-0005-0000-0000-00001F000000}"/>
    <cellStyle name="20% - Accent2 5 5" xfId="1085" xr:uid="{00000000-0005-0000-0000-000020000000}"/>
    <cellStyle name="20% - Accent2 6" xfId="1086" xr:uid="{00000000-0005-0000-0000-000021000000}"/>
    <cellStyle name="20% - Accent2 7" xfId="1087" xr:uid="{00000000-0005-0000-0000-000022000000}"/>
    <cellStyle name="20% - Accent2 8" xfId="1088" xr:uid="{00000000-0005-0000-0000-000023000000}"/>
    <cellStyle name="20% - Accent2 9" xfId="1089" xr:uid="{00000000-0005-0000-0000-000024000000}"/>
    <cellStyle name="20% - Accent3 2" xfId="559" xr:uid="{00000000-0005-0000-0000-000025000000}"/>
    <cellStyle name="20% - Accent3 2 2" xfId="1090" xr:uid="{00000000-0005-0000-0000-000026000000}"/>
    <cellStyle name="20% - Accent3 3" xfId="1091" xr:uid="{00000000-0005-0000-0000-000027000000}"/>
    <cellStyle name="20% - Accent3 4" xfId="1092" xr:uid="{00000000-0005-0000-0000-000028000000}"/>
    <cellStyle name="20% - Accent3 5" xfId="1093" xr:uid="{00000000-0005-0000-0000-000029000000}"/>
    <cellStyle name="20% - Accent3 5 2" xfId="1094" xr:uid="{00000000-0005-0000-0000-00002A000000}"/>
    <cellStyle name="20% - Accent3 5 2 2" xfId="1095" xr:uid="{00000000-0005-0000-0000-00002B000000}"/>
    <cellStyle name="20% - Accent3 5 2 3" xfId="1096" xr:uid="{00000000-0005-0000-0000-00002C000000}"/>
    <cellStyle name="20% - Accent3 5 3" xfId="1097" xr:uid="{00000000-0005-0000-0000-00002D000000}"/>
    <cellStyle name="20% - Accent3 5 4" xfId="1098" xr:uid="{00000000-0005-0000-0000-00002E000000}"/>
    <cellStyle name="20% - Accent3 5 5" xfId="1099" xr:uid="{00000000-0005-0000-0000-00002F000000}"/>
    <cellStyle name="20% - Accent3 6" xfId="1100" xr:uid="{00000000-0005-0000-0000-000030000000}"/>
    <cellStyle name="20% - Accent3 7" xfId="1101" xr:uid="{00000000-0005-0000-0000-000031000000}"/>
    <cellStyle name="20% - Accent3 8" xfId="1102" xr:uid="{00000000-0005-0000-0000-000032000000}"/>
    <cellStyle name="20% - Accent3 9" xfId="1103" xr:uid="{00000000-0005-0000-0000-000033000000}"/>
    <cellStyle name="20% - Accent4 2" xfId="560" xr:uid="{00000000-0005-0000-0000-000034000000}"/>
    <cellStyle name="20% - Accent4 2 2" xfId="1104" xr:uid="{00000000-0005-0000-0000-000035000000}"/>
    <cellStyle name="20% - Accent4 3" xfId="1105" xr:uid="{00000000-0005-0000-0000-000036000000}"/>
    <cellStyle name="20% - Accent4 4" xfId="1106" xr:uid="{00000000-0005-0000-0000-000037000000}"/>
    <cellStyle name="20% - Accent4 5" xfId="1107" xr:uid="{00000000-0005-0000-0000-000038000000}"/>
    <cellStyle name="20% - Accent4 5 2" xfId="1108" xr:uid="{00000000-0005-0000-0000-000039000000}"/>
    <cellStyle name="20% - Accent4 5 2 2" xfId="1109" xr:uid="{00000000-0005-0000-0000-00003A000000}"/>
    <cellStyle name="20% - Accent4 5 2 3" xfId="1110" xr:uid="{00000000-0005-0000-0000-00003B000000}"/>
    <cellStyle name="20% - Accent4 5 3" xfId="1111" xr:uid="{00000000-0005-0000-0000-00003C000000}"/>
    <cellStyle name="20% - Accent4 5 4" xfId="1112" xr:uid="{00000000-0005-0000-0000-00003D000000}"/>
    <cellStyle name="20% - Accent4 5 5" xfId="1113" xr:uid="{00000000-0005-0000-0000-00003E000000}"/>
    <cellStyle name="20% - Accent4 6" xfId="1114" xr:uid="{00000000-0005-0000-0000-00003F000000}"/>
    <cellStyle name="20% - Accent4 7" xfId="1115" xr:uid="{00000000-0005-0000-0000-000040000000}"/>
    <cellStyle name="20% - Accent4 8" xfId="1116" xr:uid="{00000000-0005-0000-0000-000041000000}"/>
    <cellStyle name="20% - Accent4 9" xfId="1117" xr:uid="{00000000-0005-0000-0000-000042000000}"/>
    <cellStyle name="20% - Accent5 2" xfId="561" xr:uid="{00000000-0005-0000-0000-000043000000}"/>
    <cellStyle name="20% - Accent5 2 2" xfId="1118" xr:uid="{00000000-0005-0000-0000-000044000000}"/>
    <cellStyle name="20% - Accent5 3" xfId="1119" xr:uid="{00000000-0005-0000-0000-000045000000}"/>
    <cellStyle name="20% - Accent5 4" xfId="1120" xr:uid="{00000000-0005-0000-0000-000046000000}"/>
    <cellStyle name="20% - Accent5 5" xfId="1121" xr:uid="{00000000-0005-0000-0000-000047000000}"/>
    <cellStyle name="20% - Accent5 5 2" xfId="1122" xr:uid="{00000000-0005-0000-0000-000048000000}"/>
    <cellStyle name="20% - Accent5 5 2 2" xfId="1123" xr:uid="{00000000-0005-0000-0000-000049000000}"/>
    <cellStyle name="20% - Accent5 5 2 3" xfId="1124" xr:uid="{00000000-0005-0000-0000-00004A000000}"/>
    <cellStyle name="20% - Accent5 5 3" xfId="1125" xr:uid="{00000000-0005-0000-0000-00004B000000}"/>
    <cellStyle name="20% - Accent5 5 4" xfId="1126" xr:uid="{00000000-0005-0000-0000-00004C000000}"/>
    <cellStyle name="20% - Accent5 5 5" xfId="1127" xr:uid="{00000000-0005-0000-0000-00004D000000}"/>
    <cellStyle name="20% - Accent5 6" xfId="1128" xr:uid="{00000000-0005-0000-0000-00004E000000}"/>
    <cellStyle name="20% - Accent5 7" xfId="1129" xr:uid="{00000000-0005-0000-0000-00004F000000}"/>
    <cellStyle name="20% - Accent5 8" xfId="1130" xr:uid="{00000000-0005-0000-0000-000050000000}"/>
    <cellStyle name="20% - Accent5 9" xfId="1131" xr:uid="{00000000-0005-0000-0000-000051000000}"/>
    <cellStyle name="20% - Accent6 2" xfId="562" xr:uid="{00000000-0005-0000-0000-000052000000}"/>
    <cellStyle name="20% - Accent6 2 2" xfId="1132" xr:uid="{00000000-0005-0000-0000-000053000000}"/>
    <cellStyle name="20% - Accent6 3" xfId="1133" xr:uid="{00000000-0005-0000-0000-000054000000}"/>
    <cellStyle name="20% - Accent6 4" xfId="1134" xr:uid="{00000000-0005-0000-0000-000055000000}"/>
    <cellStyle name="20% - Accent6 5" xfId="1135" xr:uid="{00000000-0005-0000-0000-000056000000}"/>
    <cellStyle name="20% - Accent6 5 2" xfId="1136" xr:uid="{00000000-0005-0000-0000-000057000000}"/>
    <cellStyle name="20% - Accent6 5 2 2" xfId="1137" xr:uid="{00000000-0005-0000-0000-000058000000}"/>
    <cellStyle name="20% - Accent6 5 2 3" xfId="1138" xr:uid="{00000000-0005-0000-0000-000059000000}"/>
    <cellStyle name="20% - Accent6 5 3" xfId="1139" xr:uid="{00000000-0005-0000-0000-00005A000000}"/>
    <cellStyle name="20% - Accent6 5 4" xfId="1140" xr:uid="{00000000-0005-0000-0000-00005B000000}"/>
    <cellStyle name="20% - Accent6 5 5" xfId="1141" xr:uid="{00000000-0005-0000-0000-00005C000000}"/>
    <cellStyle name="20% - Accent6 6" xfId="1142" xr:uid="{00000000-0005-0000-0000-00005D000000}"/>
    <cellStyle name="20% - Accent6 7" xfId="1143" xr:uid="{00000000-0005-0000-0000-00005E000000}"/>
    <cellStyle name="20% - Accent6 8" xfId="1144" xr:uid="{00000000-0005-0000-0000-00005F000000}"/>
    <cellStyle name="20% - Accent6 9" xfId="1145" xr:uid="{00000000-0005-0000-0000-000060000000}"/>
    <cellStyle name="40% - Accent1 2" xfId="563" xr:uid="{00000000-0005-0000-0000-000061000000}"/>
    <cellStyle name="40% - Accent1 2 2" xfId="1146" xr:uid="{00000000-0005-0000-0000-000062000000}"/>
    <cellStyle name="40% - Accent1 3" xfId="1147" xr:uid="{00000000-0005-0000-0000-000063000000}"/>
    <cellStyle name="40% - Accent1 4" xfId="1148" xr:uid="{00000000-0005-0000-0000-000064000000}"/>
    <cellStyle name="40% - Accent1 5" xfId="1149" xr:uid="{00000000-0005-0000-0000-000065000000}"/>
    <cellStyle name="40% - Accent1 5 2" xfId="1150" xr:uid="{00000000-0005-0000-0000-000066000000}"/>
    <cellStyle name="40% - Accent1 5 2 2" xfId="1151" xr:uid="{00000000-0005-0000-0000-000067000000}"/>
    <cellStyle name="40% - Accent1 5 2 3" xfId="1152" xr:uid="{00000000-0005-0000-0000-000068000000}"/>
    <cellStyle name="40% - Accent1 5 3" xfId="1153" xr:uid="{00000000-0005-0000-0000-000069000000}"/>
    <cellStyle name="40% - Accent1 5 4" xfId="1154" xr:uid="{00000000-0005-0000-0000-00006A000000}"/>
    <cellStyle name="40% - Accent1 5 5" xfId="1155" xr:uid="{00000000-0005-0000-0000-00006B000000}"/>
    <cellStyle name="40% - Accent1 6" xfId="1156" xr:uid="{00000000-0005-0000-0000-00006C000000}"/>
    <cellStyle name="40% - Accent1 7" xfId="1157" xr:uid="{00000000-0005-0000-0000-00006D000000}"/>
    <cellStyle name="40% - Accent1 8" xfId="1158" xr:uid="{00000000-0005-0000-0000-00006E000000}"/>
    <cellStyle name="40% - Accent1 9" xfId="1159" xr:uid="{00000000-0005-0000-0000-00006F000000}"/>
    <cellStyle name="40% - Accent2 2" xfId="564" xr:uid="{00000000-0005-0000-0000-000070000000}"/>
    <cellStyle name="40% - Accent2 2 2" xfId="1160" xr:uid="{00000000-0005-0000-0000-000071000000}"/>
    <cellStyle name="40% - Accent2 3" xfId="1161" xr:uid="{00000000-0005-0000-0000-000072000000}"/>
    <cellStyle name="40% - Accent2 4" xfId="1162" xr:uid="{00000000-0005-0000-0000-000073000000}"/>
    <cellStyle name="40% - Accent2 5" xfId="1163" xr:uid="{00000000-0005-0000-0000-000074000000}"/>
    <cellStyle name="40% - Accent2 5 2" xfId="1164" xr:uid="{00000000-0005-0000-0000-000075000000}"/>
    <cellStyle name="40% - Accent2 5 2 2" xfId="1165" xr:uid="{00000000-0005-0000-0000-000076000000}"/>
    <cellStyle name="40% - Accent2 5 2 3" xfId="1166" xr:uid="{00000000-0005-0000-0000-000077000000}"/>
    <cellStyle name="40% - Accent2 5 3" xfId="1167" xr:uid="{00000000-0005-0000-0000-000078000000}"/>
    <cellStyle name="40% - Accent2 5 4" xfId="1168" xr:uid="{00000000-0005-0000-0000-000079000000}"/>
    <cellStyle name="40% - Accent2 5 5" xfId="1169" xr:uid="{00000000-0005-0000-0000-00007A000000}"/>
    <cellStyle name="40% - Accent2 6" xfId="1170" xr:uid="{00000000-0005-0000-0000-00007B000000}"/>
    <cellStyle name="40% - Accent2 7" xfId="1171" xr:uid="{00000000-0005-0000-0000-00007C000000}"/>
    <cellStyle name="40% - Accent2 8" xfId="1172" xr:uid="{00000000-0005-0000-0000-00007D000000}"/>
    <cellStyle name="40% - Accent2 9" xfId="1173" xr:uid="{00000000-0005-0000-0000-00007E000000}"/>
    <cellStyle name="40% - Accent3 2" xfId="565" xr:uid="{00000000-0005-0000-0000-00007F000000}"/>
    <cellStyle name="40% - Accent3 2 2" xfId="1174" xr:uid="{00000000-0005-0000-0000-000080000000}"/>
    <cellStyle name="40% - Accent3 3" xfId="1175" xr:uid="{00000000-0005-0000-0000-000081000000}"/>
    <cellStyle name="40% - Accent3 4" xfId="1176" xr:uid="{00000000-0005-0000-0000-000082000000}"/>
    <cellStyle name="40% - Accent3 5" xfId="1177" xr:uid="{00000000-0005-0000-0000-000083000000}"/>
    <cellStyle name="40% - Accent3 5 2" xfId="1178" xr:uid="{00000000-0005-0000-0000-000084000000}"/>
    <cellStyle name="40% - Accent3 5 2 2" xfId="1179" xr:uid="{00000000-0005-0000-0000-000085000000}"/>
    <cellStyle name="40% - Accent3 5 2 3" xfId="1180" xr:uid="{00000000-0005-0000-0000-000086000000}"/>
    <cellStyle name="40% - Accent3 5 3" xfId="1181" xr:uid="{00000000-0005-0000-0000-000087000000}"/>
    <cellStyle name="40% - Accent3 5 4" xfId="1182" xr:uid="{00000000-0005-0000-0000-000088000000}"/>
    <cellStyle name="40% - Accent3 5 5" xfId="1183" xr:uid="{00000000-0005-0000-0000-000089000000}"/>
    <cellStyle name="40% - Accent3 6" xfId="1184" xr:uid="{00000000-0005-0000-0000-00008A000000}"/>
    <cellStyle name="40% - Accent3 7" xfId="1185" xr:uid="{00000000-0005-0000-0000-00008B000000}"/>
    <cellStyle name="40% - Accent3 8" xfId="1186" xr:uid="{00000000-0005-0000-0000-00008C000000}"/>
    <cellStyle name="40% - Accent3 9" xfId="1187" xr:uid="{00000000-0005-0000-0000-00008D000000}"/>
    <cellStyle name="40% - Accent4 2" xfId="566" xr:uid="{00000000-0005-0000-0000-00008E000000}"/>
    <cellStyle name="40% - Accent4 2 2" xfId="1188" xr:uid="{00000000-0005-0000-0000-00008F000000}"/>
    <cellStyle name="40% - Accent4 3" xfId="1189" xr:uid="{00000000-0005-0000-0000-000090000000}"/>
    <cellStyle name="40% - Accent4 4" xfId="1190" xr:uid="{00000000-0005-0000-0000-000091000000}"/>
    <cellStyle name="40% - Accent4 5" xfId="1191" xr:uid="{00000000-0005-0000-0000-000092000000}"/>
    <cellStyle name="40% - Accent4 5 2" xfId="1192" xr:uid="{00000000-0005-0000-0000-000093000000}"/>
    <cellStyle name="40% - Accent4 5 2 2" xfId="1193" xr:uid="{00000000-0005-0000-0000-000094000000}"/>
    <cellStyle name="40% - Accent4 5 2 3" xfId="1194" xr:uid="{00000000-0005-0000-0000-000095000000}"/>
    <cellStyle name="40% - Accent4 5 3" xfId="1195" xr:uid="{00000000-0005-0000-0000-000096000000}"/>
    <cellStyle name="40% - Accent4 5 4" xfId="1196" xr:uid="{00000000-0005-0000-0000-000097000000}"/>
    <cellStyle name="40% - Accent4 5 5" xfId="1197" xr:uid="{00000000-0005-0000-0000-000098000000}"/>
    <cellStyle name="40% - Accent4 6" xfId="1198" xr:uid="{00000000-0005-0000-0000-000099000000}"/>
    <cellStyle name="40% - Accent4 7" xfId="1199" xr:uid="{00000000-0005-0000-0000-00009A000000}"/>
    <cellStyle name="40% - Accent4 8" xfId="1200" xr:uid="{00000000-0005-0000-0000-00009B000000}"/>
    <cellStyle name="40% - Accent4 9" xfId="1201" xr:uid="{00000000-0005-0000-0000-00009C000000}"/>
    <cellStyle name="40% - Accent5 2" xfId="567" xr:uid="{00000000-0005-0000-0000-00009D000000}"/>
    <cellStyle name="40% - Accent5 2 2" xfId="1202" xr:uid="{00000000-0005-0000-0000-00009E000000}"/>
    <cellStyle name="40% - Accent5 3" xfId="1203" xr:uid="{00000000-0005-0000-0000-00009F000000}"/>
    <cellStyle name="40% - Accent5 4" xfId="1204" xr:uid="{00000000-0005-0000-0000-0000A0000000}"/>
    <cellStyle name="40% - Accent5 5" xfId="1205" xr:uid="{00000000-0005-0000-0000-0000A1000000}"/>
    <cellStyle name="40% - Accent5 5 2" xfId="1206" xr:uid="{00000000-0005-0000-0000-0000A2000000}"/>
    <cellStyle name="40% - Accent5 5 2 2" xfId="1207" xr:uid="{00000000-0005-0000-0000-0000A3000000}"/>
    <cellStyle name="40% - Accent5 5 2 3" xfId="1208" xr:uid="{00000000-0005-0000-0000-0000A4000000}"/>
    <cellStyle name="40% - Accent5 5 3" xfId="1209" xr:uid="{00000000-0005-0000-0000-0000A5000000}"/>
    <cellStyle name="40% - Accent5 5 4" xfId="1210" xr:uid="{00000000-0005-0000-0000-0000A6000000}"/>
    <cellStyle name="40% - Accent5 5 5" xfId="1211" xr:uid="{00000000-0005-0000-0000-0000A7000000}"/>
    <cellStyle name="40% - Accent5 6" xfId="1212" xr:uid="{00000000-0005-0000-0000-0000A8000000}"/>
    <cellStyle name="40% - Accent5 7" xfId="1213" xr:uid="{00000000-0005-0000-0000-0000A9000000}"/>
    <cellStyle name="40% - Accent5 8" xfId="1214" xr:uid="{00000000-0005-0000-0000-0000AA000000}"/>
    <cellStyle name="40% - Accent5 9" xfId="1215" xr:uid="{00000000-0005-0000-0000-0000AB000000}"/>
    <cellStyle name="40% - Accent6 2" xfId="568" xr:uid="{00000000-0005-0000-0000-0000AC000000}"/>
    <cellStyle name="40% - Accent6 2 2" xfId="1216" xr:uid="{00000000-0005-0000-0000-0000AD000000}"/>
    <cellStyle name="40% - Accent6 3" xfId="1217" xr:uid="{00000000-0005-0000-0000-0000AE000000}"/>
    <cellStyle name="40% - Accent6 4" xfId="1218" xr:uid="{00000000-0005-0000-0000-0000AF000000}"/>
    <cellStyle name="40% - Accent6 5" xfId="1219" xr:uid="{00000000-0005-0000-0000-0000B0000000}"/>
    <cellStyle name="40% - Accent6 5 2" xfId="1220" xr:uid="{00000000-0005-0000-0000-0000B1000000}"/>
    <cellStyle name="40% - Accent6 5 2 2" xfId="1221" xr:uid="{00000000-0005-0000-0000-0000B2000000}"/>
    <cellStyle name="40% - Accent6 5 2 3" xfId="1222" xr:uid="{00000000-0005-0000-0000-0000B3000000}"/>
    <cellStyle name="40% - Accent6 5 3" xfId="1223" xr:uid="{00000000-0005-0000-0000-0000B4000000}"/>
    <cellStyle name="40% - Accent6 5 4" xfId="1224" xr:uid="{00000000-0005-0000-0000-0000B5000000}"/>
    <cellStyle name="40% - Accent6 5 5" xfId="1225" xr:uid="{00000000-0005-0000-0000-0000B6000000}"/>
    <cellStyle name="40% - Accent6 6" xfId="1226" xr:uid="{00000000-0005-0000-0000-0000B7000000}"/>
    <cellStyle name="40% - Accent6 7" xfId="1227" xr:uid="{00000000-0005-0000-0000-0000B8000000}"/>
    <cellStyle name="40% - Accent6 8" xfId="1228" xr:uid="{00000000-0005-0000-0000-0000B9000000}"/>
    <cellStyle name="40% - Accent6 9" xfId="1229" xr:uid="{00000000-0005-0000-0000-0000BA000000}"/>
    <cellStyle name="60% - Accent1 2" xfId="569" xr:uid="{00000000-0005-0000-0000-0000BB000000}"/>
    <cellStyle name="60% - Accent1 2 2" xfId="1230" xr:uid="{00000000-0005-0000-0000-0000BC000000}"/>
    <cellStyle name="60% - Accent1 3" xfId="1231" xr:uid="{00000000-0005-0000-0000-0000BD000000}"/>
    <cellStyle name="60% - Accent1 4" xfId="1232" xr:uid="{00000000-0005-0000-0000-0000BE000000}"/>
    <cellStyle name="60% - Accent1 5" xfId="1233" xr:uid="{00000000-0005-0000-0000-0000BF000000}"/>
    <cellStyle name="60% - Accent1 6" xfId="1234" xr:uid="{00000000-0005-0000-0000-0000C0000000}"/>
    <cellStyle name="60% - Accent1 7" xfId="1235" xr:uid="{00000000-0005-0000-0000-0000C1000000}"/>
    <cellStyle name="60% - Accent1 8" xfId="1236" xr:uid="{00000000-0005-0000-0000-0000C2000000}"/>
    <cellStyle name="60% - Accent1 9" xfId="1237" xr:uid="{00000000-0005-0000-0000-0000C3000000}"/>
    <cellStyle name="60% - Accent2 2" xfId="570" xr:uid="{00000000-0005-0000-0000-0000C4000000}"/>
    <cellStyle name="60% - Accent2 2 2" xfId="1238" xr:uid="{00000000-0005-0000-0000-0000C5000000}"/>
    <cellStyle name="60% - Accent2 3" xfId="1239" xr:uid="{00000000-0005-0000-0000-0000C6000000}"/>
    <cellStyle name="60% - Accent2 4" xfId="1240" xr:uid="{00000000-0005-0000-0000-0000C7000000}"/>
    <cellStyle name="60% - Accent2 5" xfId="1241" xr:uid="{00000000-0005-0000-0000-0000C8000000}"/>
    <cellStyle name="60% - Accent2 6" xfId="1242" xr:uid="{00000000-0005-0000-0000-0000C9000000}"/>
    <cellStyle name="60% - Accent2 7" xfId="1243" xr:uid="{00000000-0005-0000-0000-0000CA000000}"/>
    <cellStyle name="60% - Accent2 8" xfId="1244" xr:uid="{00000000-0005-0000-0000-0000CB000000}"/>
    <cellStyle name="60% - Accent2 9" xfId="1245" xr:uid="{00000000-0005-0000-0000-0000CC000000}"/>
    <cellStyle name="60% - Accent3 2" xfId="571" xr:uid="{00000000-0005-0000-0000-0000CD000000}"/>
    <cellStyle name="60% - Accent3 2 2" xfId="1246" xr:uid="{00000000-0005-0000-0000-0000CE000000}"/>
    <cellStyle name="60% - Accent3 3" xfId="1247" xr:uid="{00000000-0005-0000-0000-0000CF000000}"/>
    <cellStyle name="60% - Accent3 4" xfId="1248" xr:uid="{00000000-0005-0000-0000-0000D0000000}"/>
    <cellStyle name="60% - Accent3 5" xfId="1249" xr:uid="{00000000-0005-0000-0000-0000D1000000}"/>
    <cellStyle name="60% - Accent3 6" xfId="1250" xr:uid="{00000000-0005-0000-0000-0000D2000000}"/>
    <cellStyle name="60% - Accent3 7" xfId="1251" xr:uid="{00000000-0005-0000-0000-0000D3000000}"/>
    <cellStyle name="60% - Accent3 8" xfId="1252" xr:uid="{00000000-0005-0000-0000-0000D4000000}"/>
    <cellStyle name="60% - Accent3 9" xfId="1253" xr:uid="{00000000-0005-0000-0000-0000D5000000}"/>
    <cellStyle name="60% - Accent4 2" xfId="572" xr:uid="{00000000-0005-0000-0000-0000D6000000}"/>
    <cellStyle name="60% - Accent4 2 2" xfId="1254" xr:uid="{00000000-0005-0000-0000-0000D7000000}"/>
    <cellStyle name="60% - Accent4 3" xfId="1255" xr:uid="{00000000-0005-0000-0000-0000D8000000}"/>
    <cellStyle name="60% - Accent4 4" xfId="1256" xr:uid="{00000000-0005-0000-0000-0000D9000000}"/>
    <cellStyle name="60% - Accent4 5" xfId="1257" xr:uid="{00000000-0005-0000-0000-0000DA000000}"/>
    <cellStyle name="60% - Accent4 6" xfId="1258" xr:uid="{00000000-0005-0000-0000-0000DB000000}"/>
    <cellStyle name="60% - Accent4 7" xfId="1259" xr:uid="{00000000-0005-0000-0000-0000DC000000}"/>
    <cellStyle name="60% - Accent4 8" xfId="1260" xr:uid="{00000000-0005-0000-0000-0000DD000000}"/>
    <cellStyle name="60% - Accent4 9" xfId="1261" xr:uid="{00000000-0005-0000-0000-0000DE000000}"/>
    <cellStyle name="60% - Accent5 2" xfId="573" xr:uid="{00000000-0005-0000-0000-0000DF000000}"/>
    <cellStyle name="60% - Accent5 2 2" xfId="1262" xr:uid="{00000000-0005-0000-0000-0000E0000000}"/>
    <cellStyle name="60% - Accent5 3" xfId="1263" xr:uid="{00000000-0005-0000-0000-0000E1000000}"/>
    <cellStyle name="60% - Accent5 4" xfId="1264" xr:uid="{00000000-0005-0000-0000-0000E2000000}"/>
    <cellStyle name="60% - Accent5 5" xfId="1265" xr:uid="{00000000-0005-0000-0000-0000E3000000}"/>
    <cellStyle name="60% - Accent5 6" xfId="1266" xr:uid="{00000000-0005-0000-0000-0000E4000000}"/>
    <cellStyle name="60% - Accent5 7" xfId="1267" xr:uid="{00000000-0005-0000-0000-0000E5000000}"/>
    <cellStyle name="60% - Accent5 8" xfId="1268" xr:uid="{00000000-0005-0000-0000-0000E6000000}"/>
    <cellStyle name="60% - Accent5 9" xfId="1269" xr:uid="{00000000-0005-0000-0000-0000E7000000}"/>
    <cellStyle name="60% - Accent6 2" xfId="574" xr:uid="{00000000-0005-0000-0000-0000E8000000}"/>
    <cellStyle name="60% - Accent6 2 2" xfId="1270" xr:uid="{00000000-0005-0000-0000-0000E9000000}"/>
    <cellStyle name="60% - Accent6 3" xfId="1271" xr:uid="{00000000-0005-0000-0000-0000EA000000}"/>
    <cellStyle name="60% - Accent6 4" xfId="1272" xr:uid="{00000000-0005-0000-0000-0000EB000000}"/>
    <cellStyle name="60% - Accent6 5" xfId="1273" xr:uid="{00000000-0005-0000-0000-0000EC000000}"/>
    <cellStyle name="60% - Accent6 6" xfId="1274" xr:uid="{00000000-0005-0000-0000-0000ED000000}"/>
    <cellStyle name="60% - Accent6 7" xfId="1275" xr:uid="{00000000-0005-0000-0000-0000EE000000}"/>
    <cellStyle name="60% - Accent6 8" xfId="1276" xr:uid="{00000000-0005-0000-0000-0000EF000000}"/>
    <cellStyle name="60% - Accent6 9" xfId="1277" xr:uid="{00000000-0005-0000-0000-0000F0000000}"/>
    <cellStyle name="Accent1 2" xfId="575" xr:uid="{00000000-0005-0000-0000-0000F1000000}"/>
    <cellStyle name="Accent1 2 2" xfId="1278" xr:uid="{00000000-0005-0000-0000-0000F2000000}"/>
    <cellStyle name="Accent1 3" xfId="1279" xr:uid="{00000000-0005-0000-0000-0000F3000000}"/>
    <cellStyle name="Accent1 4" xfId="1280" xr:uid="{00000000-0005-0000-0000-0000F4000000}"/>
    <cellStyle name="Accent1 5" xfId="1281" xr:uid="{00000000-0005-0000-0000-0000F5000000}"/>
    <cellStyle name="Accent1 6" xfId="1282" xr:uid="{00000000-0005-0000-0000-0000F6000000}"/>
    <cellStyle name="Accent1 7" xfId="1283" xr:uid="{00000000-0005-0000-0000-0000F7000000}"/>
    <cellStyle name="Accent1 8" xfId="1284" xr:uid="{00000000-0005-0000-0000-0000F8000000}"/>
    <cellStyle name="Accent1 9" xfId="1285" xr:uid="{00000000-0005-0000-0000-0000F9000000}"/>
    <cellStyle name="Accent2 2" xfId="576" xr:uid="{00000000-0005-0000-0000-0000FA000000}"/>
    <cellStyle name="Accent2 2 2" xfId="1286" xr:uid="{00000000-0005-0000-0000-0000FB000000}"/>
    <cellStyle name="Accent2 3" xfId="1287" xr:uid="{00000000-0005-0000-0000-0000FC000000}"/>
    <cellStyle name="Accent2 4" xfId="1288" xr:uid="{00000000-0005-0000-0000-0000FD000000}"/>
    <cellStyle name="Accent2 5" xfId="1289" xr:uid="{00000000-0005-0000-0000-0000FE000000}"/>
    <cellStyle name="Accent2 6" xfId="1290" xr:uid="{00000000-0005-0000-0000-0000FF000000}"/>
    <cellStyle name="Accent2 7" xfId="1291" xr:uid="{00000000-0005-0000-0000-000000010000}"/>
    <cellStyle name="Accent2 8" xfId="1292" xr:uid="{00000000-0005-0000-0000-000001010000}"/>
    <cellStyle name="Accent2 9" xfId="1293" xr:uid="{00000000-0005-0000-0000-000002010000}"/>
    <cellStyle name="Accent3 2" xfId="577" xr:uid="{00000000-0005-0000-0000-000003010000}"/>
    <cellStyle name="Accent3 2 2" xfId="1294" xr:uid="{00000000-0005-0000-0000-000004010000}"/>
    <cellStyle name="Accent3 3" xfId="1295" xr:uid="{00000000-0005-0000-0000-000005010000}"/>
    <cellStyle name="Accent3 4" xfId="1296" xr:uid="{00000000-0005-0000-0000-000006010000}"/>
    <cellStyle name="Accent3 5" xfId="1297" xr:uid="{00000000-0005-0000-0000-000007010000}"/>
    <cellStyle name="Accent3 6" xfId="1298" xr:uid="{00000000-0005-0000-0000-000008010000}"/>
    <cellStyle name="Accent3 7" xfId="1299" xr:uid="{00000000-0005-0000-0000-000009010000}"/>
    <cellStyle name="Accent3 8" xfId="1300" xr:uid="{00000000-0005-0000-0000-00000A010000}"/>
    <cellStyle name="Accent3 9" xfId="1301" xr:uid="{00000000-0005-0000-0000-00000B010000}"/>
    <cellStyle name="Accent4 2" xfId="578" xr:uid="{00000000-0005-0000-0000-00000C010000}"/>
    <cellStyle name="Accent4 2 2" xfId="1302" xr:uid="{00000000-0005-0000-0000-00000D010000}"/>
    <cellStyle name="Accent4 3" xfId="1303" xr:uid="{00000000-0005-0000-0000-00000E010000}"/>
    <cellStyle name="Accent4 4" xfId="1304" xr:uid="{00000000-0005-0000-0000-00000F010000}"/>
    <cellStyle name="Accent4 5" xfId="1305" xr:uid="{00000000-0005-0000-0000-000010010000}"/>
    <cellStyle name="Accent4 6" xfId="1306" xr:uid="{00000000-0005-0000-0000-000011010000}"/>
    <cellStyle name="Accent4 7" xfId="1307" xr:uid="{00000000-0005-0000-0000-000012010000}"/>
    <cellStyle name="Accent4 8" xfId="1308" xr:uid="{00000000-0005-0000-0000-000013010000}"/>
    <cellStyle name="Accent4 9" xfId="1309" xr:uid="{00000000-0005-0000-0000-000014010000}"/>
    <cellStyle name="Accent5 2" xfId="579" xr:uid="{00000000-0005-0000-0000-000015010000}"/>
    <cellStyle name="Accent5 2 2" xfId="1310" xr:uid="{00000000-0005-0000-0000-000016010000}"/>
    <cellStyle name="Accent5 3" xfId="1311" xr:uid="{00000000-0005-0000-0000-000017010000}"/>
    <cellStyle name="Accent5 4" xfId="1312" xr:uid="{00000000-0005-0000-0000-000018010000}"/>
    <cellStyle name="Accent5 5" xfId="1313" xr:uid="{00000000-0005-0000-0000-000019010000}"/>
    <cellStyle name="Accent5 6" xfId="1314" xr:uid="{00000000-0005-0000-0000-00001A010000}"/>
    <cellStyle name="Accent5 7" xfId="1315" xr:uid="{00000000-0005-0000-0000-00001B010000}"/>
    <cellStyle name="Accent5 8" xfId="1316" xr:uid="{00000000-0005-0000-0000-00001C010000}"/>
    <cellStyle name="Accent5 9" xfId="1317" xr:uid="{00000000-0005-0000-0000-00001D010000}"/>
    <cellStyle name="Accent6 2" xfId="580" xr:uid="{00000000-0005-0000-0000-00001E010000}"/>
    <cellStyle name="Accent6 2 2" xfId="1318" xr:uid="{00000000-0005-0000-0000-00001F010000}"/>
    <cellStyle name="Accent6 3" xfId="1319" xr:uid="{00000000-0005-0000-0000-000020010000}"/>
    <cellStyle name="Accent6 4" xfId="1320" xr:uid="{00000000-0005-0000-0000-000021010000}"/>
    <cellStyle name="Accent6 5" xfId="1321" xr:uid="{00000000-0005-0000-0000-000022010000}"/>
    <cellStyle name="Accent6 6" xfId="1322" xr:uid="{00000000-0005-0000-0000-000023010000}"/>
    <cellStyle name="Accent6 7" xfId="1323" xr:uid="{00000000-0005-0000-0000-000024010000}"/>
    <cellStyle name="Accent6 8" xfId="1324" xr:uid="{00000000-0005-0000-0000-000025010000}"/>
    <cellStyle name="Accent6 9" xfId="1325" xr:uid="{00000000-0005-0000-0000-000026010000}"/>
    <cellStyle name="Bad 2" xfId="581" xr:uid="{00000000-0005-0000-0000-000027010000}"/>
    <cellStyle name="Bad 2 2" xfId="1326" xr:uid="{00000000-0005-0000-0000-000028010000}"/>
    <cellStyle name="Bad 3" xfId="1327" xr:uid="{00000000-0005-0000-0000-000029010000}"/>
    <cellStyle name="Bad 4" xfId="1328" xr:uid="{00000000-0005-0000-0000-00002A010000}"/>
    <cellStyle name="Bad 5" xfId="1329" xr:uid="{00000000-0005-0000-0000-00002B010000}"/>
    <cellStyle name="Bad 6" xfId="1330" xr:uid="{00000000-0005-0000-0000-00002C010000}"/>
    <cellStyle name="Bad 7" xfId="1331" xr:uid="{00000000-0005-0000-0000-00002D010000}"/>
    <cellStyle name="Bad 8" xfId="1332" xr:uid="{00000000-0005-0000-0000-00002E010000}"/>
    <cellStyle name="Bad 9" xfId="1333" xr:uid="{00000000-0005-0000-0000-00002F010000}"/>
    <cellStyle name="Basic" xfId="8" xr:uid="{00000000-0005-0000-0000-000030010000}"/>
    <cellStyle name="black" xfId="9" xr:uid="{00000000-0005-0000-0000-000031010000}"/>
    <cellStyle name="blu" xfId="10" xr:uid="{00000000-0005-0000-0000-000032010000}"/>
    <cellStyle name="bot" xfId="11" xr:uid="{00000000-0005-0000-0000-000033010000}"/>
    <cellStyle name="Bullet" xfId="12" xr:uid="{00000000-0005-0000-0000-000034010000}"/>
    <cellStyle name="Bullet [0]" xfId="13" xr:uid="{00000000-0005-0000-0000-000035010000}"/>
    <cellStyle name="Bullet [2]" xfId="14" xr:uid="{00000000-0005-0000-0000-000036010000}"/>
    <cellStyle name="Bullet [4]" xfId="15" xr:uid="{00000000-0005-0000-0000-000037010000}"/>
    <cellStyle name="c" xfId="16" xr:uid="{00000000-0005-0000-0000-000038010000}"/>
    <cellStyle name="c," xfId="17" xr:uid="{00000000-0005-0000-0000-000039010000}"/>
    <cellStyle name="c_HardInc " xfId="18" xr:uid="{00000000-0005-0000-0000-00003A010000}"/>
    <cellStyle name="c_HardInc _ITC Great Plains Formula 1-12-09a" xfId="19" xr:uid="{00000000-0005-0000-0000-00003B010000}"/>
    <cellStyle name="C00A" xfId="20" xr:uid="{00000000-0005-0000-0000-00003C010000}"/>
    <cellStyle name="C00B" xfId="21" xr:uid="{00000000-0005-0000-0000-00003D010000}"/>
    <cellStyle name="C00L" xfId="22" xr:uid="{00000000-0005-0000-0000-00003E010000}"/>
    <cellStyle name="C01A" xfId="23" xr:uid="{00000000-0005-0000-0000-00003F010000}"/>
    <cellStyle name="C01B" xfId="24" xr:uid="{00000000-0005-0000-0000-000040010000}"/>
    <cellStyle name="C01H" xfId="25" xr:uid="{00000000-0005-0000-0000-000041010000}"/>
    <cellStyle name="C01L" xfId="26" xr:uid="{00000000-0005-0000-0000-000042010000}"/>
    <cellStyle name="C02A" xfId="27" xr:uid="{00000000-0005-0000-0000-000043010000}"/>
    <cellStyle name="C02B" xfId="28" xr:uid="{00000000-0005-0000-0000-000044010000}"/>
    <cellStyle name="C02H" xfId="29" xr:uid="{00000000-0005-0000-0000-000045010000}"/>
    <cellStyle name="C02L" xfId="30" xr:uid="{00000000-0005-0000-0000-000046010000}"/>
    <cellStyle name="C03A" xfId="31" xr:uid="{00000000-0005-0000-0000-000047010000}"/>
    <cellStyle name="C03B" xfId="32" xr:uid="{00000000-0005-0000-0000-000048010000}"/>
    <cellStyle name="C03H" xfId="33" xr:uid="{00000000-0005-0000-0000-000049010000}"/>
    <cellStyle name="C03L" xfId="34" xr:uid="{00000000-0005-0000-0000-00004A010000}"/>
    <cellStyle name="C04A" xfId="35" xr:uid="{00000000-0005-0000-0000-00004B010000}"/>
    <cellStyle name="C04B" xfId="36" xr:uid="{00000000-0005-0000-0000-00004C010000}"/>
    <cellStyle name="C04H" xfId="37" xr:uid="{00000000-0005-0000-0000-00004D010000}"/>
    <cellStyle name="C04L" xfId="38" xr:uid="{00000000-0005-0000-0000-00004E010000}"/>
    <cellStyle name="C05A" xfId="39" xr:uid="{00000000-0005-0000-0000-00004F010000}"/>
    <cellStyle name="C05B" xfId="40" xr:uid="{00000000-0005-0000-0000-000050010000}"/>
    <cellStyle name="C05H" xfId="41" xr:uid="{00000000-0005-0000-0000-000051010000}"/>
    <cellStyle name="C05L" xfId="42" xr:uid="{00000000-0005-0000-0000-000052010000}"/>
    <cellStyle name="C05L 2" xfId="43" xr:uid="{00000000-0005-0000-0000-000053010000}"/>
    <cellStyle name="C06A" xfId="44" xr:uid="{00000000-0005-0000-0000-000054010000}"/>
    <cellStyle name="C06B" xfId="45" xr:uid="{00000000-0005-0000-0000-000055010000}"/>
    <cellStyle name="C06H" xfId="46" xr:uid="{00000000-0005-0000-0000-000056010000}"/>
    <cellStyle name="C06L" xfId="47" xr:uid="{00000000-0005-0000-0000-000057010000}"/>
    <cellStyle name="C07A" xfId="48" xr:uid="{00000000-0005-0000-0000-000058010000}"/>
    <cellStyle name="C07B" xfId="49" xr:uid="{00000000-0005-0000-0000-000059010000}"/>
    <cellStyle name="C07H" xfId="50" xr:uid="{00000000-0005-0000-0000-00005A010000}"/>
    <cellStyle name="C07L" xfId="51" xr:uid="{00000000-0005-0000-0000-00005B010000}"/>
    <cellStyle name="c1" xfId="52" xr:uid="{00000000-0005-0000-0000-00005C010000}"/>
    <cellStyle name="c1," xfId="53" xr:uid="{00000000-0005-0000-0000-00005D010000}"/>
    <cellStyle name="c2" xfId="54" xr:uid="{00000000-0005-0000-0000-00005E010000}"/>
    <cellStyle name="c2," xfId="55" xr:uid="{00000000-0005-0000-0000-00005F010000}"/>
    <cellStyle name="c3" xfId="56" xr:uid="{00000000-0005-0000-0000-000060010000}"/>
    <cellStyle name="Calculation 2" xfId="582" xr:uid="{00000000-0005-0000-0000-000061010000}"/>
    <cellStyle name="Calculation 2 2" xfId="1334" xr:uid="{00000000-0005-0000-0000-000062010000}"/>
    <cellStyle name="Calculation 3" xfId="1335" xr:uid="{00000000-0005-0000-0000-000063010000}"/>
    <cellStyle name="Calculation 4" xfId="1336" xr:uid="{00000000-0005-0000-0000-000064010000}"/>
    <cellStyle name="Calculation 5" xfId="1337" xr:uid="{00000000-0005-0000-0000-000065010000}"/>
    <cellStyle name="Calculation 6" xfId="1338" xr:uid="{00000000-0005-0000-0000-000066010000}"/>
    <cellStyle name="Calculation 7" xfId="1339" xr:uid="{00000000-0005-0000-0000-000067010000}"/>
    <cellStyle name="Calculation 8" xfId="1340" xr:uid="{00000000-0005-0000-0000-000068010000}"/>
    <cellStyle name="Calculation 9" xfId="1341" xr:uid="{00000000-0005-0000-0000-000069010000}"/>
    <cellStyle name="cas" xfId="57" xr:uid="{00000000-0005-0000-0000-00006A010000}"/>
    <cellStyle name="Centered Heading" xfId="58" xr:uid="{00000000-0005-0000-0000-00006B010000}"/>
    <cellStyle name="Check Cell 2" xfId="583" xr:uid="{00000000-0005-0000-0000-00006C010000}"/>
    <cellStyle name="Check Cell 2 2" xfId="1342" xr:uid="{00000000-0005-0000-0000-00006D010000}"/>
    <cellStyle name="Check Cell 3" xfId="1343" xr:uid="{00000000-0005-0000-0000-00006E010000}"/>
    <cellStyle name="Check Cell 4" xfId="1344" xr:uid="{00000000-0005-0000-0000-00006F010000}"/>
    <cellStyle name="Check Cell 5" xfId="1345" xr:uid="{00000000-0005-0000-0000-000070010000}"/>
    <cellStyle name="Check Cell 6" xfId="1346" xr:uid="{00000000-0005-0000-0000-000071010000}"/>
    <cellStyle name="Check Cell 7" xfId="1347" xr:uid="{00000000-0005-0000-0000-000072010000}"/>
    <cellStyle name="Check Cell 8" xfId="1348" xr:uid="{00000000-0005-0000-0000-000073010000}"/>
    <cellStyle name="Check Cell 9" xfId="1349" xr:uid="{00000000-0005-0000-0000-000074010000}"/>
    <cellStyle name="Comma" xfId="59" builtinId="3"/>
    <cellStyle name="Comma  - Style1" xfId="60" xr:uid="{00000000-0005-0000-0000-000076010000}"/>
    <cellStyle name="Comma  - Style2" xfId="61" xr:uid="{00000000-0005-0000-0000-000077010000}"/>
    <cellStyle name="Comma  - Style3" xfId="62" xr:uid="{00000000-0005-0000-0000-000078010000}"/>
    <cellStyle name="Comma  - Style4" xfId="63" xr:uid="{00000000-0005-0000-0000-000079010000}"/>
    <cellStyle name="Comma  - Style5" xfId="64" xr:uid="{00000000-0005-0000-0000-00007A010000}"/>
    <cellStyle name="Comma  - Style6" xfId="65" xr:uid="{00000000-0005-0000-0000-00007B010000}"/>
    <cellStyle name="Comma  - Style7" xfId="66" xr:uid="{00000000-0005-0000-0000-00007C010000}"/>
    <cellStyle name="Comma  - Style8" xfId="67" xr:uid="{00000000-0005-0000-0000-00007D010000}"/>
    <cellStyle name="Comma [0]" xfId="9821" builtinId="6"/>
    <cellStyle name="Comma [0] 2" xfId="68" xr:uid="{00000000-0005-0000-0000-00007E010000}"/>
    <cellStyle name="Comma [0] 2 2" xfId="9825" xr:uid="{BF076974-9251-47C9-AFD4-182982237F92}"/>
    <cellStyle name="Comma [0] 3" xfId="9828" xr:uid="{8CFCC47F-20B2-4278-B548-6339297D0F33}"/>
    <cellStyle name="Comma [1]" xfId="69" xr:uid="{00000000-0005-0000-0000-00007F010000}"/>
    <cellStyle name="Comma [2]" xfId="70" xr:uid="{00000000-0005-0000-0000-000080010000}"/>
    <cellStyle name="Comma [3]" xfId="71" xr:uid="{00000000-0005-0000-0000-000081010000}"/>
    <cellStyle name="Comma 0.0" xfId="72" xr:uid="{00000000-0005-0000-0000-000082010000}"/>
    <cellStyle name="Comma 0.00" xfId="73" xr:uid="{00000000-0005-0000-0000-000083010000}"/>
    <cellStyle name="Comma 0.000" xfId="74" xr:uid="{00000000-0005-0000-0000-000084010000}"/>
    <cellStyle name="Comma 0.0000" xfId="75" xr:uid="{00000000-0005-0000-0000-000085010000}"/>
    <cellStyle name="Comma 10" xfId="76" xr:uid="{00000000-0005-0000-0000-000086010000}"/>
    <cellStyle name="Comma 10 2" xfId="587" xr:uid="{00000000-0005-0000-0000-000087010000}"/>
    <cellStyle name="Comma 10 2 2" xfId="1350" xr:uid="{00000000-0005-0000-0000-000088010000}"/>
    <cellStyle name="Comma 10 3" xfId="1351" xr:uid="{00000000-0005-0000-0000-000089010000}"/>
    <cellStyle name="Comma 11" xfId="77" xr:uid="{00000000-0005-0000-0000-00008A010000}"/>
    <cellStyle name="Comma 11 2" xfId="588" xr:uid="{00000000-0005-0000-0000-00008B010000}"/>
    <cellStyle name="Comma 12" xfId="553" xr:uid="{00000000-0005-0000-0000-00008C010000}"/>
    <cellStyle name="Comma 12 2" xfId="1061" xr:uid="{00000000-0005-0000-0000-00008D010000}"/>
    <cellStyle name="Comma 12 2 2" xfId="9818" xr:uid="{00000000-0005-0000-0000-00008E010000}"/>
    <cellStyle name="Comma 13" xfId="552" xr:uid="{00000000-0005-0000-0000-00008F010000}"/>
    <cellStyle name="Comma 13 2" xfId="1352" xr:uid="{00000000-0005-0000-0000-000090010000}"/>
    <cellStyle name="Comma 13 2 2" xfId="1353" xr:uid="{00000000-0005-0000-0000-000091010000}"/>
    <cellStyle name="Comma 13 2 3" xfId="1354" xr:uid="{00000000-0005-0000-0000-000092010000}"/>
    <cellStyle name="Comma 13 3" xfId="1355" xr:uid="{00000000-0005-0000-0000-000093010000}"/>
    <cellStyle name="Comma 13 4" xfId="1356" xr:uid="{00000000-0005-0000-0000-000094010000}"/>
    <cellStyle name="Comma 13 5" xfId="1357" xr:uid="{00000000-0005-0000-0000-000095010000}"/>
    <cellStyle name="Comma 14" xfId="551" xr:uid="{00000000-0005-0000-0000-000096010000}"/>
    <cellStyle name="Comma 15" xfId="550" xr:uid="{00000000-0005-0000-0000-000097010000}"/>
    <cellStyle name="Comma 16" xfId="549" xr:uid="{00000000-0005-0000-0000-000098010000}"/>
    <cellStyle name="Comma 17" xfId="548" xr:uid="{00000000-0005-0000-0000-000099010000}"/>
    <cellStyle name="Comma 18" xfId="547" xr:uid="{00000000-0005-0000-0000-00009A010000}"/>
    <cellStyle name="Comma 19" xfId="546" xr:uid="{00000000-0005-0000-0000-00009B010000}"/>
    <cellStyle name="Comma 2" xfId="78" xr:uid="{00000000-0005-0000-0000-00009C010000}"/>
    <cellStyle name="Comma 2 2" xfId="79" xr:uid="{00000000-0005-0000-0000-00009D010000}"/>
    <cellStyle name="Comma 2 3" xfId="545" xr:uid="{00000000-0005-0000-0000-00009E010000}"/>
    <cellStyle name="Comma 2 4" xfId="593" xr:uid="{00000000-0005-0000-0000-00009F010000}"/>
    <cellStyle name="Comma 20" xfId="544" xr:uid="{00000000-0005-0000-0000-0000A0010000}"/>
    <cellStyle name="Comma 21" xfId="543" xr:uid="{00000000-0005-0000-0000-0000A1010000}"/>
    <cellStyle name="Comma 22" xfId="542" xr:uid="{00000000-0005-0000-0000-0000A2010000}"/>
    <cellStyle name="Comma 23" xfId="541" xr:uid="{00000000-0005-0000-0000-0000A3010000}"/>
    <cellStyle name="Comma 24" xfId="540" xr:uid="{00000000-0005-0000-0000-0000A4010000}"/>
    <cellStyle name="Comma 25" xfId="539" xr:uid="{00000000-0005-0000-0000-0000A5010000}"/>
    <cellStyle name="Comma 26" xfId="538" xr:uid="{00000000-0005-0000-0000-0000A6010000}"/>
    <cellStyle name="Comma 27" xfId="537" xr:uid="{00000000-0005-0000-0000-0000A7010000}"/>
    <cellStyle name="Comma 28" xfId="536" xr:uid="{00000000-0005-0000-0000-0000A8010000}"/>
    <cellStyle name="Comma 29" xfId="535" xr:uid="{00000000-0005-0000-0000-0000A9010000}"/>
    <cellStyle name="Comma 3" xfId="80" xr:uid="{00000000-0005-0000-0000-0000AA010000}"/>
    <cellStyle name="Comma 3 2" xfId="81" xr:uid="{00000000-0005-0000-0000-0000AB010000}"/>
    <cellStyle name="Comma 3 2 2" xfId="534" xr:uid="{00000000-0005-0000-0000-0000AC010000}"/>
    <cellStyle name="Comma 3 2 2 2" xfId="599" xr:uid="{00000000-0005-0000-0000-0000AD010000}"/>
    <cellStyle name="Comma 3 2 2 2 2" xfId="729" xr:uid="{00000000-0005-0000-0000-0000AE010000}"/>
    <cellStyle name="Comma 3 2 2 2 2 2" xfId="957" xr:uid="{00000000-0005-0000-0000-0000AF010000}"/>
    <cellStyle name="Comma 3 2 2 2 2 2 2" xfId="9714" xr:uid="{00000000-0005-0000-0000-0000B0010000}"/>
    <cellStyle name="Comma 3 2 2 2 2 3" xfId="9498" xr:uid="{00000000-0005-0000-0000-0000B1010000}"/>
    <cellStyle name="Comma 3 2 2 2 3" xfId="813" xr:uid="{00000000-0005-0000-0000-0000B2010000}"/>
    <cellStyle name="Comma 3 2 2 2 3 2" xfId="1029" xr:uid="{00000000-0005-0000-0000-0000B3010000}"/>
    <cellStyle name="Comma 3 2 2 2 3 2 2" xfId="9786" xr:uid="{00000000-0005-0000-0000-0000B4010000}"/>
    <cellStyle name="Comma 3 2 2 2 3 3" xfId="9570" xr:uid="{00000000-0005-0000-0000-0000B5010000}"/>
    <cellStyle name="Comma 3 2 2 2 4" xfId="885" xr:uid="{00000000-0005-0000-0000-0000B6010000}"/>
    <cellStyle name="Comma 3 2 2 2 4 2" xfId="9642" xr:uid="{00000000-0005-0000-0000-0000B7010000}"/>
    <cellStyle name="Comma 3 2 2 2 5" xfId="9426" xr:uid="{00000000-0005-0000-0000-0000B8010000}"/>
    <cellStyle name="Comma 3 2 2 3" xfId="626" xr:uid="{00000000-0005-0000-0000-0000B9010000}"/>
    <cellStyle name="Comma 3 2 2 3 2" xfId="735" xr:uid="{00000000-0005-0000-0000-0000BA010000}"/>
    <cellStyle name="Comma 3 2 2 3 2 2" xfId="963" xr:uid="{00000000-0005-0000-0000-0000BB010000}"/>
    <cellStyle name="Comma 3 2 2 3 2 2 2" xfId="9720" xr:uid="{00000000-0005-0000-0000-0000BC010000}"/>
    <cellStyle name="Comma 3 2 2 3 2 3" xfId="9504" xr:uid="{00000000-0005-0000-0000-0000BD010000}"/>
    <cellStyle name="Comma 3 2 2 3 3" xfId="819" xr:uid="{00000000-0005-0000-0000-0000BE010000}"/>
    <cellStyle name="Comma 3 2 2 3 3 2" xfId="1035" xr:uid="{00000000-0005-0000-0000-0000BF010000}"/>
    <cellStyle name="Comma 3 2 2 3 3 2 2" xfId="9792" xr:uid="{00000000-0005-0000-0000-0000C0010000}"/>
    <cellStyle name="Comma 3 2 2 3 3 3" xfId="9576" xr:uid="{00000000-0005-0000-0000-0000C1010000}"/>
    <cellStyle name="Comma 3 2 2 3 4" xfId="891" xr:uid="{00000000-0005-0000-0000-0000C2010000}"/>
    <cellStyle name="Comma 3 2 2 3 4 2" xfId="9648" xr:uid="{00000000-0005-0000-0000-0000C3010000}"/>
    <cellStyle name="Comma 3 2 2 3 5" xfId="9432" xr:uid="{00000000-0005-0000-0000-0000C4010000}"/>
    <cellStyle name="Comma 3 2 2 4" xfId="664" xr:uid="{00000000-0005-0000-0000-0000C5010000}"/>
    <cellStyle name="Comma 3 2 2 4 2" xfId="766" xr:uid="{00000000-0005-0000-0000-0000C6010000}"/>
    <cellStyle name="Comma 3 2 2 4 2 2" xfId="982" xr:uid="{00000000-0005-0000-0000-0000C7010000}"/>
    <cellStyle name="Comma 3 2 2 4 2 2 2" xfId="9739" xr:uid="{00000000-0005-0000-0000-0000C8010000}"/>
    <cellStyle name="Comma 3 2 2 4 2 3" xfId="9523" xr:uid="{00000000-0005-0000-0000-0000C9010000}"/>
    <cellStyle name="Comma 3 2 2 4 3" xfId="838" xr:uid="{00000000-0005-0000-0000-0000CA010000}"/>
    <cellStyle name="Comma 3 2 2 4 3 2" xfId="1054" xr:uid="{00000000-0005-0000-0000-0000CB010000}"/>
    <cellStyle name="Comma 3 2 2 4 3 2 2" xfId="9811" xr:uid="{00000000-0005-0000-0000-0000CC010000}"/>
    <cellStyle name="Comma 3 2 2 4 3 3" xfId="9595" xr:uid="{00000000-0005-0000-0000-0000CD010000}"/>
    <cellStyle name="Comma 3 2 2 4 4" xfId="910" xr:uid="{00000000-0005-0000-0000-0000CE010000}"/>
    <cellStyle name="Comma 3 2 2 4 4 2" xfId="9667" xr:uid="{00000000-0005-0000-0000-0000CF010000}"/>
    <cellStyle name="Comma 3 2 2 4 5" xfId="9451" xr:uid="{00000000-0005-0000-0000-0000D0010000}"/>
    <cellStyle name="Comma 3 2 2 5" xfId="728" xr:uid="{00000000-0005-0000-0000-0000D1010000}"/>
    <cellStyle name="Comma 3 2 2 5 2" xfId="956" xr:uid="{00000000-0005-0000-0000-0000D2010000}"/>
    <cellStyle name="Comma 3 2 2 5 2 2" xfId="9713" xr:uid="{00000000-0005-0000-0000-0000D3010000}"/>
    <cellStyle name="Comma 3 2 2 5 3" xfId="9497" xr:uid="{00000000-0005-0000-0000-0000D4010000}"/>
    <cellStyle name="Comma 3 2 2 6" xfId="812" xr:uid="{00000000-0005-0000-0000-0000D5010000}"/>
    <cellStyle name="Comma 3 2 2 6 2" xfId="1028" xr:uid="{00000000-0005-0000-0000-0000D6010000}"/>
    <cellStyle name="Comma 3 2 2 6 2 2" xfId="9785" xr:uid="{00000000-0005-0000-0000-0000D7010000}"/>
    <cellStyle name="Comma 3 2 2 6 3" xfId="9569" xr:uid="{00000000-0005-0000-0000-0000D8010000}"/>
    <cellStyle name="Comma 3 2 2 7" xfId="884" xr:uid="{00000000-0005-0000-0000-0000D9010000}"/>
    <cellStyle name="Comma 3 2 2 7 2" xfId="9641" xr:uid="{00000000-0005-0000-0000-0000DA010000}"/>
    <cellStyle name="Comma 3 2 2 8" xfId="9425" xr:uid="{00000000-0005-0000-0000-0000DB010000}"/>
    <cellStyle name="Comma 3 3" xfId="585" xr:uid="{00000000-0005-0000-0000-0000DC010000}"/>
    <cellStyle name="Comma 3 4" xfId="586" xr:uid="{00000000-0005-0000-0000-0000DD010000}"/>
    <cellStyle name="Comma 3 5" xfId="638" xr:uid="{00000000-0005-0000-0000-0000DE010000}"/>
    <cellStyle name="Comma 3 5 2" xfId="744" xr:uid="{00000000-0005-0000-0000-0000DF010000}"/>
    <cellStyle name="Comma 30" xfId="533" xr:uid="{00000000-0005-0000-0000-0000E0010000}"/>
    <cellStyle name="Comma 31" xfId="532" xr:uid="{00000000-0005-0000-0000-0000E1010000}"/>
    <cellStyle name="Comma 32" xfId="531" xr:uid="{00000000-0005-0000-0000-0000E2010000}"/>
    <cellStyle name="Comma 33" xfId="530" xr:uid="{00000000-0005-0000-0000-0000E3010000}"/>
    <cellStyle name="Comma 34" xfId="529" xr:uid="{00000000-0005-0000-0000-0000E4010000}"/>
    <cellStyle name="Comma 35" xfId="528" xr:uid="{00000000-0005-0000-0000-0000E5010000}"/>
    <cellStyle name="Comma 36" xfId="527" xr:uid="{00000000-0005-0000-0000-0000E6010000}"/>
    <cellStyle name="Comma 37" xfId="526" xr:uid="{00000000-0005-0000-0000-0000E7010000}"/>
    <cellStyle name="Comma 38" xfId="525" xr:uid="{00000000-0005-0000-0000-0000E8010000}"/>
    <cellStyle name="Comma 39" xfId="524" xr:uid="{00000000-0005-0000-0000-0000E9010000}"/>
    <cellStyle name="Comma 4" xfId="82" xr:uid="{00000000-0005-0000-0000-0000EA010000}"/>
    <cellStyle name="Comma 4 2" xfId="523" xr:uid="{00000000-0005-0000-0000-0000EB010000}"/>
    <cellStyle name="Comma 4 3" xfId="522" xr:uid="{00000000-0005-0000-0000-0000EC010000}"/>
    <cellStyle name="Comma 4 3 2" xfId="603" xr:uid="{00000000-0005-0000-0000-0000ED010000}"/>
    <cellStyle name="Comma 4 3 2 2" xfId="730" xr:uid="{00000000-0005-0000-0000-0000EE010000}"/>
    <cellStyle name="Comma 4 3 2 2 2" xfId="958" xr:uid="{00000000-0005-0000-0000-0000EF010000}"/>
    <cellStyle name="Comma 4 3 2 2 2 2" xfId="9715" xr:uid="{00000000-0005-0000-0000-0000F0010000}"/>
    <cellStyle name="Comma 4 3 2 2 3" xfId="9499" xr:uid="{00000000-0005-0000-0000-0000F1010000}"/>
    <cellStyle name="Comma 4 3 2 3" xfId="814" xr:uid="{00000000-0005-0000-0000-0000F2010000}"/>
    <cellStyle name="Comma 4 3 2 3 2" xfId="1030" xr:uid="{00000000-0005-0000-0000-0000F3010000}"/>
    <cellStyle name="Comma 4 3 2 3 2 2" xfId="9787" xr:uid="{00000000-0005-0000-0000-0000F4010000}"/>
    <cellStyle name="Comma 4 3 2 3 3" xfId="9571" xr:uid="{00000000-0005-0000-0000-0000F5010000}"/>
    <cellStyle name="Comma 4 3 2 4" xfId="886" xr:uid="{00000000-0005-0000-0000-0000F6010000}"/>
    <cellStyle name="Comma 4 3 2 4 2" xfId="9643" xr:uid="{00000000-0005-0000-0000-0000F7010000}"/>
    <cellStyle name="Comma 4 3 2 5" xfId="9427" xr:uid="{00000000-0005-0000-0000-0000F8010000}"/>
    <cellStyle name="Comma 4 3 3" xfId="627" xr:uid="{00000000-0005-0000-0000-0000F9010000}"/>
    <cellStyle name="Comma 4 3 3 2" xfId="736" xr:uid="{00000000-0005-0000-0000-0000FA010000}"/>
    <cellStyle name="Comma 4 3 3 2 2" xfId="964" xr:uid="{00000000-0005-0000-0000-0000FB010000}"/>
    <cellStyle name="Comma 4 3 3 2 2 2" xfId="9721" xr:uid="{00000000-0005-0000-0000-0000FC010000}"/>
    <cellStyle name="Comma 4 3 3 2 3" xfId="9505" xr:uid="{00000000-0005-0000-0000-0000FD010000}"/>
    <cellStyle name="Comma 4 3 3 3" xfId="820" xr:uid="{00000000-0005-0000-0000-0000FE010000}"/>
    <cellStyle name="Comma 4 3 3 3 2" xfId="1036" xr:uid="{00000000-0005-0000-0000-0000FF010000}"/>
    <cellStyle name="Comma 4 3 3 3 2 2" xfId="9793" xr:uid="{00000000-0005-0000-0000-000000020000}"/>
    <cellStyle name="Comma 4 3 3 3 3" xfId="9577" xr:uid="{00000000-0005-0000-0000-000001020000}"/>
    <cellStyle name="Comma 4 3 3 4" xfId="892" xr:uid="{00000000-0005-0000-0000-000002020000}"/>
    <cellStyle name="Comma 4 3 3 4 2" xfId="9649" xr:uid="{00000000-0005-0000-0000-000003020000}"/>
    <cellStyle name="Comma 4 3 3 5" xfId="9433" xr:uid="{00000000-0005-0000-0000-000004020000}"/>
    <cellStyle name="Comma 4 3 4" xfId="667" xr:uid="{00000000-0005-0000-0000-000005020000}"/>
    <cellStyle name="Comma 4 3 4 2" xfId="767" xr:uid="{00000000-0005-0000-0000-000006020000}"/>
    <cellStyle name="Comma 4 3 4 2 2" xfId="983" xr:uid="{00000000-0005-0000-0000-000007020000}"/>
    <cellStyle name="Comma 4 3 4 2 2 2" xfId="9740" xr:uid="{00000000-0005-0000-0000-000008020000}"/>
    <cellStyle name="Comma 4 3 4 2 3" xfId="9524" xr:uid="{00000000-0005-0000-0000-000009020000}"/>
    <cellStyle name="Comma 4 3 4 3" xfId="839" xr:uid="{00000000-0005-0000-0000-00000A020000}"/>
    <cellStyle name="Comma 4 3 4 3 2" xfId="1055" xr:uid="{00000000-0005-0000-0000-00000B020000}"/>
    <cellStyle name="Comma 4 3 4 3 2 2" xfId="9812" xr:uid="{00000000-0005-0000-0000-00000C020000}"/>
    <cellStyle name="Comma 4 3 4 3 3" xfId="9596" xr:uid="{00000000-0005-0000-0000-00000D020000}"/>
    <cellStyle name="Comma 4 3 4 4" xfId="911" xr:uid="{00000000-0005-0000-0000-00000E020000}"/>
    <cellStyle name="Comma 4 3 4 4 2" xfId="9668" xr:uid="{00000000-0005-0000-0000-00000F020000}"/>
    <cellStyle name="Comma 4 3 4 5" xfId="9452" xr:uid="{00000000-0005-0000-0000-000010020000}"/>
    <cellStyle name="Comma 4 3 5" xfId="727" xr:uid="{00000000-0005-0000-0000-000011020000}"/>
    <cellStyle name="Comma 4 3 5 2" xfId="955" xr:uid="{00000000-0005-0000-0000-000012020000}"/>
    <cellStyle name="Comma 4 3 5 2 2" xfId="9712" xr:uid="{00000000-0005-0000-0000-000013020000}"/>
    <cellStyle name="Comma 4 3 5 3" xfId="9496" xr:uid="{00000000-0005-0000-0000-000014020000}"/>
    <cellStyle name="Comma 4 3 6" xfId="811" xr:uid="{00000000-0005-0000-0000-000015020000}"/>
    <cellStyle name="Comma 4 3 6 2" xfId="1027" xr:uid="{00000000-0005-0000-0000-000016020000}"/>
    <cellStyle name="Comma 4 3 6 2 2" xfId="9784" xr:uid="{00000000-0005-0000-0000-000017020000}"/>
    <cellStyle name="Comma 4 3 6 3" xfId="9568" xr:uid="{00000000-0005-0000-0000-000018020000}"/>
    <cellStyle name="Comma 4 3 7" xfId="883" xr:uid="{00000000-0005-0000-0000-000019020000}"/>
    <cellStyle name="Comma 4 3 7 2" xfId="9640" xr:uid="{00000000-0005-0000-0000-00001A020000}"/>
    <cellStyle name="Comma 4 3 8" xfId="9424" xr:uid="{00000000-0005-0000-0000-00001B020000}"/>
    <cellStyle name="Comma 4 4" xfId="1358" xr:uid="{00000000-0005-0000-0000-00001C020000}"/>
    <cellStyle name="Comma 40" xfId="521" xr:uid="{00000000-0005-0000-0000-00001D020000}"/>
    <cellStyle name="Comma 41" xfId="520" xr:uid="{00000000-0005-0000-0000-00001E020000}"/>
    <cellStyle name="Comma 42" xfId="519" xr:uid="{00000000-0005-0000-0000-00001F020000}"/>
    <cellStyle name="Comma 43" xfId="518" xr:uid="{00000000-0005-0000-0000-000020020000}"/>
    <cellStyle name="Comma 44" xfId="517" xr:uid="{00000000-0005-0000-0000-000021020000}"/>
    <cellStyle name="Comma 45" xfId="516" xr:uid="{00000000-0005-0000-0000-000022020000}"/>
    <cellStyle name="Comma 46" xfId="515" xr:uid="{00000000-0005-0000-0000-000023020000}"/>
    <cellStyle name="Comma 47" xfId="514" xr:uid="{00000000-0005-0000-0000-000024020000}"/>
    <cellStyle name="Comma 48" xfId="513" xr:uid="{00000000-0005-0000-0000-000025020000}"/>
    <cellStyle name="Comma 49" xfId="512" xr:uid="{00000000-0005-0000-0000-000026020000}"/>
    <cellStyle name="Comma 5" xfId="83" xr:uid="{00000000-0005-0000-0000-000027020000}"/>
    <cellStyle name="Comma 5 2" xfId="1359" xr:uid="{00000000-0005-0000-0000-000028020000}"/>
    <cellStyle name="Comma 5 3" xfId="1360" xr:uid="{00000000-0005-0000-0000-000029020000}"/>
    <cellStyle name="Comma 5 4" xfId="1361" xr:uid="{00000000-0005-0000-0000-00002A020000}"/>
    <cellStyle name="Comma 50" xfId="511" xr:uid="{00000000-0005-0000-0000-00002B020000}"/>
    <cellStyle name="Comma 51" xfId="510" xr:uid="{00000000-0005-0000-0000-00002C020000}"/>
    <cellStyle name="Comma 52" xfId="509" xr:uid="{00000000-0005-0000-0000-00002D020000}"/>
    <cellStyle name="Comma 53" xfId="508" xr:uid="{00000000-0005-0000-0000-00002E020000}"/>
    <cellStyle name="Comma 54" xfId="507" xr:uid="{00000000-0005-0000-0000-00002F020000}"/>
    <cellStyle name="Comma 55" xfId="506" xr:uid="{00000000-0005-0000-0000-000030020000}"/>
    <cellStyle name="Comma 56" xfId="505" xr:uid="{00000000-0005-0000-0000-000031020000}"/>
    <cellStyle name="Comma 57" xfId="504" xr:uid="{00000000-0005-0000-0000-000032020000}"/>
    <cellStyle name="Comma 58" xfId="503" xr:uid="{00000000-0005-0000-0000-000033020000}"/>
    <cellStyle name="Comma 59" xfId="502" xr:uid="{00000000-0005-0000-0000-000034020000}"/>
    <cellStyle name="Comma 6" xfId="84" xr:uid="{00000000-0005-0000-0000-000035020000}"/>
    <cellStyle name="Comma 6 2" xfId="501" xr:uid="{00000000-0005-0000-0000-000036020000}"/>
    <cellStyle name="Comma 6 3" xfId="609" xr:uid="{00000000-0005-0000-0000-000037020000}"/>
    <cellStyle name="Comma 60" xfId="500" xr:uid="{00000000-0005-0000-0000-000038020000}"/>
    <cellStyle name="Comma 61" xfId="499" xr:uid="{00000000-0005-0000-0000-000039020000}"/>
    <cellStyle name="Comma 62" xfId="498" xr:uid="{00000000-0005-0000-0000-00003A020000}"/>
    <cellStyle name="Comma 63" xfId="497" xr:uid="{00000000-0005-0000-0000-00003B020000}"/>
    <cellStyle name="Comma 64" xfId="496" xr:uid="{00000000-0005-0000-0000-00003C020000}"/>
    <cellStyle name="Comma 65" xfId="495" xr:uid="{00000000-0005-0000-0000-00003D020000}"/>
    <cellStyle name="Comma 66" xfId="494" xr:uid="{00000000-0005-0000-0000-00003E020000}"/>
    <cellStyle name="Comma 67" xfId="493" xr:uid="{00000000-0005-0000-0000-00003F020000}"/>
    <cellStyle name="Comma 68" xfId="492" xr:uid="{00000000-0005-0000-0000-000040020000}"/>
    <cellStyle name="Comma 69" xfId="491" xr:uid="{00000000-0005-0000-0000-000041020000}"/>
    <cellStyle name="Comma 7" xfId="85" xr:uid="{00000000-0005-0000-0000-000042020000}"/>
    <cellStyle name="Comma 7 2" xfId="1362" xr:uid="{00000000-0005-0000-0000-000043020000}"/>
    <cellStyle name="Comma 70" xfId="490" xr:uid="{00000000-0005-0000-0000-000044020000}"/>
    <cellStyle name="Comma 71" xfId="489" xr:uid="{00000000-0005-0000-0000-000045020000}"/>
    <cellStyle name="Comma 72" xfId="488" xr:uid="{00000000-0005-0000-0000-000046020000}"/>
    <cellStyle name="Comma 73" xfId="487" xr:uid="{00000000-0005-0000-0000-000047020000}"/>
    <cellStyle name="Comma 74" xfId="486" xr:uid="{00000000-0005-0000-0000-000048020000}"/>
    <cellStyle name="Comma 75" xfId="485" xr:uid="{00000000-0005-0000-0000-000049020000}"/>
    <cellStyle name="Comma 76" xfId="484" xr:uid="{00000000-0005-0000-0000-00004A020000}"/>
    <cellStyle name="Comma 77" xfId="483" xr:uid="{00000000-0005-0000-0000-00004B020000}"/>
    <cellStyle name="Comma 78" xfId="482" xr:uid="{00000000-0005-0000-0000-00004C020000}"/>
    <cellStyle name="Comma 79" xfId="481" xr:uid="{00000000-0005-0000-0000-00004D020000}"/>
    <cellStyle name="Comma 8" xfId="86" xr:uid="{00000000-0005-0000-0000-00004E020000}"/>
    <cellStyle name="Comma 8 2" xfId="87" xr:uid="{00000000-0005-0000-0000-00004F020000}"/>
    <cellStyle name="Comma 8 2 2" xfId="364" xr:uid="{00000000-0005-0000-0000-000050020000}"/>
    <cellStyle name="Comma 8 3" xfId="610" xr:uid="{00000000-0005-0000-0000-000051020000}"/>
    <cellStyle name="Comma 80" xfId="480" xr:uid="{00000000-0005-0000-0000-000052020000}"/>
    <cellStyle name="Comma 81" xfId="479" xr:uid="{00000000-0005-0000-0000-000053020000}"/>
    <cellStyle name="Comma 82" xfId="478" xr:uid="{00000000-0005-0000-0000-000054020000}"/>
    <cellStyle name="Comma 83" xfId="477" xr:uid="{00000000-0005-0000-0000-000055020000}"/>
    <cellStyle name="Comma 84" xfId="637" xr:uid="{00000000-0005-0000-0000-000056020000}"/>
    <cellStyle name="Comma 84 2" xfId="743" xr:uid="{00000000-0005-0000-0000-000057020000}"/>
    <cellStyle name="Comma 85" xfId="642" xr:uid="{00000000-0005-0000-0000-000058020000}"/>
    <cellStyle name="Comma 85 2" xfId="748" xr:uid="{00000000-0005-0000-0000-000059020000}"/>
    <cellStyle name="Comma 9" xfId="88" xr:uid="{00000000-0005-0000-0000-00005A020000}"/>
    <cellStyle name="Comma 9 2" xfId="366" xr:uid="{00000000-0005-0000-0000-00005B020000}"/>
    <cellStyle name="Comma 9 3" xfId="611" xr:uid="{00000000-0005-0000-0000-00005C020000}"/>
    <cellStyle name="Comma Input" xfId="89" xr:uid="{00000000-0005-0000-0000-00005D020000}"/>
    <cellStyle name="Comma0" xfId="90" xr:uid="{00000000-0005-0000-0000-00005E020000}"/>
    <cellStyle name="Comma0 2" xfId="1363" xr:uid="{00000000-0005-0000-0000-00005F020000}"/>
    <cellStyle name="Company Name" xfId="91" xr:uid="{00000000-0005-0000-0000-000060020000}"/>
    <cellStyle name="Config Data" xfId="92" xr:uid="{00000000-0005-0000-0000-000061020000}"/>
    <cellStyle name="Currency" xfId="93" builtinId="4"/>
    <cellStyle name="Currency [1]" xfId="94" xr:uid="{00000000-0005-0000-0000-000063020000}"/>
    <cellStyle name="Currency [2]" xfId="95" xr:uid="{00000000-0005-0000-0000-000064020000}"/>
    <cellStyle name="Currency [3]" xfId="96" xr:uid="{00000000-0005-0000-0000-000065020000}"/>
    <cellStyle name="Currency 0.0" xfId="97" xr:uid="{00000000-0005-0000-0000-000066020000}"/>
    <cellStyle name="Currency 0.00" xfId="98" xr:uid="{00000000-0005-0000-0000-000067020000}"/>
    <cellStyle name="Currency 0.000" xfId="99" xr:uid="{00000000-0005-0000-0000-000068020000}"/>
    <cellStyle name="Currency 0.0000" xfId="100" xr:uid="{00000000-0005-0000-0000-000069020000}"/>
    <cellStyle name="Currency 10" xfId="476" xr:uid="{00000000-0005-0000-0000-00006A020000}"/>
    <cellStyle name="Currency 100" xfId="1364" xr:uid="{00000000-0005-0000-0000-00006B020000}"/>
    <cellStyle name="Currency 100 2" xfId="1365" xr:uid="{00000000-0005-0000-0000-00006C020000}"/>
    <cellStyle name="Currency 11" xfId="475" xr:uid="{00000000-0005-0000-0000-00006D020000}"/>
    <cellStyle name="Currency 12" xfId="474" xr:uid="{00000000-0005-0000-0000-00006E020000}"/>
    <cellStyle name="Currency 13" xfId="612" xr:uid="{00000000-0005-0000-0000-00006F020000}"/>
    <cellStyle name="Currency 14" xfId="623" xr:uid="{00000000-0005-0000-0000-000070020000}"/>
    <cellStyle name="Currency 15" xfId="628" xr:uid="{00000000-0005-0000-0000-000071020000}"/>
    <cellStyle name="Currency 16" xfId="640" xr:uid="{00000000-0005-0000-0000-000072020000}"/>
    <cellStyle name="Currency 16 2" xfId="746" xr:uid="{00000000-0005-0000-0000-000073020000}"/>
    <cellStyle name="Currency 17" xfId="639" xr:uid="{00000000-0005-0000-0000-000074020000}"/>
    <cellStyle name="Currency 17 2" xfId="745" xr:uid="{00000000-0005-0000-0000-000075020000}"/>
    <cellStyle name="Currency 18" xfId="668" xr:uid="{00000000-0005-0000-0000-000076020000}"/>
    <cellStyle name="Currency 19" xfId="676" xr:uid="{00000000-0005-0000-0000-000077020000}"/>
    <cellStyle name="Currency 2" xfId="101" xr:uid="{00000000-0005-0000-0000-000078020000}"/>
    <cellStyle name="Currency 2 2" xfId="102" xr:uid="{00000000-0005-0000-0000-000079020000}"/>
    <cellStyle name="Currency 2 3" xfId="473" xr:uid="{00000000-0005-0000-0000-00007A020000}"/>
    <cellStyle name="Currency 20" xfId="669" xr:uid="{00000000-0005-0000-0000-00007B020000}"/>
    <cellStyle name="Currency 21" xfId="681" xr:uid="{00000000-0005-0000-0000-00007C020000}"/>
    <cellStyle name="Currency 22" xfId="670" xr:uid="{00000000-0005-0000-0000-00007D020000}"/>
    <cellStyle name="Currency 23" xfId="680" xr:uid="{00000000-0005-0000-0000-00007E020000}"/>
    <cellStyle name="Currency 24" xfId="671" xr:uid="{00000000-0005-0000-0000-00007F020000}"/>
    <cellStyle name="Currency 25" xfId="679" xr:uid="{00000000-0005-0000-0000-000080020000}"/>
    <cellStyle name="Currency 26" xfId="672" xr:uid="{00000000-0005-0000-0000-000081020000}"/>
    <cellStyle name="Currency 27" xfId="678" xr:uid="{00000000-0005-0000-0000-000082020000}"/>
    <cellStyle name="Currency 3" xfId="103" xr:uid="{00000000-0005-0000-0000-000083020000}"/>
    <cellStyle name="Currency 3 2" xfId="104" xr:uid="{00000000-0005-0000-0000-000084020000}"/>
    <cellStyle name="Currency 3 3" xfId="589" xr:uid="{00000000-0005-0000-0000-000085020000}"/>
    <cellStyle name="Currency 3 4" xfId="590" xr:uid="{00000000-0005-0000-0000-000086020000}"/>
    <cellStyle name="Currency 3 5" xfId="641" xr:uid="{00000000-0005-0000-0000-000087020000}"/>
    <cellStyle name="Currency 3 5 2" xfId="747" xr:uid="{00000000-0005-0000-0000-000088020000}"/>
    <cellStyle name="Currency 4" xfId="105" xr:uid="{00000000-0005-0000-0000-000089020000}"/>
    <cellStyle name="Currency 4 10" xfId="1366" xr:uid="{00000000-0005-0000-0000-00008A020000}"/>
    <cellStyle name="Currency 4 10 2" xfId="1367" xr:uid="{00000000-0005-0000-0000-00008B020000}"/>
    <cellStyle name="Currency 4 10 2 2" xfId="1368" xr:uid="{00000000-0005-0000-0000-00008C020000}"/>
    <cellStyle name="Currency 4 10 2 3" xfId="1369" xr:uid="{00000000-0005-0000-0000-00008D020000}"/>
    <cellStyle name="Currency 4 10 3" xfId="1370" xr:uid="{00000000-0005-0000-0000-00008E020000}"/>
    <cellStyle name="Currency 4 10 4" xfId="1371" xr:uid="{00000000-0005-0000-0000-00008F020000}"/>
    <cellStyle name="Currency 4 10 5" xfId="1372" xr:uid="{00000000-0005-0000-0000-000090020000}"/>
    <cellStyle name="Currency 4 11" xfId="1373" xr:uid="{00000000-0005-0000-0000-000091020000}"/>
    <cellStyle name="Currency 4 2" xfId="1374" xr:uid="{00000000-0005-0000-0000-000092020000}"/>
    <cellStyle name="Currency 4 2 10" xfId="1375" xr:uid="{00000000-0005-0000-0000-000093020000}"/>
    <cellStyle name="Currency 4 2 10 2" xfId="1376" xr:uid="{00000000-0005-0000-0000-000094020000}"/>
    <cellStyle name="Currency 4 2 10 3" xfId="1377" xr:uid="{00000000-0005-0000-0000-000095020000}"/>
    <cellStyle name="Currency 4 2 11" xfId="1378" xr:uid="{00000000-0005-0000-0000-000096020000}"/>
    <cellStyle name="Currency 4 2 12" xfId="1379" xr:uid="{00000000-0005-0000-0000-000097020000}"/>
    <cellStyle name="Currency 4 2 13" xfId="1380" xr:uid="{00000000-0005-0000-0000-000098020000}"/>
    <cellStyle name="Currency 4 2 2" xfId="1381" xr:uid="{00000000-0005-0000-0000-000099020000}"/>
    <cellStyle name="Currency 4 2 2 2" xfId="1382" xr:uid="{00000000-0005-0000-0000-00009A020000}"/>
    <cellStyle name="Currency 4 2 2 2 2" xfId="1383" xr:uid="{00000000-0005-0000-0000-00009B020000}"/>
    <cellStyle name="Currency 4 2 2 2 2 2" xfId="1384" xr:uid="{00000000-0005-0000-0000-00009C020000}"/>
    <cellStyle name="Currency 4 2 2 2 2 2 2" xfId="1385" xr:uid="{00000000-0005-0000-0000-00009D020000}"/>
    <cellStyle name="Currency 4 2 2 2 2 2 2 2" xfId="1386" xr:uid="{00000000-0005-0000-0000-00009E020000}"/>
    <cellStyle name="Currency 4 2 2 2 2 2 2 3" xfId="1387" xr:uid="{00000000-0005-0000-0000-00009F020000}"/>
    <cellStyle name="Currency 4 2 2 2 2 2 3" xfId="1388" xr:uid="{00000000-0005-0000-0000-0000A0020000}"/>
    <cellStyle name="Currency 4 2 2 2 2 2 4" xfId="1389" xr:uid="{00000000-0005-0000-0000-0000A1020000}"/>
    <cellStyle name="Currency 4 2 2 2 2 2 5" xfId="1390" xr:uid="{00000000-0005-0000-0000-0000A2020000}"/>
    <cellStyle name="Currency 4 2 2 2 2 3" xfId="1391" xr:uid="{00000000-0005-0000-0000-0000A3020000}"/>
    <cellStyle name="Currency 4 2 2 2 2 3 2" xfId="1392" xr:uid="{00000000-0005-0000-0000-0000A4020000}"/>
    <cellStyle name="Currency 4 2 2 2 2 3 2 2" xfId="1393" xr:uid="{00000000-0005-0000-0000-0000A5020000}"/>
    <cellStyle name="Currency 4 2 2 2 2 3 2 3" xfId="1394" xr:uid="{00000000-0005-0000-0000-0000A6020000}"/>
    <cellStyle name="Currency 4 2 2 2 2 3 3" xfId="1395" xr:uid="{00000000-0005-0000-0000-0000A7020000}"/>
    <cellStyle name="Currency 4 2 2 2 2 3 4" xfId="1396" xr:uid="{00000000-0005-0000-0000-0000A8020000}"/>
    <cellStyle name="Currency 4 2 2 2 2 3 5" xfId="1397" xr:uid="{00000000-0005-0000-0000-0000A9020000}"/>
    <cellStyle name="Currency 4 2 2 2 2 4" xfId="1398" xr:uid="{00000000-0005-0000-0000-0000AA020000}"/>
    <cellStyle name="Currency 4 2 2 2 2 4 2" xfId="1399" xr:uid="{00000000-0005-0000-0000-0000AB020000}"/>
    <cellStyle name="Currency 4 2 2 2 2 4 3" xfId="1400" xr:uid="{00000000-0005-0000-0000-0000AC020000}"/>
    <cellStyle name="Currency 4 2 2 2 2 5" xfId="1401" xr:uid="{00000000-0005-0000-0000-0000AD020000}"/>
    <cellStyle name="Currency 4 2 2 2 2 6" xfId="1402" xr:uid="{00000000-0005-0000-0000-0000AE020000}"/>
    <cellStyle name="Currency 4 2 2 2 2 7" xfId="1403" xr:uid="{00000000-0005-0000-0000-0000AF020000}"/>
    <cellStyle name="Currency 4 2 2 2 3" xfId="1404" xr:uid="{00000000-0005-0000-0000-0000B0020000}"/>
    <cellStyle name="Currency 4 2 2 2 3 2" xfId="1405" xr:uid="{00000000-0005-0000-0000-0000B1020000}"/>
    <cellStyle name="Currency 4 2 2 2 3 2 2" xfId="1406" xr:uid="{00000000-0005-0000-0000-0000B2020000}"/>
    <cellStyle name="Currency 4 2 2 2 3 2 3" xfId="1407" xr:uid="{00000000-0005-0000-0000-0000B3020000}"/>
    <cellStyle name="Currency 4 2 2 2 3 3" xfId="1408" xr:uid="{00000000-0005-0000-0000-0000B4020000}"/>
    <cellStyle name="Currency 4 2 2 2 3 4" xfId="1409" xr:uid="{00000000-0005-0000-0000-0000B5020000}"/>
    <cellStyle name="Currency 4 2 2 2 3 5" xfId="1410" xr:uid="{00000000-0005-0000-0000-0000B6020000}"/>
    <cellStyle name="Currency 4 2 2 2 4" xfId="1411" xr:uid="{00000000-0005-0000-0000-0000B7020000}"/>
    <cellStyle name="Currency 4 2 2 2 4 2" xfId="1412" xr:uid="{00000000-0005-0000-0000-0000B8020000}"/>
    <cellStyle name="Currency 4 2 2 2 4 2 2" xfId="1413" xr:uid="{00000000-0005-0000-0000-0000B9020000}"/>
    <cellStyle name="Currency 4 2 2 2 4 2 3" xfId="1414" xr:uid="{00000000-0005-0000-0000-0000BA020000}"/>
    <cellStyle name="Currency 4 2 2 2 4 3" xfId="1415" xr:uid="{00000000-0005-0000-0000-0000BB020000}"/>
    <cellStyle name="Currency 4 2 2 2 4 4" xfId="1416" xr:uid="{00000000-0005-0000-0000-0000BC020000}"/>
    <cellStyle name="Currency 4 2 2 2 4 5" xfId="1417" xr:uid="{00000000-0005-0000-0000-0000BD020000}"/>
    <cellStyle name="Currency 4 2 2 2 5" xfId="1418" xr:uid="{00000000-0005-0000-0000-0000BE020000}"/>
    <cellStyle name="Currency 4 2 2 2 5 2" xfId="1419" xr:uid="{00000000-0005-0000-0000-0000BF020000}"/>
    <cellStyle name="Currency 4 2 2 2 5 3" xfId="1420" xr:uid="{00000000-0005-0000-0000-0000C0020000}"/>
    <cellStyle name="Currency 4 2 2 2 6" xfId="1421" xr:uid="{00000000-0005-0000-0000-0000C1020000}"/>
    <cellStyle name="Currency 4 2 2 2 7" xfId="1422" xr:uid="{00000000-0005-0000-0000-0000C2020000}"/>
    <cellStyle name="Currency 4 2 2 2 8" xfId="1423" xr:uid="{00000000-0005-0000-0000-0000C3020000}"/>
    <cellStyle name="Currency 4 2 2 3" xfId="1424" xr:uid="{00000000-0005-0000-0000-0000C4020000}"/>
    <cellStyle name="Currency 4 2 2 3 2" xfId="1425" xr:uid="{00000000-0005-0000-0000-0000C5020000}"/>
    <cellStyle name="Currency 4 2 2 3 2 2" xfId="1426" xr:uid="{00000000-0005-0000-0000-0000C6020000}"/>
    <cellStyle name="Currency 4 2 2 3 2 2 2" xfId="1427" xr:uid="{00000000-0005-0000-0000-0000C7020000}"/>
    <cellStyle name="Currency 4 2 2 3 2 2 3" xfId="1428" xr:uid="{00000000-0005-0000-0000-0000C8020000}"/>
    <cellStyle name="Currency 4 2 2 3 2 3" xfId="1429" xr:uid="{00000000-0005-0000-0000-0000C9020000}"/>
    <cellStyle name="Currency 4 2 2 3 2 4" xfId="1430" xr:uid="{00000000-0005-0000-0000-0000CA020000}"/>
    <cellStyle name="Currency 4 2 2 3 2 5" xfId="1431" xr:uid="{00000000-0005-0000-0000-0000CB020000}"/>
    <cellStyle name="Currency 4 2 2 3 3" xfId="1432" xr:uid="{00000000-0005-0000-0000-0000CC020000}"/>
    <cellStyle name="Currency 4 2 2 3 3 2" xfId="1433" xr:uid="{00000000-0005-0000-0000-0000CD020000}"/>
    <cellStyle name="Currency 4 2 2 3 3 2 2" xfId="1434" xr:uid="{00000000-0005-0000-0000-0000CE020000}"/>
    <cellStyle name="Currency 4 2 2 3 3 2 3" xfId="1435" xr:uid="{00000000-0005-0000-0000-0000CF020000}"/>
    <cellStyle name="Currency 4 2 2 3 3 3" xfId="1436" xr:uid="{00000000-0005-0000-0000-0000D0020000}"/>
    <cellStyle name="Currency 4 2 2 3 3 4" xfId="1437" xr:uid="{00000000-0005-0000-0000-0000D1020000}"/>
    <cellStyle name="Currency 4 2 2 3 3 5" xfId="1438" xr:uid="{00000000-0005-0000-0000-0000D2020000}"/>
    <cellStyle name="Currency 4 2 2 3 4" xfId="1439" xr:uid="{00000000-0005-0000-0000-0000D3020000}"/>
    <cellStyle name="Currency 4 2 2 3 4 2" xfId="1440" xr:uid="{00000000-0005-0000-0000-0000D4020000}"/>
    <cellStyle name="Currency 4 2 2 3 4 3" xfId="1441" xr:uid="{00000000-0005-0000-0000-0000D5020000}"/>
    <cellStyle name="Currency 4 2 2 3 5" xfId="1442" xr:uid="{00000000-0005-0000-0000-0000D6020000}"/>
    <cellStyle name="Currency 4 2 2 3 6" xfId="1443" xr:uid="{00000000-0005-0000-0000-0000D7020000}"/>
    <cellStyle name="Currency 4 2 2 3 7" xfId="1444" xr:uid="{00000000-0005-0000-0000-0000D8020000}"/>
    <cellStyle name="Currency 4 2 2 4" xfId="1445" xr:uid="{00000000-0005-0000-0000-0000D9020000}"/>
    <cellStyle name="Currency 4 2 2 4 2" xfId="1446" xr:uid="{00000000-0005-0000-0000-0000DA020000}"/>
    <cellStyle name="Currency 4 2 2 4 2 2" xfId="1447" xr:uid="{00000000-0005-0000-0000-0000DB020000}"/>
    <cellStyle name="Currency 4 2 2 4 2 3" xfId="1448" xr:uid="{00000000-0005-0000-0000-0000DC020000}"/>
    <cellStyle name="Currency 4 2 2 4 3" xfId="1449" xr:uid="{00000000-0005-0000-0000-0000DD020000}"/>
    <cellStyle name="Currency 4 2 2 4 4" xfId="1450" xr:uid="{00000000-0005-0000-0000-0000DE020000}"/>
    <cellStyle name="Currency 4 2 2 4 5" xfId="1451" xr:uid="{00000000-0005-0000-0000-0000DF020000}"/>
    <cellStyle name="Currency 4 2 2 5" xfId="1452" xr:uid="{00000000-0005-0000-0000-0000E0020000}"/>
    <cellStyle name="Currency 4 2 2 5 2" xfId="1453" xr:uid="{00000000-0005-0000-0000-0000E1020000}"/>
    <cellStyle name="Currency 4 2 2 5 2 2" xfId="1454" xr:uid="{00000000-0005-0000-0000-0000E2020000}"/>
    <cellStyle name="Currency 4 2 2 5 2 3" xfId="1455" xr:uid="{00000000-0005-0000-0000-0000E3020000}"/>
    <cellStyle name="Currency 4 2 2 5 3" xfId="1456" xr:uid="{00000000-0005-0000-0000-0000E4020000}"/>
    <cellStyle name="Currency 4 2 2 5 4" xfId="1457" xr:uid="{00000000-0005-0000-0000-0000E5020000}"/>
    <cellStyle name="Currency 4 2 2 5 5" xfId="1458" xr:uid="{00000000-0005-0000-0000-0000E6020000}"/>
    <cellStyle name="Currency 4 2 2 6" xfId="1459" xr:uid="{00000000-0005-0000-0000-0000E7020000}"/>
    <cellStyle name="Currency 4 2 2 6 2" xfId="1460" xr:uid="{00000000-0005-0000-0000-0000E8020000}"/>
    <cellStyle name="Currency 4 2 2 6 3" xfId="1461" xr:uid="{00000000-0005-0000-0000-0000E9020000}"/>
    <cellStyle name="Currency 4 2 2 7" xfId="1462" xr:uid="{00000000-0005-0000-0000-0000EA020000}"/>
    <cellStyle name="Currency 4 2 2 8" xfId="1463" xr:uid="{00000000-0005-0000-0000-0000EB020000}"/>
    <cellStyle name="Currency 4 2 2 9" xfId="1464" xr:uid="{00000000-0005-0000-0000-0000EC020000}"/>
    <cellStyle name="Currency 4 2 3" xfId="1465" xr:uid="{00000000-0005-0000-0000-0000ED020000}"/>
    <cellStyle name="Currency 4 2 3 2" xfId="1466" xr:uid="{00000000-0005-0000-0000-0000EE020000}"/>
    <cellStyle name="Currency 4 2 3 2 2" xfId="1467" xr:uid="{00000000-0005-0000-0000-0000EF020000}"/>
    <cellStyle name="Currency 4 2 3 2 2 2" xfId="1468" xr:uid="{00000000-0005-0000-0000-0000F0020000}"/>
    <cellStyle name="Currency 4 2 3 2 2 2 2" xfId="1469" xr:uid="{00000000-0005-0000-0000-0000F1020000}"/>
    <cellStyle name="Currency 4 2 3 2 2 2 2 2" xfId="1470" xr:uid="{00000000-0005-0000-0000-0000F2020000}"/>
    <cellStyle name="Currency 4 2 3 2 2 2 2 3" xfId="1471" xr:uid="{00000000-0005-0000-0000-0000F3020000}"/>
    <cellStyle name="Currency 4 2 3 2 2 2 3" xfId="1472" xr:uid="{00000000-0005-0000-0000-0000F4020000}"/>
    <cellStyle name="Currency 4 2 3 2 2 2 4" xfId="1473" xr:uid="{00000000-0005-0000-0000-0000F5020000}"/>
    <cellStyle name="Currency 4 2 3 2 2 2 5" xfId="1474" xr:uid="{00000000-0005-0000-0000-0000F6020000}"/>
    <cellStyle name="Currency 4 2 3 2 2 3" xfId="1475" xr:uid="{00000000-0005-0000-0000-0000F7020000}"/>
    <cellStyle name="Currency 4 2 3 2 2 3 2" xfId="1476" xr:uid="{00000000-0005-0000-0000-0000F8020000}"/>
    <cellStyle name="Currency 4 2 3 2 2 3 2 2" xfId="1477" xr:uid="{00000000-0005-0000-0000-0000F9020000}"/>
    <cellStyle name="Currency 4 2 3 2 2 3 2 3" xfId="1478" xr:uid="{00000000-0005-0000-0000-0000FA020000}"/>
    <cellStyle name="Currency 4 2 3 2 2 3 3" xfId="1479" xr:uid="{00000000-0005-0000-0000-0000FB020000}"/>
    <cellStyle name="Currency 4 2 3 2 2 3 4" xfId="1480" xr:uid="{00000000-0005-0000-0000-0000FC020000}"/>
    <cellStyle name="Currency 4 2 3 2 2 3 5" xfId="1481" xr:uid="{00000000-0005-0000-0000-0000FD020000}"/>
    <cellStyle name="Currency 4 2 3 2 2 4" xfId="1482" xr:uid="{00000000-0005-0000-0000-0000FE020000}"/>
    <cellStyle name="Currency 4 2 3 2 2 4 2" xfId="1483" xr:uid="{00000000-0005-0000-0000-0000FF020000}"/>
    <cellStyle name="Currency 4 2 3 2 2 4 3" xfId="1484" xr:uid="{00000000-0005-0000-0000-000000030000}"/>
    <cellStyle name="Currency 4 2 3 2 2 5" xfId="1485" xr:uid="{00000000-0005-0000-0000-000001030000}"/>
    <cellStyle name="Currency 4 2 3 2 2 6" xfId="1486" xr:uid="{00000000-0005-0000-0000-000002030000}"/>
    <cellStyle name="Currency 4 2 3 2 2 7" xfId="1487" xr:uid="{00000000-0005-0000-0000-000003030000}"/>
    <cellStyle name="Currency 4 2 3 2 3" xfId="1488" xr:uid="{00000000-0005-0000-0000-000004030000}"/>
    <cellStyle name="Currency 4 2 3 2 3 2" xfId="1489" xr:uid="{00000000-0005-0000-0000-000005030000}"/>
    <cellStyle name="Currency 4 2 3 2 3 2 2" xfId="1490" xr:uid="{00000000-0005-0000-0000-000006030000}"/>
    <cellStyle name="Currency 4 2 3 2 3 2 3" xfId="1491" xr:uid="{00000000-0005-0000-0000-000007030000}"/>
    <cellStyle name="Currency 4 2 3 2 3 3" xfId="1492" xr:uid="{00000000-0005-0000-0000-000008030000}"/>
    <cellStyle name="Currency 4 2 3 2 3 4" xfId="1493" xr:uid="{00000000-0005-0000-0000-000009030000}"/>
    <cellStyle name="Currency 4 2 3 2 3 5" xfId="1494" xr:uid="{00000000-0005-0000-0000-00000A030000}"/>
    <cellStyle name="Currency 4 2 3 2 4" xfId="1495" xr:uid="{00000000-0005-0000-0000-00000B030000}"/>
    <cellStyle name="Currency 4 2 3 2 4 2" xfId="1496" xr:uid="{00000000-0005-0000-0000-00000C030000}"/>
    <cellStyle name="Currency 4 2 3 2 4 2 2" xfId="1497" xr:uid="{00000000-0005-0000-0000-00000D030000}"/>
    <cellStyle name="Currency 4 2 3 2 4 2 3" xfId="1498" xr:uid="{00000000-0005-0000-0000-00000E030000}"/>
    <cellStyle name="Currency 4 2 3 2 4 3" xfId="1499" xr:uid="{00000000-0005-0000-0000-00000F030000}"/>
    <cellStyle name="Currency 4 2 3 2 4 4" xfId="1500" xr:uid="{00000000-0005-0000-0000-000010030000}"/>
    <cellStyle name="Currency 4 2 3 2 4 5" xfId="1501" xr:uid="{00000000-0005-0000-0000-000011030000}"/>
    <cellStyle name="Currency 4 2 3 2 5" xfId="1502" xr:uid="{00000000-0005-0000-0000-000012030000}"/>
    <cellStyle name="Currency 4 2 3 2 5 2" xfId="1503" xr:uid="{00000000-0005-0000-0000-000013030000}"/>
    <cellStyle name="Currency 4 2 3 2 5 3" xfId="1504" xr:uid="{00000000-0005-0000-0000-000014030000}"/>
    <cellStyle name="Currency 4 2 3 2 6" xfId="1505" xr:uid="{00000000-0005-0000-0000-000015030000}"/>
    <cellStyle name="Currency 4 2 3 2 7" xfId="1506" xr:uid="{00000000-0005-0000-0000-000016030000}"/>
    <cellStyle name="Currency 4 2 3 2 8" xfId="1507" xr:uid="{00000000-0005-0000-0000-000017030000}"/>
    <cellStyle name="Currency 4 2 3 3" xfId="1508" xr:uid="{00000000-0005-0000-0000-000018030000}"/>
    <cellStyle name="Currency 4 2 3 3 2" xfId="1509" xr:uid="{00000000-0005-0000-0000-000019030000}"/>
    <cellStyle name="Currency 4 2 3 3 2 2" xfId="1510" xr:uid="{00000000-0005-0000-0000-00001A030000}"/>
    <cellStyle name="Currency 4 2 3 3 2 2 2" xfId="1511" xr:uid="{00000000-0005-0000-0000-00001B030000}"/>
    <cellStyle name="Currency 4 2 3 3 2 2 3" xfId="1512" xr:uid="{00000000-0005-0000-0000-00001C030000}"/>
    <cellStyle name="Currency 4 2 3 3 2 3" xfId="1513" xr:uid="{00000000-0005-0000-0000-00001D030000}"/>
    <cellStyle name="Currency 4 2 3 3 2 4" xfId="1514" xr:uid="{00000000-0005-0000-0000-00001E030000}"/>
    <cellStyle name="Currency 4 2 3 3 2 5" xfId="1515" xr:uid="{00000000-0005-0000-0000-00001F030000}"/>
    <cellStyle name="Currency 4 2 3 3 3" xfId="1516" xr:uid="{00000000-0005-0000-0000-000020030000}"/>
    <cellStyle name="Currency 4 2 3 3 3 2" xfId="1517" xr:uid="{00000000-0005-0000-0000-000021030000}"/>
    <cellStyle name="Currency 4 2 3 3 3 2 2" xfId="1518" xr:uid="{00000000-0005-0000-0000-000022030000}"/>
    <cellStyle name="Currency 4 2 3 3 3 2 3" xfId="1519" xr:uid="{00000000-0005-0000-0000-000023030000}"/>
    <cellStyle name="Currency 4 2 3 3 3 3" xfId="1520" xr:uid="{00000000-0005-0000-0000-000024030000}"/>
    <cellStyle name="Currency 4 2 3 3 3 4" xfId="1521" xr:uid="{00000000-0005-0000-0000-000025030000}"/>
    <cellStyle name="Currency 4 2 3 3 3 5" xfId="1522" xr:uid="{00000000-0005-0000-0000-000026030000}"/>
    <cellStyle name="Currency 4 2 3 3 4" xfId="1523" xr:uid="{00000000-0005-0000-0000-000027030000}"/>
    <cellStyle name="Currency 4 2 3 3 4 2" xfId="1524" xr:uid="{00000000-0005-0000-0000-000028030000}"/>
    <cellStyle name="Currency 4 2 3 3 4 3" xfId="1525" xr:uid="{00000000-0005-0000-0000-000029030000}"/>
    <cellStyle name="Currency 4 2 3 3 5" xfId="1526" xr:uid="{00000000-0005-0000-0000-00002A030000}"/>
    <cellStyle name="Currency 4 2 3 3 6" xfId="1527" xr:uid="{00000000-0005-0000-0000-00002B030000}"/>
    <cellStyle name="Currency 4 2 3 3 7" xfId="1528" xr:uid="{00000000-0005-0000-0000-00002C030000}"/>
    <cellStyle name="Currency 4 2 3 4" xfId="1529" xr:uid="{00000000-0005-0000-0000-00002D030000}"/>
    <cellStyle name="Currency 4 2 3 4 2" xfId="1530" xr:uid="{00000000-0005-0000-0000-00002E030000}"/>
    <cellStyle name="Currency 4 2 3 4 2 2" xfId="1531" xr:uid="{00000000-0005-0000-0000-00002F030000}"/>
    <cellStyle name="Currency 4 2 3 4 2 3" xfId="1532" xr:uid="{00000000-0005-0000-0000-000030030000}"/>
    <cellStyle name="Currency 4 2 3 4 3" xfId="1533" xr:uid="{00000000-0005-0000-0000-000031030000}"/>
    <cellStyle name="Currency 4 2 3 4 4" xfId="1534" xr:uid="{00000000-0005-0000-0000-000032030000}"/>
    <cellStyle name="Currency 4 2 3 4 5" xfId="1535" xr:uid="{00000000-0005-0000-0000-000033030000}"/>
    <cellStyle name="Currency 4 2 3 5" xfId="1536" xr:uid="{00000000-0005-0000-0000-000034030000}"/>
    <cellStyle name="Currency 4 2 3 5 2" xfId="1537" xr:uid="{00000000-0005-0000-0000-000035030000}"/>
    <cellStyle name="Currency 4 2 3 5 2 2" xfId="1538" xr:uid="{00000000-0005-0000-0000-000036030000}"/>
    <cellStyle name="Currency 4 2 3 5 2 3" xfId="1539" xr:uid="{00000000-0005-0000-0000-000037030000}"/>
    <cellStyle name="Currency 4 2 3 5 3" xfId="1540" xr:uid="{00000000-0005-0000-0000-000038030000}"/>
    <cellStyle name="Currency 4 2 3 5 4" xfId="1541" xr:uid="{00000000-0005-0000-0000-000039030000}"/>
    <cellStyle name="Currency 4 2 3 5 5" xfId="1542" xr:uid="{00000000-0005-0000-0000-00003A030000}"/>
    <cellStyle name="Currency 4 2 3 6" xfId="1543" xr:uid="{00000000-0005-0000-0000-00003B030000}"/>
    <cellStyle name="Currency 4 2 3 6 2" xfId="1544" xr:uid="{00000000-0005-0000-0000-00003C030000}"/>
    <cellStyle name="Currency 4 2 3 6 3" xfId="1545" xr:uid="{00000000-0005-0000-0000-00003D030000}"/>
    <cellStyle name="Currency 4 2 3 7" xfId="1546" xr:uid="{00000000-0005-0000-0000-00003E030000}"/>
    <cellStyle name="Currency 4 2 3 8" xfId="1547" xr:uid="{00000000-0005-0000-0000-00003F030000}"/>
    <cellStyle name="Currency 4 2 3 9" xfId="1548" xr:uid="{00000000-0005-0000-0000-000040030000}"/>
    <cellStyle name="Currency 4 2 4" xfId="1549" xr:uid="{00000000-0005-0000-0000-000041030000}"/>
    <cellStyle name="Currency 4 2 4 2" xfId="1550" xr:uid="{00000000-0005-0000-0000-000042030000}"/>
    <cellStyle name="Currency 4 2 4 2 2" xfId="1551" xr:uid="{00000000-0005-0000-0000-000043030000}"/>
    <cellStyle name="Currency 4 2 4 2 2 2" xfId="1552" xr:uid="{00000000-0005-0000-0000-000044030000}"/>
    <cellStyle name="Currency 4 2 4 2 2 2 2" xfId="1553" xr:uid="{00000000-0005-0000-0000-000045030000}"/>
    <cellStyle name="Currency 4 2 4 2 2 2 2 2" xfId="1554" xr:uid="{00000000-0005-0000-0000-000046030000}"/>
    <cellStyle name="Currency 4 2 4 2 2 2 2 3" xfId="1555" xr:uid="{00000000-0005-0000-0000-000047030000}"/>
    <cellStyle name="Currency 4 2 4 2 2 2 3" xfId="1556" xr:uid="{00000000-0005-0000-0000-000048030000}"/>
    <cellStyle name="Currency 4 2 4 2 2 2 4" xfId="1557" xr:uid="{00000000-0005-0000-0000-000049030000}"/>
    <cellStyle name="Currency 4 2 4 2 2 2 5" xfId="1558" xr:uid="{00000000-0005-0000-0000-00004A030000}"/>
    <cellStyle name="Currency 4 2 4 2 2 3" xfId="1559" xr:uid="{00000000-0005-0000-0000-00004B030000}"/>
    <cellStyle name="Currency 4 2 4 2 2 3 2" xfId="1560" xr:uid="{00000000-0005-0000-0000-00004C030000}"/>
    <cellStyle name="Currency 4 2 4 2 2 3 2 2" xfId="1561" xr:uid="{00000000-0005-0000-0000-00004D030000}"/>
    <cellStyle name="Currency 4 2 4 2 2 3 2 3" xfId="1562" xr:uid="{00000000-0005-0000-0000-00004E030000}"/>
    <cellStyle name="Currency 4 2 4 2 2 3 3" xfId="1563" xr:uid="{00000000-0005-0000-0000-00004F030000}"/>
    <cellStyle name="Currency 4 2 4 2 2 3 4" xfId="1564" xr:uid="{00000000-0005-0000-0000-000050030000}"/>
    <cellStyle name="Currency 4 2 4 2 2 3 5" xfId="1565" xr:uid="{00000000-0005-0000-0000-000051030000}"/>
    <cellStyle name="Currency 4 2 4 2 2 4" xfId="1566" xr:uid="{00000000-0005-0000-0000-000052030000}"/>
    <cellStyle name="Currency 4 2 4 2 2 4 2" xfId="1567" xr:uid="{00000000-0005-0000-0000-000053030000}"/>
    <cellStyle name="Currency 4 2 4 2 2 4 3" xfId="1568" xr:uid="{00000000-0005-0000-0000-000054030000}"/>
    <cellStyle name="Currency 4 2 4 2 2 5" xfId="1569" xr:uid="{00000000-0005-0000-0000-000055030000}"/>
    <cellStyle name="Currency 4 2 4 2 2 6" xfId="1570" xr:uid="{00000000-0005-0000-0000-000056030000}"/>
    <cellStyle name="Currency 4 2 4 2 2 7" xfId="1571" xr:uid="{00000000-0005-0000-0000-000057030000}"/>
    <cellStyle name="Currency 4 2 4 2 3" xfId="1572" xr:uid="{00000000-0005-0000-0000-000058030000}"/>
    <cellStyle name="Currency 4 2 4 2 3 2" xfId="1573" xr:uid="{00000000-0005-0000-0000-000059030000}"/>
    <cellStyle name="Currency 4 2 4 2 3 2 2" xfId="1574" xr:uid="{00000000-0005-0000-0000-00005A030000}"/>
    <cellStyle name="Currency 4 2 4 2 3 2 3" xfId="1575" xr:uid="{00000000-0005-0000-0000-00005B030000}"/>
    <cellStyle name="Currency 4 2 4 2 3 3" xfId="1576" xr:uid="{00000000-0005-0000-0000-00005C030000}"/>
    <cellStyle name="Currency 4 2 4 2 3 4" xfId="1577" xr:uid="{00000000-0005-0000-0000-00005D030000}"/>
    <cellStyle name="Currency 4 2 4 2 3 5" xfId="1578" xr:uid="{00000000-0005-0000-0000-00005E030000}"/>
    <cellStyle name="Currency 4 2 4 2 4" xfId="1579" xr:uid="{00000000-0005-0000-0000-00005F030000}"/>
    <cellStyle name="Currency 4 2 4 2 4 2" xfId="1580" xr:uid="{00000000-0005-0000-0000-000060030000}"/>
    <cellStyle name="Currency 4 2 4 2 4 2 2" xfId="1581" xr:uid="{00000000-0005-0000-0000-000061030000}"/>
    <cellStyle name="Currency 4 2 4 2 4 2 3" xfId="1582" xr:uid="{00000000-0005-0000-0000-000062030000}"/>
    <cellStyle name="Currency 4 2 4 2 4 3" xfId="1583" xr:uid="{00000000-0005-0000-0000-000063030000}"/>
    <cellStyle name="Currency 4 2 4 2 4 4" xfId="1584" xr:uid="{00000000-0005-0000-0000-000064030000}"/>
    <cellStyle name="Currency 4 2 4 2 4 5" xfId="1585" xr:uid="{00000000-0005-0000-0000-000065030000}"/>
    <cellStyle name="Currency 4 2 4 2 5" xfId="1586" xr:uid="{00000000-0005-0000-0000-000066030000}"/>
    <cellStyle name="Currency 4 2 4 2 5 2" xfId="1587" xr:uid="{00000000-0005-0000-0000-000067030000}"/>
    <cellStyle name="Currency 4 2 4 2 5 3" xfId="1588" xr:uid="{00000000-0005-0000-0000-000068030000}"/>
    <cellStyle name="Currency 4 2 4 2 6" xfId="1589" xr:uid="{00000000-0005-0000-0000-000069030000}"/>
    <cellStyle name="Currency 4 2 4 2 7" xfId="1590" xr:uid="{00000000-0005-0000-0000-00006A030000}"/>
    <cellStyle name="Currency 4 2 4 2 8" xfId="1591" xr:uid="{00000000-0005-0000-0000-00006B030000}"/>
    <cellStyle name="Currency 4 2 4 3" xfId="1592" xr:uid="{00000000-0005-0000-0000-00006C030000}"/>
    <cellStyle name="Currency 4 2 4 3 2" xfId="1593" xr:uid="{00000000-0005-0000-0000-00006D030000}"/>
    <cellStyle name="Currency 4 2 4 3 2 2" xfId="1594" xr:uid="{00000000-0005-0000-0000-00006E030000}"/>
    <cellStyle name="Currency 4 2 4 3 2 2 2" xfId="1595" xr:uid="{00000000-0005-0000-0000-00006F030000}"/>
    <cellStyle name="Currency 4 2 4 3 2 2 3" xfId="1596" xr:uid="{00000000-0005-0000-0000-000070030000}"/>
    <cellStyle name="Currency 4 2 4 3 2 3" xfId="1597" xr:uid="{00000000-0005-0000-0000-000071030000}"/>
    <cellStyle name="Currency 4 2 4 3 2 4" xfId="1598" xr:uid="{00000000-0005-0000-0000-000072030000}"/>
    <cellStyle name="Currency 4 2 4 3 2 5" xfId="1599" xr:uid="{00000000-0005-0000-0000-000073030000}"/>
    <cellStyle name="Currency 4 2 4 3 3" xfId="1600" xr:uid="{00000000-0005-0000-0000-000074030000}"/>
    <cellStyle name="Currency 4 2 4 3 3 2" xfId="1601" xr:uid="{00000000-0005-0000-0000-000075030000}"/>
    <cellStyle name="Currency 4 2 4 3 3 2 2" xfId="1602" xr:uid="{00000000-0005-0000-0000-000076030000}"/>
    <cellStyle name="Currency 4 2 4 3 3 2 3" xfId="1603" xr:uid="{00000000-0005-0000-0000-000077030000}"/>
    <cellStyle name="Currency 4 2 4 3 3 3" xfId="1604" xr:uid="{00000000-0005-0000-0000-000078030000}"/>
    <cellStyle name="Currency 4 2 4 3 3 4" xfId="1605" xr:uid="{00000000-0005-0000-0000-000079030000}"/>
    <cellStyle name="Currency 4 2 4 3 3 5" xfId="1606" xr:uid="{00000000-0005-0000-0000-00007A030000}"/>
    <cellStyle name="Currency 4 2 4 3 4" xfId="1607" xr:uid="{00000000-0005-0000-0000-00007B030000}"/>
    <cellStyle name="Currency 4 2 4 3 4 2" xfId="1608" xr:uid="{00000000-0005-0000-0000-00007C030000}"/>
    <cellStyle name="Currency 4 2 4 3 4 3" xfId="1609" xr:uid="{00000000-0005-0000-0000-00007D030000}"/>
    <cellStyle name="Currency 4 2 4 3 5" xfId="1610" xr:uid="{00000000-0005-0000-0000-00007E030000}"/>
    <cellStyle name="Currency 4 2 4 3 6" xfId="1611" xr:uid="{00000000-0005-0000-0000-00007F030000}"/>
    <cellStyle name="Currency 4 2 4 3 7" xfId="1612" xr:uid="{00000000-0005-0000-0000-000080030000}"/>
    <cellStyle name="Currency 4 2 4 4" xfId="1613" xr:uid="{00000000-0005-0000-0000-000081030000}"/>
    <cellStyle name="Currency 4 2 4 4 2" xfId="1614" xr:uid="{00000000-0005-0000-0000-000082030000}"/>
    <cellStyle name="Currency 4 2 4 4 2 2" xfId="1615" xr:uid="{00000000-0005-0000-0000-000083030000}"/>
    <cellStyle name="Currency 4 2 4 4 2 3" xfId="1616" xr:uid="{00000000-0005-0000-0000-000084030000}"/>
    <cellStyle name="Currency 4 2 4 4 3" xfId="1617" xr:uid="{00000000-0005-0000-0000-000085030000}"/>
    <cellStyle name="Currency 4 2 4 4 4" xfId="1618" xr:uid="{00000000-0005-0000-0000-000086030000}"/>
    <cellStyle name="Currency 4 2 4 4 5" xfId="1619" xr:uid="{00000000-0005-0000-0000-000087030000}"/>
    <cellStyle name="Currency 4 2 4 5" xfId="1620" xr:uid="{00000000-0005-0000-0000-000088030000}"/>
    <cellStyle name="Currency 4 2 4 5 2" xfId="1621" xr:uid="{00000000-0005-0000-0000-000089030000}"/>
    <cellStyle name="Currency 4 2 4 5 2 2" xfId="1622" xr:uid="{00000000-0005-0000-0000-00008A030000}"/>
    <cellStyle name="Currency 4 2 4 5 2 3" xfId="1623" xr:uid="{00000000-0005-0000-0000-00008B030000}"/>
    <cellStyle name="Currency 4 2 4 5 3" xfId="1624" xr:uid="{00000000-0005-0000-0000-00008C030000}"/>
    <cellStyle name="Currency 4 2 4 5 4" xfId="1625" xr:uid="{00000000-0005-0000-0000-00008D030000}"/>
    <cellStyle name="Currency 4 2 4 5 5" xfId="1626" xr:uid="{00000000-0005-0000-0000-00008E030000}"/>
    <cellStyle name="Currency 4 2 4 6" xfId="1627" xr:uid="{00000000-0005-0000-0000-00008F030000}"/>
    <cellStyle name="Currency 4 2 4 6 2" xfId="1628" xr:uid="{00000000-0005-0000-0000-000090030000}"/>
    <cellStyle name="Currency 4 2 4 6 3" xfId="1629" xr:uid="{00000000-0005-0000-0000-000091030000}"/>
    <cellStyle name="Currency 4 2 4 7" xfId="1630" xr:uid="{00000000-0005-0000-0000-000092030000}"/>
    <cellStyle name="Currency 4 2 4 8" xfId="1631" xr:uid="{00000000-0005-0000-0000-000093030000}"/>
    <cellStyle name="Currency 4 2 4 9" xfId="1632" xr:uid="{00000000-0005-0000-0000-000094030000}"/>
    <cellStyle name="Currency 4 2 5" xfId="1633" xr:uid="{00000000-0005-0000-0000-000095030000}"/>
    <cellStyle name="Currency 4 2 5 2" xfId="1634" xr:uid="{00000000-0005-0000-0000-000096030000}"/>
    <cellStyle name="Currency 4 2 5 2 2" xfId="1635" xr:uid="{00000000-0005-0000-0000-000097030000}"/>
    <cellStyle name="Currency 4 2 5 2 2 2" xfId="1636" xr:uid="{00000000-0005-0000-0000-000098030000}"/>
    <cellStyle name="Currency 4 2 5 2 2 2 2" xfId="1637" xr:uid="{00000000-0005-0000-0000-000099030000}"/>
    <cellStyle name="Currency 4 2 5 2 2 2 3" xfId="1638" xr:uid="{00000000-0005-0000-0000-00009A030000}"/>
    <cellStyle name="Currency 4 2 5 2 2 3" xfId="1639" xr:uid="{00000000-0005-0000-0000-00009B030000}"/>
    <cellStyle name="Currency 4 2 5 2 2 4" xfId="1640" xr:uid="{00000000-0005-0000-0000-00009C030000}"/>
    <cellStyle name="Currency 4 2 5 2 2 5" xfId="1641" xr:uid="{00000000-0005-0000-0000-00009D030000}"/>
    <cellStyle name="Currency 4 2 5 2 3" xfId="1642" xr:uid="{00000000-0005-0000-0000-00009E030000}"/>
    <cellStyle name="Currency 4 2 5 2 3 2" xfId="1643" xr:uid="{00000000-0005-0000-0000-00009F030000}"/>
    <cellStyle name="Currency 4 2 5 2 3 2 2" xfId="1644" xr:uid="{00000000-0005-0000-0000-0000A0030000}"/>
    <cellStyle name="Currency 4 2 5 2 3 2 3" xfId="1645" xr:uid="{00000000-0005-0000-0000-0000A1030000}"/>
    <cellStyle name="Currency 4 2 5 2 3 3" xfId="1646" xr:uid="{00000000-0005-0000-0000-0000A2030000}"/>
    <cellStyle name="Currency 4 2 5 2 3 4" xfId="1647" xr:uid="{00000000-0005-0000-0000-0000A3030000}"/>
    <cellStyle name="Currency 4 2 5 2 3 5" xfId="1648" xr:uid="{00000000-0005-0000-0000-0000A4030000}"/>
    <cellStyle name="Currency 4 2 5 2 4" xfId="1649" xr:uid="{00000000-0005-0000-0000-0000A5030000}"/>
    <cellStyle name="Currency 4 2 5 2 4 2" xfId="1650" xr:uid="{00000000-0005-0000-0000-0000A6030000}"/>
    <cellStyle name="Currency 4 2 5 2 4 3" xfId="1651" xr:uid="{00000000-0005-0000-0000-0000A7030000}"/>
    <cellStyle name="Currency 4 2 5 2 5" xfId="1652" xr:uid="{00000000-0005-0000-0000-0000A8030000}"/>
    <cellStyle name="Currency 4 2 5 2 6" xfId="1653" xr:uid="{00000000-0005-0000-0000-0000A9030000}"/>
    <cellStyle name="Currency 4 2 5 2 7" xfId="1654" xr:uid="{00000000-0005-0000-0000-0000AA030000}"/>
    <cellStyle name="Currency 4 2 5 3" xfId="1655" xr:uid="{00000000-0005-0000-0000-0000AB030000}"/>
    <cellStyle name="Currency 4 2 5 3 2" xfId="1656" xr:uid="{00000000-0005-0000-0000-0000AC030000}"/>
    <cellStyle name="Currency 4 2 5 3 2 2" xfId="1657" xr:uid="{00000000-0005-0000-0000-0000AD030000}"/>
    <cellStyle name="Currency 4 2 5 3 2 3" xfId="1658" xr:uid="{00000000-0005-0000-0000-0000AE030000}"/>
    <cellStyle name="Currency 4 2 5 3 3" xfId="1659" xr:uid="{00000000-0005-0000-0000-0000AF030000}"/>
    <cellStyle name="Currency 4 2 5 3 4" xfId="1660" xr:uid="{00000000-0005-0000-0000-0000B0030000}"/>
    <cellStyle name="Currency 4 2 5 3 5" xfId="1661" xr:uid="{00000000-0005-0000-0000-0000B1030000}"/>
    <cellStyle name="Currency 4 2 5 4" xfId="1662" xr:uid="{00000000-0005-0000-0000-0000B2030000}"/>
    <cellStyle name="Currency 4 2 5 4 2" xfId="1663" xr:uid="{00000000-0005-0000-0000-0000B3030000}"/>
    <cellStyle name="Currency 4 2 5 4 2 2" xfId="1664" xr:uid="{00000000-0005-0000-0000-0000B4030000}"/>
    <cellStyle name="Currency 4 2 5 4 2 3" xfId="1665" xr:uid="{00000000-0005-0000-0000-0000B5030000}"/>
    <cellStyle name="Currency 4 2 5 4 3" xfId="1666" xr:uid="{00000000-0005-0000-0000-0000B6030000}"/>
    <cellStyle name="Currency 4 2 5 4 4" xfId="1667" xr:uid="{00000000-0005-0000-0000-0000B7030000}"/>
    <cellStyle name="Currency 4 2 5 4 5" xfId="1668" xr:uid="{00000000-0005-0000-0000-0000B8030000}"/>
    <cellStyle name="Currency 4 2 5 5" xfId="1669" xr:uid="{00000000-0005-0000-0000-0000B9030000}"/>
    <cellStyle name="Currency 4 2 5 5 2" xfId="1670" xr:uid="{00000000-0005-0000-0000-0000BA030000}"/>
    <cellStyle name="Currency 4 2 5 5 3" xfId="1671" xr:uid="{00000000-0005-0000-0000-0000BB030000}"/>
    <cellStyle name="Currency 4 2 5 6" xfId="1672" xr:uid="{00000000-0005-0000-0000-0000BC030000}"/>
    <cellStyle name="Currency 4 2 5 7" xfId="1673" xr:uid="{00000000-0005-0000-0000-0000BD030000}"/>
    <cellStyle name="Currency 4 2 5 8" xfId="1674" xr:uid="{00000000-0005-0000-0000-0000BE030000}"/>
    <cellStyle name="Currency 4 2 6" xfId="1675" xr:uid="{00000000-0005-0000-0000-0000BF030000}"/>
    <cellStyle name="Currency 4 2 7" xfId="1676" xr:uid="{00000000-0005-0000-0000-0000C0030000}"/>
    <cellStyle name="Currency 4 2 7 2" xfId="1677" xr:uid="{00000000-0005-0000-0000-0000C1030000}"/>
    <cellStyle name="Currency 4 2 7 2 2" xfId="1678" xr:uid="{00000000-0005-0000-0000-0000C2030000}"/>
    <cellStyle name="Currency 4 2 7 2 2 2" xfId="1679" xr:uid="{00000000-0005-0000-0000-0000C3030000}"/>
    <cellStyle name="Currency 4 2 7 2 2 3" xfId="1680" xr:uid="{00000000-0005-0000-0000-0000C4030000}"/>
    <cellStyle name="Currency 4 2 7 2 3" xfId="1681" xr:uid="{00000000-0005-0000-0000-0000C5030000}"/>
    <cellStyle name="Currency 4 2 7 2 4" xfId="1682" xr:uid="{00000000-0005-0000-0000-0000C6030000}"/>
    <cellStyle name="Currency 4 2 7 2 5" xfId="1683" xr:uid="{00000000-0005-0000-0000-0000C7030000}"/>
    <cellStyle name="Currency 4 2 7 3" xfId="1684" xr:uid="{00000000-0005-0000-0000-0000C8030000}"/>
    <cellStyle name="Currency 4 2 7 3 2" xfId="1685" xr:uid="{00000000-0005-0000-0000-0000C9030000}"/>
    <cellStyle name="Currency 4 2 7 3 2 2" xfId="1686" xr:uid="{00000000-0005-0000-0000-0000CA030000}"/>
    <cellStyle name="Currency 4 2 7 3 2 3" xfId="1687" xr:uid="{00000000-0005-0000-0000-0000CB030000}"/>
    <cellStyle name="Currency 4 2 7 3 3" xfId="1688" xr:uid="{00000000-0005-0000-0000-0000CC030000}"/>
    <cellStyle name="Currency 4 2 7 3 4" xfId="1689" xr:uid="{00000000-0005-0000-0000-0000CD030000}"/>
    <cellStyle name="Currency 4 2 7 3 5" xfId="1690" xr:uid="{00000000-0005-0000-0000-0000CE030000}"/>
    <cellStyle name="Currency 4 2 7 4" xfId="1691" xr:uid="{00000000-0005-0000-0000-0000CF030000}"/>
    <cellStyle name="Currency 4 2 7 4 2" xfId="1692" xr:uid="{00000000-0005-0000-0000-0000D0030000}"/>
    <cellStyle name="Currency 4 2 7 4 3" xfId="1693" xr:uid="{00000000-0005-0000-0000-0000D1030000}"/>
    <cellStyle name="Currency 4 2 7 5" xfId="1694" xr:uid="{00000000-0005-0000-0000-0000D2030000}"/>
    <cellStyle name="Currency 4 2 7 6" xfId="1695" xr:uid="{00000000-0005-0000-0000-0000D3030000}"/>
    <cellStyle name="Currency 4 2 7 7" xfId="1696" xr:uid="{00000000-0005-0000-0000-0000D4030000}"/>
    <cellStyle name="Currency 4 2 8" xfId="1697" xr:uid="{00000000-0005-0000-0000-0000D5030000}"/>
    <cellStyle name="Currency 4 2 8 2" xfId="1698" xr:uid="{00000000-0005-0000-0000-0000D6030000}"/>
    <cellStyle name="Currency 4 2 8 2 2" xfId="1699" xr:uid="{00000000-0005-0000-0000-0000D7030000}"/>
    <cellStyle name="Currency 4 2 8 2 3" xfId="1700" xr:uid="{00000000-0005-0000-0000-0000D8030000}"/>
    <cellStyle name="Currency 4 2 8 3" xfId="1701" xr:uid="{00000000-0005-0000-0000-0000D9030000}"/>
    <cellStyle name="Currency 4 2 8 4" xfId="1702" xr:uid="{00000000-0005-0000-0000-0000DA030000}"/>
    <cellStyle name="Currency 4 2 8 5" xfId="1703" xr:uid="{00000000-0005-0000-0000-0000DB030000}"/>
    <cellStyle name="Currency 4 2 9" xfId="1704" xr:uid="{00000000-0005-0000-0000-0000DC030000}"/>
    <cellStyle name="Currency 4 2 9 2" xfId="1705" xr:uid="{00000000-0005-0000-0000-0000DD030000}"/>
    <cellStyle name="Currency 4 2 9 2 2" xfId="1706" xr:uid="{00000000-0005-0000-0000-0000DE030000}"/>
    <cellStyle name="Currency 4 2 9 2 3" xfId="1707" xr:uid="{00000000-0005-0000-0000-0000DF030000}"/>
    <cellStyle name="Currency 4 2 9 3" xfId="1708" xr:uid="{00000000-0005-0000-0000-0000E0030000}"/>
    <cellStyle name="Currency 4 2 9 4" xfId="1709" xr:uid="{00000000-0005-0000-0000-0000E1030000}"/>
    <cellStyle name="Currency 4 2 9 5" xfId="1710" xr:uid="{00000000-0005-0000-0000-0000E2030000}"/>
    <cellStyle name="Currency 4 3" xfId="1711" xr:uid="{00000000-0005-0000-0000-0000E3030000}"/>
    <cellStyle name="Currency 4 3 2" xfId="1712" xr:uid="{00000000-0005-0000-0000-0000E4030000}"/>
    <cellStyle name="Currency 4 3 2 2" xfId="1713" xr:uid="{00000000-0005-0000-0000-0000E5030000}"/>
    <cellStyle name="Currency 4 3 2 2 2" xfId="1714" xr:uid="{00000000-0005-0000-0000-0000E6030000}"/>
    <cellStyle name="Currency 4 3 2 2 2 2" xfId="1715" xr:uid="{00000000-0005-0000-0000-0000E7030000}"/>
    <cellStyle name="Currency 4 3 2 2 2 2 2" xfId="1716" xr:uid="{00000000-0005-0000-0000-0000E8030000}"/>
    <cellStyle name="Currency 4 3 2 2 2 2 3" xfId="1717" xr:uid="{00000000-0005-0000-0000-0000E9030000}"/>
    <cellStyle name="Currency 4 3 2 2 2 3" xfId="1718" xr:uid="{00000000-0005-0000-0000-0000EA030000}"/>
    <cellStyle name="Currency 4 3 2 2 2 4" xfId="1719" xr:uid="{00000000-0005-0000-0000-0000EB030000}"/>
    <cellStyle name="Currency 4 3 2 2 2 5" xfId="1720" xr:uid="{00000000-0005-0000-0000-0000EC030000}"/>
    <cellStyle name="Currency 4 3 2 2 3" xfId="1721" xr:uid="{00000000-0005-0000-0000-0000ED030000}"/>
    <cellStyle name="Currency 4 3 2 2 3 2" xfId="1722" xr:uid="{00000000-0005-0000-0000-0000EE030000}"/>
    <cellStyle name="Currency 4 3 2 2 3 2 2" xfId="1723" xr:uid="{00000000-0005-0000-0000-0000EF030000}"/>
    <cellStyle name="Currency 4 3 2 2 3 2 3" xfId="1724" xr:uid="{00000000-0005-0000-0000-0000F0030000}"/>
    <cellStyle name="Currency 4 3 2 2 3 3" xfId="1725" xr:uid="{00000000-0005-0000-0000-0000F1030000}"/>
    <cellStyle name="Currency 4 3 2 2 3 4" xfId="1726" xr:uid="{00000000-0005-0000-0000-0000F2030000}"/>
    <cellStyle name="Currency 4 3 2 2 3 5" xfId="1727" xr:uid="{00000000-0005-0000-0000-0000F3030000}"/>
    <cellStyle name="Currency 4 3 2 2 4" xfId="1728" xr:uid="{00000000-0005-0000-0000-0000F4030000}"/>
    <cellStyle name="Currency 4 3 2 2 4 2" xfId="1729" xr:uid="{00000000-0005-0000-0000-0000F5030000}"/>
    <cellStyle name="Currency 4 3 2 2 4 3" xfId="1730" xr:uid="{00000000-0005-0000-0000-0000F6030000}"/>
    <cellStyle name="Currency 4 3 2 2 5" xfId="1731" xr:uid="{00000000-0005-0000-0000-0000F7030000}"/>
    <cellStyle name="Currency 4 3 2 2 6" xfId="1732" xr:uid="{00000000-0005-0000-0000-0000F8030000}"/>
    <cellStyle name="Currency 4 3 2 2 7" xfId="1733" xr:uid="{00000000-0005-0000-0000-0000F9030000}"/>
    <cellStyle name="Currency 4 3 2 3" xfId="1734" xr:uid="{00000000-0005-0000-0000-0000FA030000}"/>
    <cellStyle name="Currency 4 3 2 3 2" xfId="1735" xr:uid="{00000000-0005-0000-0000-0000FB030000}"/>
    <cellStyle name="Currency 4 3 2 3 2 2" xfId="1736" xr:uid="{00000000-0005-0000-0000-0000FC030000}"/>
    <cellStyle name="Currency 4 3 2 3 2 3" xfId="1737" xr:uid="{00000000-0005-0000-0000-0000FD030000}"/>
    <cellStyle name="Currency 4 3 2 3 3" xfId="1738" xr:uid="{00000000-0005-0000-0000-0000FE030000}"/>
    <cellStyle name="Currency 4 3 2 3 4" xfId="1739" xr:uid="{00000000-0005-0000-0000-0000FF030000}"/>
    <cellStyle name="Currency 4 3 2 3 5" xfId="1740" xr:uid="{00000000-0005-0000-0000-000000040000}"/>
    <cellStyle name="Currency 4 3 2 4" xfId="1741" xr:uid="{00000000-0005-0000-0000-000001040000}"/>
    <cellStyle name="Currency 4 3 2 4 2" xfId="1742" xr:uid="{00000000-0005-0000-0000-000002040000}"/>
    <cellStyle name="Currency 4 3 2 4 2 2" xfId="1743" xr:uid="{00000000-0005-0000-0000-000003040000}"/>
    <cellStyle name="Currency 4 3 2 4 2 3" xfId="1744" xr:uid="{00000000-0005-0000-0000-000004040000}"/>
    <cellStyle name="Currency 4 3 2 4 3" xfId="1745" xr:uid="{00000000-0005-0000-0000-000005040000}"/>
    <cellStyle name="Currency 4 3 2 4 4" xfId="1746" xr:uid="{00000000-0005-0000-0000-000006040000}"/>
    <cellStyle name="Currency 4 3 2 4 5" xfId="1747" xr:uid="{00000000-0005-0000-0000-000007040000}"/>
    <cellStyle name="Currency 4 3 2 5" xfId="1748" xr:uid="{00000000-0005-0000-0000-000008040000}"/>
    <cellStyle name="Currency 4 3 2 5 2" xfId="1749" xr:uid="{00000000-0005-0000-0000-000009040000}"/>
    <cellStyle name="Currency 4 3 2 5 3" xfId="1750" xr:uid="{00000000-0005-0000-0000-00000A040000}"/>
    <cellStyle name="Currency 4 3 2 6" xfId="1751" xr:uid="{00000000-0005-0000-0000-00000B040000}"/>
    <cellStyle name="Currency 4 3 2 7" xfId="1752" xr:uid="{00000000-0005-0000-0000-00000C040000}"/>
    <cellStyle name="Currency 4 3 2 8" xfId="1753" xr:uid="{00000000-0005-0000-0000-00000D040000}"/>
    <cellStyle name="Currency 4 3 3" xfId="1754" xr:uid="{00000000-0005-0000-0000-00000E040000}"/>
    <cellStyle name="Currency 4 3 3 2" xfId="1755" xr:uid="{00000000-0005-0000-0000-00000F040000}"/>
    <cellStyle name="Currency 4 3 3 2 2" xfId="1756" xr:uid="{00000000-0005-0000-0000-000010040000}"/>
    <cellStyle name="Currency 4 3 3 2 2 2" xfId="1757" xr:uid="{00000000-0005-0000-0000-000011040000}"/>
    <cellStyle name="Currency 4 3 3 2 2 3" xfId="1758" xr:uid="{00000000-0005-0000-0000-000012040000}"/>
    <cellStyle name="Currency 4 3 3 2 3" xfId="1759" xr:uid="{00000000-0005-0000-0000-000013040000}"/>
    <cellStyle name="Currency 4 3 3 2 4" xfId="1760" xr:uid="{00000000-0005-0000-0000-000014040000}"/>
    <cellStyle name="Currency 4 3 3 2 5" xfId="1761" xr:uid="{00000000-0005-0000-0000-000015040000}"/>
    <cellStyle name="Currency 4 3 3 3" xfId="1762" xr:uid="{00000000-0005-0000-0000-000016040000}"/>
    <cellStyle name="Currency 4 3 3 3 2" xfId="1763" xr:uid="{00000000-0005-0000-0000-000017040000}"/>
    <cellStyle name="Currency 4 3 3 3 2 2" xfId="1764" xr:uid="{00000000-0005-0000-0000-000018040000}"/>
    <cellStyle name="Currency 4 3 3 3 2 3" xfId="1765" xr:uid="{00000000-0005-0000-0000-000019040000}"/>
    <cellStyle name="Currency 4 3 3 3 3" xfId="1766" xr:uid="{00000000-0005-0000-0000-00001A040000}"/>
    <cellStyle name="Currency 4 3 3 3 4" xfId="1767" xr:uid="{00000000-0005-0000-0000-00001B040000}"/>
    <cellStyle name="Currency 4 3 3 3 5" xfId="1768" xr:uid="{00000000-0005-0000-0000-00001C040000}"/>
    <cellStyle name="Currency 4 3 3 4" xfId="1769" xr:uid="{00000000-0005-0000-0000-00001D040000}"/>
    <cellStyle name="Currency 4 3 3 4 2" xfId="1770" xr:uid="{00000000-0005-0000-0000-00001E040000}"/>
    <cellStyle name="Currency 4 3 3 4 3" xfId="1771" xr:uid="{00000000-0005-0000-0000-00001F040000}"/>
    <cellStyle name="Currency 4 3 3 5" xfId="1772" xr:uid="{00000000-0005-0000-0000-000020040000}"/>
    <cellStyle name="Currency 4 3 3 6" xfId="1773" xr:uid="{00000000-0005-0000-0000-000021040000}"/>
    <cellStyle name="Currency 4 3 3 7" xfId="1774" xr:uid="{00000000-0005-0000-0000-000022040000}"/>
    <cellStyle name="Currency 4 3 4" xfId="1775" xr:uid="{00000000-0005-0000-0000-000023040000}"/>
    <cellStyle name="Currency 4 3 4 2" xfId="1776" xr:uid="{00000000-0005-0000-0000-000024040000}"/>
    <cellStyle name="Currency 4 3 4 2 2" xfId="1777" xr:uid="{00000000-0005-0000-0000-000025040000}"/>
    <cellStyle name="Currency 4 3 4 2 3" xfId="1778" xr:uid="{00000000-0005-0000-0000-000026040000}"/>
    <cellStyle name="Currency 4 3 4 3" xfId="1779" xr:uid="{00000000-0005-0000-0000-000027040000}"/>
    <cellStyle name="Currency 4 3 4 4" xfId="1780" xr:uid="{00000000-0005-0000-0000-000028040000}"/>
    <cellStyle name="Currency 4 3 4 5" xfId="1781" xr:uid="{00000000-0005-0000-0000-000029040000}"/>
    <cellStyle name="Currency 4 3 5" xfId="1782" xr:uid="{00000000-0005-0000-0000-00002A040000}"/>
    <cellStyle name="Currency 4 3 5 2" xfId="1783" xr:uid="{00000000-0005-0000-0000-00002B040000}"/>
    <cellStyle name="Currency 4 3 5 2 2" xfId="1784" xr:uid="{00000000-0005-0000-0000-00002C040000}"/>
    <cellStyle name="Currency 4 3 5 2 3" xfId="1785" xr:uid="{00000000-0005-0000-0000-00002D040000}"/>
    <cellStyle name="Currency 4 3 5 3" xfId="1786" xr:uid="{00000000-0005-0000-0000-00002E040000}"/>
    <cellStyle name="Currency 4 3 5 4" xfId="1787" xr:uid="{00000000-0005-0000-0000-00002F040000}"/>
    <cellStyle name="Currency 4 3 5 5" xfId="1788" xr:uid="{00000000-0005-0000-0000-000030040000}"/>
    <cellStyle name="Currency 4 3 6" xfId="1789" xr:uid="{00000000-0005-0000-0000-000031040000}"/>
    <cellStyle name="Currency 4 3 6 2" xfId="1790" xr:uid="{00000000-0005-0000-0000-000032040000}"/>
    <cellStyle name="Currency 4 3 6 3" xfId="1791" xr:uid="{00000000-0005-0000-0000-000033040000}"/>
    <cellStyle name="Currency 4 3 7" xfId="1792" xr:uid="{00000000-0005-0000-0000-000034040000}"/>
    <cellStyle name="Currency 4 3 8" xfId="1793" xr:uid="{00000000-0005-0000-0000-000035040000}"/>
    <cellStyle name="Currency 4 3 9" xfId="1794" xr:uid="{00000000-0005-0000-0000-000036040000}"/>
    <cellStyle name="Currency 4 4" xfId="1795" xr:uid="{00000000-0005-0000-0000-000037040000}"/>
    <cellStyle name="Currency 4 4 2" xfId="1796" xr:uid="{00000000-0005-0000-0000-000038040000}"/>
    <cellStyle name="Currency 4 4 2 2" xfId="1797" xr:uid="{00000000-0005-0000-0000-000039040000}"/>
    <cellStyle name="Currency 4 4 2 2 2" xfId="1798" xr:uid="{00000000-0005-0000-0000-00003A040000}"/>
    <cellStyle name="Currency 4 4 2 2 2 2" xfId="1799" xr:uid="{00000000-0005-0000-0000-00003B040000}"/>
    <cellStyle name="Currency 4 4 2 2 2 2 2" xfId="1800" xr:uid="{00000000-0005-0000-0000-00003C040000}"/>
    <cellStyle name="Currency 4 4 2 2 2 2 3" xfId="1801" xr:uid="{00000000-0005-0000-0000-00003D040000}"/>
    <cellStyle name="Currency 4 4 2 2 2 3" xfId="1802" xr:uid="{00000000-0005-0000-0000-00003E040000}"/>
    <cellStyle name="Currency 4 4 2 2 2 4" xfId="1803" xr:uid="{00000000-0005-0000-0000-00003F040000}"/>
    <cellStyle name="Currency 4 4 2 2 2 5" xfId="1804" xr:uid="{00000000-0005-0000-0000-000040040000}"/>
    <cellStyle name="Currency 4 4 2 2 3" xfId="1805" xr:uid="{00000000-0005-0000-0000-000041040000}"/>
    <cellStyle name="Currency 4 4 2 2 3 2" xfId="1806" xr:uid="{00000000-0005-0000-0000-000042040000}"/>
    <cellStyle name="Currency 4 4 2 2 3 2 2" xfId="1807" xr:uid="{00000000-0005-0000-0000-000043040000}"/>
    <cellStyle name="Currency 4 4 2 2 3 2 3" xfId="1808" xr:uid="{00000000-0005-0000-0000-000044040000}"/>
    <cellStyle name="Currency 4 4 2 2 3 3" xfId="1809" xr:uid="{00000000-0005-0000-0000-000045040000}"/>
    <cellStyle name="Currency 4 4 2 2 3 4" xfId="1810" xr:uid="{00000000-0005-0000-0000-000046040000}"/>
    <cellStyle name="Currency 4 4 2 2 3 5" xfId="1811" xr:uid="{00000000-0005-0000-0000-000047040000}"/>
    <cellStyle name="Currency 4 4 2 2 4" xfId="1812" xr:uid="{00000000-0005-0000-0000-000048040000}"/>
    <cellStyle name="Currency 4 4 2 2 4 2" xfId="1813" xr:uid="{00000000-0005-0000-0000-000049040000}"/>
    <cellStyle name="Currency 4 4 2 2 4 3" xfId="1814" xr:uid="{00000000-0005-0000-0000-00004A040000}"/>
    <cellStyle name="Currency 4 4 2 2 5" xfId="1815" xr:uid="{00000000-0005-0000-0000-00004B040000}"/>
    <cellStyle name="Currency 4 4 2 2 6" xfId="1816" xr:uid="{00000000-0005-0000-0000-00004C040000}"/>
    <cellStyle name="Currency 4 4 2 2 7" xfId="1817" xr:uid="{00000000-0005-0000-0000-00004D040000}"/>
    <cellStyle name="Currency 4 4 2 3" xfId="1818" xr:uid="{00000000-0005-0000-0000-00004E040000}"/>
    <cellStyle name="Currency 4 4 2 3 2" xfId="1819" xr:uid="{00000000-0005-0000-0000-00004F040000}"/>
    <cellStyle name="Currency 4 4 2 3 2 2" xfId="1820" xr:uid="{00000000-0005-0000-0000-000050040000}"/>
    <cellStyle name="Currency 4 4 2 3 2 3" xfId="1821" xr:uid="{00000000-0005-0000-0000-000051040000}"/>
    <cellStyle name="Currency 4 4 2 3 3" xfId="1822" xr:uid="{00000000-0005-0000-0000-000052040000}"/>
    <cellStyle name="Currency 4 4 2 3 4" xfId="1823" xr:uid="{00000000-0005-0000-0000-000053040000}"/>
    <cellStyle name="Currency 4 4 2 3 5" xfId="1824" xr:uid="{00000000-0005-0000-0000-000054040000}"/>
    <cellStyle name="Currency 4 4 2 4" xfId="1825" xr:uid="{00000000-0005-0000-0000-000055040000}"/>
    <cellStyle name="Currency 4 4 2 4 2" xfId="1826" xr:uid="{00000000-0005-0000-0000-000056040000}"/>
    <cellStyle name="Currency 4 4 2 4 2 2" xfId="1827" xr:uid="{00000000-0005-0000-0000-000057040000}"/>
    <cellStyle name="Currency 4 4 2 4 2 3" xfId="1828" xr:uid="{00000000-0005-0000-0000-000058040000}"/>
    <cellStyle name="Currency 4 4 2 4 3" xfId="1829" xr:uid="{00000000-0005-0000-0000-000059040000}"/>
    <cellStyle name="Currency 4 4 2 4 4" xfId="1830" xr:uid="{00000000-0005-0000-0000-00005A040000}"/>
    <cellStyle name="Currency 4 4 2 4 5" xfId="1831" xr:uid="{00000000-0005-0000-0000-00005B040000}"/>
    <cellStyle name="Currency 4 4 2 5" xfId="1832" xr:uid="{00000000-0005-0000-0000-00005C040000}"/>
    <cellStyle name="Currency 4 4 2 5 2" xfId="1833" xr:uid="{00000000-0005-0000-0000-00005D040000}"/>
    <cellStyle name="Currency 4 4 2 5 3" xfId="1834" xr:uid="{00000000-0005-0000-0000-00005E040000}"/>
    <cellStyle name="Currency 4 4 2 6" xfId="1835" xr:uid="{00000000-0005-0000-0000-00005F040000}"/>
    <cellStyle name="Currency 4 4 2 7" xfId="1836" xr:uid="{00000000-0005-0000-0000-000060040000}"/>
    <cellStyle name="Currency 4 4 2 8" xfId="1837" xr:uid="{00000000-0005-0000-0000-000061040000}"/>
    <cellStyle name="Currency 4 4 3" xfId="1838" xr:uid="{00000000-0005-0000-0000-000062040000}"/>
    <cellStyle name="Currency 4 4 3 2" xfId="1839" xr:uid="{00000000-0005-0000-0000-000063040000}"/>
    <cellStyle name="Currency 4 4 3 2 2" xfId="1840" xr:uid="{00000000-0005-0000-0000-000064040000}"/>
    <cellStyle name="Currency 4 4 3 2 2 2" xfId="1841" xr:uid="{00000000-0005-0000-0000-000065040000}"/>
    <cellStyle name="Currency 4 4 3 2 2 3" xfId="1842" xr:uid="{00000000-0005-0000-0000-000066040000}"/>
    <cellStyle name="Currency 4 4 3 2 3" xfId="1843" xr:uid="{00000000-0005-0000-0000-000067040000}"/>
    <cellStyle name="Currency 4 4 3 2 4" xfId="1844" xr:uid="{00000000-0005-0000-0000-000068040000}"/>
    <cellStyle name="Currency 4 4 3 2 5" xfId="1845" xr:uid="{00000000-0005-0000-0000-000069040000}"/>
    <cellStyle name="Currency 4 4 3 3" xfId="1846" xr:uid="{00000000-0005-0000-0000-00006A040000}"/>
    <cellStyle name="Currency 4 4 3 3 2" xfId="1847" xr:uid="{00000000-0005-0000-0000-00006B040000}"/>
    <cellStyle name="Currency 4 4 3 3 2 2" xfId="1848" xr:uid="{00000000-0005-0000-0000-00006C040000}"/>
    <cellStyle name="Currency 4 4 3 3 2 3" xfId="1849" xr:uid="{00000000-0005-0000-0000-00006D040000}"/>
    <cellStyle name="Currency 4 4 3 3 3" xfId="1850" xr:uid="{00000000-0005-0000-0000-00006E040000}"/>
    <cellStyle name="Currency 4 4 3 3 4" xfId="1851" xr:uid="{00000000-0005-0000-0000-00006F040000}"/>
    <cellStyle name="Currency 4 4 3 3 5" xfId="1852" xr:uid="{00000000-0005-0000-0000-000070040000}"/>
    <cellStyle name="Currency 4 4 3 4" xfId="1853" xr:uid="{00000000-0005-0000-0000-000071040000}"/>
    <cellStyle name="Currency 4 4 3 4 2" xfId="1854" xr:uid="{00000000-0005-0000-0000-000072040000}"/>
    <cellStyle name="Currency 4 4 3 4 3" xfId="1855" xr:uid="{00000000-0005-0000-0000-000073040000}"/>
    <cellStyle name="Currency 4 4 3 5" xfId="1856" xr:uid="{00000000-0005-0000-0000-000074040000}"/>
    <cellStyle name="Currency 4 4 3 6" xfId="1857" xr:uid="{00000000-0005-0000-0000-000075040000}"/>
    <cellStyle name="Currency 4 4 3 7" xfId="1858" xr:uid="{00000000-0005-0000-0000-000076040000}"/>
    <cellStyle name="Currency 4 4 4" xfId="1859" xr:uid="{00000000-0005-0000-0000-000077040000}"/>
    <cellStyle name="Currency 4 4 4 2" xfId="1860" xr:uid="{00000000-0005-0000-0000-000078040000}"/>
    <cellStyle name="Currency 4 4 4 2 2" xfId="1861" xr:uid="{00000000-0005-0000-0000-000079040000}"/>
    <cellStyle name="Currency 4 4 4 2 3" xfId="1862" xr:uid="{00000000-0005-0000-0000-00007A040000}"/>
    <cellStyle name="Currency 4 4 4 3" xfId="1863" xr:uid="{00000000-0005-0000-0000-00007B040000}"/>
    <cellStyle name="Currency 4 4 4 4" xfId="1864" xr:uid="{00000000-0005-0000-0000-00007C040000}"/>
    <cellStyle name="Currency 4 4 4 5" xfId="1865" xr:uid="{00000000-0005-0000-0000-00007D040000}"/>
    <cellStyle name="Currency 4 4 5" xfId="1866" xr:uid="{00000000-0005-0000-0000-00007E040000}"/>
    <cellStyle name="Currency 4 4 5 2" xfId="1867" xr:uid="{00000000-0005-0000-0000-00007F040000}"/>
    <cellStyle name="Currency 4 4 5 2 2" xfId="1868" xr:uid="{00000000-0005-0000-0000-000080040000}"/>
    <cellStyle name="Currency 4 4 5 2 3" xfId="1869" xr:uid="{00000000-0005-0000-0000-000081040000}"/>
    <cellStyle name="Currency 4 4 5 3" xfId="1870" xr:uid="{00000000-0005-0000-0000-000082040000}"/>
    <cellStyle name="Currency 4 4 5 4" xfId="1871" xr:uid="{00000000-0005-0000-0000-000083040000}"/>
    <cellStyle name="Currency 4 4 5 5" xfId="1872" xr:uid="{00000000-0005-0000-0000-000084040000}"/>
    <cellStyle name="Currency 4 4 6" xfId="1873" xr:uid="{00000000-0005-0000-0000-000085040000}"/>
    <cellStyle name="Currency 4 4 6 2" xfId="1874" xr:uid="{00000000-0005-0000-0000-000086040000}"/>
    <cellStyle name="Currency 4 4 6 3" xfId="1875" xr:uid="{00000000-0005-0000-0000-000087040000}"/>
    <cellStyle name="Currency 4 4 7" xfId="1876" xr:uid="{00000000-0005-0000-0000-000088040000}"/>
    <cellStyle name="Currency 4 4 8" xfId="1877" xr:uid="{00000000-0005-0000-0000-000089040000}"/>
    <cellStyle name="Currency 4 4 9" xfId="1878" xr:uid="{00000000-0005-0000-0000-00008A040000}"/>
    <cellStyle name="Currency 4 5" xfId="1879" xr:uid="{00000000-0005-0000-0000-00008B040000}"/>
    <cellStyle name="Currency 4 5 2" xfId="1880" xr:uid="{00000000-0005-0000-0000-00008C040000}"/>
    <cellStyle name="Currency 4 5 2 2" xfId="1881" xr:uid="{00000000-0005-0000-0000-00008D040000}"/>
    <cellStyle name="Currency 4 5 2 2 2" xfId="1882" xr:uid="{00000000-0005-0000-0000-00008E040000}"/>
    <cellStyle name="Currency 4 5 2 2 2 2" xfId="1883" xr:uid="{00000000-0005-0000-0000-00008F040000}"/>
    <cellStyle name="Currency 4 5 2 2 2 2 2" xfId="1884" xr:uid="{00000000-0005-0000-0000-000090040000}"/>
    <cellStyle name="Currency 4 5 2 2 2 2 3" xfId="1885" xr:uid="{00000000-0005-0000-0000-000091040000}"/>
    <cellStyle name="Currency 4 5 2 2 2 3" xfId="1886" xr:uid="{00000000-0005-0000-0000-000092040000}"/>
    <cellStyle name="Currency 4 5 2 2 2 4" xfId="1887" xr:uid="{00000000-0005-0000-0000-000093040000}"/>
    <cellStyle name="Currency 4 5 2 2 2 5" xfId="1888" xr:uid="{00000000-0005-0000-0000-000094040000}"/>
    <cellStyle name="Currency 4 5 2 2 3" xfId="1889" xr:uid="{00000000-0005-0000-0000-000095040000}"/>
    <cellStyle name="Currency 4 5 2 2 3 2" xfId="1890" xr:uid="{00000000-0005-0000-0000-000096040000}"/>
    <cellStyle name="Currency 4 5 2 2 3 2 2" xfId="1891" xr:uid="{00000000-0005-0000-0000-000097040000}"/>
    <cellStyle name="Currency 4 5 2 2 3 2 3" xfId="1892" xr:uid="{00000000-0005-0000-0000-000098040000}"/>
    <cellStyle name="Currency 4 5 2 2 3 3" xfId="1893" xr:uid="{00000000-0005-0000-0000-000099040000}"/>
    <cellStyle name="Currency 4 5 2 2 3 4" xfId="1894" xr:uid="{00000000-0005-0000-0000-00009A040000}"/>
    <cellStyle name="Currency 4 5 2 2 3 5" xfId="1895" xr:uid="{00000000-0005-0000-0000-00009B040000}"/>
    <cellStyle name="Currency 4 5 2 2 4" xfId="1896" xr:uid="{00000000-0005-0000-0000-00009C040000}"/>
    <cellStyle name="Currency 4 5 2 2 4 2" xfId="1897" xr:uid="{00000000-0005-0000-0000-00009D040000}"/>
    <cellStyle name="Currency 4 5 2 2 4 3" xfId="1898" xr:uid="{00000000-0005-0000-0000-00009E040000}"/>
    <cellStyle name="Currency 4 5 2 2 5" xfId="1899" xr:uid="{00000000-0005-0000-0000-00009F040000}"/>
    <cellStyle name="Currency 4 5 2 2 6" xfId="1900" xr:uid="{00000000-0005-0000-0000-0000A0040000}"/>
    <cellStyle name="Currency 4 5 2 2 7" xfId="1901" xr:uid="{00000000-0005-0000-0000-0000A1040000}"/>
    <cellStyle name="Currency 4 5 2 3" xfId="1902" xr:uid="{00000000-0005-0000-0000-0000A2040000}"/>
    <cellStyle name="Currency 4 5 2 3 2" xfId="1903" xr:uid="{00000000-0005-0000-0000-0000A3040000}"/>
    <cellStyle name="Currency 4 5 2 3 2 2" xfId="1904" xr:uid="{00000000-0005-0000-0000-0000A4040000}"/>
    <cellStyle name="Currency 4 5 2 3 2 3" xfId="1905" xr:uid="{00000000-0005-0000-0000-0000A5040000}"/>
    <cellStyle name="Currency 4 5 2 3 3" xfId="1906" xr:uid="{00000000-0005-0000-0000-0000A6040000}"/>
    <cellStyle name="Currency 4 5 2 3 4" xfId="1907" xr:uid="{00000000-0005-0000-0000-0000A7040000}"/>
    <cellStyle name="Currency 4 5 2 3 5" xfId="1908" xr:uid="{00000000-0005-0000-0000-0000A8040000}"/>
    <cellStyle name="Currency 4 5 2 4" xfId="1909" xr:uid="{00000000-0005-0000-0000-0000A9040000}"/>
    <cellStyle name="Currency 4 5 2 4 2" xfId="1910" xr:uid="{00000000-0005-0000-0000-0000AA040000}"/>
    <cellStyle name="Currency 4 5 2 4 2 2" xfId="1911" xr:uid="{00000000-0005-0000-0000-0000AB040000}"/>
    <cellStyle name="Currency 4 5 2 4 2 3" xfId="1912" xr:uid="{00000000-0005-0000-0000-0000AC040000}"/>
    <cellStyle name="Currency 4 5 2 4 3" xfId="1913" xr:uid="{00000000-0005-0000-0000-0000AD040000}"/>
    <cellStyle name="Currency 4 5 2 4 4" xfId="1914" xr:uid="{00000000-0005-0000-0000-0000AE040000}"/>
    <cellStyle name="Currency 4 5 2 4 5" xfId="1915" xr:uid="{00000000-0005-0000-0000-0000AF040000}"/>
    <cellStyle name="Currency 4 5 2 5" xfId="1916" xr:uid="{00000000-0005-0000-0000-0000B0040000}"/>
    <cellStyle name="Currency 4 5 2 5 2" xfId="1917" xr:uid="{00000000-0005-0000-0000-0000B1040000}"/>
    <cellStyle name="Currency 4 5 2 5 3" xfId="1918" xr:uid="{00000000-0005-0000-0000-0000B2040000}"/>
    <cellStyle name="Currency 4 5 2 6" xfId="1919" xr:uid="{00000000-0005-0000-0000-0000B3040000}"/>
    <cellStyle name="Currency 4 5 2 7" xfId="1920" xr:uid="{00000000-0005-0000-0000-0000B4040000}"/>
    <cellStyle name="Currency 4 5 2 8" xfId="1921" xr:uid="{00000000-0005-0000-0000-0000B5040000}"/>
    <cellStyle name="Currency 4 5 3" xfId="1922" xr:uid="{00000000-0005-0000-0000-0000B6040000}"/>
    <cellStyle name="Currency 4 5 3 2" xfId="1923" xr:uid="{00000000-0005-0000-0000-0000B7040000}"/>
    <cellStyle name="Currency 4 5 3 2 2" xfId="1924" xr:uid="{00000000-0005-0000-0000-0000B8040000}"/>
    <cellStyle name="Currency 4 5 3 2 2 2" xfId="1925" xr:uid="{00000000-0005-0000-0000-0000B9040000}"/>
    <cellStyle name="Currency 4 5 3 2 2 3" xfId="1926" xr:uid="{00000000-0005-0000-0000-0000BA040000}"/>
    <cellStyle name="Currency 4 5 3 2 3" xfId="1927" xr:uid="{00000000-0005-0000-0000-0000BB040000}"/>
    <cellStyle name="Currency 4 5 3 2 4" xfId="1928" xr:uid="{00000000-0005-0000-0000-0000BC040000}"/>
    <cellStyle name="Currency 4 5 3 2 5" xfId="1929" xr:uid="{00000000-0005-0000-0000-0000BD040000}"/>
    <cellStyle name="Currency 4 5 3 3" xfId="1930" xr:uid="{00000000-0005-0000-0000-0000BE040000}"/>
    <cellStyle name="Currency 4 5 3 3 2" xfId="1931" xr:uid="{00000000-0005-0000-0000-0000BF040000}"/>
    <cellStyle name="Currency 4 5 3 3 2 2" xfId="1932" xr:uid="{00000000-0005-0000-0000-0000C0040000}"/>
    <cellStyle name="Currency 4 5 3 3 2 3" xfId="1933" xr:uid="{00000000-0005-0000-0000-0000C1040000}"/>
    <cellStyle name="Currency 4 5 3 3 3" xfId="1934" xr:uid="{00000000-0005-0000-0000-0000C2040000}"/>
    <cellStyle name="Currency 4 5 3 3 4" xfId="1935" xr:uid="{00000000-0005-0000-0000-0000C3040000}"/>
    <cellStyle name="Currency 4 5 3 3 5" xfId="1936" xr:uid="{00000000-0005-0000-0000-0000C4040000}"/>
    <cellStyle name="Currency 4 5 3 4" xfId="1937" xr:uid="{00000000-0005-0000-0000-0000C5040000}"/>
    <cellStyle name="Currency 4 5 3 4 2" xfId="1938" xr:uid="{00000000-0005-0000-0000-0000C6040000}"/>
    <cellStyle name="Currency 4 5 3 4 3" xfId="1939" xr:uid="{00000000-0005-0000-0000-0000C7040000}"/>
    <cellStyle name="Currency 4 5 3 5" xfId="1940" xr:uid="{00000000-0005-0000-0000-0000C8040000}"/>
    <cellStyle name="Currency 4 5 3 6" xfId="1941" xr:uid="{00000000-0005-0000-0000-0000C9040000}"/>
    <cellStyle name="Currency 4 5 3 7" xfId="1942" xr:uid="{00000000-0005-0000-0000-0000CA040000}"/>
    <cellStyle name="Currency 4 5 4" xfId="1943" xr:uid="{00000000-0005-0000-0000-0000CB040000}"/>
    <cellStyle name="Currency 4 5 4 2" xfId="1944" xr:uid="{00000000-0005-0000-0000-0000CC040000}"/>
    <cellStyle name="Currency 4 5 4 2 2" xfId="1945" xr:uid="{00000000-0005-0000-0000-0000CD040000}"/>
    <cellStyle name="Currency 4 5 4 2 3" xfId="1946" xr:uid="{00000000-0005-0000-0000-0000CE040000}"/>
    <cellStyle name="Currency 4 5 4 3" xfId="1947" xr:uid="{00000000-0005-0000-0000-0000CF040000}"/>
    <cellStyle name="Currency 4 5 4 4" xfId="1948" xr:uid="{00000000-0005-0000-0000-0000D0040000}"/>
    <cellStyle name="Currency 4 5 4 5" xfId="1949" xr:uid="{00000000-0005-0000-0000-0000D1040000}"/>
    <cellStyle name="Currency 4 5 5" xfId="1950" xr:uid="{00000000-0005-0000-0000-0000D2040000}"/>
    <cellStyle name="Currency 4 5 5 2" xfId="1951" xr:uid="{00000000-0005-0000-0000-0000D3040000}"/>
    <cellStyle name="Currency 4 5 5 2 2" xfId="1952" xr:uid="{00000000-0005-0000-0000-0000D4040000}"/>
    <cellStyle name="Currency 4 5 5 2 3" xfId="1953" xr:uid="{00000000-0005-0000-0000-0000D5040000}"/>
    <cellStyle name="Currency 4 5 5 3" xfId="1954" xr:uid="{00000000-0005-0000-0000-0000D6040000}"/>
    <cellStyle name="Currency 4 5 5 4" xfId="1955" xr:uid="{00000000-0005-0000-0000-0000D7040000}"/>
    <cellStyle name="Currency 4 5 5 5" xfId="1956" xr:uid="{00000000-0005-0000-0000-0000D8040000}"/>
    <cellStyle name="Currency 4 5 6" xfId="1957" xr:uid="{00000000-0005-0000-0000-0000D9040000}"/>
    <cellStyle name="Currency 4 5 6 2" xfId="1958" xr:uid="{00000000-0005-0000-0000-0000DA040000}"/>
    <cellStyle name="Currency 4 5 6 3" xfId="1959" xr:uid="{00000000-0005-0000-0000-0000DB040000}"/>
    <cellStyle name="Currency 4 5 7" xfId="1960" xr:uid="{00000000-0005-0000-0000-0000DC040000}"/>
    <cellStyle name="Currency 4 5 8" xfId="1961" xr:uid="{00000000-0005-0000-0000-0000DD040000}"/>
    <cellStyle name="Currency 4 5 9" xfId="1962" xr:uid="{00000000-0005-0000-0000-0000DE040000}"/>
    <cellStyle name="Currency 4 6" xfId="1963" xr:uid="{00000000-0005-0000-0000-0000DF040000}"/>
    <cellStyle name="Currency 4 6 2" xfId="1964" xr:uid="{00000000-0005-0000-0000-0000E0040000}"/>
    <cellStyle name="Currency 4 6 2 2" xfId="1965" xr:uid="{00000000-0005-0000-0000-0000E1040000}"/>
    <cellStyle name="Currency 4 6 2 2 2" xfId="1966" xr:uid="{00000000-0005-0000-0000-0000E2040000}"/>
    <cellStyle name="Currency 4 6 2 2 2 2" xfId="1967" xr:uid="{00000000-0005-0000-0000-0000E3040000}"/>
    <cellStyle name="Currency 4 6 2 2 2 3" xfId="1968" xr:uid="{00000000-0005-0000-0000-0000E4040000}"/>
    <cellStyle name="Currency 4 6 2 2 3" xfId="1969" xr:uid="{00000000-0005-0000-0000-0000E5040000}"/>
    <cellStyle name="Currency 4 6 2 2 4" xfId="1970" xr:uid="{00000000-0005-0000-0000-0000E6040000}"/>
    <cellStyle name="Currency 4 6 2 2 5" xfId="1971" xr:uid="{00000000-0005-0000-0000-0000E7040000}"/>
    <cellStyle name="Currency 4 6 2 3" xfId="1972" xr:uid="{00000000-0005-0000-0000-0000E8040000}"/>
    <cellStyle name="Currency 4 6 2 3 2" xfId="1973" xr:uid="{00000000-0005-0000-0000-0000E9040000}"/>
    <cellStyle name="Currency 4 6 2 3 2 2" xfId="1974" xr:uid="{00000000-0005-0000-0000-0000EA040000}"/>
    <cellStyle name="Currency 4 6 2 3 2 3" xfId="1975" xr:uid="{00000000-0005-0000-0000-0000EB040000}"/>
    <cellStyle name="Currency 4 6 2 3 3" xfId="1976" xr:uid="{00000000-0005-0000-0000-0000EC040000}"/>
    <cellStyle name="Currency 4 6 2 3 4" xfId="1977" xr:uid="{00000000-0005-0000-0000-0000ED040000}"/>
    <cellStyle name="Currency 4 6 2 3 5" xfId="1978" xr:uid="{00000000-0005-0000-0000-0000EE040000}"/>
    <cellStyle name="Currency 4 6 2 4" xfId="1979" xr:uid="{00000000-0005-0000-0000-0000EF040000}"/>
    <cellStyle name="Currency 4 6 2 4 2" xfId="1980" xr:uid="{00000000-0005-0000-0000-0000F0040000}"/>
    <cellStyle name="Currency 4 6 2 4 3" xfId="1981" xr:uid="{00000000-0005-0000-0000-0000F1040000}"/>
    <cellStyle name="Currency 4 6 2 5" xfId="1982" xr:uid="{00000000-0005-0000-0000-0000F2040000}"/>
    <cellStyle name="Currency 4 6 2 6" xfId="1983" xr:uid="{00000000-0005-0000-0000-0000F3040000}"/>
    <cellStyle name="Currency 4 6 2 7" xfId="1984" xr:uid="{00000000-0005-0000-0000-0000F4040000}"/>
    <cellStyle name="Currency 4 6 3" xfId="1985" xr:uid="{00000000-0005-0000-0000-0000F5040000}"/>
    <cellStyle name="Currency 4 6 3 2" xfId="1986" xr:uid="{00000000-0005-0000-0000-0000F6040000}"/>
    <cellStyle name="Currency 4 6 3 2 2" xfId="1987" xr:uid="{00000000-0005-0000-0000-0000F7040000}"/>
    <cellStyle name="Currency 4 6 3 2 3" xfId="1988" xr:uid="{00000000-0005-0000-0000-0000F8040000}"/>
    <cellStyle name="Currency 4 6 3 3" xfId="1989" xr:uid="{00000000-0005-0000-0000-0000F9040000}"/>
    <cellStyle name="Currency 4 6 3 4" xfId="1990" xr:uid="{00000000-0005-0000-0000-0000FA040000}"/>
    <cellStyle name="Currency 4 6 3 5" xfId="1991" xr:uid="{00000000-0005-0000-0000-0000FB040000}"/>
    <cellStyle name="Currency 4 6 4" xfId="1992" xr:uid="{00000000-0005-0000-0000-0000FC040000}"/>
    <cellStyle name="Currency 4 6 4 2" xfId="1993" xr:uid="{00000000-0005-0000-0000-0000FD040000}"/>
    <cellStyle name="Currency 4 6 4 2 2" xfId="1994" xr:uid="{00000000-0005-0000-0000-0000FE040000}"/>
    <cellStyle name="Currency 4 6 4 2 3" xfId="1995" xr:uid="{00000000-0005-0000-0000-0000FF040000}"/>
    <cellStyle name="Currency 4 6 4 3" xfId="1996" xr:uid="{00000000-0005-0000-0000-000000050000}"/>
    <cellStyle name="Currency 4 6 4 4" xfId="1997" xr:uid="{00000000-0005-0000-0000-000001050000}"/>
    <cellStyle name="Currency 4 6 4 5" xfId="1998" xr:uid="{00000000-0005-0000-0000-000002050000}"/>
    <cellStyle name="Currency 4 6 5" xfId="1999" xr:uid="{00000000-0005-0000-0000-000003050000}"/>
    <cellStyle name="Currency 4 6 5 2" xfId="2000" xr:uid="{00000000-0005-0000-0000-000004050000}"/>
    <cellStyle name="Currency 4 6 5 3" xfId="2001" xr:uid="{00000000-0005-0000-0000-000005050000}"/>
    <cellStyle name="Currency 4 6 6" xfId="2002" xr:uid="{00000000-0005-0000-0000-000006050000}"/>
    <cellStyle name="Currency 4 6 7" xfId="2003" xr:uid="{00000000-0005-0000-0000-000007050000}"/>
    <cellStyle name="Currency 4 6 8" xfId="2004" xr:uid="{00000000-0005-0000-0000-000008050000}"/>
    <cellStyle name="Currency 4 7" xfId="2005" xr:uid="{00000000-0005-0000-0000-000009050000}"/>
    <cellStyle name="Currency 4 7 2" xfId="2006" xr:uid="{00000000-0005-0000-0000-00000A050000}"/>
    <cellStyle name="Currency 4 7 2 2" xfId="2007" xr:uid="{00000000-0005-0000-0000-00000B050000}"/>
    <cellStyle name="Currency 4 7 2 2 2" xfId="2008" xr:uid="{00000000-0005-0000-0000-00000C050000}"/>
    <cellStyle name="Currency 4 7 2 2 3" xfId="2009" xr:uid="{00000000-0005-0000-0000-00000D050000}"/>
    <cellStyle name="Currency 4 7 2 3" xfId="2010" xr:uid="{00000000-0005-0000-0000-00000E050000}"/>
    <cellStyle name="Currency 4 7 2 4" xfId="2011" xr:uid="{00000000-0005-0000-0000-00000F050000}"/>
    <cellStyle name="Currency 4 7 2 5" xfId="2012" xr:uid="{00000000-0005-0000-0000-000010050000}"/>
    <cellStyle name="Currency 4 7 3" xfId="2013" xr:uid="{00000000-0005-0000-0000-000011050000}"/>
    <cellStyle name="Currency 4 7 3 2" xfId="2014" xr:uid="{00000000-0005-0000-0000-000012050000}"/>
    <cellStyle name="Currency 4 7 3 2 2" xfId="2015" xr:uid="{00000000-0005-0000-0000-000013050000}"/>
    <cellStyle name="Currency 4 7 3 2 3" xfId="2016" xr:uid="{00000000-0005-0000-0000-000014050000}"/>
    <cellStyle name="Currency 4 7 3 3" xfId="2017" xr:uid="{00000000-0005-0000-0000-000015050000}"/>
    <cellStyle name="Currency 4 7 3 4" xfId="2018" xr:uid="{00000000-0005-0000-0000-000016050000}"/>
    <cellStyle name="Currency 4 7 3 5" xfId="2019" xr:uid="{00000000-0005-0000-0000-000017050000}"/>
    <cellStyle name="Currency 4 8" xfId="2020" xr:uid="{00000000-0005-0000-0000-000018050000}"/>
    <cellStyle name="Currency 4 8 2" xfId="2021" xr:uid="{00000000-0005-0000-0000-000019050000}"/>
    <cellStyle name="Currency 4 8 2 2" xfId="2022" xr:uid="{00000000-0005-0000-0000-00001A050000}"/>
    <cellStyle name="Currency 4 8 2 2 2" xfId="2023" xr:uid="{00000000-0005-0000-0000-00001B050000}"/>
    <cellStyle name="Currency 4 8 2 2 3" xfId="2024" xr:uid="{00000000-0005-0000-0000-00001C050000}"/>
    <cellStyle name="Currency 4 8 2 3" xfId="2025" xr:uid="{00000000-0005-0000-0000-00001D050000}"/>
    <cellStyle name="Currency 4 8 2 4" xfId="2026" xr:uid="{00000000-0005-0000-0000-00001E050000}"/>
    <cellStyle name="Currency 4 8 2 5" xfId="2027" xr:uid="{00000000-0005-0000-0000-00001F050000}"/>
    <cellStyle name="Currency 4 8 3" xfId="2028" xr:uid="{00000000-0005-0000-0000-000020050000}"/>
    <cellStyle name="Currency 4 8 3 2" xfId="2029" xr:uid="{00000000-0005-0000-0000-000021050000}"/>
    <cellStyle name="Currency 4 8 3 2 2" xfId="2030" xr:uid="{00000000-0005-0000-0000-000022050000}"/>
    <cellStyle name="Currency 4 8 3 2 3" xfId="2031" xr:uid="{00000000-0005-0000-0000-000023050000}"/>
    <cellStyle name="Currency 4 8 3 3" xfId="2032" xr:uid="{00000000-0005-0000-0000-000024050000}"/>
    <cellStyle name="Currency 4 8 3 4" xfId="2033" xr:uid="{00000000-0005-0000-0000-000025050000}"/>
    <cellStyle name="Currency 4 8 3 5" xfId="2034" xr:uid="{00000000-0005-0000-0000-000026050000}"/>
    <cellStyle name="Currency 4 8 4" xfId="2035" xr:uid="{00000000-0005-0000-0000-000027050000}"/>
    <cellStyle name="Currency 4 8 4 2" xfId="2036" xr:uid="{00000000-0005-0000-0000-000028050000}"/>
    <cellStyle name="Currency 4 8 4 3" xfId="2037" xr:uid="{00000000-0005-0000-0000-000029050000}"/>
    <cellStyle name="Currency 4 8 5" xfId="2038" xr:uid="{00000000-0005-0000-0000-00002A050000}"/>
    <cellStyle name="Currency 4 8 6" xfId="2039" xr:uid="{00000000-0005-0000-0000-00002B050000}"/>
    <cellStyle name="Currency 4 8 7" xfId="2040" xr:uid="{00000000-0005-0000-0000-00002C050000}"/>
    <cellStyle name="Currency 4 9" xfId="2041" xr:uid="{00000000-0005-0000-0000-00002D050000}"/>
    <cellStyle name="Currency 4 9 2" xfId="2042" xr:uid="{00000000-0005-0000-0000-00002E050000}"/>
    <cellStyle name="Currency 4 9 2 2" xfId="2043" xr:uid="{00000000-0005-0000-0000-00002F050000}"/>
    <cellStyle name="Currency 4 9 2 3" xfId="2044" xr:uid="{00000000-0005-0000-0000-000030050000}"/>
    <cellStyle name="Currency 4 9 3" xfId="2045" xr:uid="{00000000-0005-0000-0000-000031050000}"/>
    <cellStyle name="Currency 4 9 4" xfId="2046" xr:uid="{00000000-0005-0000-0000-000032050000}"/>
    <cellStyle name="Currency 4 9 5" xfId="2047" xr:uid="{00000000-0005-0000-0000-000033050000}"/>
    <cellStyle name="Currency 5" xfId="472" xr:uid="{00000000-0005-0000-0000-000034050000}"/>
    <cellStyle name="Currency 6" xfId="471" xr:uid="{00000000-0005-0000-0000-000035050000}"/>
    <cellStyle name="Currency 7" xfId="470" xr:uid="{00000000-0005-0000-0000-000036050000}"/>
    <cellStyle name="Currency 8" xfId="469" xr:uid="{00000000-0005-0000-0000-000037050000}"/>
    <cellStyle name="Currency 9" xfId="468" xr:uid="{00000000-0005-0000-0000-000038050000}"/>
    <cellStyle name="Currency Input" xfId="106" xr:uid="{00000000-0005-0000-0000-000039050000}"/>
    <cellStyle name="Currency0" xfId="107" xr:uid="{00000000-0005-0000-0000-00003A050000}"/>
    <cellStyle name="Currency0 2" xfId="2048" xr:uid="{00000000-0005-0000-0000-00003B050000}"/>
    <cellStyle name="d" xfId="108" xr:uid="{00000000-0005-0000-0000-00003C050000}"/>
    <cellStyle name="d," xfId="109" xr:uid="{00000000-0005-0000-0000-00003D050000}"/>
    <cellStyle name="d1" xfId="110" xr:uid="{00000000-0005-0000-0000-00003E050000}"/>
    <cellStyle name="d1," xfId="111" xr:uid="{00000000-0005-0000-0000-00003F050000}"/>
    <cellStyle name="d2" xfId="112" xr:uid="{00000000-0005-0000-0000-000040050000}"/>
    <cellStyle name="d2," xfId="113" xr:uid="{00000000-0005-0000-0000-000041050000}"/>
    <cellStyle name="d3" xfId="114" xr:uid="{00000000-0005-0000-0000-000042050000}"/>
    <cellStyle name="Dash" xfId="115" xr:uid="{00000000-0005-0000-0000-000043050000}"/>
    <cellStyle name="Date" xfId="116" xr:uid="{00000000-0005-0000-0000-000044050000}"/>
    <cellStyle name="Date [Abbreviated]" xfId="117" xr:uid="{00000000-0005-0000-0000-000045050000}"/>
    <cellStyle name="Date [Long Europe]" xfId="118" xr:uid="{00000000-0005-0000-0000-000046050000}"/>
    <cellStyle name="Date [Long U.S.]" xfId="119" xr:uid="{00000000-0005-0000-0000-000047050000}"/>
    <cellStyle name="Date [Short Europe]" xfId="120" xr:uid="{00000000-0005-0000-0000-000048050000}"/>
    <cellStyle name="Date [Short U.S.]" xfId="121" xr:uid="{00000000-0005-0000-0000-000049050000}"/>
    <cellStyle name="Date 2" xfId="2049" xr:uid="{00000000-0005-0000-0000-00004A050000}"/>
    <cellStyle name="Date_ITCM 2010 Template" xfId="122" xr:uid="{00000000-0005-0000-0000-00004B050000}"/>
    <cellStyle name="Define$0" xfId="123" xr:uid="{00000000-0005-0000-0000-00004C050000}"/>
    <cellStyle name="Define$1" xfId="124" xr:uid="{00000000-0005-0000-0000-00004D050000}"/>
    <cellStyle name="Define$2" xfId="125" xr:uid="{00000000-0005-0000-0000-00004E050000}"/>
    <cellStyle name="Define0" xfId="126" xr:uid="{00000000-0005-0000-0000-00004F050000}"/>
    <cellStyle name="Define1" xfId="127" xr:uid="{00000000-0005-0000-0000-000050050000}"/>
    <cellStyle name="Define1x" xfId="128" xr:uid="{00000000-0005-0000-0000-000051050000}"/>
    <cellStyle name="Define2" xfId="129" xr:uid="{00000000-0005-0000-0000-000052050000}"/>
    <cellStyle name="Define2x" xfId="130" xr:uid="{00000000-0005-0000-0000-000053050000}"/>
    <cellStyle name="Dollar" xfId="131" xr:uid="{00000000-0005-0000-0000-000054050000}"/>
    <cellStyle name="e" xfId="132" xr:uid="{00000000-0005-0000-0000-000055050000}"/>
    <cellStyle name="e1" xfId="133" xr:uid="{00000000-0005-0000-0000-000056050000}"/>
    <cellStyle name="e2" xfId="134" xr:uid="{00000000-0005-0000-0000-000057050000}"/>
    <cellStyle name="Euro" xfId="135" xr:uid="{00000000-0005-0000-0000-000058050000}"/>
    <cellStyle name="Explanatory Text 2" xfId="591" xr:uid="{00000000-0005-0000-0000-000059050000}"/>
    <cellStyle name="Explanatory Text 2 2" xfId="2050" xr:uid="{00000000-0005-0000-0000-00005A050000}"/>
    <cellStyle name="Explanatory Text 3" xfId="2051" xr:uid="{00000000-0005-0000-0000-00005B050000}"/>
    <cellStyle name="Explanatory Text 4" xfId="2052" xr:uid="{00000000-0005-0000-0000-00005C050000}"/>
    <cellStyle name="Explanatory Text 5" xfId="2053" xr:uid="{00000000-0005-0000-0000-00005D050000}"/>
    <cellStyle name="Explanatory Text 6" xfId="2054" xr:uid="{00000000-0005-0000-0000-00005E050000}"/>
    <cellStyle name="Explanatory Text 7" xfId="2055" xr:uid="{00000000-0005-0000-0000-00005F050000}"/>
    <cellStyle name="Explanatory Text 8" xfId="2056" xr:uid="{00000000-0005-0000-0000-000060050000}"/>
    <cellStyle name="Explanatory Text 9" xfId="2057" xr:uid="{00000000-0005-0000-0000-000061050000}"/>
    <cellStyle name="Fixed" xfId="136" xr:uid="{00000000-0005-0000-0000-000062050000}"/>
    <cellStyle name="Fixed 2" xfId="2058" xr:uid="{00000000-0005-0000-0000-000063050000}"/>
    <cellStyle name="FOOTER - Style1" xfId="137" xr:uid="{00000000-0005-0000-0000-000064050000}"/>
    <cellStyle name="g" xfId="138" xr:uid="{00000000-0005-0000-0000-000065050000}"/>
    <cellStyle name="general" xfId="139" xr:uid="{00000000-0005-0000-0000-000066050000}"/>
    <cellStyle name="General [C]" xfId="140" xr:uid="{00000000-0005-0000-0000-000067050000}"/>
    <cellStyle name="General [R]" xfId="141" xr:uid="{00000000-0005-0000-0000-000068050000}"/>
    <cellStyle name="Good 2" xfId="592" xr:uid="{00000000-0005-0000-0000-000069050000}"/>
    <cellStyle name="Good 2 2" xfId="2059" xr:uid="{00000000-0005-0000-0000-00006A050000}"/>
    <cellStyle name="Good 3" xfId="2060" xr:uid="{00000000-0005-0000-0000-00006B050000}"/>
    <cellStyle name="Good 4" xfId="2061" xr:uid="{00000000-0005-0000-0000-00006C050000}"/>
    <cellStyle name="Good 5" xfId="2062" xr:uid="{00000000-0005-0000-0000-00006D050000}"/>
    <cellStyle name="Good 6" xfId="2063" xr:uid="{00000000-0005-0000-0000-00006E050000}"/>
    <cellStyle name="Good 7" xfId="2064" xr:uid="{00000000-0005-0000-0000-00006F050000}"/>
    <cellStyle name="Good 8" xfId="2065" xr:uid="{00000000-0005-0000-0000-000070050000}"/>
    <cellStyle name="Good 9" xfId="2066" xr:uid="{00000000-0005-0000-0000-000071050000}"/>
    <cellStyle name="Green" xfId="142" xr:uid="{00000000-0005-0000-0000-000072050000}"/>
    <cellStyle name="grey" xfId="143" xr:uid="{00000000-0005-0000-0000-000073050000}"/>
    <cellStyle name="Header1" xfId="144" xr:uid="{00000000-0005-0000-0000-000074050000}"/>
    <cellStyle name="Header2" xfId="145" xr:uid="{00000000-0005-0000-0000-000075050000}"/>
    <cellStyle name="Heading" xfId="146" xr:uid="{00000000-0005-0000-0000-000076050000}"/>
    <cellStyle name="Heading 1" xfId="147" builtinId="16" customBuiltin="1"/>
    <cellStyle name="Heading 1 2" xfId="2067" xr:uid="{00000000-0005-0000-0000-000078050000}"/>
    <cellStyle name="Heading 1 2 2" xfId="2068" xr:uid="{00000000-0005-0000-0000-000079050000}"/>
    <cellStyle name="Heading 1 3" xfId="2069" xr:uid="{00000000-0005-0000-0000-00007A050000}"/>
    <cellStyle name="Heading 1 4" xfId="2070" xr:uid="{00000000-0005-0000-0000-00007B050000}"/>
    <cellStyle name="Heading 1 5" xfId="2071" xr:uid="{00000000-0005-0000-0000-00007C050000}"/>
    <cellStyle name="Heading 1 6" xfId="2072" xr:uid="{00000000-0005-0000-0000-00007D050000}"/>
    <cellStyle name="Heading 1 7" xfId="2073" xr:uid="{00000000-0005-0000-0000-00007E050000}"/>
    <cellStyle name="Heading 1 8" xfId="2074" xr:uid="{00000000-0005-0000-0000-00007F050000}"/>
    <cellStyle name="Heading 2" xfId="148" builtinId="17" customBuiltin="1"/>
    <cellStyle name="Heading 2 2" xfId="149" xr:uid="{00000000-0005-0000-0000-000081050000}"/>
    <cellStyle name="Heading 2 2 2" xfId="2075" xr:uid="{00000000-0005-0000-0000-000082050000}"/>
    <cellStyle name="Heading 2 3" xfId="2076" xr:uid="{00000000-0005-0000-0000-000083050000}"/>
    <cellStyle name="Heading 2 4" xfId="2077" xr:uid="{00000000-0005-0000-0000-000084050000}"/>
    <cellStyle name="Heading 2 5" xfId="2078" xr:uid="{00000000-0005-0000-0000-000085050000}"/>
    <cellStyle name="Heading 2 6" xfId="2079" xr:uid="{00000000-0005-0000-0000-000086050000}"/>
    <cellStyle name="Heading 2 7" xfId="2080" xr:uid="{00000000-0005-0000-0000-000087050000}"/>
    <cellStyle name="Heading 2 8" xfId="2081" xr:uid="{00000000-0005-0000-0000-000088050000}"/>
    <cellStyle name="Heading 3 2" xfId="594" xr:uid="{00000000-0005-0000-0000-000089050000}"/>
    <cellStyle name="Heading 3 2 2" xfId="2082" xr:uid="{00000000-0005-0000-0000-00008A050000}"/>
    <cellStyle name="Heading 3 3" xfId="2083" xr:uid="{00000000-0005-0000-0000-00008B050000}"/>
    <cellStyle name="Heading 3 4" xfId="2084" xr:uid="{00000000-0005-0000-0000-00008C050000}"/>
    <cellStyle name="Heading 3 5" xfId="2085" xr:uid="{00000000-0005-0000-0000-00008D050000}"/>
    <cellStyle name="Heading 3 6" xfId="2086" xr:uid="{00000000-0005-0000-0000-00008E050000}"/>
    <cellStyle name="Heading 3 7" xfId="2087" xr:uid="{00000000-0005-0000-0000-00008F050000}"/>
    <cellStyle name="Heading 3 8" xfId="2088" xr:uid="{00000000-0005-0000-0000-000090050000}"/>
    <cellStyle name="Heading 3 9" xfId="2089" xr:uid="{00000000-0005-0000-0000-000091050000}"/>
    <cellStyle name="Heading 4 2" xfId="595" xr:uid="{00000000-0005-0000-0000-000092050000}"/>
    <cellStyle name="Heading 4 2 2" xfId="2090" xr:uid="{00000000-0005-0000-0000-000093050000}"/>
    <cellStyle name="Heading 4 3" xfId="2091" xr:uid="{00000000-0005-0000-0000-000094050000}"/>
    <cellStyle name="Heading 4 4" xfId="2092" xr:uid="{00000000-0005-0000-0000-000095050000}"/>
    <cellStyle name="Heading 4 5" xfId="2093" xr:uid="{00000000-0005-0000-0000-000096050000}"/>
    <cellStyle name="Heading 4 6" xfId="2094" xr:uid="{00000000-0005-0000-0000-000097050000}"/>
    <cellStyle name="Heading 4 7" xfId="2095" xr:uid="{00000000-0005-0000-0000-000098050000}"/>
    <cellStyle name="Heading 4 8" xfId="2096" xr:uid="{00000000-0005-0000-0000-000099050000}"/>
    <cellStyle name="Heading 4 9" xfId="2097" xr:uid="{00000000-0005-0000-0000-00009A050000}"/>
    <cellStyle name="Heading 5" xfId="9381" xr:uid="{00000000-0005-0000-0000-00009B050000}"/>
    <cellStyle name="Heading No Underline" xfId="150" xr:uid="{00000000-0005-0000-0000-00009C050000}"/>
    <cellStyle name="Heading With Underline" xfId="151" xr:uid="{00000000-0005-0000-0000-00009D050000}"/>
    <cellStyle name="Heading1" xfId="152" xr:uid="{00000000-0005-0000-0000-00009E050000}"/>
    <cellStyle name="Heading1 2" xfId="9382" xr:uid="{00000000-0005-0000-0000-00009F050000}"/>
    <cellStyle name="Heading2" xfId="153" xr:uid="{00000000-0005-0000-0000-0000A0050000}"/>
    <cellStyle name="Headline" xfId="154" xr:uid="{00000000-0005-0000-0000-0000A1050000}"/>
    <cellStyle name="Highlight" xfId="155" xr:uid="{00000000-0005-0000-0000-0000A2050000}"/>
    <cellStyle name="Hyperlink 2" xfId="156" xr:uid="{00000000-0005-0000-0000-0000A3050000}"/>
    <cellStyle name="in" xfId="157" xr:uid="{00000000-0005-0000-0000-0000A4050000}"/>
    <cellStyle name="Indented [0]" xfId="158" xr:uid="{00000000-0005-0000-0000-0000A5050000}"/>
    <cellStyle name="Indented [2]" xfId="159" xr:uid="{00000000-0005-0000-0000-0000A6050000}"/>
    <cellStyle name="Indented [4]" xfId="160" xr:uid="{00000000-0005-0000-0000-0000A7050000}"/>
    <cellStyle name="Indented [6]" xfId="161" xr:uid="{00000000-0005-0000-0000-0000A8050000}"/>
    <cellStyle name="Input [yellow]" xfId="162" xr:uid="{00000000-0005-0000-0000-0000A9050000}"/>
    <cellStyle name="Input 2" xfId="596" xr:uid="{00000000-0005-0000-0000-0000AA050000}"/>
    <cellStyle name="Input 2 2" xfId="2098" xr:uid="{00000000-0005-0000-0000-0000AB050000}"/>
    <cellStyle name="Input 3" xfId="643" xr:uid="{00000000-0005-0000-0000-0000AC050000}"/>
    <cellStyle name="Input 4" xfId="636" xr:uid="{00000000-0005-0000-0000-0000AD050000}"/>
    <cellStyle name="Input 5" xfId="2099" xr:uid="{00000000-0005-0000-0000-0000AE050000}"/>
    <cellStyle name="Input 6" xfId="2100" xr:uid="{00000000-0005-0000-0000-0000AF050000}"/>
    <cellStyle name="Input 7" xfId="2101" xr:uid="{00000000-0005-0000-0000-0000B0050000}"/>
    <cellStyle name="Input 8" xfId="2102" xr:uid="{00000000-0005-0000-0000-0000B1050000}"/>
    <cellStyle name="Input 9" xfId="2103" xr:uid="{00000000-0005-0000-0000-0000B2050000}"/>
    <cellStyle name="Input$0" xfId="163" xr:uid="{00000000-0005-0000-0000-0000B3050000}"/>
    <cellStyle name="Input$1" xfId="164" xr:uid="{00000000-0005-0000-0000-0000B4050000}"/>
    <cellStyle name="Input$2" xfId="165" xr:uid="{00000000-0005-0000-0000-0000B5050000}"/>
    <cellStyle name="Input0" xfId="166" xr:uid="{00000000-0005-0000-0000-0000B6050000}"/>
    <cellStyle name="Input1" xfId="167" xr:uid="{00000000-0005-0000-0000-0000B7050000}"/>
    <cellStyle name="Input1x" xfId="168" xr:uid="{00000000-0005-0000-0000-0000B8050000}"/>
    <cellStyle name="Input2" xfId="169" xr:uid="{00000000-0005-0000-0000-0000B9050000}"/>
    <cellStyle name="Input2x" xfId="170" xr:uid="{00000000-0005-0000-0000-0000BA050000}"/>
    <cellStyle name="lborder" xfId="171" xr:uid="{00000000-0005-0000-0000-0000BB050000}"/>
    <cellStyle name="LeftSubtitle" xfId="172" xr:uid="{00000000-0005-0000-0000-0000BC050000}"/>
    <cellStyle name="Lines" xfId="173" xr:uid="{00000000-0005-0000-0000-0000BD050000}"/>
    <cellStyle name="Linked Cell 2" xfId="597" xr:uid="{00000000-0005-0000-0000-0000BE050000}"/>
    <cellStyle name="Linked Cell 2 2" xfId="2104" xr:uid="{00000000-0005-0000-0000-0000BF050000}"/>
    <cellStyle name="Linked Cell 3" xfId="2105" xr:uid="{00000000-0005-0000-0000-0000C0050000}"/>
    <cellStyle name="Linked Cell 4" xfId="2106" xr:uid="{00000000-0005-0000-0000-0000C1050000}"/>
    <cellStyle name="Linked Cell 5" xfId="2107" xr:uid="{00000000-0005-0000-0000-0000C2050000}"/>
    <cellStyle name="Linked Cell 6" xfId="2108" xr:uid="{00000000-0005-0000-0000-0000C3050000}"/>
    <cellStyle name="Linked Cell 7" xfId="2109" xr:uid="{00000000-0005-0000-0000-0000C4050000}"/>
    <cellStyle name="Linked Cell 8" xfId="2110" xr:uid="{00000000-0005-0000-0000-0000C5050000}"/>
    <cellStyle name="Linked Cell 9" xfId="2111" xr:uid="{00000000-0005-0000-0000-0000C6050000}"/>
    <cellStyle name="m" xfId="174" xr:uid="{00000000-0005-0000-0000-0000C7050000}"/>
    <cellStyle name="m1" xfId="175" xr:uid="{00000000-0005-0000-0000-0000C8050000}"/>
    <cellStyle name="m2" xfId="176" xr:uid="{00000000-0005-0000-0000-0000C9050000}"/>
    <cellStyle name="m3" xfId="177" xr:uid="{00000000-0005-0000-0000-0000CA050000}"/>
    <cellStyle name="Multiple" xfId="178" xr:uid="{00000000-0005-0000-0000-0000CB050000}"/>
    <cellStyle name="Negative" xfId="179" xr:uid="{00000000-0005-0000-0000-0000CC050000}"/>
    <cellStyle name="Neutral 2" xfId="598" xr:uid="{00000000-0005-0000-0000-0000CD050000}"/>
    <cellStyle name="Neutral 2 2" xfId="2112" xr:uid="{00000000-0005-0000-0000-0000CE050000}"/>
    <cellStyle name="Neutral 3" xfId="2113" xr:uid="{00000000-0005-0000-0000-0000CF050000}"/>
    <cellStyle name="Neutral 4" xfId="2114" xr:uid="{00000000-0005-0000-0000-0000D0050000}"/>
    <cellStyle name="Neutral 5" xfId="2115" xr:uid="{00000000-0005-0000-0000-0000D1050000}"/>
    <cellStyle name="Neutral 6" xfId="2116" xr:uid="{00000000-0005-0000-0000-0000D2050000}"/>
    <cellStyle name="Neutral 7" xfId="2117" xr:uid="{00000000-0005-0000-0000-0000D3050000}"/>
    <cellStyle name="Neutral 8" xfId="2118" xr:uid="{00000000-0005-0000-0000-0000D4050000}"/>
    <cellStyle name="Neutral 9" xfId="2119" xr:uid="{00000000-0005-0000-0000-0000D5050000}"/>
    <cellStyle name="no dec" xfId="180" xr:uid="{00000000-0005-0000-0000-0000D6050000}"/>
    <cellStyle name="Normal" xfId="0" builtinId="0"/>
    <cellStyle name="Normal - Style1" xfId="181" xr:uid="{00000000-0005-0000-0000-0000D8050000}"/>
    <cellStyle name="Normal 10" xfId="182" xr:uid="{00000000-0005-0000-0000-0000D9050000}"/>
    <cellStyle name="Normal 10 10" xfId="844" xr:uid="{00000000-0005-0000-0000-0000DA050000}"/>
    <cellStyle name="Normal 10 10 2" xfId="9601" xr:uid="{00000000-0005-0000-0000-0000DB050000}"/>
    <cellStyle name="Normal 10 11" xfId="9383" xr:uid="{00000000-0005-0000-0000-0000DC050000}"/>
    <cellStyle name="Normal 10 2" xfId="367" xr:uid="{00000000-0005-0000-0000-0000DD050000}"/>
    <cellStyle name="Normal 10 2 2" xfId="701" xr:uid="{00000000-0005-0000-0000-0000DE050000}"/>
    <cellStyle name="Normal 10 2 2 2" xfId="929" xr:uid="{00000000-0005-0000-0000-0000DF050000}"/>
    <cellStyle name="Normal 10 2 2 2 2" xfId="9686" xr:uid="{00000000-0005-0000-0000-0000E0050000}"/>
    <cellStyle name="Normal 10 2 2 3" xfId="9470" xr:uid="{00000000-0005-0000-0000-0000E1050000}"/>
    <cellStyle name="Normal 10 2 3" xfId="785" xr:uid="{00000000-0005-0000-0000-0000E2050000}"/>
    <cellStyle name="Normal 10 2 3 2" xfId="1001" xr:uid="{00000000-0005-0000-0000-0000E3050000}"/>
    <cellStyle name="Normal 10 2 3 2 2" xfId="9758" xr:uid="{00000000-0005-0000-0000-0000E4050000}"/>
    <cellStyle name="Normal 10 2 3 3" xfId="9542" xr:uid="{00000000-0005-0000-0000-0000E5050000}"/>
    <cellStyle name="Normal 10 2 4" xfId="857" xr:uid="{00000000-0005-0000-0000-0000E6050000}"/>
    <cellStyle name="Normal 10 2 4 2" xfId="9614" xr:uid="{00000000-0005-0000-0000-0000E7050000}"/>
    <cellStyle name="Normal 10 2 5" xfId="9398" xr:uid="{00000000-0005-0000-0000-0000E8050000}"/>
    <cellStyle name="Normal 10 3" xfId="399" xr:uid="{00000000-0005-0000-0000-0000E9050000}"/>
    <cellStyle name="Normal 10 3 2" xfId="714" xr:uid="{00000000-0005-0000-0000-0000EA050000}"/>
    <cellStyle name="Normal 10 3 2 2" xfId="942" xr:uid="{00000000-0005-0000-0000-0000EB050000}"/>
    <cellStyle name="Normal 10 3 2 2 2" xfId="9699" xr:uid="{00000000-0005-0000-0000-0000EC050000}"/>
    <cellStyle name="Normal 10 3 2 3" xfId="9483" xr:uid="{00000000-0005-0000-0000-0000ED050000}"/>
    <cellStyle name="Normal 10 3 3" xfId="798" xr:uid="{00000000-0005-0000-0000-0000EE050000}"/>
    <cellStyle name="Normal 10 3 3 2" xfId="1014" xr:uid="{00000000-0005-0000-0000-0000EF050000}"/>
    <cellStyle name="Normal 10 3 3 2 2" xfId="9771" xr:uid="{00000000-0005-0000-0000-0000F0050000}"/>
    <cellStyle name="Normal 10 3 3 3" xfId="9555" xr:uid="{00000000-0005-0000-0000-0000F1050000}"/>
    <cellStyle name="Normal 10 3 4" xfId="870" xr:uid="{00000000-0005-0000-0000-0000F2050000}"/>
    <cellStyle name="Normal 10 3 4 2" xfId="9627" xr:uid="{00000000-0005-0000-0000-0000F3050000}"/>
    <cellStyle name="Normal 10 3 5" xfId="9411" xr:uid="{00000000-0005-0000-0000-0000F4050000}"/>
    <cellStyle name="Normal 10 4" xfId="615" xr:uid="{00000000-0005-0000-0000-0000F5050000}"/>
    <cellStyle name="Normal 10 4 2" xfId="731" xr:uid="{00000000-0005-0000-0000-0000F6050000}"/>
    <cellStyle name="Normal 10 4 2 2" xfId="959" xr:uid="{00000000-0005-0000-0000-0000F7050000}"/>
    <cellStyle name="Normal 10 4 2 2 2" xfId="9716" xr:uid="{00000000-0005-0000-0000-0000F8050000}"/>
    <cellStyle name="Normal 10 4 2 3" xfId="9500" xr:uid="{00000000-0005-0000-0000-0000F9050000}"/>
    <cellStyle name="Normal 10 4 3" xfId="815" xr:uid="{00000000-0005-0000-0000-0000FA050000}"/>
    <cellStyle name="Normal 10 4 3 2" xfId="1031" xr:uid="{00000000-0005-0000-0000-0000FB050000}"/>
    <cellStyle name="Normal 10 4 3 2 2" xfId="9788" xr:uid="{00000000-0005-0000-0000-0000FC050000}"/>
    <cellStyle name="Normal 10 4 3 3" xfId="9572" xr:uid="{00000000-0005-0000-0000-0000FD050000}"/>
    <cellStyle name="Normal 10 4 4" xfId="887" xr:uid="{00000000-0005-0000-0000-0000FE050000}"/>
    <cellStyle name="Normal 10 4 4 2" xfId="9644" xr:uid="{00000000-0005-0000-0000-0000FF050000}"/>
    <cellStyle name="Normal 10 4 5" xfId="9428" xr:uid="{00000000-0005-0000-0000-000000060000}"/>
    <cellStyle name="Normal 10 5" xfId="629" xr:uid="{00000000-0005-0000-0000-000001060000}"/>
    <cellStyle name="Normal 10 5 2" xfId="737" xr:uid="{00000000-0005-0000-0000-000002060000}"/>
    <cellStyle name="Normal 10 5 2 2" xfId="965" xr:uid="{00000000-0005-0000-0000-000003060000}"/>
    <cellStyle name="Normal 10 5 2 2 2" xfId="9722" xr:uid="{00000000-0005-0000-0000-000004060000}"/>
    <cellStyle name="Normal 10 5 2 3" xfId="9506" xr:uid="{00000000-0005-0000-0000-000005060000}"/>
    <cellStyle name="Normal 10 5 3" xfId="821" xr:uid="{00000000-0005-0000-0000-000006060000}"/>
    <cellStyle name="Normal 10 5 3 2" xfId="1037" xr:uid="{00000000-0005-0000-0000-000007060000}"/>
    <cellStyle name="Normal 10 5 3 2 2" xfId="9794" xr:uid="{00000000-0005-0000-0000-000008060000}"/>
    <cellStyle name="Normal 10 5 3 3" xfId="9578" xr:uid="{00000000-0005-0000-0000-000009060000}"/>
    <cellStyle name="Normal 10 5 4" xfId="893" xr:uid="{00000000-0005-0000-0000-00000A060000}"/>
    <cellStyle name="Normal 10 5 4 2" xfId="9650" xr:uid="{00000000-0005-0000-0000-00000B060000}"/>
    <cellStyle name="Normal 10 5 5" xfId="9434" xr:uid="{00000000-0005-0000-0000-00000C060000}"/>
    <cellStyle name="Normal 10 6" xfId="648" xr:uid="{00000000-0005-0000-0000-00000D060000}"/>
    <cellStyle name="Normal 10 6 2" xfId="753" xr:uid="{00000000-0005-0000-0000-00000E060000}"/>
    <cellStyle name="Normal 10 6 2 2" xfId="969" xr:uid="{00000000-0005-0000-0000-00000F060000}"/>
    <cellStyle name="Normal 10 6 2 2 2" xfId="9726" xr:uid="{00000000-0005-0000-0000-000010060000}"/>
    <cellStyle name="Normal 10 6 2 3" xfId="9510" xr:uid="{00000000-0005-0000-0000-000011060000}"/>
    <cellStyle name="Normal 10 6 3" xfId="825" xr:uid="{00000000-0005-0000-0000-000012060000}"/>
    <cellStyle name="Normal 10 6 3 2" xfId="1041" xr:uid="{00000000-0005-0000-0000-000013060000}"/>
    <cellStyle name="Normal 10 6 3 2 2" xfId="9798" xr:uid="{00000000-0005-0000-0000-000014060000}"/>
    <cellStyle name="Normal 10 6 3 3" xfId="9582" xr:uid="{00000000-0005-0000-0000-000015060000}"/>
    <cellStyle name="Normal 10 6 4" xfId="897" xr:uid="{00000000-0005-0000-0000-000016060000}"/>
    <cellStyle name="Normal 10 6 4 2" xfId="9654" xr:uid="{00000000-0005-0000-0000-000017060000}"/>
    <cellStyle name="Normal 10 6 5" xfId="9438" xr:uid="{00000000-0005-0000-0000-000018060000}"/>
    <cellStyle name="Normal 10 7" xfId="673" xr:uid="{00000000-0005-0000-0000-000019060000}"/>
    <cellStyle name="Normal 10 7 2" xfId="768" xr:uid="{00000000-0005-0000-0000-00001A060000}"/>
    <cellStyle name="Normal 10 7 2 2" xfId="984" xr:uid="{00000000-0005-0000-0000-00001B060000}"/>
    <cellStyle name="Normal 10 7 2 2 2" xfId="9741" xr:uid="{00000000-0005-0000-0000-00001C060000}"/>
    <cellStyle name="Normal 10 7 2 3" xfId="9525" xr:uid="{00000000-0005-0000-0000-00001D060000}"/>
    <cellStyle name="Normal 10 7 3" xfId="840" xr:uid="{00000000-0005-0000-0000-00001E060000}"/>
    <cellStyle name="Normal 10 7 3 2" xfId="1056" xr:uid="{00000000-0005-0000-0000-00001F060000}"/>
    <cellStyle name="Normal 10 7 3 2 2" xfId="9813" xr:uid="{00000000-0005-0000-0000-000020060000}"/>
    <cellStyle name="Normal 10 7 3 3" xfId="9597" xr:uid="{00000000-0005-0000-0000-000021060000}"/>
    <cellStyle name="Normal 10 7 4" xfId="912" xr:uid="{00000000-0005-0000-0000-000022060000}"/>
    <cellStyle name="Normal 10 7 4 2" xfId="9669" xr:uid="{00000000-0005-0000-0000-000023060000}"/>
    <cellStyle name="Normal 10 7 5" xfId="9453" xr:uid="{00000000-0005-0000-0000-000024060000}"/>
    <cellStyle name="Normal 10 8" xfId="687" xr:uid="{00000000-0005-0000-0000-000025060000}"/>
    <cellStyle name="Normal 10 8 2" xfId="916" xr:uid="{00000000-0005-0000-0000-000026060000}"/>
    <cellStyle name="Normal 10 8 2 2" xfId="9673" xr:uid="{00000000-0005-0000-0000-000027060000}"/>
    <cellStyle name="Normal 10 8 3" xfId="9457" xr:uid="{00000000-0005-0000-0000-000028060000}"/>
    <cellStyle name="Normal 10 9" xfId="772" xr:uid="{00000000-0005-0000-0000-000029060000}"/>
    <cellStyle name="Normal 10 9 2" xfId="988" xr:uid="{00000000-0005-0000-0000-00002A060000}"/>
    <cellStyle name="Normal 10 9 2 2" xfId="9745" xr:uid="{00000000-0005-0000-0000-00002B060000}"/>
    <cellStyle name="Normal 10 9 3" xfId="9529" xr:uid="{00000000-0005-0000-0000-00002C060000}"/>
    <cellStyle name="Normal 11" xfId="183" xr:uid="{00000000-0005-0000-0000-00002D060000}"/>
    <cellStyle name="Normal 11 2" xfId="616" xr:uid="{00000000-0005-0000-0000-00002E060000}"/>
    <cellStyle name="Normal 11 2 2" xfId="732" xr:uid="{00000000-0005-0000-0000-00002F060000}"/>
    <cellStyle name="Normal 11 2 2 2" xfId="960" xr:uid="{00000000-0005-0000-0000-000030060000}"/>
    <cellStyle name="Normal 11 2 2 2 2" xfId="9717" xr:uid="{00000000-0005-0000-0000-000031060000}"/>
    <cellStyle name="Normal 11 2 2 3" xfId="9501" xr:uid="{00000000-0005-0000-0000-000032060000}"/>
    <cellStyle name="Normal 11 2 3" xfId="816" xr:uid="{00000000-0005-0000-0000-000033060000}"/>
    <cellStyle name="Normal 11 2 3 2" xfId="1032" xr:uid="{00000000-0005-0000-0000-000034060000}"/>
    <cellStyle name="Normal 11 2 3 2 2" xfId="9789" xr:uid="{00000000-0005-0000-0000-000035060000}"/>
    <cellStyle name="Normal 11 2 3 3" xfId="9573" xr:uid="{00000000-0005-0000-0000-000036060000}"/>
    <cellStyle name="Normal 11 2 4" xfId="888" xr:uid="{00000000-0005-0000-0000-000037060000}"/>
    <cellStyle name="Normal 11 2 4 2" xfId="9645" xr:uid="{00000000-0005-0000-0000-000038060000}"/>
    <cellStyle name="Normal 11 2 5" xfId="9429" xr:uid="{00000000-0005-0000-0000-000039060000}"/>
    <cellStyle name="Normal 11 3" xfId="630" xr:uid="{00000000-0005-0000-0000-00003A060000}"/>
    <cellStyle name="Normal 11 3 2" xfId="738" xr:uid="{00000000-0005-0000-0000-00003B060000}"/>
    <cellStyle name="Normal 11 3 2 2" xfId="966" xr:uid="{00000000-0005-0000-0000-00003C060000}"/>
    <cellStyle name="Normal 11 3 2 2 2" xfId="9723" xr:uid="{00000000-0005-0000-0000-00003D060000}"/>
    <cellStyle name="Normal 11 3 2 3" xfId="9507" xr:uid="{00000000-0005-0000-0000-00003E060000}"/>
    <cellStyle name="Normal 11 3 3" xfId="822" xr:uid="{00000000-0005-0000-0000-00003F060000}"/>
    <cellStyle name="Normal 11 3 3 2" xfId="1038" xr:uid="{00000000-0005-0000-0000-000040060000}"/>
    <cellStyle name="Normal 11 3 3 2 2" xfId="9795" xr:uid="{00000000-0005-0000-0000-000041060000}"/>
    <cellStyle name="Normal 11 3 3 3" xfId="9579" xr:uid="{00000000-0005-0000-0000-000042060000}"/>
    <cellStyle name="Normal 11 3 4" xfId="894" xr:uid="{00000000-0005-0000-0000-000043060000}"/>
    <cellStyle name="Normal 11 3 4 2" xfId="9651" xr:uid="{00000000-0005-0000-0000-000044060000}"/>
    <cellStyle name="Normal 11 3 5" xfId="9435" xr:uid="{00000000-0005-0000-0000-000045060000}"/>
    <cellStyle name="Normal 11 4" xfId="674" xr:uid="{00000000-0005-0000-0000-000046060000}"/>
    <cellStyle name="Normal 11 4 2" xfId="769" xr:uid="{00000000-0005-0000-0000-000047060000}"/>
    <cellStyle name="Normal 11 4 2 2" xfId="985" xr:uid="{00000000-0005-0000-0000-000048060000}"/>
    <cellStyle name="Normal 11 4 2 2 2" xfId="9742" xr:uid="{00000000-0005-0000-0000-000049060000}"/>
    <cellStyle name="Normal 11 4 2 3" xfId="9526" xr:uid="{00000000-0005-0000-0000-00004A060000}"/>
    <cellStyle name="Normal 11 4 3" xfId="841" xr:uid="{00000000-0005-0000-0000-00004B060000}"/>
    <cellStyle name="Normal 11 4 3 2" xfId="1057" xr:uid="{00000000-0005-0000-0000-00004C060000}"/>
    <cellStyle name="Normal 11 4 3 2 2" xfId="9814" xr:uid="{00000000-0005-0000-0000-00004D060000}"/>
    <cellStyle name="Normal 11 4 3 3" xfId="9598" xr:uid="{00000000-0005-0000-0000-00004E060000}"/>
    <cellStyle name="Normal 11 4 4" xfId="913" xr:uid="{00000000-0005-0000-0000-00004F060000}"/>
    <cellStyle name="Normal 11 4 4 2" xfId="9670" xr:uid="{00000000-0005-0000-0000-000050060000}"/>
    <cellStyle name="Normal 11 4 5" xfId="9454" xr:uid="{00000000-0005-0000-0000-000051060000}"/>
    <cellStyle name="Normal 12" xfId="365" xr:uid="{00000000-0005-0000-0000-000052060000}"/>
    <cellStyle name="Normal 12 2" xfId="617" xr:uid="{00000000-0005-0000-0000-000053060000}"/>
    <cellStyle name="Normal 12 3" xfId="700" xr:uid="{00000000-0005-0000-0000-000054060000}"/>
    <cellStyle name="Normal 12 4" xfId="1060" xr:uid="{00000000-0005-0000-0000-000055060000}"/>
    <cellStyle name="Normal 12 4 2" xfId="9817" xr:uid="{00000000-0005-0000-0000-000056060000}"/>
    <cellStyle name="Normal 13" xfId="467" xr:uid="{00000000-0005-0000-0000-000057060000}"/>
    <cellStyle name="Normal 13 2" xfId="2120" xr:uid="{00000000-0005-0000-0000-000058060000}"/>
    <cellStyle name="Normal 13 2 2" xfId="2121" xr:uid="{00000000-0005-0000-0000-000059060000}"/>
    <cellStyle name="Normal 13 2 3" xfId="2122" xr:uid="{00000000-0005-0000-0000-00005A060000}"/>
    <cellStyle name="Normal 13 3" xfId="2123" xr:uid="{00000000-0005-0000-0000-00005B060000}"/>
    <cellStyle name="Normal 13 4" xfId="2124" xr:uid="{00000000-0005-0000-0000-00005C060000}"/>
    <cellStyle name="Normal 13 5" xfId="2125" xr:uid="{00000000-0005-0000-0000-00005D060000}"/>
    <cellStyle name="Normal 14" xfId="466" xr:uid="{00000000-0005-0000-0000-00005E060000}"/>
    <cellStyle name="Normal 14 2" xfId="2126" xr:uid="{00000000-0005-0000-0000-00005F060000}"/>
    <cellStyle name="Normal 15" xfId="465" xr:uid="{00000000-0005-0000-0000-000060060000}"/>
    <cellStyle name="Normal 16" xfId="464" xr:uid="{00000000-0005-0000-0000-000061060000}"/>
    <cellStyle name="Normal 16 2" xfId="2127" xr:uid="{00000000-0005-0000-0000-000062060000}"/>
    <cellStyle name="Normal 17" xfId="463" xr:uid="{00000000-0005-0000-0000-000063060000}"/>
    <cellStyle name="Normal 17 2" xfId="2128" xr:uid="{00000000-0005-0000-0000-000064060000}"/>
    <cellStyle name="Normal 18" xfId="462" xr:uid="{00000000-0005-0000-0000-000065060000}"/>
    <cellStyle name="Normal 18 2" xfId="461" xr:uid="{00000000-0005-0000-0000-000066060000}"/>
    <cellStyle name="Normal 18 2 2" xfId="460" xr:uid="{00000000-0005-0000-0000-000067060000}"/>
    <cellStyle name="Normal 18 3" xfId="459" xr:uid="{00000000-0005-0000-0000-000068060000}"/>
    <cellStyle name="Normal 18 3 2" xfId="458" xr:uid="{00000000-0005-0000-0000-000069060000}"/>
    <cellStyle name="Normal 18 4" xfId="457" xr:uid="{00000000-0005-0000-0000-00006A060000}"/>
    <cellStyle name="Normal 18 4 2" xfId="456" xr:uid="{00000000-0005-0000-0000-00006B060000}"/>
    <cellStyle name="Normal 18 5" xfId="455" xr:uid="{00000000-0005-0000-0000-00006C060000}"/>
    <cellStyle name="Normal 18 6" xfId="454" xr:uid="{00000000-0005-0000-0000-00006D060000}"/>
    <cellStyle name="Normal 19" xfId="453" xr:uid="{00000000-0005-0000-0000-00006E060000}"/>
    <cellStyle name="Normal 19 2" xfId="452" xr:uid="{00000000-0005-0000-0000-00006F060000}"/>
    <cellStyle name="Normal 19 2 2" xfId="2129" xr:uid="{00000000-0005-0000-0000-000070060000}"/>
    <cellStyle name="Normal 19 3" xfId="2130" xr:uid="{00000000-0005-0000-0000-000071060000}"/>
    <cellStyle name="Normal 2" xfId="184" xr:uid="{00000000-0005-0000-0000-000072060000}"/>
    <cellStyle name="Normal 2 11 8" xfId="9819" xr:uid="{00000000-0005-0000-0000-000073060000}"/>
    <cellStyle name="Normal 2 17" xfId="9820" xr:uid="{8701ABC7-CCFC-4C25-925E-3C3E1F07A916}"/>
    <cellStyle name="Normal 2 2" xfId="185" xr:uid="{00000000-0005-0000-0000-000074060000}"/>
    <cellStyle name="Normal 2 2 2" xfId="451" xr:uid="{00000000-0005-0000-0000-000075060000}"/>
    <cellStyle name="Normal 2 2 3" xfId="619" xr:uid="{00000000-0005-0000-0000-000076060000}"/>
    <cellStyle name="Normal 2 2 3 2" xfId="733" xr:uid="{00000000-0005-0000-0000-000077060000}"/>
    <cellStyle name="Normal 2 2 3 2 2" xfId="961" xr:uid="{00000000-0005-0000-0000-000078060000}"/>
    <cellStyle name="Normal 2 2 3 2 2 2" xfId="9718" xr:uid="{00000000-0005-0000-0000-000079060000}"/>
    <cellStyle name="Normal 2 2 3 2 3" xfId="9502" xr:uid="{00000000-0005-0000-0000-00007A060000}"/>
    <cellStyle name="Normal 2 2 3 3" xfId="817" xr:uid="{00000000-0005-0000-0000-00007B060000}"/>
    <cellStyle name="Normal 2 2 3 3 2" xfId="1033" xr:uid="{00000000-0005-0000-0000-00007C060000}"/>
    <cellStyle name="Normal 2 2 3 3 2 2" xfId="9790" xr:uid="{00000000-0005-0000-0000-00007D060000}"/>
    <cellStyle name="Normal 2 2 3 3 3" xfId="9574" xr:uid="{00000000-0005-0000-0000-00007E060000}"/>
    <cellStyle name="Normal 2 2 3 4" xfId="889" xr:uid="{00000000-0005-0000-0000-00007F060000}"/>
    <cellStyle name="Normal 2 2 3 4 2" xfId="9646" xr:uid="{00000000-0005-0000-0000-000080060000}"/>
    <cellStyle name="Normal 2 2 3 5" xfId="9430" xr:uid="{00000000-0005-0000-0000-000081060000}"/>
    <cellStyle name="Normal 2 2 4" xfId="631" xr:uid="{00000000-0005-0000-0000-000082060000}"/>
    <cellStyle name="Normal 2 2 4 2" xfId="739" xr:uid="{00000000-0005-0000-0000-000083060000}"/>
    <cellStyle name="Normal 2 2 4 2 2" xfId="967" xr:uid="{00000000-0005-0000-0000-000084060000}"/>
    <cellStyle name="Normal 2 2 4 2 2 2" xfId="9724" xr:uid="{00000000-0005-0000-0000-000085060000}"/>
    <cellStyle name="Normal 2 2 4 2 3" xfId="9508" xr:uid="{00000000-0005-0000-0000-000086060000}"/>
    <cellStyle name="Normal 2 2 4 3" xfId="823" xr:uid="{00000000-0005-0000-0000-000087060000}"/>
    <cellStyle name="Normal 2 2 4 3 2" xfId="1039" xr:uid="{00000000-0005-0000-0000-000088060000}"/>
    <cellStyle name="Normal 2 2 4 3 2 2" xfId="9796" xr:uid="{00000000-0005-0000-0000-000089060000}"/>
    <cellStyle name="Normal 2 2 4 3 3" xfId="9580" xr:uid="{00000000-0005-0000-0000-00008A060000}"/>
    <cellStyle name="Normal 2 2 4 4" xfId="895" xr:uid="{00000000-0005-0000-0000-00008B060000}"/>
    <cellStyle name="Normal 2 2 4 4 2" xfId="9652" xr:uid="{00000000-0005-0000-0000-00008C060000}"/>
    <cellStyle name="Normal 2 2 4 5" xfId="9436" xr:uid="{00000000-0005-0000-0000-00008D060000}"/>
    <cellStyle name="Normal 2 2 5" xfId="675" xr:uid="{00000000-0005-0000-0000-00008E060000}"/>
    <cellStyle name="Normal 2 2 5 2" xfId="770" xr:uid="{00000000-0005-0000-0000-00008F060000}"/>
    <cellStyle name="Normal 2 2 5 2 2" xfId="986" xr:uid="{00000000-0005-0000-0000-000090060000}"/>
    <cellStyle name="Normal 2 2 5 2 2 2" xfId="9743" xr:uid="{00000000-0005-0000-0000-000091060000}"/>
    <cellStyle name="Normal 2 2 5 2 3" xfId="9527" xr:uid="{00000000-0005-0000-0000-000092060000}"/>
    <cellStyle name="Normal 2 2 5 3" xfId="842" xr:uid="{00000000-0005-0000-0000-000093060000}"/>
    <cellStyle name="Normal 2 2 5 3 2" xfId="1058" xr:uid="{00000000-0005-0000-0000-000094060000}"/>
    <cellStyle name="Normal 2 2 5 3 2 2" xfId="9815" xr:uid="{00000000-0005-0000-0000-000095060000}"/>
    <cellStyle name="Normal 2 2 5 3 3" xfId="9599" xr:uid="{00000000-0005-0000-0000-000096060000}"/>
    <cellStyle name="Normal 2 2 5 4" xfId="914" xr:uid="{00000000-0005-0000-0000-000097060000}"/>
    <cellStyle name="Normal 2 2 5 4 2" xfId="9671" xr:uid="{00000000-0005-0000-0000-000098060000}"/>
    <cellStyle name="Normal 2 2 5 5" xfId="9455" xr:uid="{00000000-0005-0000-0000-000099060000}"/>
    <cellStyle name="Normal 2 3" xfId="450" xr:uid="{00000000-0005-0000-0000-00009A060000}"/>
    <cellStyle name="Normal 2 4" xfId="618" xr:uid="{00000000-0005-0000-0000-00009B060000}"/>
    <cellStyle name="Normal 20" xfId="449" xr:uid="{00000000-0005-0000-0000-00009C060000}"/>
    <cellStyle name="Normal 20 2" xfId="448" xr:uid="{00000000-0005-0000-0000-00009D060000}"/>
    <cellStyle name="Normal 21" xfId="447" xr:uid="{00000000-0005-0000-0000-00009E060000}"/>
    <cellStyle name="Normal 21 2" xfId="446" xr:uid="{00000000-0005-0000-0000-00009F060000}"/>
    <cellStyle name="Normal 22" xfId="556" xr:uid="{00000000-0005-0000-0000-0000A0060000}"/>
    <cellStyle name="Normal 23" xfId="634" xr:uid="{00000000-0005-0000-0000-0000A1060000}"/>
    <cellStyle name="Normal 23 2" xfId="741" xr:uid="{00000000-0005-0000-0000-0000A2060000}"/>
    <cellStyle name="Normal 24" xfId="647" xr:uid="{00000000-0005-0000-0000-0000A3060000}"/>
    <cellStyle name="Normal 24 2" xfId="752" xr:uid="{00000000-0005-0000-0000-0000A4060000}"/>
    <cellStyle name="Normal 25" xfId="2131" xr:uid="{00000000-0005-0000-0000-0000A5060000}"/>
    <cellStyle name="Normal 26" xfId="2132" xr:uid="{00000000-0005-0000-0000-0000A6060000}"/>
    <cellStyle name="Normal 26 2" xfId="2133" xr:uid="{00000000-0005-0000-0000-0000A7060000}"/>
    <cellStyle name="Normal 27" xfId="2134" xr:uid="{00000000-0005-0000-0000-0000A8060000}"/>
    <cellStyle name="Normal 28" xfId="2135" xr:uid="{00000000-0005-0000-0000-0000A9060000}"/>
    <cellStyle name="Normal 29" xfId="2136" xr:uid="{00000000-0005-0000-0000-0000AA060000}"/>
    <cellStyle name="Normal 29 2" xfId="2137" xr:uid="{00000000-0005-0000-0000-0000AB060000}"/>
    <cellStyle name="Normal 29 3" xfId="2138" xr:uid="{00000000-0005-0000-0000-0000AC060000}"/>
    <cellStyle name="Normal 3" xfId="186" xr:uid="{00000000-0005-0000-0000-0000AD060000}"/>
    <cellStyle name="Normal 3 2" xfId="187" xr:uid="{00000000-0005-0000-0000-0000AE060000}"/>
    <cellStyle name="Normal 3 3" xfId="620" xr:uid="{00000000-0005-0000-0000-0000AF060000}"/>
    <cellStyle name="Normal 3_Attach O, GG, Support -New Method 2-14-11" xfId="188" xr:uid="{00000000-0005-0000-0000-0000B0060000}"/>
    <cellStyle name="Normal 30" xfId="2139" xr:uid="{00000000-0005-0000-0000-0000B1060000}"/>
    <cellStyle name="Normal 30 2" xfId="2140" xr:uid="{00000000-0005-0000-0000-0000B2060000}"/>
    <cellStyle name="Normal 31" xfId="2141" xr:uid="{00000000-0005-0000-0000-0000B3060000}"/>
    <cellStyle name="Normal 31 2" xfId="2142" xr:uid="{00000000-0005-0000-0000-0000B4060000}"/>
    <cellStyle name="Normal 32" xfId="2143" xr:uid="{00000000-0005-0000-0000-0000B5060000}"/>
    <cellStyle name="Normal 32 2" xfId="2144" xr:uid="{00000000-0005-0000-0000-0000B6060000}"/>
    <cellStyle name="Normal 33" xfId="2145" xr:uid="{00000000-0005-0000-0000-0000B7060000}"/>
    <cellStyle name="Normal 33 2" xfId="2146" xr:uid="{00000000-0005-0000-0000-0000B8060000}"/>
    <cellStyle name="Normal 34" xfId="2147" xr:uid="{00000000-0005-0000-0000-0000B9060000}"/>
    <cellStyle name="Normal 34 2" xfId="2148" xr:uid="{00000000-0005-0000-0000-0000BA060000}"/>
    <cellStyle name="Normal 35" xfId="9380" xr:uid="{00000000-0005-0000-0000-0000BB060000}"/>
    <cellStyle name="Normal 35 2" xfId="9822" xr:uid="{9E6ECAF5-D54D-498C-9773-2A9514660FAC}"/>
    <cellStyle name="Normal 4" xfId="189" xr:uid="{00000000-0005-0000-0000-0000BC060000}"/>
    <cellStyle name="Normal 4 10" xfId="2149" xr:uid="{00000000-0005-0000-0000-0000BD060000}"/>
    <cellStyle name="Normal 4 10 2" xfId="2150" xr:uid="{00000000-0005-0000-0000-0000BE060000}"/>
    <cellStyle name="Normal 4 10 2 2" xfId="2151" xr:uid="{00000000-0005-0000-0000-0000BF060000}"/>
    <cellStyle name="Normal 4 10 2 2 2" xfId="2152" xr:uid="{00000000-0005-0000-0000-0000C0060000}"/>
    <cellStyle name="Normal 4 10 2 2 2 2" xfId="2153" xr:uid="{00000000-0005-0000-0000-0000C1060000}"/>
    <cellStyle name="Normal 4 10 2 2 2 3" xfId="2154" xr:uid="{00000000-0005-0000-0000-0000C2060000}"/>
    <cellStyle name="Normal 4 10 2 2 3" xfId="2155" xr:uid="{00000000-0005-0000-0000-0000C3060000}"/>
    <cellStyle name="Normal 4 10 2 2 4" xfId="2156" xr:uid="{00000000-0005-0000-0000-0000C4060000}"/>
    <cellStyle name="Normal 4 10 2 2 5" xfId="2157" xr:uid="{00000000-0005-0000-0000-0000C5060000}"/>
    <cellStyle name="Normal 4 10 2 3" xfId="2158" xr:uid="{00000000-0005-0000-0000-0000C6060000}"/>
    <cellStyle name="Normal 4 10 2 3 2" xfId="2159" xr:uid="{00000000-0005-0000-0000-0000C7060000}"/>
    <cellStyle name="Normal 4 10 2 3 2 2" xfId="2160" xr:uid="{00000000-0005-0000-0000-0000C8060000}"/>
    <cellStyle name="Normal 4 10 2 3 2 3" xfId="2161" xr:uid="{00000000-0005-0000-0000-0000C9060000}"/>
    <cellStyle name="Normal 4 10 2 3 3" xfId="2162" xr:uid="{00000000-0005-0000-0000-0000CA060000}"/>
    <cellStyle name="Normal 4 10 2 3 4" xfId="2163" xr:uid="{00000000-0005-0000-0000-0000CB060000}"/>
    <cellStyle name="Normal 4 10 2 3 5" xfId="2164" xr:uid="{00000000-0005-0000-0000-0000CC060000}"/>
    <cellStyle name="Normal 4 10 2 4" xfId="2165" xr:uid="{00000000-0005-0000-0000-0000CD060000}"/>
    <cellStyle name="Normal 4 10 2 4 2" xfId="2166" xr:uid="{00000000-0005-0000-0000-0000CE060000}"/>
    <cellStyle name="Normal 4 10 2 4 3" xfId="2167" xr:uid="{00000000-0005-0000-0000-0000CF060000}"/>
    <cellStyle name="Normal 4 10 2 5" xfId="2168" xr:uid="{00000000-0005-0000-0000-0000D0060000}"/>
    <cellStyle name="Normal 4 10 2 6" xfId="2169" xr:uid="{00000000-0005-0000-0000-0000D1060000}"/>
    <cellStyle name="Normal 4 10 2 7" xfId="2170" xr:uid="{00000000-0005-0000-0000-0000D2060000}"/>
    <cellStyle name="Normal 4 10 3" xfId="2171" xr:uid="{00000000-0005-0000-0000-0000D3060000}"/>
    <cellStyle name="Normal 4 10 3 2" xfId="2172" xr:uid="{00000000-0005-0000-0000-0000D4060000}"/>
    <cellStyle name="Normal 4 10 3 2 2" xfId="2173" xr:uid="{00000000-0005-0000-0000-0000D5060000}"/>
    <cellStyle name="Normal 4 10 3 2 3" xfId="2174" xr:uid="{00000000-0005-0000-0000-0000D6060000}"/>
    <cellStyle name="Normal 4 10 3 3" xfId="2175" xr:uid="{00000000-0005-0000-0000-0000D7060000}"/>
    <cellStyle name="Normal 4 10 3 4" xfId="2176" xr:uid="{00000000-0005-0000-0000-0000D8060000}"/>
    <cellStyle name="Normal 4 10 3 5" xfId="2177" xr:uid="{00000000-0005-0000-0000-0000D9060000}"/>
    <cellStyle name="Normal 4 10 4" xfId="2178" xr:uid="{00000000-0005-0000-0000-0000DA060000}"/>
    <cellStyle name="Normal 4 10 4 2" xfId="2179" xr:uid="{00000000-0005-0000-0000-0000DB060000}"/>
    <cellStyle name="Normal 4 10 4 2 2" xfId="2180" xr:uid="{00000000-0005-0000-0000-0000DC060000}"/>
    <cellStyle name="Normal 4 10 4 2 3" xfId="2181" xr:uid="{00000000-0005-0000-0000-0000DD060000}"/>
    <cellStyle name="Normal 4 10 4 3" xfId="2182" xr:uid="{00000000-0005-0000-0000-0000DE060000}"/>
    <cellStyle name="Normal 4 10 4 4" xfId="2183" xr:uid="{00000000-0005-0000-0000-0000DF060000}"/>
    <cellStyle name="Normal 4 10 4 5" xfId="2184" xr:uid="{00000000-0005-0000-0000-0000E0060000}"/>
    <cellStyle name="Normal 4 10 5" xfId="2185" xr:uid="{00000000-0005-0000-0000-0000E1060000}"/>
    <cellStyle name="Normal 4 10 5 2" xfId="2186" xr:uid="{00000000-0005-0000-0000-0000E2060000}"/>
    <cellStyle name="Normal 4 10 5 3" xfId="2187" xr:uid="{00000000-0005-0000-0000-0000E3060000}"/>
    <cellStyle name="Normal 4 10 6" xfId="2188" xr:uid="{00000000-0005-0000-0000-0000E4060000}"/>
    <cellStyle name="Normal 4 10 7" xfId="2189" xr:uid="{00000000-0005-0000-0000-0000E5060000}"/>
    <cellStyle name="Normal 4 10 8" xfId="2190" xr:uid="{00000000-0005-0000-0000-0000E6060000}"/>
    <cellStyle name="Normal 4 11" xfId="2191" xr:uid="{00000000-0005-0000-0000-0000E7060000}"/>
    <cellStyle name="Normal 4 11 2" xfId="2192" xr:uid="{00000000-0005-0000-0000-0000E8060000}"/>
    <cellStyle name="Normal 4 11 2 2" xfId="2193" xr:uid="{00000000-0005-0000-0000-0000E9060000}"/>
    <cellStyle name="Normal 4 11 2 2 2" xfId="2194" xr:uid="{00000000-0005-0000-0000-0000EA060000}"/>
    <cellStyle name="Normal 4 11 2 2 3" xfId="2195" xr:uid="{00000000-0005-0000-0000-0000EB060000}"/>
    <cellStyle name="Normal 4 11 2 3" xfId="2196" xr:uid="{00000000-0005-0000-0000-0000EC060000}"/>
    <cellStyle name="Normal 4 11 2 4" xfId="2197" xr:uid="{00000000-0005-0000-0000-0000ED060000}"/>
    <cellStyle name="Normal 4 11 2 5" xfId="2198" xr:uid="{00000000-0005-0000-0000-0000EE060000}"/>
    <cellStyle name="Normal 4 11 3" xfId="2199" xr:uid="{00000000-0005-0000-0000-0000EF060000}"/>
    <cellStyle name="Normal 4 11 3 2" xfId="2200" xr:uid="{00000000-0005-0000-0000-0000F0060000}"/>
    <cellStyle name="Normal 4 11 3 2 2" xfId="2201" xr:uid="{00000000-0005-0000-0000-0000F1060000}"/>
    <cellStyle name="Normal 4 11 3 2 3" xfId="2202" xr:uid="{00000000-0005-0000-0000-0000F2060000}"/>
    <cellStyle name="Normal 4 11 3 3" xfId="2203" xr:uid="{00000000-0005-0000-0000-0000F3060000}"/>
    <cellStyle name="Normal 4 11 3 4" xfId="2204" xr:uid="{00000000-0005-0000-0000-0000F4060000}"/>
    <cellStyle name="Normal 4 11 3 5" xfId="2205" xr:uid="{00000000-0005-0000-0000-0000F5060000}"/>
    <cellStyle name="Normal 4 11 4" xfId="2206" xr:uid="{00000000-0005-0000-0000-0000F6060000}"/>
    <cellStyle name="Normal 4 11 4 2" xfId="2207" xr:uid="{00000000-0005-0000-0000-0000F7060000}"/>
    <cellStyle name="Normal 4 11 4 3" xfId="2208" xr:uid="{00000000-0005-0000-0000-0000F8060000}"/>
    <cellStyle name="Normal 4 11 5" xfId="2209" xr:uid="{00000000-0005-0000-0000-0000F9060000}"/>
    <cellStyle name="Normal 4 11 6" xfId="2210" xr:uid="{00000000-0005-0000-0000-0000FA060000}"/>
    <cellStyle name="Normal 4 11 7" xfId="2211" xr:uid="{00000000-0005-0000-0000-0000FB060000}"/>
    <cellStyle name="Normal 4 12" xfId="2212" xr:uid="{00000000-0005-0000-0000-0000FC060000}"/>
    <cellStyle name="Normal 4 12 2" xfId="2213" xr:uid="{00000000-0005-0000-0000-0000FD060000}"/>
    <cellStyle name="Normal 4 12 2 2" xfId="2214" xr:uid="{00000000-0005-0000-0000-0000FE060000}"/>
    <cellStyle name="Normal 4 12 2 2 2" xfId="2215" xr:uid="{00000000-0005-0000-0000-0000FF060000}"/>
    <cellStyle name="Normal 4 12 2 2 3" xfId="2216" xr:uid="{00000000-0005-0000-0000-000000070000}"/>
    <cellStyle name="Normal 4 12 2 3" xfId="2217" xr:uid="{00000000-0005-0000-0000-000001070000}"/>
    <cellStyle name="Normal 4 12 2 4" xfId="2218" xr:uid="{00000000-0005-0000-0000-000002070000}"/>
    <cellStyle name="Normal 4 12 2 5" xfId="2219" xr:uid="{00000000-0005-0000-0000-000003070000}"/>
    <cellStyle name="Normal 4 12 3" xfId="2220" xr:uid="{00000000-0005-0000-0000-000004070000}"/>
    <cellStyle name="Normal 4 12 3 2" xfId="2221" xr:uid="{00000000-0005-0000-0000-000005070000}"/>
    <cellStyle name="Normal 4 12 3 2 2" xfId="2222" xr:uid="{00000000-0005-0000-0000-000006070000}"/>
    <cellStyle name="Normal 4 12 3 2 3" xfId="2223" xr:uid="{00000000-0005-0000-0000-000007070000}"/>
    <cellStyle name="Normal 4 12 3 3" xfId="2224" xr:uid="{00000000-0005-0000-0000-000008070000}"/>
    <cellStyle name="Normal 4 12 3 4" xfId="2225" xr:uid="{00000000-0005-0000-0000-000009070000}"/>
    <cellStyle name="Normal 4 12 3 5" xfId="2226" xr:uid="{00000000-0005-0000-0000-00000A070000}"/>
    <cellStyle name="Normal 4 12 4" xfId="2227" xr:uid="{00000000-0005-0000-0000-00000B070000}"/>
    <cellStyle name="Normal 4 12 4 2" xfId="2228" xr:uid="{00000000-0005-0000-0000-00000C070000}"/>
    <cellStyle name="Normal 4 12 4 3" xfId="2229" xr:uid="{00000000-0005-0000-0000-00000D070000}"/>
    <cellStyle name="Normal 4 12 5" xfId="2230" xr:uid="{00000000-0005-0000-0000-00000E070000}"/>
    <cellStyle name="Normal 4 12 6" xfId="2231" xr:uid="{00000000-0005-0000-0000-00000F070000}"/>
    <cellStyle name="Normal 4 12 7" xfId="2232" xr:uid="{00000000-0005-0000-0000-000010070000}"/>
    <cellStyle name="Normal 4 13" xfId="2233" xr:uid="{00000000-0005-0000-0000-000011070000}"/>
    <cellStyle name="Normal 4 13 2" xfId="2234" xr:uid="{00000000-0005-0000-0000-000012070000}"/>
    <cellStyle name="Normal 4 13 2 2" xfId="2235" xr:uid="{00000000-0005-0000-0000-000013070000}"/>
    <cellStyle name="Normal 4 13 2 3" xfId="2236" xr:uid="{00000000-0005-0000-0000-000014070000}"/>
    <cellStyle name="Normal 4 13 3" xfId="2237" xr:uid="{00000000-0005-0000-0000-000015070000}"/>
    <cellStyle name="Normal 4 13 4" xfId="2238" xr:uid="{00000000-0005-0000-0000-000016070000}"/>
    <cellStyle name="Normal 4 13 5" xfId="2239" xr:uid="{00000000-0005-0000-0000-000017070000}"/>
    <cellStyle name="Normal 4 14" xfId="2240" xr:uid="{00000000-0005-0000-0000-000018070000}"/>
    <cellStyle name="Normal 4 14 2" xfId="2241" xr:uid="{00000000-0005-0000-0000-000019070000}"/>
    <cellStyle name="Normal 4 14 2 2" xfId="2242" xr:uid="{00000000-0005-0000-0000-00001A070000}"/>
    <cellStyle name="Normal 4 14 2 3" xfId="2243" xr:uid="{00000000-0005-0000-0000-00001B070000}"/>
    <cellStyle name="Normal 4 14 3" xfId="2244" xr:uid="{00000000-0005-0000-0000-00001C070000}"/>
    <cellStyle name="Normal 4 14 4" xfId="2245" xr:uid="{00000000-0005-0000-0000-00001D070000}"/>
    <cellStyle name="Normal 4 14 5" xfId="2246" xr:uid="{00000000-0005-0000-0000-00001E070000}"/>
    <cellStyle name="Normal 4 2" xfId="190" xr:uid="{00000000-0005-0000-0000-00001F070000}"/>
    <cellStyle name="Normal 4 2 10" xfId="2247" xr:uid="{00000000-0005-0000-0000-000020070000}"/>
    <cellStyle name="Normal 4 2 10 2" xfId="2248" xr:uid="{00000000-0005-0000-0000-000021070000}"/>
    <cellStyle name="Normal 4 2 10 2 2" xfId="2249" xr:uid="{00000000-0005-0000-0000-000022070000}"/>
    <cellStyle name="Normal 4 2 10 2 2 2" xfId="2250" xr:uid="{00000000-0005-0000-0000-000023070000}"/>
    <cellStyle name="Normal 4 2 10 2 2 3" xfId="2251" xr:uid="{00000000-0005-0000-0000-000024070000}"/>
    <cellStyle name="Normal 4 2 10 2 3" xfId="2252" xr:uid="{00000000-0005-0000-0000-000025070000}"/>
    <cellStyle name="Normal 4 2 10 2 4" xfId="2253" xr:uid="{00000000-0005-0000-0000-000026070000}"/>
    <cellStyle name="Normal 4 2 10 2 5" xfId="2254" xr:uid="{00000000-0005-0000-0000-000027070000}"/>
    <cellStyle name="Normal 4 2 10 3" xfId="2255" xr:uid="{00000000-0005-0000-0000-000028070000}"/>
    <cellStyle name="Normal 4 2 10 3 2" xfId="2256" xr:uid="{00000000-0005-0000-0000-000029070000}"/>
    <cellStyle name="Normal 4 2 10 3 2 2" xfId="2257" xr:uid="{00000000-0005-0000-0000-00002A070000}"/>
    <cellStyle name="Normal 4 2 10 3 2 3" xfId="2258" xr:uid="{00000000-0005-0000-0000-00002B070000}"/>
    <cellStyle name="Normal 4 2 10 3 3" xfId="2259" xr:uid="{00000000-0005-0000-0000-00002C070000}"/>
    <cellStyle name="Normal 4 2 10 3 4" xfId="2260" xr:uid="{00000000-0005-0000-0000-00002D070000}"/>
    <cellStyle name="Normal 4 2 10 3 5" xfId="2261" xr:uid="{00000000-0005-0000-0000-00002E070000}"/>
    <cellStyle name="Normal 4 2 10 4" xfId="2262" xr:uid="{00000000-0005-0000-0000-00002F070000}"/>
    <cellStyle name="Normal 4 2 10 4 2" xfId="2263" xr:uid="{00000000-0005-0000-0000-000030070000}"/>
    <cellStyle name="Normal 4 2 10 4 3" xfId="2264" xr:uid="{00000000-0005-0000-0000-000031070000}"/>
    <cellStyle name="Normal 4 2 10 5" xfId="2265" xr:uid="{00000000-0005-0000-0000-000032070000}"/>
    <cellStyle name="Normal 4 2 10 6" xfId="2266" xr:uid="{00000000-0005-0000-0000-000033070000}"/>
    <cellStyle name="Normal 4 2 10 7" xfId="2267" xr:uid="{00000000-0005-0000-0000-000034070000}"/>
    <cellStyle name="Normal 4 2 11" xfId="2268" xr:uid="{00000000-0005-0000-0000-000035070000}"/>
    <cellStyle name="Normal 4 2 11 2" xfId="2269" xr:uid="{00000000-0005-0000-0000-000036070000}"/>
    <cellStyle name="Normal 4 2 11 2 2" xfId="2270" xr:uid="{00000000-0005-0000-0000-000037070000}"/>
    <cellStyle name="Normal 4 2 11 2 3" xfId="2271" xr:uid="{00000000-0005-0000-0000-000038070000}"/>
    <cellStyle name="Normal 4 2 11 3" xfId="2272" xr:uid="{00000000-0005-0000-0000-000039070000}"/>
    <cellStyle name="Normal 4 2 11 4" xfId="2273" xr:uid="{00000000-0005-0000-0000-00003A070000}"/>
    <cellStyle name="Normal 4 2 11 5" xfId="2274" xr:uid="{00000000-0005-0000-0000-00003B070000}"/>
    <cellStyle name="Normal 4 2 12" xfId="2275" xr:uid="{00000000-0005-0000-0000-00003C070000}"/>
    <cellStyle name="Normal 4 2 12 2" xfId="2276" xr:uid="{00000000-0005-0000-0000-00003D070000}"/>
    <cellStyle name="Normal 4 2 12 2 2" xfId="2277" xr:uid="{00000000-0005-0000-0000-00003E070000}"/>
    <cellStyle name="Normal 4 2 12 2 3" xfId="2278" xr:uid="{00000000-0005-0000-0000-00003F070000}"/>
    <cellStyle name="Normal 4 2 12 3" xfId="2279" xr:uid="{00000000-0005-0000-0000-000040070000}"/>
    <cellStyle name="Normal 4 2 12 4" xfId="2280" xr:uid="{00000000-0005-0000-0000-000041070000}"/>
    <cellStyle name="Normal 4 2 12 5" xfId="2281" xr:uid="{00000000-0005-0000-0000-000042070000}"/>
    <cellStyle name="Normal 4 2 2" xfId="445" xr:uid="{00000000-0005-0000-0000-000043070000}"/>
    <cellStyle name="Normal 4 2 2 10" xfId="2282" xr:uid="{00000000-0005-0000-0000-000044070000}"/>
    <cellStyle name="Normal 4 2 2 10 2" xfId="2283" xr:uid="{00000000-0005-0000-0000-000045070000}"/>
    <cellStyle name="Normal 4 2 2 10 2 2" xfId="2284" xr:uid="{00000000-0005-0000-0000-000046070000}"/>
    <cellStyle name="Normal 4 2 2 10 2 3" xfId="2285" xr:uid="{00000000-0005-0000-0000-000047070000}"/>
    <cellStyle name="Normal 4 2 2 10 3" xfId="2286" xr:uid="{00000000-0005-0000-0000-000048070000}"/>
    <cellStyle name="Normal 4 2 2 10 4" xfId="2287" xr:uid="{00000000-0005-0000-0000-000049070000}"/>
    <cellStyle name="Normal 4 2 2 10 5" xfId="2288" xr:uid="{00000000-0005-0000-0000-00004A070000}"/>
    <cellStyle name="Normal 4 2 2 11" xfId="2289" xr:uid="{00000000-0005-0000-0000-00004B070000}"/>
    <cellStyle name="Normal 4 2 2 11 2" xfId="2290" xr:uid="{00000000-0005-0000-0000-00004C070000}"/>
    <cellStyle name="Normal 4 2 2 11 3" xfId="2291" xr:uid="{00000000-0005-0000-0000-00004D070000}"/>
    <cellStyle name="Normal 4 2 2 12" xfId="2292" xr:uid="{00000000-0005-0000-0000-00004E070000}"/>
    <cellStyle name="Normal 4 2 2 13" xfId="2293" xr:uid="{00000000-0005-0000-0000-00004F070000}"/>
    <cellStyle name="Normal 4 2 2 14" xfId="2294" xr:uid="{00000000-0005-0000-0000-000050070000}"/>
    <cellStyle name="Normal 4 2 2 2" xfId="2295" xr:uid="{00000000-0005-0000-0000-000051070000}"/>
    <cellStyle name="Normal 4 2 2 2 10" xfId="2296" xr:uid="{00000000-0005-0000-0000-000052070000}"/>
    <cellStyle name="Normal 4 2 2 2 10 2" xfId="2297" xr:uid="{00000000-0005-0000-0000-000053070000}"/>
    <cellStyle name="Normal 4 2 2 2 10 3" xfId="2298" xr:uid="{00000000-0005-0000-0000-000054070000}"/>
    <cellStyle name="Normal 4 2 2 2 11" xfId="2299" xr:uid="{00000000-0005-0000-0000-000055070000}"/>
    <cellStyle name="Normal 4 2 2 2 12" xfId="2300" xr:uid="{00000000-0005-0000-0000-000056070000}"/>
    <cellStyle name="Normal 4 2 2 2 13" xfId="2301" xr:uid="{00000000-0005-0000-0000-000057070000}"/>
    <cellStyle name="Normal 4 2 2 2 2" xfId="2302" xr:uid="{00000000-0005-0000-0000-000058070000}"/>
    <cellStyle name="Normal 4 2 2 2 2 2" xfId="2303" xr:uid="{00000000-0005-0000-0000-000059070000}"/>
    <cellStyle name="Normal 4 2 2 2 2 2 2" xfId="2304" xr:uid="{00000000-0005-0000-0000-00005A070000}"/>
    <cellStyle name="Normal 4 2 2 2 2 2 2 2" xfId="2305" xr:uid="{00000000-0005-0000-0000-00005B070000}"/>
    <cellStyle name="Normal 4 2 2 2 2 2 2 2 2" xfId="2306" xr:uid="{00000000-0005-0000-0000-00005C070000}"/>
    <cellStyle name="Normal 4 2 2 2 2 2 2 2 2 2" xfId="2307" xr:uid="{00000000-0005-0000-0000-00005D070000}"/>
    <cellStyle name="Normal 4 2 2 2 2 2 2 2 2 3" xfId="2308" xr:uid="{00000000-0005-0000-0000-00005E070000}"/>
    <cellStyle name="Normal 4 2 2 2 2 2 2 2 3" xfId="2309" xr:uid="{00000000-0005-0000-0000-00005F070000}"/>
    <cellStyle name="Normal 4 2 2 2 2 2 2 2 4" xfId="2310" xr:uid="{00000000-0005-0000-0000-000060070000}"/>
    <cellStyle name="Normal 4 2 2 2 2 2 2 2 5" xfId="2311" xr:uid="{00000000-0005-0000-0000-000061070000}"/>
    <cellStyle name="Normal 4 2 2 2 2 2 2 3" xfId="2312" xr:uid="{00000000-0005-0000-0000-000062070000}"/>
    <cellStyle name="Normal 4 2 2 2 2 2 2 3 2" xfId="2313" xr:uid="{00000000-0005-0000-0000-000063070000}"/>
    <cellStyle name="Normal 4 2 2 2 2 2 2 3 2 2" xfId="2314" xr:uid="{00000000-0005-0000-0000-000064070000}"/>
    <cellStyle name="Normal 4 2 2 2 2 2 2 3 2 3" xfId="2315" xr:uid="{00000000-0005-0000-0000-000065070000}"/>
    <cellStyle name="Normal 4 2 2 2 2 2 2 3 3" xfId="2316" xr:uid="{00000000-0005-0000-0000-000066070000}"/>
    <cellStyle name="Normal 4 2 2 2 2 2 2 3 4" xfId="2317" xr:uid="{00000000-0005-0000-0000-000067070000}"/>
    <cellStyle name="Normal 4 2 2 2 2 2 2 3 5" xfId="2318" xr:uid="{00000000-0005-0000-0000-000068070000}"/>
    <cellStyle name="Normal 4 2 2 2 2 2 2 4" xfId="2319" xr:uid="{00000000-0005-0000-0000-000069070000}"/>
    <cellStyle name="Normal 4 2 2 2 2 2 2 4 2" xfId="2320" xr:uid="{00000000-0005-0000-0000-00006A070000}"/>
    <cellStyle name="Normal 4 2 2 2 2 2 2 4 3" xfId="2321" xr:uid="{00000000-0005-0000-0000-00006B070000}"/>
    <cellStyle name="Normal 4 2 2 2 2 2 2 5" xfId="2322" xr:uid="{00000000-0005-0000-0000-00006C070000}"/>
    <cellStyle name="Normal 4 2 2 2 2 2 2 6" xfId="2323" xr:uid="{00000000-0005-0000-0000-00006D070000}"/>
    <cellStyle name="Normal 4 2 2 2 2 2 2 7" xfId="2324" xr:uid="{00000000-0005-0000-0000-00006E070000}"/>
    <cellStyle name="Normal 4 2 2 2 2 2 3" xfId="2325" xr:uid="{00000000-0005-0000-0000-00006F070000}"/>
    <cellStyle name="Normal 4 2 2 2 2 2 3 2" xfId="2326" xr:uid="{00000000-0005-0000-0000-000070070000}"/>
    <cellStyle name="Normal 4 2 2 2 2 2 3 2 2" xfId="2327" xr:uid="{00000000-0005-0000-0000-000071070000}"/>
    <cellStyle name="Normal 4 2 2 2 2 2 3 2 3" xfId="2328" xr:uid="{00000000-0005-0000-0000-000072070000}"/>
    <cellStyle name="Normal 4 2 2 2 2 2 3 3" xfId="2329" xr:uid="{00000000-0005-0000-0000-000073070000}"/>
    <cellStyle name="Normal 4 2 2 2 2 2 3 4" xfId="2330" xr:uid="{00000000-0005-0000-0000-000074070000}"/>
    <cellStyle name="Normal 4 2 2 2 2 2 3 5" xfId="2331" xr:uid="{00000000-0005-0000-0000-000075070000}"/>
    <cellStyle name="Normal 4 2 2 2 2 2 4" xfId="2332" xr:uid="{00000000-0005-0000-0000-000076070000}"/>
    <cellStyle name="Normal 4 2 2 2 2 2 4 2" xfId="2333" xr:uid="{00000000-0005-0000-0000-000077070000}"/>
    <cellStyle name="Normal 4 2 2 2 2 2 4 2 2" xfId="2334" xr:uid="{00000000-0005-0000-0000-000078070000}"/>
    <cellStyle name="Normal 4 2 2 2 2 2 4 2 3" xfId="2335" xr:uid="{00000000-0005-0000-0000-000079070000}"/>
    <cellStyle name="Normal 4 2 2 2 2 2 4 3" xfId="2336" xr:uid="{00000000-0005-0000-0000-00007A070000}"/>
    <cellStyle name="Normal 4 2 2 2 2 2 4 4" xfId="2337" xr:uid="{00000000-0005-0000-0000-00007B070000}"/>
    <cellStyle name="Normal 4 2 2 2 2 2 4 5" xfId="2338" xr:uid="{00000000-0005-0000-0000-00007C070000}"/>
    <cellStyle name="Normal 4 2 2 2 2 2 5" xfId="2339" xr:uid="{00000000-0005-0000-0000-00007D070000}"/>
    <cellStyle name="Normal 4 2 2 2 2 2 5 2" xfId="2340" xr:uid="{00000000-0005-0000-0000-00007E070000}"/>
    <cellStyle name="Normal 4 2 2 2 2 2 5 3" xfId="2341" xr:uid="{00000000-0005-0000-0000-00007F070000}"/>
    <cellStyle name="Normal 4 2 2 2 2 2 6" xfId="2342" xr:uid="{00000000-0005-0000-0000-000080070000}"/>
    <cellStyle name="Normal 4 2 2 2 2 2 7" xfId="2343" xr:uid="{00000000-0005-0000-0000-000081070000}"/>
    <cellStyle name="Normal 4 2 2 2 2 2 8" xfId="2344" xr:uid="{00000000-0005-0000-0000-000082070000}"/>
    <cellStyle name="Normal 4 2 2 2 2 3" xfId="2345" xr:uid="{00000000-0005-0000-0000-000083070000}"/>
    <cellStyle name="Normal 4 2 2 2 2 3 2" xfId="2346" xr:uid="{00000000-0005-0000-0000-000084070000}"/>
    <cellStyle name="Normal 4 2 2 2 2 3 2 2" xfId="2347" xr:uid="{00000000-0005-0000-0000-000085070000}"/>
    <cellStyle name="Normal 4 2 2 2 2 3 2 2 2" xfId="2348" xr:uid="{00000000-0005-0000-0000-000086070000}"/>
    <cellStyle name="Normal 4 2 2 2 2 3 2 2 3" xfId="2349" xr:uid="{00000000-0005-0000-0000-000087070000}"/>
    <cellStyle name="Normal 4 2 2 2 2 3 2 3" xfId="2350" xr:uid="{00000000-0005-0000-0000-000088070000}"/>
    <cellStyle name="Normal 4 2 2 2 2 3 2 4" xfId="2351" xr:uid="{00000000-0005-0000-0000-000089070000}"/>
    <cellStyle name="Normal 4 2 2 2 2 3 2 5" xfId="2352" xr:uid="{00000000-0005-0000-0000-00008A070000}"/>
    <cellStyle name="Normal 4 2 2 2 2 3 3" xfId="2353" xr:uid="{00000000-0005-0000-0000-00008B070000}"/>
    <cellStyle name="Normal 4 2 2 2 2 3 3 2" xfId="2354" xr:uid="{00000000-0005-0000-0000-00008C070000}"/>
    <cellStyle name="Normal 4 2 2 2 2 3 3 2 2" xfId="2355" xr:uid="{00000000-0005-0000-0000-00008D070000}"/>
    <cellStyle name="Normal 4 2 2 2 2 3 3 2 3" xfId="2356" xr:uid="{00000000-0005-0000-0000-00008E070000}"/>
    <cellStyle name="Normal 4 2 2 2 2 3 3 3" xfId="2357" xr:uid="{00000000-0005-0000-0000-00008F070000}"/>
    <cellStyle name="Normal 4 2 2 2 2 3 3 4" xfId="2358" xr:uid="{00000000-0005-0000-0000-000090070000}"/>
    <cellStyle name="Normal 4 2 2 2 2 3 3 5" xfId="2359" xr:uid="{00000000-0005-0000-0000-000091070000}"/>
    <cellStyle name="Normal 4 2 2 2 2 3 4" xfId="2360" xr:uid="{00000000-0005-0000-0000-000092070000}"/>
    <cellStyle name="Normal 4 2 2 2 2 3 4 2" xfId="2361" xr:uid="{00000000-0005-0000-0000-000093070000}"/>
    <cellStyle name="Normal 4 2 2 2 2 3 4 3" xfId="2362" xr:uid="{00000000-0005-0000-0000-000094070000}"/>
    <cellStyle name="Normal 4 2 2 2 2 3 5" xfId="2363" xr:uid="{00000000-0005-0000-0000-000095070000}"/>
    <cellStyle name="Normal 4 2 2 2 2 3 6" xfId="2364" xr:uid="{00000000-0005-0000-0000-000096070000}"/>
    <cellStyle name="Normal 4 2 2 2 2 3 7" xfId="2365" xr:uid="{00000000-0005-0000-0000-000097070000}"/>
    <cellStyle name="Normal 4 2 2 2 2 4" xfId="2366" xr:uid="{00000000-0005-0000-0000-000098070000}"/>
    <cellStyle name="Normal 4 2 2 2 2 4 2" xfId="2367" xr:uid="{00000000-0005-0000-0000-000099070000}"/>
    <cellStyle name="Normal 4 2 2 2 2 4 2 2" xfId="2368" xr:uid="{00000000-0005-0000-0000-00009A070000}"/>
    <cellStyle name="Normal 4 2 2 2 2 4 2 3" xfId="2369" xr:uid="{00000000-0005-0000-0000-00009B070000}"/>
    <cellStyle name="Normal 4 2 2 2 2 4 3" xfId="2370" xr:uid="{00000000-0005-0000-0000-00009C070000}"/>
    <cellStyle name="Normal 4 2 2 2 2 4 4" xfId="2371" xr:uid="{00000000-0005-0000-0000-00009D070000}"/>
    <cellStyle name="Normal 4 2 2 2 2 4 5" xfId="2372" xr:uid="{00000000-0005-0000-0000-00009E070000}"/>
    <cellStyle name="Normal 4 2 2 2 2 5" xfId="2373" xr:uid="{00000000-0005-0000-0000-00009F070000}"/>
    <cellStyle name="Normal 4 2 2 2 2 5 2" xfId="2374" xr:uid="{00000000-0005-0000-0000-0000A0070000}"/>
    <cellStyle name="Normal 4 2 2 2 2 5 2 2" xfId="2375" xr:uid="{00000000-0005-0000-0000-0000A1070000}"/>
    <cellStyle name="Normal 4 2 2 2 2 5 2 3" xfId="2376" xr:uid="{00000000-0005-0000-0000-0000A2070000}"/>
    <cellStyle name="Normal 4 2 2 2 2 5 3" xfId="2377" xr:uid="{00000000-0005-0000-0000-0000A3070000}"/>
    <cellStyle name="Normal 4 2 2 2 2 5 4" xfId="2378" xr:uid="{00000000-0005-0000-0000-0000A4070000}"/>
    <cellStyle name="Normal 4 2 2 2 2 5 5" xfId="2379" xr:uid="{00000000-0005-0000-0000-0000A5070000}"/>
    <cellStyle name="Normal 4 2 2 2 2 6" xfId="2380" xr:uid="{00000000-0005-0000-0000-0000A6070000}"/>
    <cellStyle name="Normal 4 2 2 2 2 6 2" xfId="2381" xr:uid="{00000000-0005-0000-0000-0000A7070000}"/>
    <cellStyle name="Normal 4 2 2 2 2 6 3" xfId="2382" xr:uid="{00000000-0005-0000-0000-0000A8070000}"/>
    <cellStyle name="Normal 4 2 2 2 2 7" xfId="2383" xr:uid="{00000000-0005-0000-0000-0000A9070000}"/>
    <cellStyle name="Normal 4 2 2 2 2 8" xfId="2384" xr:uid="{00000000-0005-0000-0000-0000AA070000}"/>
    <cellStyle name="Normal 4 2 2 2 2 9" xfId="2385" xr:uid="{00000000-0005-0000-0000-0000AB070000}"/>
    <cellStyle name="Normal 4 2 2 2 3" xfId="2386" xr:uid="{00000000-0005-0000-0000-0000AC070000}"/>
    <cellStyle name="Normal 4 2 2 2 3 2" xfId="2387" xr:uid="{00000000-0005-0000-0000-0000AD070000}"/>
    <cellStyle name="Normal 4 2 2 2 3 2 2" xfId="2388" xr:uid="{00000000-0005-0000-0000-0000AE070000}"/>
    <cellStyle name="Normal 4 2 2 2 3 2 2 2" xfId="2389" xr:uid="{00000000-0005-0000-0000-0000AF070000}"/>
    <cellStyle name="Normal 4 2 2 2 3 2 2 2 2" xfId="2390" xr:uid="{00000000-0005-0000-0000-0000B0070000}"/>
    <cellStyle name="Normal 4 2 2 2 3 2 2 2 2 2" xfId="2391" xr:uid="{00000000-0005-0000-0000-0000B1070000}"/>
    <cellStyle name="Normal 4 2 2 2 3 2 2 2 2 3" xfId="2392" xr:uid="{00000000-0005-0000-0000-0000B2070000}"/>
    <cellStyle name="Normal 4 2 2 2 3 2 2 2 3" xfId="2393" xr:uid="{00000000-0005-0000-0000-0000B3070000}"/>
    <cellStyle name="Normal 4 2 2 2 3 2 2 2 4" xfId="2394" xr:uid="{00000000-0005-0000-0000-0000B4070000}"/>
    <cellStyle name="Normal 4 2 2 2 3 2 2 2 5" xfId="2395" xr:uid="{00000000-0005-0000-0000-0000B5070000}"/>
    <cellStyle name="Normal 4 2 2 2 3 2 2 3" xfId="2396" xr:uid="{00000000-0005-0000-0000-0000B6070000}"/>
    <cellStyle name="Normal 4 2 2 2 3 2 2 3 2" xfId="2397" xr:uid="{00000000-0005-0000-0000-0000B7070000}"/>
    <cellStyle name="Normal 4 2 2 2 3 2 2 3 2 2" xfId="2398" xr:uid="{00000000-0005-0000-0000-0000B8070000}"/>
    <cellStyle name="Normal 4 2 2 2 3 2 2 3 2 3" xfId="2399" xr:uid="{00000000-0005-0000-0000-0000B9070000}"/>
    <cellStyle name="Normal 4 2 2 2 3 2 2 3 3" xfId="2400" xr:uid="{00000000-0005-0000-0000-0000BA070000}"/>
    <cellStyle name="Normal 4 2 2 2 3 2 2 3 4" xfId="2401" xr:uid="{00000000-0005-0000-0000-0000BB070000}"/>
    <cellStyle name="Normal 4 2 2 2 3 2 2 3 5" xfId="2402" xr:uid="{00000000-0005-0000-0000-0000BC070000}"/>
    <cellStyle name="Normal 4 2 2 2 3 2 2 4" xfId="2403" xr:uid="{00000000-0005-0000-0000-0000BD070000}"/>
    <cellStyle name="Normal 4 2 2 2 3 2 2 4 2" xfId="2404" xr:uid="{00000000-0005-0000-0000-0000BE070000}"/>
    <cellStyle name="Normal 4 2 2 2 3 2 2 4 3" xfId="2405" xr:uid="{00000000-0005-0000-0000-0000BF070000}"/>
    <cellStyle name="Normal 4 2 2 2 3 2 2 5" xfId="2406" xr:uid="{00000000-0005-0000-0000-0000C0070000}"/>
    <cellStyle name="Normal 4 2 2 2 3 2 2 6" xfId="2407" xr:uid="{00000000-0005-0000-0000-0000C1070000}"/>
    <cellStyle name="Normal 4 2 2 2 3 2 2 7" xfId="2408" xr:uid="{00000000-0005-0000-0000-0000C2070000}"/>
    <cellStyle name="Normal 4 2 2 2 3 2 3" xfId="2409" xr:uid="{00000000-0005-0000-0000-0000C3070000}"/>
    <cellStyle name="Normal 4 2 2 2 3 2 3 2" xfId="2410" xr:uid="{00000000-0005-0000-0000-0000C4070000}"/>
    <cellStyle name="Normal 4 2 2 2 3 2 3 2 2" xfId="2411" xr:uid="{00000000-0005-0000-0000-0000C5070000}"/>
    <cellStyle name="Normal 4 2 2 2 3 2 3 2 3" xfId="2412" xr:uid="{00000000-0005-0000-0000-0000C6070000}"/>
    <cellStyle name="Normal 4 2 2 2 3 2 3 3" xfId="2413" xr:uid="{00000000-0005-0000-0000-0000C7070000}"/>
    <cellStyle name="Normal 4 2 2 2 3 2 3 4" xfId="2414" xr:uid="{00000000-0005-0000-0000-0000C8070000}"/>
    <cellStyle name="Normal 4 2 2 2 3 2 3 5" xfId="2415" xr:uid="{00000000-0005-0000-0000-0000C9070000}"/>
    <cellStyle name="Normal 4 2 2 2 3 2 4" xfId="2416" xr:uid="{00000000-0005-0000-0000-0000CA070000}"/>
    <cellStyle name="Normal 4 2 2 2 3 2 4 2" xfId="2417" xr:uid="{00000000-0005-0000-0000-0000CB070000}"/>
    <cellStyle name="Normal 4 2 2 2 3 2 4 2 2" xfId="2418" xr:uid="{00000000-0005-0000-0000-0000CC070000}"/>
    <cellStyle name="Normal 4 2 2 2 3 2 4 2 3" xfId="2419" xr:uid="{00000000-0005-0000-0000-0000CD070000}"/>
    <cellStyle name="Normal 4 2 2 2 3 2 4 3" xfId="2420" xr:uid="{00000000-0005-0000-0000-0000CE070000}"/>
    <cellStyle name="Normal 4 2 2 2 3 2 4 4" xfId="2421" xr:uid="{00000000-0005-0000-0000-0000CF070000}"/>
    <cellStyle name="Normal 4 2 2 2 3 2 4 5" xfId="2422" xr:uid="{00000000-0005-0000-0000-0000D0070000}"/>
    <cellStyle name="Normal 4 2 2 2 3 2 5" xfId="2423" xr:uid="{00000000-0005-0000-0000-0000D1070000}"/>
    <cellStyle name="Normal 4 2 2 2 3 2 5 2" xfId="2424" xr:uid="{00000000-0005-0000-0000-0000D2070000}"/>
    <cellStyle name="Normal 4 2 2 2 3 2 5 3" xfId="2425" xr:uid="{00000000-0005-0000-0000-0000D3070000}"/>
    <cellStyle name="Normal 4 2 2 2 3 2 6" xfId="2426" xr:uid="{00000000-0005-0000-0000-0000D4070000}"/>
    <cellStyle name="Normal 4 2 2 2 3 2 7" xfId="2427" xr:uid="{00000000-0005-0000-0000-0000D5070000}"/>
    <cellStyle name="Normal 4 2 2 2 3 2 8" xfId="2428" xr:uid="{00000000-0005-0000-0000-0000D6070000}"/>
    <cellStyle name="Normal 4 2 2 2 3 3" xfId="2429" xr:uid="{00000000-0005-0000-0000-0000D7070000}"/>
    <cellStyle name="Normal 4 2 2 2 3 3 2" xfId="2430" xr:uid="{00000000-0005-0000-0000-0000D8070000}"/>
    <cellStyle name="Normal 4 2 2 2 3 3 2 2" xfId="2431" xr:uid="{00000000-0005-0000-0000-0000D9070000}"/>
    <cellStyle name="Normal 4 2 2 2 3 3 2 2 2" xfId="2432" xr:uid="{00000000-0005-0000-0000-0000DA070000}"/>
    <cellStyle name="Normal 4 2 2 2 3 3 2 2 3" xfId="2433" xr:uid="{00000000-0005-0000-0000-0000DB070000}"/>
    <cellStyle name="Normal 4 2 2 2 3 3 2 3" xfId="2434" xr:uid="{00000000-0005-0000-0000-0000DC070000}"/>
    <cellStyle name="Normal 4 2 2 2 3 3 2 4" xfId="2435" xr:uid="{00000000-0005-0000-0000-0000DD070000}"/>
    <cellStyle name="Normal 4 2 2 2 3 3 2 5" xfId="2436" xr:uid="{00000000-0005-0000-0000-0000DE070000}"/>
    <cellStyle name="Normal 4 2 2 2 3 3 3" xfId="2437" xr:uid="{00000000-0005-0000-0000-0000DF070000}"/>
    <cellStyle name="Normal 4 2 2 2 3 3 3 2" xfId="2438" xr:uid="{00000000-0005-0000-0000-0000E0070000}"/>
    <cellStyle name="Normal 4 2 2 2 3 3 3 2 2" xfId="2439" xr:uid="{00000000-0005-0000-0000-0000E1070000}"/>
    <cellStyle name="Normal 4 2 2 2 3 3 3 2 3" xfId="2440" xr:uid="{00000000-0005-0000-0000-0000E2070000}"/>
    <cellStyle name="Normal 4 2 2 2 3 3 3 3" xfId="2441" xr:uid="{00000000-0005-0000-0000-0000E3070000}"/>
    <cellStyle name="Normal 4 2 2 2 3 3 3 4" xfId="2442" xr:uid="{00000000-0005-0000-0000-0000E4070000}"/>
    <cellStyle name="Normal 4 2 2 2 3 3 3 5" xfId="2443" xr:uid="{00000000-0005-0000-0000-0000E5070000}"/>
    <cellStyle name="Normal 4 2 2 2 3 3 4" xfId="2444" xr:uid="{00000000-0005-0000-0000-0000E6070000}"/>
    <cellStyle name="Normal 4 2 2 2 3 3 4 2" xfId="2445" xr:uid="{00000000-0005-0000-0000-0000E7070000}"/>
    <cellStyle name="Normal 4 2 2 2 3 3 4 3" xfId="2446" xr:uid="{00000000-0005-0000-0000-0000E8070000}"/>
    <cellStyle name="Normal 4 2 2 2 3 3 5" xfId="2447" xr:uid="{00000000-0005-0000-0000-0000E9070000}"/>
    <cellStyle name="Normal 4 2 2 2 3 3 6" xfId="2448" xr:uid="{00000000-0005-0000-0000-0000EA070000}"/>
    <cellStyle name="Normal 4 2 2 2 3 3 7" xfId="2449" xr:uid="{00000000-0005-0000-0000-0000EB070000}"/>
    <cellStyle name="Normal 4 2 2 2 3 4" xfId="2450" xr:uid="{00000000-0005-0000-0000-0000EC070000}"/>
    <cellStyle name="Normal 4 2 2 2 3 4 2" xfId="2451" xr:uid="{00000000-0005-0000-0000-0000ED070000}"/>
    <cellStyle name="Normal 4 2 2 2 3 4 2 2" xfId="2452" xr:uid="{00000000-0005-0000-0000-0000EE070000}"/>
    <cellStyle name="Normal 4 2 2 2 3 4 2 3" xfId="2453" xr:uid="{00000000-0005-0000-0000-0000EF070000}"/>
    <cellStyle name="Normal 4 2 2 2 3 4 3" xfId="2454" xr:uid="{00000000-0005-0000-0000-0000F0070000}"/>
    <cellStyle name="Normal 4 2 2 2 3 4 4" xfId="2455" xr:uid="{00000000-0005-0000-0000-0000F1070000}"/>
    <cellStyle name="Normal 4 2 2 2 3 4 5" xfId="2456" xr:uid="{00000000-0005-0000-0000-0000F2070000}"/>
    <cellStyle name="Normal 4 2 2 2 3 5" xfId="2457" xr:uid="{00000000-0005-0000-0000-0000F3070000}"/>
    <cellStyle name="Normal 4 2 2 2 3 5 2" xfId="2458" xr:uid="{00000000-0005-0000-0000-0000F4070000}"/>
    <cellStyle name="Normal 4 2 2 2 3 5 2 2" xfId="2459" xr:uid="{00000000-0005-0000-0000-0000F5070000}"/>
    <cellStyle name="Normal 4 2 2 2 3 5 2 3" xfId="2460" xr:uid="{00000000-0005-0000-0000-0000F6070000}"/>
    <cellStyle name="Normal 4 2 2 2 3 5 3" xfId="2461" xr:uid="{00000000-0005-0000-0000-0000F7070000}"/>
    <cellStyle name="Normal 4 2 2 2 3 5 4" xfId="2462" xr:uid="{00000000-0005-0000-0000-0000F8070000}"/>
    <cellStyle name="Normal 4 2 2 2 3 5 5" xfId="2463" xr:uid="{00000000-0005-0000-0000-0000F9070000}"/>
    <cellStyle name="Normal 4 2 2 2 3 6" xfId="2464" xr:uid="{00000000-0005-0000-0000-0000FA070000}"/>
    <cellStyle name="Normal 4 2 2 2 3 6 2" xfId="2465" xr:uid="{00000000-0005-0000-0000-0000FB070000}"/>
    <cellStyle name="Normal 4 2 2 2 3 6 3" xfId="2466" xr:uid="{00000000-0005-0000-0000-0000FC070000}"/>
    <cellStyle name="Normal 4 2 2 2 3 7" xfId="2467" xr:uid="{00000000-0005-0000-0000-0000FD070000}"/>
    <cellStyle name="Normal 4 2 2 2 3 8" xfId="2468" xr:uid="{00000000-0005-0000-0000-0000FE070000}"/>
    <cellStyle name="Normal 4 2 2 2 3 9" xfId="2469" xr:uid="{00000000-0005-0000-0000-0000FF070000}"/>
    <cellStyle name="Normal 4 2 2 2 4" xfId="2470" xr:uid="{00000000-0005-0000-0000-000000080000}"/>
    <cellStyle name="Normal 4 2 2 2 4 2" xfId="2471" xr:uid="{00000000-0005-0000-0000-000001080000}"/>
    <cellStyle name="Normal 4 2 2 2 4 2 2" xfId="2472" xr:uid="{00000000-0005-0000-0000-000002080000}"/>
    <cellStyle name="Normal 4 2 2 2 4 2 2 2" xfId="2473" xr:uid="{00000000-0005-0000-0000-000003080000}"/>
    <cellStyle name="Normal 4 2 2 2 4 2 2 2 2" xfId="2474" xr:uid="{00000000-0005-0000-0000-000004080000}"/>
    <cellStyle name="Normal 4 2 2 2 4 2 2 2 2 2" xfId="2475" xr:uid="{00000000-0005-0000-0000-000005080000}"/>
    <cellStyle name="Normal 4 2 2 2 4 2 2 2 2 3" xfId="2476" xr:uid="{00000000-0005-0000-0000-000006080000}"/>
    <cellStyle name="Normal 4 2 2 2 4 2 2 2 3" xfId="2477" xr:uid="{00000000-0005-0000-0000-000007080000}"/>
    <cellStyle name="Normal 4 2 2 2 4 2 2 2 4" xfId="2478" xr:uid="{00000000-0005-0000-0000-000008080000}"/>
    <cellStyle name="Normal 4 2 2 2 4 2 2 2 5" xfId="2479" xr:uid="{00000000-0005-0000-0000-000009080000}"/>
    <cellStyle name="Normal 4 2 2 2 4 2 2 3" xfId="2480" xr:uid="{00000000-0005-0000-0000-00000A080000}"/>
    <cellStyle name="Normal 4 2 2 2 4 2 2 3 2" xfId="2481" xr:uid="{00000000-0005-0000-0000-00000B080000}"/>
    <cellStyle name="Normal 4 2 2 2 4 2 2 3 2 2" xfId="2482" xr:uid="{00000000-0005-0000-0000-00000C080000}"/>
    <cellStyle name="Normal 4 2 2 2 4 2 2 3 2 3" xfId="2483" xr:uid="{00000000-0005-0000-0000-00000D080000}"/>
    <cellStyle name="Normal 4 2 2 2 4 2 2 3 3" xfId="2484" xr:uid="{00000000-0005-0000-0000-00000E080000}"/>
    <cellStyle name="Normal 4 2 2 2 4 2 2 3 4" xfId="2485" xr:uid="{00000000-0005-0000-0000-00000F080000}"/>
    <cellStyle name="Normal 4 2 2 2 4 2 2 3 5" xfId="2486" xr:uid="{00000000-0005-0000-0000-000010080000}"/>
    <cellStyle name="Normal 4 2 2 2 4 2 2 4" xfId="2487" xr:uid="{00000000-0005-0000-0000-000011080000}"/>
    <cellStyle name="Normal 4 2 2 2 4 2 2 4 2" xfId="2488" xr:uid="{00000000-0005-0000-0000-000012080000}"/>
    <cellStyle name="Normal 4 2 2 2 4 2 2 4 3" xfId="2489" xr:uid="{00000000-0005-0000-0000-000013080000}"/>
    <cellStyle name="Normal 4 2 2 2 4 2 2 5" xfId="2490" xr:uid="{00000000-0005-0000-0000-000014080000}"/>
    <cellStyle name="Normal 4 2 2 2 4 2 2 6" xfId="2491" xr:uid="{00000000-0005-0000-0000-000015080000}"/>
    <cellStyle name="Normal 4 2 2 2 4 2 2 7" xfId="2492" xr:uid="{00000000-0005-0000-0000-000016080000}"/>
    <cellStyle name="Normal 4 2 2 2 4 2 3" xfId="2493" xr:uid="{00000000-0005-0000-0000-000017080000}"/>
    <cellStyle name="Normal 4 2 2 2 4 2 3 2" xfId="2494" xr:uid="{00000000-0005-0000-0000-000018080000}"/>
    <cellStyle name="Normal 4 2 2 2 4 2 3 2 2" xfId="2495" xr:uid="{00000000-0005-0000-0000-000019080000}"/>
    <cellStyle name="Normal 4 2 2 2 4 2 3 2 3" xfId="2496" xr:uid="{00000000-0005-0000-0000-00001A080000}"/>
    <cellStyle name="Normal 4 2 2 2 4 2 3 3" xfId="2497" xr:uid="{00000000-0005-0000-0000-00001B080000}"/>
    <cellStyle name="Normal 4 2 2 2 4 2 3 4" xfId="2498" xr:uid="{00000000-0005-0000-0000-00001C080000}"/>
    <cellStyle name="Normal 4 2 2 2 4 2 3 5" xfId="2499" xr:uid="{00000000-0005-0000-0000-00001D080000}"/>
    <cellStyle name="Normal 4 2 2 2 4 2 4" xfId="2500" xr:uid="{00000000-0005-0000-0000-00001E080000}"/>
    <cellStyle name="Normal 4 2 2 2 4 2 4 2" xfId="2501" xr:uid="{00000000-0005-0000-0000-00001F080000}"/>
    <cellStyle name="Normal 4 2 2 2 4 2 4 2 2" xfId="2502" xr:uid="{00000000-0005-0000-0000-000020080000}"/>
    <cellStyle name="Normal 4 2 2 2 4 2 4 2 3" xfId="2503" xr:uid="{00000000-0005-0000-0000-000021080000}"/>
    <cellStyle name="Normal 4 2 2 2 4 2 4 3" xfId="2504" xr:uid="{00000000-0005-0000-0000-000022080000}"/>
    <cellStyle name="Normal 4 2 2 2 4 2 4 4" xfId="2505" xr:uid="{00000000-0005-0000-0000-000023080000}"/>
    <cellStyle name="Normal 4 2 2 2 4 2 4 5" xfId="2506" xr:uid="{00000000-0005-0000-0000-000024080000}"/>
    <cellStyle name="Normal 4 2 2 2 4 2 5" xfId="2507" xr:uid="{00000000-0005-0000-0000-000025080000}"/>
    <cellStyle name="Normal 4 2 2 2 4 2 5 2" xfId="2508" xr:uid="{00000000-0005-0000-0000-000026080000}"/>
    <cellStyle name="Normal 4 2 2 2 4 2 5 3" xfId="2509" xr:uid="{00000000-0005-0000-0000-000027080000}"/>
    <cellStyle name="Normal 4 2 2 2 4 2 6" xfId="2510" xr:uid="{00000000-0005-0000-0000-000028080000}"/>
    <cellStyle name="Normal 4 2 2 2 4 2 7" xfId="2511" xr:uid="{00000000-0005-0000-0000-000029080000}"/>
    <cellStyle name="Normal 4 2 2 2 4 2 8" xfId="2512" xr:uid="{00000000-0005-0000-0000-00002A080000}"/>
    <cellStyle name="Normal 4 2 2 2 4 3" xfId="2513" xr:uid="{00000000-0005-0000-0000-00002B080000}"/>
    <cellStyle name="Normal 4 2 2 2 4 3 2" xfId="2514" xr:uid="{00000000-0005-0000-0000-00002C080000}"/>
    <cellStyle name="Normal 4 2 2 2 4 3 2 2" xfId="2515" xr:uid="{00000000-0005-0000-0000-00002D080000}"/>
    <cellStyle name="Normal 4 2 2 2 4 3 2 2 2" xfId="2516" xr:uid="{00000000-0005-0000-0000-00002E080000}"/>
    <cellStyle name="Normal 4 2 2 2 4 3 2 2 3" xfId="2517" xr:uid="{00000000-0005-0000-0000-00002F080000}"/>
    <cellStyle name="Normal 4 2 2 2 4 3 2 3" xfId="2518" xr:uid="{00000000-0005-0000-0000-000030080000}"/>
    <cellStyle name="Normal 4 2 2 2 4 3 2 4" xfId="2519" xr:uid="{00000000-0005-0000-0000-000031080000}"/>
    <cellStyle name="Normal 4 2 2 2 4 3 2 5" xfId="2520" xr:uid="{00000000-0005-0000-0000-000032080000}"/>
    <cellStyle name="Normal 4 2 2 2 4 3 3" xfId="2521" xr:uid="{00000000-0005-0000-0000-000033080000}"/>
    <cellStyle name="Normal 4 2 2 2 4 3 3 2" xfId="2522" xr:uid="{00000000-0005-0000-0000-000034080000}"/>
    <cellStyle name="Normal 4 2 2 2 4 3 3 2 2" xfId="2523" xr:uid="{00000000-0005-0000-0000-000035080000}"/>
    <cellStyle name="Normal 4 2 2 2 4 3 3 2 3" xfId="2524" xr:uid="{00000000-0005-0000-0000-000036080000}"/>
    <cellStyle name="Normal 4 2 2 2 4 3 3 3" xfId="2525" xr:uid="{00000000-0005-0000-0000-000037080000}"/>
    <cellStyle name="Normal 4 2 2 2 4 3 3 4" xfId="2526" xr:uid="{00000000-0005-0000-0000-000038080000}"/>
    <cellStyle name="Normal 4 2 2 2 4 3 3 5" xfId="2527" xr:uid="{00000000-0005-0000-0000-000039080000}"/>
    <cellStyle name="Normal 4 2 2 2 4 3 4" xfId="2528" xr:uid="{00000000-0005-0000-0000-00003A080000}"/>
    <cellStyle name="Normal 4 2 2 2 4 3 4 2" xfId="2529" xr:uid="{00000000-0005-0000-0000-00003B080000}"/>
    <cellStyle name="Normal 4 2 2 2 4 3 4 3" xfId="2530" xr:uid="{00000000-0005-0000-0000-00003C080000}"/>
    <cellStyle name="Normal 4 2 2 2 4 3 5" xfId="2531" xr:uid="{00000000-0005-0000-0000-00003D080000}"/>
    <cellStyle name="Normal 4 2 2 2 4 3 6" xfId="2532" xr:uid="{00000000-0005-0000-0000-00003E080000}"/>
    <cellStyle name="Normal 4 2 2 2 4 3 7" xfId="2533" xr:uid="{00000000-0005-0000-0000-00003F080000}"/>
    <cellStyle name="Normal 4 2 2 2 4 4" xfId="2534" xr:uid="{00000000-0005-0000-0000-000040080000}"/>
    <cellStyle name="Normal 4 2 2 2 4 4 2" xfId="2535" xr:uid="{00000000-0005-0000-0000-000041080000}"/>
    <cellStyle name="Normal 4 2 2 2 4 4 2 2" xfId="2536" xr:uid="{00000000-0005-0000-0000-000042080000}"/>
    <cellStyle name="Normal 4 2 2 2 4 4 2 3" xfId="2537" xr:uid="{00000000-0005-0000-0000-000043080000}"/>
    <cellStyle name="Normal 4 2 2 2 4 4 3" xfId="2538" xr:uid="{00000000-0005-0000-0000-000044080000}"/>
    <cellStyle name="Normal 4 2 2 2 4 4 4" xfId="2539" xr:uid="{00000000-0005-0000-0000-000045080000}"/>
    <cellStyle name="Normal 4 2 2 2 4 4 5" xfId="2540" xr:uid="{00000000-0005-0000-0000-000046080000}"/>
    <cellStyle name="Normal 4 2 2 2 4 5" xfId="2541" xr:uid="{00000000-0005-0000-0000-000047080000}"/>
    <cellStyle name="Normal 4 2 2 2 4 5 2" xfId="2542" xr:uid="{00000000-0005-0000-0000-000048080000}"/>
    <cellStyle name="Normal 4 2 2 2 4 5 2 2" xfId="2543" xr:uid="{00000000-0005-0000-0000-000049080000}"/>
    <cellStyle name="Normal 4 2 2 2 4 5 2 3" xfId="2544" xr:uid="{00000000-0005-0000-0000-00004A080000}"/>
    <cellStyle name="Normal 4 2 2 2 4 5 3" xfId="2545" xr:uid="{00000000-0005-0000-0000-00004B080000}"/>
    <cellStyle name="Normal 4 2 2 2 4 5 4" xfId="2546" xr:uid="{00000000-0005-0000-0000-00004C080000}"/>
    <cellStyle name="Normal 4 2 2 2 4 5 5" xfId="2547" xr:uid="{00000000-0005-0000-0000-00004D080000}"/>
    <cellStyle name="Normal 4 2 2 2 4 6" xfId="2548" xr:uid="{00000000-0005-0000-0000-00004E080000}"/>
    <cellStyle name="Normal 4 2 2 2 4 6 2" xfId="2549" xr:uid="{00000000-0005-0000-0000-00004F080000}"/>
    <cellStyle name="Normal 4 2 2 2 4 6 3" xfId="2550" xr:uid="{00000000-0005-0000-0000-000050080000}"/>
    <cellStyle name="Normal 4 2 2 2 4 7" xfId="2551" xr:uid="{00000000-0005-0000-0000-000051080000}"/>
    <cellStyle name="Normal 4 2 2 2 4 8" xfId="2552" xr:uid="{00000000-0005-0000-0000-000052080000}"/>
    <cellStyle name="Normal 4 2 2 2 4 9" xfId="2553" xr:uid="{00000000-0005-0000-0000-000053080000}"/>
    <cellStyle name="Normal 4 2 2 2 5" xfId="2554" xr:uid="{00000000-0005-0000-0000-000054080000}"/>
    <cellStyle name="Normal 4 2 2 2 5 2" xfId="2555" xr:uid="{00000000-0005-0000-0000-000055080000}"/>
    <cellStyle name="Normal 4 2 2 2 5 2 2" xfId="2556" xr:uid="{00000000-0005-0000-0000-000056080000}"/>
    <cellStyle name="Normal 4 2 2 2 5 2 2 2" xfId="2557" xr:uid="{00000000-0005-0000-0000-000057080000}"/>
    <cellStyle name="Normal 4 2 2 2 5 2 2 2 2" xfId="2558" xr:uid="{00000000-0005-0000-0000-000058080000}"/>
    <cellStyle name="Normal 4 2 2 2 5 2 2 2 3" xfId="2559" xr:uid="{00000000-0005-0000-0000-000059080000}"/>
    <cellStyle name="Normal 4 2 2 2 5 2 2 3" xfId="2560" xr:uid="{00000000-0005-0000-0000-00005A080000}"/>
    <cellStyle name="Normal 4 2 2 2 5 2 2 4" xfId="2561" xr:uid="{00000000-0005-0000-0000-00005B080000}"/>
    <cellStyle name="Normal 4 2 2 2 5 2 2 5" xfId="2562" xr:uid="{00000000-0005-0000-0000-00005C080000}"/>
    <cellStyle name="Normal 4 2 2 2 5 2 3" xfId="2563" xr:uid="{00000000-0005-0000-0000-00005D080000}"/>
    <cellStyle name="Normal 4 2 2 2 5 2 3 2" xfId="2564" xr:uid="{00000000-0005-0000-0000-00005E080000}"/>
    <cellStyle name="Normal 4 2 2 2 5 2 3 2 2" xfId="2565" xr:uid="{00000000-0005-0000-0000-00005F080000}"/>
    <cellStyle name="Normal 4 2 2 2 5 2 3 2 3" xfId="2566" xr:uid="{00000000-0005-0000-0000-000060080000}"/>
    <cellStyle name="Normal 4 2 2 2 5 2 3 3" xfId="2567" xr:uid="{00000000-0005-0000-0000-000061080000}"/>
    <cellStyle name="Normal 4 2 2 2 5 2 3 4" xfId="2568" xr:uid="{00000000-0005-0000-0000-000062080000}"/>
    <cellStyle name="Normal 4 2 2 2 5 2 3 5" xfId="2569" xr:uid="{00000000-0005-0000-0000-000063080000}"/>
    <cellStyle name="Normal 4 2 2 2 5 2 4" xfId="2570" xr:uid="{00000000-0005-0000-0000-000064080000}"/>
    <cellStyle name="Normal 4 2 2 2 5 2 4 2" xfId="2571" xr:uid="{00000000-0005-0000-0000-000065080000}"/>
    <cellStyle name="Normal 4 2 2 2 5 2 4 3" xfId="2572" xr:uid="{00000000-0005-0000-0000-000066080000}"/>
    <cellStyle name="Normal 4 2 2 2 5 2 5" xfId="2573" xr:uid="{00000000-0005-0000-0000-000067080000}"/>
    <cellStyle name="Normal 4 2 2 2 5 2 6" xfId="2574" xr:uid="{00000000-0005-0000-0000-000068080000}"/>
    <cellStyle name="Normal 4 2 2 2 5 2 7" xfId="2575" xr:uid="{00000000-0005-0000-0000-000069080000}"/>
    <cellStyle name="Normal 4 2 2 2 5 3" xfId="2576" xr:uid="{00000000-0005-0000-0000-00006A080000}"/>
    <cellStyle name="Normal 4 2 2 2 5 3 2" xfId="2577" xr:uid="{00000000-0005-0000-0000-00006B080000}"/>
    <cellStyle name="Normal 4 2 2 2 5 3 2 2" xfId="2578" xr:uid="{00000000-0005-0000-0000-00006C080000}"/>
    <cellStyle name="Normal 4 2 2 2 5 3 2 3" xfId="2579" xr:uid="{00000000-0005-0000-0000-00006D080000}"/>
    <cellStyle name="Normal 4 2 2 2 5 3 3" xfId="2580" xr:uid="{00000000-0005-0000-0000-00006E080000}"/>
    <cellStyle name="Normal 4 2 2 2 5 3 4" xfId="2581" xr:uid="{00000000-0005-0000-0000-00006F080000}"/>
    <cellStyle name="Normal 4 2 2 2 5 3 5" xfId="2582" xr:uid="{00000000-0005-0000-0000-000070080000}"/>
    <cellStyle name="Normal 4 2 2 2 5 4" xfId="2583" xr:uid="{00000000-0005-0000-0000-000071080000}"/>
    <cellStyle name="Normal 4 2 2 2 5 4 2" xfId="2584" xr:uid="{00000000-0005-0000-0000-000072080000}"/>
    <cellStyle name="Normal 4 2 2 2 5 4 2 2" xfId="2585" xr:uid="{00000000-0005-0000-0000-000073080000}"/>
    <cellStyle name="Normal 4 2 2 2 5 4 2 3" xfId="2586" xr:uid="{00000000-0005-0000-0000-000074080000}"/>
    <cellStyle name="Normal 4 2 2 2 5 4 3" xfId="2587" xr:uid="{00000000-0005-0000-0000-000075080000}"/>
    <cellStyle name="Normal 4 2 2 2 5 4 4" xfId="2588" xr:uid="{00000000-0005-0000-0000-000076080000}"/>
    <cellStyle name="Normal 4 2 2 2 5 4 5" xfId="2589" xr:uid="{00000000-0005-0000-0000-000077080000}"/>
    <cellStyle name="Normal 4 2 2 2 5 5" xfId="2590" xr:uid="{00000000-0005-0000-0000-000078080000}"/>
    <cellStyle name="Normal 4 2 2 2 5 5 2" xfId="2591" xr:uid="{00000000-0005-0000-0000-000079080000}"/>
    <cellStyle name="Normal 4 2 2 2 5 5 3" xfId="2592" xr:uid="{00000000-0005-0000-0000-00007A080000}"/>
    <cellStyle name="Normal 4 2 2 2 5 6" xfId="2593" xr:uid="{00000000-0005-0000-0000-00007B080000}"/>
    <cellStyle name="Normal 4 2 2 2 5 7" xfId="2594" xr:uid="{00000000-0005-0000-0000-00007C080000}"/>
    <cellStyle name="Normal 4 2 2 2 5 8" xfId="2595" xr:uid="{00000000-0005-0000-0000-00007D080000}"/>
    <cellStyle name="Normal 4 2 2 2 6" xfId="2596" xr:uid="{00000000-0005-0000-0000-00007E080000}"/>
    <cellStyle name="Normal 4 2 2 2 6 2" xfId="2597" xr:uid="{00000000-0005-0000-0000-00007F080000}"/>
    <cellStyle name="Normal 4 2 2 2 6 2 2" xfId="2598" xr:uid="{00000000-0005-0000-0000-000080080000}"/>
    <cellStyle name="Normal 4 2 2 2 6 2 2 2" xfId="2599" xr:uid="{00000000-0005-0000-0000-000081080000}"/>
    <cellStyle name="Normal 4 2 2 2 6 2 2 3" xfId="2600" xr:uid="{00000000-0005-0000-0000-000082080000}"/>
    <cellStyle name="Normal 4 2 2 2 6 2 3" xfId="2601" xr:uid="{00000000-0005-0000-0000-000083080000}"/>
    <cellStyle name="Normal 4 2 2 2 6 2 4" xfId="2602" xr:uid="{00000000-0005-0000-0000-000084080000}"/>
    <cellStyle name="Normal 4 2 2 2 6 2 5" xfId="2603" xr:uid="{00000000-0005-0000-0000-000085080000}"/>
    <cellStyle name="Normal 4 2 2 2 6 3" xfId="2604" xr:uid="{00000000-0005-0000-0000-000086080000}"/>
    <cellStyle name="Normal 4 2 2 2 6 3 2" xfId="2605" xr:uid="{00000000-0005-0000-0000-000087080000}"/>
    <cellStyle name="Normal 4 2 2 2 6 3 2 2" xfId="2606" xr:uid="{00000000-0005-0000-0000-000088080000}"/>
    <cellStyle name="Normal 4 2 2 2 6 3 2 3" xfId="2607" xr:uid="{00000000-0005-0000-0000-000089080000}"/>
    <cellStyle name="Normal 4 2 2 2 6 3 3" xfId="2608" xr:uid="{00000000-0005-0000-0000-00008A080000}"/>
    <cellStyle name="Normal 4 2 2 2 6 3 4" xfId="2609" xr:uid="{00000000-0005-0000-0000-00008B080000}"/>
    <cellStyle name="Normal 4 2 2 2 6 3 5" xfId="2610" xr:uid="{00000000-0005-0000-0000-00008C080000}"/>
    <cellStyle name="Normal 4 2 2 2 6 4" xfId="2611" xr:uid="{00000000-0005-0000-0000-00008D080000}"/>
    <cellStyle name="Normal 4 2 2 2 6 4 2" xfId="2612" xr:uid="{00000000-0005-0000-0000-00008E080000}"/>
    <cellStyle name="Normal 4 2 2 2 6 4 3" xfId="2613" xr:uid="{00000000-0005-0000-0000-00008F080000}"/>
    <cellStyle name="Normal 4 2 2 2 6 5" xfId="2614" xr:uid="{00000000-0005-0000-0000-000090080000}"/>
    <cellStyle name="Normal 4 2 2 2 6 6" xfId="2615" xr:uid="{00000000-0005-0000-0000-000091080000}"/>
    <cellStyle name="Normal 4 2 2 2 6 7" xfId="2616" xr:uid="{00000000-0005-0000-0000-000092080000}"/>
    <cellStyle name="Normal 4 2 2 2 7" xfId="2617" xr:uid="{00000000-0005-0000-0000-000093080000}"/>
    <cellStyle name="Normal 4 2 2 2 7 2" xfId="2618" xr:uid="{00000000-0005-0000-0000-000094080000}"/>
    <cellStyle name="Normal 4 2 2 2 7 2 2" xfId="2619" xr:uid="{00000000-0005-0000-0000-000095080000}"/>
    <cellStyle name="Normal 4 2 2 2 7 2 2 2" xfId="2620" xr:uid="{00000000-0005-0000-0000-000096080000}"/>
    <cellStyle name="Normal 4 2 2 2 7 2 2 3" xfId="2621" xr:uid="{00000000-0005-0000-0000-000097080000}"/>
    <cellStyle name="Normal 4 2 2 2 7 2 3" xfId="2622" xr:uid="{00000000-0005-0000-0000-000098080000}"/>
    <cellStyle name="Normal 4 2 2 2 7 2 4" xfId="2623" xr:uid="{00000000-0005-0000-0000-000099080000}"/>
    <cellStyle name="Normal 4 2 2 2 7 2 5" xfId="2624" xr:uid="{00000000-0005-0000-0000-00009A080000}"/>
    <cellStyle name="Normal 4 2 2 2 7 3" xfId="2625" xr:uid="{00000000-0005-0000-0000-00009B080000}"/>
    <cellStyle name="Normal 4 2 2 2 7 3 2" xfId="2626" xr:uid="{00000000-0005-0000-0000-00009C080000}"/>
    <cellStyle name="Normal 4 2 2 2 7 3 2 2" xfId="2627" xr:uid="{00000000-0005-0000-0000-00009D080000}"/>
    <cellStyle name="Normal 4 2 2 2 7 3 2 3" xfId="2628" xr:uid="{00000000-0005-0000-0000-00009E080000}"/>
    <cellStyle name="Normal 4 2 2 2 7 3 3" xfId="2629" xr:uid="{00000000-0005-0000-0000-00009F080000}"/>
    <cellStyle name="Normal 4 2 2 2 7 3 4" xfId="2630" xr:uid="{00000000-0005-0000-0000-0000A0080000}"/>
    <cellStyle name="Normal 4 2 2 2 7 3 5" xfId="2631" xr:uid="{00000000-0005-0000-0000-0000A1080000}"/>
    <cellStyle name="Normal 4 2 2 2 7 4" xfId="2632" xr:uid="{00000000-0005-0000-0000-0000A2080000}"/>
    <cellStyle name="Normal 4 2 2 2 7 4 2" xfId="2633" xr:uid="{00000000-0005-0000-0000-0000A3080000}"/>
    <cellStyle name="Normal 4 2 2 2 7 4 3" xfId="2634" xr:uid="{00000000-0005-0000-0000-0000A4080000}"/>
    <cellStyle name="Normal 4 2 2 2 7 5" xfId="2635" xr:uid="{00000000-0005-0000-0000-0000A5080000}"/>
    <cellStyle name="Normal 4 2 2 2 7 6" xfId="2636" xr:uid="{00000000-0005-0000-0000-0000A6080000}"/>
    <cellStyle name="Normal 4 2 2 2 7 7" xfId="2637" xr:uid="{00000000-0005-0000-0000-0000A7080000}"/>
    <cellStyle name="Normal 4 2 2 2 8" xfId="2638" xr:uid="{00000000-0005-0000-0000-0000A8080000}"/>
    <cellStyle name="Normal 4 2 2 2 8 2" xfId="2639" xr:uid="{00000000-0005-0000-0000-0000A9080000}"/>
    <cellStyle name="Normal 4 2 2 2 8 2 2" xfId="2640" xr:uid="{00000000-0005-0000-0000-0000AA080000}"/>
    <cellStyle name="Normal 4 2 2 2 8 2 3" xfId="2641" xr:uid="{00000000-0005-0000-0000-0000AB080000}"/>
    <cellStyle name="Normal 4 2 2 2 8 3" xfId="2642" xr:uid="{00000000-0005-0000-0000-0000AC080000}"/>
    <cellStyle name="Normal 4 2 2 2 8 4" xfId="2643" xr:uid="{00000000-0005-0000-0000-0000AD080000}"/>
    <cellStyle name="Normal 4 2 2 2 8 5" xfId="2644" xr:uid="{00000000-0005-0000-0000-0000AE080000}"/>
    <cellStyle name="Normal 4 2 2 2 9" xfId="2645" xr:uid="{00000000-0005-0000-0000-0000AF080000}"/>
    <cellStyle name="Normal 4 2 2 2 9 2" xfId="2646" xr:uid="{00000000-0005-0000-0000-0000B0080000}"/>
    <cellStyle name="Normal 4 2 2 2 9 2 2" xfId="2647" xr:uid="{00000000-0005-0000-0000-0000B1080000}"/>
    <cellStyle name="Normal 4 2 2 2 9 2 3" xfId="2648" xr:uid="{00000000-0005-0000-0000-0000B2080000}"/>
    <cellStyle name="Normal 4 2 2 2 9 3" xfId="2649" xr:uid="{00000000-0005-0000-0000-0000B3080000}"/>
    <cellStyle name="Normal 4 2 2 2 9 4" xfId="2650" xr:uid="{00000000-0005-0000-0000-0000B4080000}"/>
    <cellStyle name="Normal 4 2 2 2 9 5" xfId="2651" xr:uid="{00000000-0005-0000-0000-0000B5080000}"/>
    <cellStyle name="Normal 4 2 2 3" xfId="2652" xr:uid="{00000000-0005-0000-0000-0000B6080000}"/>
    <cellStyle name="Normal 4 2 2 3 2" xfId="2653" xr:uid="{00000000-0005-0000-0000-0000B7080000}"/>
    <cellStyle name="Normal 4 2 2 3 2 2" xfId="2654" xr:uid="{00000000-0005-0000-0000-0000B8080000}"/>
    <cellStyle name="Normal 4 2 2 3 2 2 2" xfId="2655" xr:uid="{00000000-0005-0000-0000-0000B9080000}"/>
    <cellStyle name="Normal 4 2 2 3 2 2 2 2" xfId="2656" xr:uid="{00000000-0005-0000-0000-0000BA080000}"/>
    <cellStyle name="Normal 4 2 2 3 2 2 2 2 2" xfId="2657" xr:uid="{00000000-0005-0000-0000-0000BB080000}"/>
    <cellStyle name="Normal 4 2 2 3 2 2 2 2 3" xfId="2658" xr:uid="{00000000-0005-0000-0000-0000BC080000}"/>
    <cellStyle name="Normal 4 2 2 3 2 2 2 3" xfId="2659" xr:uid="{00000000-0005-0000-0000-0000BD080000}"/>
    <cellStyle name="Normal 4 2 2 3 2 2 2 4" xfId="2660" xr:uid="{00000000-0005-0000-0000-0000BE080000}"/>
    <cellStyle name="Normal 4 2 2 3 2 2 2 5" xfId="2661" xr:uid="{00000000-0005-0000-0000-0000BF080000}"/>
    <cellStyle name="Normal 4 2 2 3 2 2 3" xfId="2662" xr:uid="{00000000-0005-0000-0000-0000C0080000}"/>
    <cellStyle name="Normal 4 2 2 3 2 2 3 2" xfId="2663" xr:uid="{00000000-0005-0000-0000-0000C1080000}"/>
    <cellStyle name="Normal 4 2 2 3 2 2 3 2 2" xfId="2664" xr:uid="{00000000-0005-0000-0000-0000C2080000}"/>
    <cellStyle name="Normal 4 2 2 3 2 2 3 2 3" xfId="2665" xr:uid="{00000000-0005-0000-0000-0000C3080000}"/>
    <cellStyle name="Normal 4 2 2 3 2 2 3 3" xfId="2666" xr:uid="{00000000-0005-0000-0000-0000C4080000}"/>
    <cellStyle name="Normal 4 2 2 3 2 2 3 4" xfId="2667" xr:uid="{00000000-0005-0000-0000-0000C5080000}"/>
    <cellStyle name="Normal 4 2 2 3 2 2 3 5" xfId="2668" xr:uid="{00000000-0005-0000-0000-0000C6080000}"/>
    <cellStyle name="Normal 4 2 2 3 2 2 4" xfId="2669" xr:uid="{00000000-0005-0000-0000-0000C7080000}"/>
    <cellStyle name="Normal 4 2 2 3 2 2 4 2" xfId="2670" xr:uid="{00000000-0005-0000-0000-0000C8080000}"/>
    <cellStyle name="Normal 4 2 2 3 2 2 4 3" xfId="2671" xr:uid="{00000000-0005-0000-0000-0000C9080000}"/>
    <cellStyle name="Normal 4 2 2 3 2 2 5" xfId="2672" xr:uid="{00000000-0005-0000-0000-0000CA080000}"/>
    <cellStyle name="Normal 4 2 2 3 2 2 6" xfId="2673" xr:uid="{00000000-0005-0000-0000-0000CB080000}"/>
    <cellStyle name="Normal 4 2 2 3 2 2 7" xfId="2674" xr:uid="{00000000-0005-0000-0000-0000CC080000}"/>
    <cellStyle name="Normal 4 2 2 3 2 3" xfId="2675" xr:uid="{00000000-0005-0000-0000-0000CD080000}"/>
    <cellStyle name="Normal 4 2 2 3 2 3 2" xfId="2676" xr:uid="{00000000-0005-0000-0000-0000CE080000}"/>
    <cellStyle name="Normal 4 2 2 3 2 3 2 2" xfId="2677" xr:uid="{00000000-0005-0000-0000-0000CF080000}"/>
    <cellStyle name="Normal 4 2 2 3 2 3 2 3" xfId="2678" xr:uid="{00000000-0005-0000-0000-0000D0080000}"/>
    <cellStyle name="Normal 4 2 2 3 2 3 3" xfId="2679" xr:uid="{00000000-0005-0000-0000-0000D1080000}"/>
    <cellStyle name="Normal 4 2 2 3 2 3 4" xfId="2680" xr:uid="{00000000-0005-0000-0000-0000D2080000}"/>
    <cellStyle name="Normal 4 2 2 3 2 3 5" xfId="2681" xr:uid="{00000000-0005-0000-0000-0000D3080000}"/>
    <cellStyle name="Normal 4 2 2 3 2 4" xfId="2682" xr:uid="{00000000-0005-0000-0000-0000D4080000}"/>
    <cellStyle name="Normal 4 2 2 3 2 4 2" xfId="2683" xr:uid="{00000000-0005-0000-0000-0000D5080000}"/>
    <cellStyle name="Normal 4 2 2 3 2 4 2 2" xfId="2684" xr:uid="{00000000-0005-0000-0000-0000D6080000}"/>
    <cellStyle name="Normal 4 2 2 3 2 4 2 3" xfId="2685" xr:uid="{00000000-0005-0000-0000-0000D7080000}"/>
    <cellStyle name="Normal 4 2 2 3 2 4 3" xfId="2686" xr:uid="{00000000-0005-0000-0000-0000D8080000}"/>
    <cellStyle name="Normal 4 2 2 3 2 4 4" xfId="2687" xr:uid="{00000000-0005-0000-0000-0000D9080000}"/>
    <cellStyle name="Normal 4 2 2 3 2 4 5" xfId="2688" xr:uid="{00000000-0005-0000-0000-0000DA080000}"/>
    <cellStyle name="Normal 4 2 2 3 2 5" xfId="2689" xr:uid="{00000000-0005-0000-0000-0000DB080000}"/>
    <cellStyle name="Normal 4 2 2 3 2 5 2" xfId="2690" xr:uid="{00000000-0005-0000-0000-0000DC080000}"/>
    <cellStyle name="Normal 4 2 2 3 2 5 3" xfId="2691" xr:uid="{00000000-0005-0000-0000-0000DD080000}"/>
    <cellStyle name="Normal 4 2 2 3 2 6" xfId="2692" xr:uid="{00000000-0005-0000-0000-0000DE080000}"/>
    <cellStyle name="Normal 4 2 2 3 2 7" xfId="2693" xr:uid="{00000000-0005-0000-0000-0000DF080000}"/>
    <cellStyle name="Normal 4 2 2 3 2 8" xfId="2694" xr:uid="{00000000-0005-0000-0000-0000E0080000}"/>
    <cellStyle name="Normal 4 2 2 3 3" xfId="2695" xr:uid="{00000000-0005-0000-0000-0000E1080000}"/>
    <cellStyle name="Normal 4 2 2 3 3 2" xfId="2696" xr:uid="{00000000-0005-0000-0000-0000E2080000}"/>
    <cellStyle name="Normal 4 2 2 3 3 2 2" xfId="2697" xr:uid="{00000000-0005-0000-0000-0000E3080000}"/>
    <cellStyle name="Normal 4 2 2 3 3 2 2 2" xfId="2698" xr:uid="{00000000-0005-0000-0000-0000E4080000}"/>
    <cellStyle name="Normal 4 2 2 3 3 2 2 3" xfId="2699" xr:uid="{00000000-0005-0000-0000-0000E5080000}"/>
    <cellStyle name="Normal 4 2 2 3 3 2 3" xfId="2700" xr:uid="{00000000-0005-0000-0000-0000E6080000}"/>
    <cellStyle name="Normal 4 2 2 3 3 2 4" xfId="2701" xr:uid="{00000000-0005-0000-0000-0000E7080000}"/>
    <cellStyle name="Normal 4 2 2 3 3 2 5" xfId="2702" xr:uid="{00000000-0005-0000-0000-0000E8080000}"/>
    <cellStyle name="Normal 4 2 2 3 3 3" xfId="2703" xr:uid="{00000000-0005-0000-0000-0000E9080000}"/>
    <cellStyle name="Normal 4 2 2 3 3 3 2" xfId="2704" xr:uid="{00000000-0005-0000-0000-0000EA080000}"/>
    <cellStyle name="Normal 4 2 2 3 3 3 2 2" xfId="2705" xr:uid="{00000000-0005-0000-0000-0000EB080000}"/>
    <cellStyle name="Normal 4 2 2 3 3 3 2 3" xfId="2706" xr:uid="{00000000-0005-0000-0000-0000EC080000}"/>
    <cellStyle name="Normal 4 2 2 3 3 3 3" xfId="2707" xr:uid="{00000000-0005-0000-0000-0000ED080000}"/>
    <cellStyle name="Normal 4 2 2 3 3 3 4" xfId="2708" xr:uid="{00000000-0005-0000-0000-0000EE080000}"/>
    <cellStyle name="Normal 4 2 2 3 3 3 5" xfId="2709" xr:uid="{00000000-0005-0000-0000-0000EF080000}"/>
    <cellStyle name="Normal 4 2 2 3 3 4" xfId="2710" xr:uid="{00000000-0005-0000-0000-0000F0080000}"/>
    <cellStyle name="Normal 4 2 2 3 3 4 2" xfId="2711" xr:uid="{00000000-0005-0000-0000-0000F1080000}"/>
    <cellStyle name="Normal 4 2 2 3 3 4 3" xfId="2712" xr:uid="{00000000-0005-0000-0000-0000F2080000}"/>
    <cellStyle name="Normal 4 2 2 3 3 5" xfId="2713" xr:uid="{00000000-0005-0000-0000-0000F3080000}"/>
    <cellStyle name="Normal 4 2 2 3 3 6" xfId="2714" xr:uid="{00000000-0005-0000-0000-0000F4080000}"/>
    <cellStyle name="Normal 4 2 2 3 3 7" xfId="2715" xr:uid="{00000000-0005-0000-0000-0000F5080000}"/>
    <cellStyle name="Normal 4 2 2 3 4" xfId="2716" xr:uid="{00000000-0005-0000-0000-0000F6080000}"/>
    <cellStyle name="Normal 4 2 2 3 4 2" xfId="2717" xr:uid="{00000000-0005-0000-0000-0000F7080000}"/>
    <cellStyle name="Normal 4 2 2 3 4 2 2" xfId="2718" xr:uid="{00000000-0005-0000-0000-0000F8080000}"/>
    <cellStyle name="Normal 4 2 2 3 4 2 3" xfId="2719" xr:uid="{00000000-0005-0000-0000-0000F9080000}"/>
    <cellStyle name="Normal 4 2 2 3 4 3" xfId="2720" xr:uid="{00000000-0005-0000-0000-0000FA080000}"/>
    <cellStyle name="Normal 4 2 2 3 4 4" xfId="2721" xr:uid="{00000000-0005-0000-0000-0000FB080000}"/>
    <cellStyle name="Normal 4 2 2 3 4 5" xfId="2722" xr:uid="{00000000-0005-0000-0000-0000FC080000}"/>
    <cellStyle name="Normal 4 2 2 3 5" xfId="2723" xr:uid="{00000000-0005-0000-0000-0000FD080000}"/>
    <cellStyle name="Normal 4 2 2 3 5 2" xfId="2724" xr:uid="{00000000-0005-0000-0000-0000FE080000}"/>
    <cellStyle name="Normal 4 2 2 3 5 2 2" xfId="2725" xr:uid="{00000000-0005-0000-0000-0000FF080000}"/>
    <cellStyle name="Normal 4 2 2 3 5 2 3" xfId="2726" xr:uid="{00000000-0005-0000-0000-000000090000}"/>
    <cellStyle name="Normal 4 2 2 3 5 3" xfId="2727" xr:uid="{00000000-0005-0000-0000-000001090000}"/>
    <cellStyle name="Normal 4 2 2 3 5 4" xfId="2728" xr:uid="{00000000-0005-0000-0000-000002090000}"/>
    <cellStyle name="Normal 4 2 2 3 5 5" xfId="2729" xr:uid="{00000000-0005-0000-0000-000003090000}"/>
    <cellStyle name="Normal 4 2 2 3 6" xfId="2730" xr:uid="{00000000-0005-0000-0000-000004090000}"/>
    <cellStyle name="Normal 4 2 2 3 6 2" xfId="2731" xr:uid="{00000000-0005-0000-0000-000005090000}"/>
    <cellStyle name="Normal 4 2 2 3 6 3" xfId="2732" xr:uid="{00000000-0005-0000-0000-000006090000}"/>
    <cellStyle name="Normal 4 2 2 3 7" xfId="2733" xr:uid="{00000000-0005-0000-0000-000007090000}"/>
    <cellStyle name="Normal 4 2 2 3 8" xfId="2734" xr:uid="{00000000-0005-0000-0000-000008090000}"/>
    <cellStyle name="Normal 4 2 2 3 9" xfId="2735" xr:uid="{00000000-0005-0000-0000-000009090000}"/>
    <cellStyle name="Normal 4 2 2 4" xfId="2736" xr:uid="{00000000-0005-0000-0000-00000A090000}"/>
    <cellStyle name="Normal 4 2 2 4 2" xfId="2737" xr:uid="{00000000-0005-0000-0000-00000B090000}"/>
    <cellStyle name="Normal 4 2 2 4 2 2" xfId="2738" xr:uid="{00000000-0005-0000-0000-00000C090000}"/>
    <cellStyle name="Normal 4 2 2 4 2 2 2" xfId="2739" xr:uid="{00000000-0005-0000-0000-00000D090000}"/>
    <cellStyle name="Normal 4 2 2 4 2 2 2 2" xfId="2740" xr:uid="{00000000-0005-0000-0000-00000E090000}"/>
    <cellStyle name="Normal 4 2 2 4 2 2 2 2 2" xfId="2741" xr:uid="{00000000-0005-0000-0000-00000F090000}"/>
    <cellStyle name="Normal 4 2 2 4 2 2 2 2 3" xfId="2742" xr:uid="{00000000-0005-0000-0000-000010090000}"/>
    <cellStyle name="Normal 4 2 2 4 2 2 2 3" xfId="2743" xr:uid="{00000000-0005-0000-0000-000011090000}"/>
    <cellStyle name="Normal 4 2 2 4 2 2 2 4" xfId="2744" xr:uid="{00000000-0005-0000-0000-000012090000}"/>
    <cellStyle name="Normal 4 2 2 4 2 2 2 5" xfId="2745" xr:uid="{00000000-0005-0000-0000-000013090000}"/>
    <cellStyle name="Normal 4 2 2 4 2 2 3" xfId="2746" xr:uid="{00000000-0005-0000-0000-000014090000}"/>
    <cellStyle name="Normal 4 2 2 4 2 2 3 2" xfId="2747" xr:uid="{00000000-0005-0000-0000-000015090000}"/>
    <cellStyle name="Normal 4 2 2 4 2 2 3 2 2" xfId="2748" xr:uid="{00000000-0005-0000-0000-000016090000}"/>
    <cellStyle name="Normal 4 2 2 4 2 2 3 2 3" xfId="2749" xr:uid="{00000000-0005-0000-0000-000017090000}"/>
    <cellStyle name="Normal 4 2 2 4 2 2 3 3" xfId="2750" xr:uid="{00000000-0005-0000-0000-000018090000}"/>
    <cellStyle name="Normal 4 2 2 4 2 2 3 4" xfId="2751" xr:uid="{00000000-0005-0000-0000-000019090000}"/>
    <cellStyle name="Normal 4 2 2 4 2 2 3 5" xfId="2752" xr:uid="{00000000-0005-0000-0000-00001A090000}"/>
    <cellStyle name="Normal 4 2 2 4 2 2 4" xfId="2753" xr:uid="{00000000-0005-0000-0000-00001B090000}"/>
    <cellStyle name="Normal 4 2 2 4 2 2 4 2" xfId="2754" xr:uid="{00000000-0005-0000-0000-00001C090000}"/>
    <cellStyle name="Normal 4 2 2 4 2 2 4 3" xfId="2755" xr:uid="{00000000-0005-0000-0000-00001D090000}"/>
    <cellStyle name="Normal 4 2 2 4 2 2 5" xfId="2756" xr:uid="{00000000-0005-0000-0000-00001E090000}"/>
    <cellStyle name="Normal 4 2 2 4 2 2 6" xfId="2757" xr:uid="{00000000-0005-0000-0000-00001F090000}"/>
    <cellStyle name="Normal 4 2 2 4 2 2 7" xfId="2758" xr:uid="{00000000-0005-0000-0000-000020090000}"/>
    <cellStyle name="Normal 4 2 2 4 2 3" xfId="2759" xr:uid="{00000000-0005-0000-0000-000021090000}"/>
    <cellStyle name="Normal 4 2 2 4 2 3 2" xfId="2760" xr:uid="{00000000-0005-0000-0000-000022090000}"/>
    <cellStyle name="Normal 4 2 2 4 2 3 2 2" xfId="2761" xr:uid="{00000000-0005-0000-0000-000023090000}"/>
    <cellStyle name="Normal 4 2 2 4 2 3 2 3" xfId="2762" xr:uid="{00000000-0005-0000-0000-000024090000}"/>
    <cellStyle name="Normal 4 2 2 4 2 3 3" xfId="2763" xr:uid="{00000000-0005-0000-0000-000025090000}"/>
    <cellStyle name="Normal 4 2 2 4 2 3 4" xfId="2764" xr:uid="{00000000-0005-0000-0000-000026090000}"/>
    <cellStyle name="Normal 4 2 2 4 2 3 5" xfId="2765" xr:uid="{00000000-0005-0000-0000-000027090000}"/>
    <cellStyle name="Normal 4 2 2 4 2 4" xfId="2766" xr:uid="{00000000-0005-0000-0000-000028090000}"/>
    <cellStyle name="Normal 4 2 2 4 2 4 2" xfId="2767" xr:uid="{00000000-0005-0000-0000-000029090000}"/>
    <cellStyle name="Normal 4 2 2 4 2 4 2 2" xfId="2768" xr:uid="{00000000-0005-0000-0000-00002A090000}"/>
    <cellStyle name="Normal 4 2 2 4 2 4 2 3" xfId="2769" xr:uid="{00000000-0005-0000-0000-00002B090000}"/>
    <cellStyle name="Normal 4 2 2 4 2 4 3" xfId="2770" xr:uid="{00000000-0005-0000-0000-00002C090000}"/>
    <cellStyle name="Normal 4 2 2 4 2 4 4" xfId="2771" xr:uid="{00000000-0005-0000-0000-00002D090000}"/>
    <cellStyle name="Normal 4 2 2 4 2 4 5" xfId="2772" xr:uid="{00000000-0005-0000-0000-00002E090000}"/>
    <cellStyle name="Normal 4 2 2 4 2 5" xfId="2773" xr:uid="{00000000-0005-0000-0000-00002F090000}"/>
    <cellStyle name="Normal 4 2 2 4 2 5 2" xfId="2774" xr:uid="{00000000-0005-0000-0000-000030090000}"/>
    <cellStyle name="Normal 4 2 2 4 2 5 3" xfId="2775" xr:uid="{00000000-0005-0000-0000-000031090000}"/>
    <cellStyle name="Normal 4 2 2 4 2 6" xfId="2776" xr:uid="{00000000-0005-0000-0000-000032090000}"/>
    <cellStyle name="Normal 4 2 2 4 2 7" xfId="2777" xr:uid="{00000000-0005-0000-0000-000033090000}"/>
    <cellStyle name="Normal 4 2 2 4 2 8" xfId="2778" xr:uid="{00000000-0005-0000-0000-000034090000}"/>
    <cellStyle name="Normal 4 2 2 4 3" xfId="2779" xr:uid="{00000000-0005-0000-0000-000035090000}"/>
    <cellStyle name="Normal 4 2 2 4 3 2" xfId="2780" xr:uid="{00000000-0005-0000-0000-000036090000}"/>
    <cellStyle name="Normal 4 2 2 4 3 2 2" xfId="2781" xr:uid="{00000000-0005-0000-0000-000037090000}"/>
    <cellStyle name="Normal 4 2 2 4 3 2 2 2" xfId="2782" xr:uid="{00000000-0005-0000-0000-000038090000}"/>
    <cellStyle name="Normal 4 2 2 4 3 2 2 3" xfId="2783" xr:uid="{00000000-0005-0000-0000-000039090000}"/>
    <cellStyle name="Normal 4 2 2 4 3 2 3" xfId="2784" xr:uid="{00000000-0005-0000-0000-00003A090000}"/>
    <cellStyle name="Normal 4 2 2 4 3 2 4" xfId="2785" xr:uid="{00000000-0005-0000-0000-00003B090000}"/>
    <cellStyle name="Normal 4 2 2 4 3 2 5" xfId="2786" xr:uid="{00000000-0005-0000-0000-00003C090000}"/>
    <cellStyle name="Normal 4 2 2 4 3 3" xfId="2787" xr:uid="{00000000-0005-0000-0000-00003D090000}"/>
    <cellStyle name="Normal 4 2 2 4 3 3 2" xfId="2788" xr:uid="{00000000-0005-0000-0000-00003E090000}"/>
    <cellStyle name="Normal 4 2 2 4 3 3 2 2" xfId="2789" xr:uid="{00000000-0005-0000-0000-00003F090000}"/>
    <cellStyle name="Normal 4 2 2 4 3 3 2 3" xfId="2790" xr:uid="{00000000-0005-0000-0000-000040090000}"/>
    <cellStyle name="Normal 4 2 2 4 3 3 3" xfId="2791" xr:uid="{00000000-0005-0000-0000-000041090000}"/>
    <cellStyle name="Normal 4 2 2 4 3 3 4" xfId="2792" xr:uid="{00000000-0005-0000-0000-000042090000}"/>
    <cellStyle name="Normal 4 2 2 4 3 3 5" xfId="2793" xr:uid="{00000000-0005-0000-0000-000043090000}"/>
    <cellStyle name="Normal 4 2 2 4 3 4" xfId="2794" xr:uid="{00000000-0005-0000-0000-000044090000}"/>
    <cellStyle name="Normal 4 2 2 4 3 4 2" xfId="2795" xr:uid="{00000000-0005-0000-0000-000045090000}"/>
    <cellStyle name="Normal 4 2 2 4 3 4 3" xfId="2796" xr:uid="{00000000-0005-0000-0000-000046090000}"/>
    <cellStyle name="Normal 4 2 2 4 3 5" xfId="2797" xr:uid="{00000000-0005-0000-0000-000047090000}"/>
    <cellStyle name="Normal 4 2 2 4 3 6" xfId="2798" xr:uid="{00000000-0005-0000-0000-000048090000}"/>
    <cellStyle name="Normal 4 2 2 4 3 7" xfId="2799" xr:uid="{00000000-0005-0000-0000-000049090000}"/>
    <cellStyle name="Normal 4 2 2 4 4" xfId="2800" xr:uid="{00000000-0005-0000-0000-00004A090000}"/>
    <cellStyle name="Normal 4 2 2 4 4 2" xfId="2801" xr:uid="{00000000-0005-0000-0000-00004B090000}"/>
    <cellStyle name="Normal 4 2 2 4 4 2 2" xfId="2802" xr:uid="{00000000-0005-0000-0000-00004C090000}"/>
    <cellStyle name="Normal 4 2 2 4 4 2 3" xfId="2803" xr:uid="{00000000-0005-0000-0000-00004D090000}"/>
    <cellStyle name="Normal 4 2 2 4 4 3" xfId="2804" xr:uid="{00000000-0005-0000-0000-00004E090000}"/>
    <cellStyle name="Normal 4 2 2 4 4 4" xfId="2805" xr:uid="{00000000-0005-0000-0000-00004F090000}"/>
    <cellStyle name="Normal 4 2 2 4 4 5" xfId="2806" xr:uid="{00000000-0005-0000-0000-000050090000}"/>
    <cellStyle name="Normal 4 2 2 4 5" xfId="2807" xr:uid="{00000000-0005-0000-0000-000051090000}"/>
    <cellStyle name="Normal 4 2 2 4 5 2" xfId="2808" xr:uid="{00000000-0005-0000-0000-000052090000}"/>
    <cellStyle name="Normal 4 2 2 4 5 2 2" xfId="2809" xr:uid="{00000000-0005-0000-0000-000053090000}"/>
    <cellStyle name="Normal 4 2 2 4 5 2 3" xfId="2810" xr:uid="{00000000-0005-0000-0000-000054090000}"/>
    <cellStyle name="Normal 4 2 2 4 5 3" xfId="2811" xr:uid="{00000000-0005-0000-0000-000055090000}"/>
    <cellStyle name="Normal 4 2 2 4 5 4" xfId="2812" xr:uid="{00000000-0005-0000-0000-000056090000}"/>
    <cellStyle name="Normal 4 2 2 4 5 5" xfId="2813" xr:uid="{00000000-0005-0000-0000-000057090000}"/>
    <cellStyle name="Normal 4 2 2 4 6" xfId="2814" xr:uid="{00000000-0005-0000-0000-000058090000}"/>
    <cellStyle name="Normal 4 2 2 4 6 2" xfId="2815" xr:uid="{00000000-0005-0000-0000-000059090000}"/>
    <cellStyle name="Normal 4 2 2 4 6 3" xfId="2816" xr:uid="{00000000-0005-0000-0000-00005A090000}"/>
    <cellStyle name="Normal 4 2 2 4 7" xfId="2817" xr:uid="{00000000-0005-0000-0000-00005B090000}"/>
    <cellStyle name="Normal 4 2 2 4 8" xfId="2818" xr:uid="{00000000-0005-0000-0000-00005C090000}"/>
    <cellStyle name="Normal 4 2 2 4 9" xfId="2819" xr:uid="{00000000-0005-0000-0000-00005D090000}"/>
    <cellStyle name="Normal 4 2 2 5" xfId="2820" xr:uid="{00000000-0005-0000-0000-00005E090000}"/>
    <cellStyle name="Normal 4 2 2 5 2" xfId="2821" xr:uid="{00000000-0005-0000-0000-00005F090000}"/>
    <cellStyle name="Normal 4 2 2 5 2 2" xfId="2822" xr:uid="{00000000-0005-0000-0000-000060090000}"/>
    <cellStyle name="Normal 4 2 2 5 2 2 2" xfId="2823" xr:uid="{00000000-0005-0000-0000-000061090000}"/>
    <cellStyle name="Normal 4 2 2 5 2 2 2 2" xfId="2824" xr:uid="{00000000-0005-0000-0000-000062090000}"/>
    <cellStyle name="Normal 4 2 2 5 2 2 2 2 2" xfId="2825" xr:uid="{00000000-0005-0000-0000-000063090000}"/>
    <cellStyle name="Normal 4 2 2 5 2 2 2 2 3" xfId="2826" xr:uid="{00000000-0005-0000-0000-000064090000}"/>
    <cellStyle name="Normal 4 2 2 5 2 2 2 3" xfId="2827" xr:uid="{00000000-0005-0000-0000-000065090000}"/>
    <cellStyle name="Normal 4 2 2 5 2 2 2 4" xfId="2828" xr:uid="{00000000-0005-0000-0000-000066090000}"/>
    <cellStyle name="Normal 4 2 2 5 2 2 2 5" xfId="2829" xr:uid="{00000000-0005-0000-0000-000067090000}"/>
    <cellStyle name="Normal 4 2 2 5 2 2 3" xfId="2830" xr:uid="{00000000-0005-0000-0000-000068090000}"/>
    <cellStyle name="Normal 4 2 2 5 2 2 3 2" xfId="2831" xr:uid="{00000000-0005-0000-0000-000069090000}"/>
    <cellStyle name="Normal 4 2 2 5 2 2 3 2 2" xfId="2832" xr:uid="{00000000-0005-0000-0000-00006A090000}"/>
    <cellStyle name="Normal 4 2 2 5 2 2 3 2 3" xfId="2833" xr:uid="{00000000-0005-0000-0000-00006B090000}"/>
    <cellStyle name="Normal 4 2 2 5 2 2 3 3" xfId="2834" xr:uid="{00000000-0005-0000-0000-00006C090000}"/>
    <cellStyle name="Normal 4 2 2 5 2 2 3 4" xfId="2835" xr:uid="{00000000-0005-0000-0000-00006D090000}"/>
    <cellStyle name="Normal 4 2 2 5 2 2 3 5" xfId="2836" xr:uid="{00000000-0005-0000-0000-00006E090000}"/>
    <cellStyle name="Normal 4 2 2 5 2 2 4" xfId="2837" xr:uid="{00000000-0005-0000-0000-00006F090000}"/>
    <cellStyle name="Normal 4 2 2 5 2 2 4 2" xfId="2838" xr:uid="{00000000-0005-0000-0000-000070090000}"/>
    <cellStyle name="Normal 4 2 2 5 2 2 4 3" xfId="2839" xr:uid="{00000000-0005-0000-0000-000071090000}"/>
    <cellStyle name="Normal 4 2 2 5 2 2 5" xfId="2840" xr:uid="{00000000-0005-0000-0000-000072090000}"/>
    <cellStyle name="Normal 4 2 2 5 2 2 6" xfId="2841" xr:uid="{00000000-0005-0000-0000-000073090000}"/>
    <cellStyle name="Normal 4 2 2 5 2 2 7" xfId="2842" xr:uid="{00000000-0005-0000-0000-000074090000}"/>
    <cellStyle name="Normal 4 2 2 5 2 3" xfId="2843" xr:uid="{00000000-0005-0000-0000-000075090000}"/>
    <cellStyle name="Normal 4 2 2 5 2 3 2" xfId="2844" xr:uid="{00000000-0005-0000-0000-000076090000}"/>
    <cellStyle name="Normal 4 2 2 5 2 3 2 2" xfId="2845" xr:uid="{00000000-0005-0000-0000-000077090000}"/>
    <cellStyle name="Normal 4 2 2 5 2 3 2 3" xfId="2846" xr:uid="{00000000-0005-0000-0000-000078090000}"/>
    <cellStyle name="Normal 4 2 2 5 2 3 3" xfId="2847" xr:uid="{00000000-0005-0000-0000-000079090000}"/>
    <cellStyle name="Normal 4 2 2 5 2 3 4" xfId="2848" xr:uid="{00000000-0005-0000-0000-00007A090000}"/>
    <cellStyle name="Normal 4 2 2 5 2 3 5" xfId="2849" xr:uid="{00000000-0005-0000-0000-00007B090000}"/>
    <cellStyle name="Normal 4 2 2 5 2 4" xfId="2850" xr:uid="{00000000-0005-0000-0000-00007C090000}"/>
    <cellStyle name="Normal 4 2 2 5 2 4 2" xfId="2851" xr:uid="{00000000-0005-0000-0000-00007D090000}"/>
    <cellStyle name="Normal 4 2 2 5 2 4 2 2" xfId="2852" xr:uid="{00000000-0005-0000-0000-00007E090000}"/>
    <cellStyle name="Normal 4 2 2 5 2 4 2 3" xfId="2853" xr:uid="{00000000-0005-0000-0000-00007F090000}"/>
    <cellStyle name="Normal 4 2 2 5 2 4 3" xfId="2854" xr:uid="{00000000-0005-0000-0000-000080090000}"/>
    <cellStyle name="Normal 4 2 2 5 2 4 4" xfId="2855" xr:uid="{00000000-0005-0000-0000-000081090000}"/>
    <cellStyle name="Normal 4 2 2 5 2 4 5" xfId="2856" xr:uid="{00000000-0005-0000-0000-000082090000}"/>
    <cellStyle name="Normal 4 2 2 5 2 5" xfId="2857" xr:uid="{00000000-0005-0000-0000-000083090000}"/>
    <cellStyle name="Normal 4 2 2 5 2 5 2" xfId="2858" xr:uid="{00000000-0005-0000-0000-000084090000}"/>
    <cellStyle name="Normal 4 2 2 5 2 5 3" xfId="2859" xr:uid="{00000000-0005-0000-0000-000085090000}"/>
    <cellStyle name="Normal 4 2 2 5 2 6" xfId="2860" xr:uid="{00000000-0005-0000-0000-000086090000}"/>
    <cellStyle name="Normal 4 2 2 5 2 7" xfId="2861" xr:uid="{00000000-0005-0000-0000-000087090000}"/>
    <cellStyle name="Normal 4 2 2 5 2 8" xfId="2862" xr:uid="{00000000-0005-0000-0000-000088090000}"/>
    <cellStyle name="Normal 4 2 2 5 3" xfId="2863" xr:uid="{00000000-0005-0000-0000-000089090000}"/>
    <cellStyle name="Normal 4 2 2 5 3 2" xfId="2864" xr:uid="{00000000-0005-0000-0000-00008A090000}"/>
    <cellStyle name="Normal 4 2 2 5 3 2 2" xfId="2865" xr:uid="{00000000-0005-0000-0000-00008B090000}"/>
    <cellStyle name="Normal 4 2 2 5 3 2 2 2" xfId="2866" xr:uid="{00000000-0005-0000-0000-00008C090000}"/>
    <cellStyle name="Normal 4 2 2 5 3 2 2 3" xfId="2867" xr:uid="{00000000-0005-0000-0000-00008D090000}"/>
    <cellStyle name="Normal 4 2 2 5 3 2 3" xfId="2868" xr:uid="{00000000-0005-0000-0000-00008E090000}"/>
    <cellStyle name="Normal 4 2 2 5 3 2 4" xfId="2869" xr:uid="{00000000-0005-0000-0000-00008F090000}"/>
    <cellStyle name="Normal 4 2 2 5 3 2 5" xfId="2870" xr:uid="{00000000-0005-0000-0000-000090090000}"/>
    <cellStyle name="Normal 4 2 2 5 3 3" xfId="2871" xr:uid="{00000000-0005-0000-0000-000091090000}"/>
    <cellStyle name="Normal 4 2 2 5 3 3 2" xfId="2872" xr:uid="{00000000-0005-0000-0000-000092090000}"/>
    <cellStyle name="Normal 4 2 2 5 3 3 2 2" xfId="2873" xr:uid="{00000000-0005-0000-0000-000093090000}"/>
    <cellStyle name="Normal 4 2 2 5 3 3 2 3" xfId="2874" xr:uid="{00000000-0005-0000-0000-000094090000}"/>
    <cellStyle name="Normal 4 2 2 5 3 3 3" xfId="2875" xr:uid="{00000000-0005-0000-0000-000095090000}"/>
    <cellStyle name="Normal 4 2 2 5 3 3 4" xfId="2876" xr:uid="{00000000-0005-0000-0000-000096090000}"/>
    <cellStyle name="Normal 4 2 2 5 3 3 5" xfId="2877" xr:uid="{00000000-0005-0000-0000-000097090000}"/>
    <cellStyle name="Normal 4 2 2 5 3 4" xfId="2878" xr:uid="{00000000-0005-0000-0000-000098090000}"/>
    <cellStyle name="Normal 4 2 2 5 3 4 2" xfId="2879" xr:uid="{00000000-0005-0000-0000-000099090000}"/>
    <cellStyle name="Normal 4 2 2 5 3 4 3" xfId="2880" xr:uid="{00000000-0005-0000-0000-00009A090000}"/>
    <cellStyle name="Normal 4 2 2 5 3 5" xfId="2881" xr:uid="{00000000-0005-0000-0000-00009B090000}"/>
    <cellStyle name="Normal 4 2 2 5 3 6" xfId="2882" xr:uid="{00000000-0005-0000-0000-00009C090000}"/>
    <cellStyle name="Normal 4 2 2 5 3 7" xfId="2883" xr:uid="{00000000-0005-0000-0000-00009D090000}"/>
    <cellStyle name="Normal 4 2 2 5 4" xfId="2884" xr:uid="{00000000-0005-0000-0000-00009E090000}"/>
    <cellStyle name="Normal 4 2 2 5 4 2" xfId="2885" xr:uid="{00000000-0005-0000-0000-00009F090000}"/>
    <cellStyle name="Normal 4 2 2 5 4 2 2" xfId="2886" xr:uid="{00000000-0005-0000-0000-0000A0090000}"/>
    <cellStyle name="Normal 4 2 2 5 4 2 3" xfId="2887" xr:uid="{00000000-0005-0000-0000-0000A1090000}"/>
    <cellStyle name="Normal 4 2 2 5 4 3" xfId="2888" xr:uid="{00000000-0005-0000-0000-0000A2090000}"/>
    <cellStyle name="Normal 4 2 2 5 4 4" xfId="2889" xr:uid="{00000000-0005-0000-0000-0000A3090000}"/>
    <cellStyle name="Normal 4 2 2 5 4 5" xfId="2890" xr:uid="{00000000-0005-0000-0000-0000A4090000}"/>
    <cellStyle name="Normal 4 2 2 5 5" xfId="2891" xr:uid="{00000000-0005-0000-0000-0000A5090000}"/>
    <cellStyle name="Normal 4 2 2 5 5 2" xfId="2892" xr:uid="{00000000-0005-0000-0000-0000A6090000}"/>
    <cellStyle name="Normal 4 2 2 5 5 2 2" xfId="2893" xr:uid="{00000000-0005-0000-0000-0000A7090000}"/>
    <cellStyle name="Normal 4 2 2 5 5 2 3" xfId="2894" xr:uid="{00000000-0005-0000-0000-0000A8090000}"/>
    <cellStyle name="Normal 4 2 2 5 5 3" xfId="2895" xr:uid="{00000000-0005-0000-0000-0000A9090000}"/>
    <cellStyle name="Normal 4 2 2 5 5 4" xfId="2896" xr:uid="{00000000-0005-0000-0000-0000AA090000}"/>
    <cellStyle name="Normal 4 2 2 5 5 5" xfId="2897" xr:uid="{00000000-0005-0000-0000-0000AB090000}"/>
    <cellStyle name="Normal 4 2 2 5 6" xfId="2898" xr:uid="{00000000-0005-0000-0000-0000AC090000}"/>
    <cellStyle name="Normal 4 2 2 5 6 2" xfId="2899" xr:uid="{00000000-0005-0000-0000-0000AD090000}"/>
    <cellStyle name="Normal 4 2 2 5 6 3" xfId="2900" xr:uid="{00000000-0005-0000-0000-0000AE090000}"/>
    <cellStyle name="Normal 4 2 2 5 7" xfId="2901" xr:uid="{00000000-0005-0000-0000-0000AF090000}"/>
    <cellStyle name="Normal 4 2 2 5 8" xfId="2902" xr:uid="{00000000-0005-0000-0000-0000B0090000}"/>
    <cellStyle name="Normal 4 2 2 5 9" xfId="2903" xr:uid="{00000000-0005-0000-0000-0000B1090000}"/>
    <cellStyle name="Normal 4 2 2 6" xfId="2904" xr:uid="{00000000-0005-0000-0000-0000B2090000}"/>
    <cellStyle name="Normal 4 2 2 6 2" xfId="2905" xr:uid="{00000000-0005-0000-0000-0000B3090000}"/>
    <cellStyle name="Normal 4 2 2 6 2 2" xfId="2906" xr:uid="{00000000-0005-0000-0000-0000B4090000}"/>
    <cellStyle name="Normal 4 2 2 6 2 2 2" xfId="2907" xr:uid="{00000000-0005-0000-0000-0000B5090000}"/>
    <cellStyle name="Normal 4 2 2 6 2 2 2 2" xfId="2908" xr:uid="{00000000-0005-0000-0000-0000B6090000}"/>
    <cellStyle name="Normal 4 2 2 6 2 2 2 3" xfId="2909" xr:uid="{00000000-0005-0000-0000-0000B7090000}"/>
    <cellStyle name="Normal 4 2 2 6 2 2 3" xfId="2910" xr:uid="{00000000-0005-0000-0000-0000B8090000}"/>
    <cellStyle name="Normal 4 2 2 6 2 2 4" xfId="2911" xr:uid="{00000000-0005-0000-0000-0000B9090000}"/>
    <cellStyle name="Normal 4 2 2 6 2 2 5" xfId="2912" xr:uid="{00000000-0005-0000-0000-0000BA090000}"/>
    <cellStyle name="Normal 4 2 2 6 2 3" xfId="2913" xr:uid="{00000000-0005-0000-0000-0000BB090000}"/>
    <cellStyle name="Normal 4 2 2 6 2 3 2" xfId="2914" xr:uid="{00000000-0005-0000-0000-0000BC090000}"/>
    <cellStyle name="Normal 4 2 2 6 2 3 2 2" xfId="2915" xr:uid="{00000000-0005-0000-0000-0000BD090000}"/>
    <cellStyle name="Normal 4 2 2 6 2 3 2 3" xfId="2916" xr:uid="{00000000-0005-0000-0000-0000BE090000}"/>
    <cellStyle name="Normal 4 2 2 6 2 3 3" xfId="2917" xr:uid="{00000000-0005-0000-0000-0000BF090000}"/>
    <cellStyle name="Normal 4 2 2 6 2 3 4" xfId="2918" xr:uid="{00000000-0005-0000-0000-0000C0090000}"/>
    <cellStyle name="Normal 4 2 2 6 2 3 5" xfId="2919" xr:uid="{00000000-0005-0000-0000-0000C1090000}"/>
    <cellStyle name="Normal 4 2 2 6 2 4" xfId="2920" xr:uid="{00000000-0005-0000-0000-0000C2090000}"/>
    <cellStyle name="Normal 4 2 2 6 2 4 2" xfId="2921" xr:uid="{00000000-0005-0000-0000-0000C3090000}"/>
    <cellStyle name="Normal 4 2 2 6 2 4 3" xfId="2922" xr:uid="{00000000-0005-0000-0000-0000C4090000}"/>
    <cellStyle name="Normal 4 2 2 6 2 5" xfId="2923" xr:uid="{00000000-0005-0000-0000-0000C5090000}"/>
    <cellStyle name="Normal 4 2 2 6 2 6" xfId="2924" xr:uid="{00000000-0005-0000-0000-0000C6090000}"/>
    <cellStyle name="Normal 4 2 2 6 2 7" xfId="2925" xr:uid="{00000000-0005-0000-0000-0000C7090000}"/>
    <cellStyle name="Normal 4 2 2 6 3" xfId="2926" xr:uid="{00000000-0005-0000-0000-0000C8090000}"/>
    <cellStyle name="Normal 4 2 2 6 3 2" xfId="2927" xr:uid="{00000000-0005-0000-0000-0000C9090000}"/>
    <cellStyle name="Normal 4 2 2 6 3 2 2" xfId="2928" xr:uid="{00000000-0005-0000-0000-0000CA090000}"/>
    <cellStyle name="Normal 4 2 2 6 3 2 3" xfId="2929" xr:uid="{00000000-0005-0000-0000-0000CB090000}"/>
    <cellStyle name="Normal 4 2 2 6 3 3" xfId="2930" xr:uid="{00000000-0005-0000-0000-0000CC090000}"/>
    <cellStyle name="Normal 4 2 2 6 3 4" xfId="2931" xr:uid="{00000000-0005-0000-0000-0000CD090000}"/>
    <cellStyle name="Normal 4 2 2 6 3 5" xfId="2932" xr:uid="{00000000-0005-0000-0000-0000CE090000}"/>
    <cellStyle name="Normal 4 2 2 6 4" xfId="2933" xr:uid="{00000000-0005-0000-0000-0000CF090000}"/>
    <cellStyle name="Normal 4 2 2 6 4 2" xfId="2934" xr:uid="{00000000-0005-0000-0000-0000D0090000}"/>
    <cellStyle name="Normal 4 2 2 6 4 2 2" xfId="2935" xr:uid="{00000000-0005-0000-0000-0000D1090000}"/>
    <cellStyle name="Normal 4 2 2 6 4 2 3" xfId="2936" xr:uid="{00000000-0005-0000-0000-0000D2090000}"/>
    <cellStyle name="Normal 4 2 2 6 4 3" xfId="2937" xr:uid="{00000000-0005-0000-0000-0000D3090000}"/>
    <cellStyle name="Normal 4 2 2 6 4 4" xfId="2938" xr:uid="{00000000-0005-0000-0000-0000D4090000}"/>
    <cellStyle name="Normal 4 2 2 6 4 5" xfId="2939" xr:uid="{00000000-0005-0000-0000-0000D5090000}"/>
    <cellStyle name="Normal 4 2 2 6 5" xfId="2940" xr:uid="{00000000-0005-0000-0000-0000D6090000}"/>
    <cellStyle name="Normal 4 2 2 6 5 2" xfId="2941" xr:uid="{00000000-0005-0000-0000-0000D7090000}"/>
    <cellStyle name="Normal 4 2 2 6 5 3" xfId="2942" xr:uid="{00000000-0005-0000-0000-0000D8090000}"/>
    <cellStyle name="Normal 4 2 2 6 6" xfId="2943" xr:uid="{00000000-0005-0000-0000-0000D9090000}"/>
    <cellStyle name="Normal 4 2 2 6 7" xfId="2944" xr:uid="{00000000-0005-0000-0000-0000DA090000}"/>
    <cellStyle name="Normal 4 2 2 6 8" xfId="2945" xr:uid="{00000000-0005-0000-0000-0000DB090000}"/>
    <cellStyle name="Normal 4 2 2 7" xfId="2946" xr:uid="{00000000-0005-0000-0000-0000DC090000}"/>
    <cellStyle name="Normal 4 2 2 7 2" xfId="2947" xr:uid="{00000000-0005-0000-0000-0000DD090000}"/>
    <cellStyle name="Normal 4 2 2 7 2 2" xfId="2948" xr:uid="{00000000-0005-0000-0000-0000DE090000}"/>
    <cellStyle name="Normal 4 2 2 7 2 2 2" xfId="2949" xr:uid="{00000000-0005-0000-0000-0000DF090000}"/>
    <cellStyle name="Normal 4 2 2 7 2 2 3" xfId="2950" xr:uid="{00000000-0005-0000-0000-0000E0090000}"/>
    <cellStyle name="Normal 4 2 2 7 2 3" xfId="2951" xr:uid="{00000000-0005-0000-0000-0000E1090000}"/>
    <cellStyle name="Normal 4 2 2 7 2 4" xfId="2952" xr:uid="{00000000-0005-0000-0000-0000E2090000}"/>
    <cellStyle name="Normal 4 2 2 7 2 5" xfId="2953" xr:uid="{00000000-0005-0000-0000-0000E3090000}"/>
    <cellStyle name="Normal 4 2 2 7 3" xfId="2954" xr:uid="{00000000-0005-0000-0000-0000E4090000}"/>
    <cellStyle name="Normal 4 2 2 7 3 2" xfId="2955" xr:uid="{00000000-0005-0000-0000-0000E5090000}"/>
    <cellStyle name="Normal 4 2 2 7 3 2 2" xfId="2956" xr:uid="{00000000-0005-0000-0000-0000E6090000}"/>
    <cellStyle name="Normal 4 2 2 7 3 2 3" xfId="2957" xr:uid="{00000000-0005-0000-0000-0000E7090000}"/>
    <cellStyle name="Normal 4 2 2 7 3 3" xfId="2958" xr:uid="{00000000-0005-0000-0000-0000E8090000}"/>
    <cellStyle name="Normal 4 2 2 7 3 4" xfId="2959" xr:uid="{00000000-0005-0000-0000-0000E9090000}"/>
    <cellStyle name="Normal 4 2 2 7 3 5" xfId="2960" xr:uid="{00000000-0005-0000-0000-0000EA090000}"/>
    <cellStyle name="Normal 4 2 2 7 4" xfId="2961" xr:uid="{00000000-0005-0000-0000-0000EB090000}"/>
    <cellStyle name="Normal 4 2 2 7 4 2" xfId="2962" xr:uid="{00000000-0005-0000-0000-0000EC090000}"/>
    <cellStyle name="Normal 4 2 2 7 4 3" xfId="2963" xr:uid="{00000000-0005-0000-0000-0000ED090000}"/>
    <cellStyle name="Normal 4 2 2 7 5" xfId="2964" xr:uid="{00000000-0005-0000-0000-0000EE090000}"/>
    <cellStyle name="Normal 4 2 2 7 6" xfId="2965" xr:uid="{00000000-0005-0000-0000-0000EF090000}"/>
    <cellStyle name="Normal 4 2 2 7 7" xfId="2966" xr:uid="{00000000-0005-0000-0000-0000F0090000}"/>
    <cellStyle name="Normal 4 2 2 8" xfId="2967" xr:uid="{00000000-0005-0000-0000-0000F1090000}"/>
    <cellStyle name="Normal 4 2 2 8 2" xfId="2968" xr:uid="{00000000-0005-0000-0000-0000F2090000}"/>
    <cellStyle name="Normal 4 2 2 8 2 2" xfId="2969" xr:uid="{00000000-0005-0000-0000-0000F3090000}"/>
    <cellStyle name="Normal 4 2 2 8 2 2 2" xfId="2970" xr:uid="{00000000-0005-0000-0000-0000F4090000}"/>
    <cellStyle name="Normal 4 2 2 8 2 2 3" xfId="2971" xr:uid="{00000000-0005-0000-0000-0000F5090000}"/>
    <cellStyle name="Normal 4 2 2 8 2 3" xfId="2972" xr:uid="{00000000-0005-0000-0000-0000F6090000}"/>
    <cellStyle name="Normal 4 2 2 8 2 4" xfId="2973" xr:uid="{00000000-0005-0000-0000-0000F7090000}"/>
    <cellStyle name="Normal 4 2 2 8 2 5" xfId="2974" xr:uid="{00000000-0005-0000-0000-0000F8090000}"/>
    <cellStyle name="Normal 4 2 2 8 3" xfId="2975" xr:uid="{00000000-0005-0000-0000-0000F9090000}"/>
    <cellStyle name="Normal 4 2 2 8 3 2" xfId="2976" xr:uid="{00000000-0005-0000-0000-0000FA090000}"/>
    <cellStyle name="Normal 4 2 2 8 3 2 2" xfId="2977" xr:uid="{00000000-0005-0000-0000-0000FB090000}"/>
    <cellStyle name="Normal 4 2 2 8 3 2 3" xfId="2978" xr:uid="{00000000-0005-0000-0000-0000FC090000}"/>
    <cellStyle name="Normal 4 2 2 8 3 3" xfId="2979" xr:uid="{00000000-0005-0000-0000-0000FD090000}"/>
    <cellStyle name="Normal 4 2 2 8 3 4" xfId="2980" xr:uid="{00000000-0005-0000-0000-0000FE090000}"/>
    <cellStyle name="Normal 4 2 2 8 3 5" xfId="2981" xr:uid="{00000000-0005-0000-0000-0000FF090000}"/>
    <cellStyle name="Normal 4 2 2 8 4" xfId="2982" xr:uid="{00000000-0005-0000-0000-0000000A0000}"/>
    <cellStyle name="Normal 4 2 2 8 4 2" xfId="2983" xr:uid="{00000000-0005-0000-0000-0000010A0000}"/>
    <cellStyle name="Normal 4 2 2 8 4 3" xfId="2984" xr:uid="{00000000-0005-0000-0000-0000020A0000}"/>
    <cellStyle name="Normal 4 2 2 8 5" xfId="2985" xr:uid="{00000000-0005-0000-0000-0000030A0000}"/>
    <cellStyle name="Normal 4 2 2 8 6" xfId="2986" xr:uid="{00000000-0005-0000-0000-0000040A0000}"/>
    <cellStyle name="Normal 4 2 2 8 7" xfId="2987" xr:uid="{00000000-0005-0000-0000-0000050A0000}"/>
    <cellStyle name="Normal 4 2 2 9" xfId="2988" xr:uid="{00000000-0005-0000-0000-0000060A0000}"/>
    <cellStyle name="Normal 4 2 2 9 2" xfId="2989" xr:uid="{00000000-0005-0000-0000-0000070A0000}"/>
    <cellStyle name="Normal 4 2 2 9 2 2" xfId="2990" xr:uid="{00000000-0005-0000-0000-0000080A0000}"/>
    <cellStyle name="Normal 4 2 2 9 2 3" xfId="2991" xr:uid="{00000000-0005-0000-0000-0000090A0000}"/>
    <cellStyle name="Normal 4 2 2 9 3" xfId="2992" xr:uid="{00000000-0005-0000-0000-00000A0A0000}"/>
    <cellStyle name="Normal 4 2 2 9 4" xfId="2993" xr:uid="{00000000-0005-0000-0000-00000B0A0000}"/>
    <cellStyle name="Normal 4 2 2 9 5" xfId="2994" xr:uid="{00000000-0005-0000-0000-00000C0A0000}"/>
    <cellStyle name="Normal 4 2 3" xfId="2995" xr:uid="{00000000-0005-0000-0000-00000D0A0000}"/>
    <cellStyle name="Normal 4 2 3 10" xfId="2996" xr:uid="{00000000-0005-0000-0000-00000E0A0000}"/>
    <cellStyle name="Normal 4 2 3 10 2" xfId="2997" xr:uid="{00000000-0005-0000-0000-00000F0A0000}"/>
    <cellStyle name="Normal 4 2 3 10 2 2" xfId="2998" xr:uid="{00000000-0005-0000-0000-0000100A0000}"/>
    <cellStyle name="Normal 4 2 3 10 2 3" xfId="2999" xr:uid="{00000000-0005-0000-0000-0000110A0000}"/>
    <cellStyle name="Normal 4 2 3 10 3" xfId="3000" xr:uid="{00000000-0005-0000-0000-0000120A0000}"/>
    <cellStyle name="Normal 4 2 3 10 4" xfId="3001" xr:uid="{00000000-0005-0000-0000-0000130A0000}"/>
    <cellStyle name="Normal 4 2 3 10 5" xfId="3002" xr:uid="{00000000-0005-0000-0000-0000140A0000}"/>
    <cellStyle name="Normal 4 2 3 11" xfId="3003" xr:uid="{00000000-0005-0000-0000-0000150A0000}"/>
    <cellStyle name="Normal 4 2 3 11 2" xfId="3004" xr:uid="{00000000-0005-0000-0000-0000160A0000}"/>
    <cellStyle name="Normal 4 2 3 11 3" xfId="3005" xr:uid="{00000000-0005-0000-0000-0000170A0000}"/>
    <cellStyle name="Normal 4 2 3 12" xfId="3006" xr:uid="{00000000-0005-0000-0000-0000180A0000}"/>
    <cellStyle name="Normal 4 2 3 13" xfId="3007" xr:uid="{00000000-0005-0000-0000-0000190A0000}"/>
    <cellStyle name="Normal 4 2 3 14" xfId="3008" xr:uid="{00000000-0005-0000-0000-00001A0A0000}"/>
    <cellStyle name="Normal 4 2 3 2" xfId="3009" xr:uid="{00000000-0005-0000-0000-00001B0A0000}"/>
    <cellStyle name="Normal 4 2 3 2 10" xfId="3010" xr:uid="{00000000-0005-0000-0000-00001C0A0000}"/>
    <cellStyle name="Normal 4 2 3 2 11" xfId="3011" xr:uid="{00000000-0005-0000-0000-00001D0A0000}"/>
    <cellStyle name="Normal 4 2 3 2 12" xfId="3012" xr:uid="{00000000-0005-0000-0000-00001E0A0000}"/>
    <cellStyle name="Normal 4 2 3 2 2" xfId="3013" xr:uid="{00000000-0005-0000-0000-00001F0A0000}"/>
    <cellStyle name="Normal 4 2 3 2 2 2" xfId="3014" xr:uid="{00000000-0005-0000-0000-0000200A0000}"/>
    <cellStyle name="Normal 4 2 3 2 2 2 2" xfId="3015" xr:uid="{00000000-0005-0000-0000-0000210A0000}"/>
    <cellStyle name="Normal 4 2 3 2 2 2 2 2" xfId="3016" xr:uid="{00000000-0005-0000-0000-0000220A0000}"/>
    <cellStyle name="Normal 4 2 3 2 2 2 2 2 2" xfId="3017" xr:uid="{00000000-0005-0000-0000-0000230A0000}"/>
    <cellStyle name="Normal 4 2 3 2 2 2 2 2 2 2" xfId="3018" xr:uid="{00000000-0005-0000-0000-0000240A0000}"/>
    <cellStyle name="Normal 4 2 3 2 2 2 2 2 2 3" xfId="3019" xr:uid="{00000000-0005-0000-0000-0000250A0000}"/>
    <cellStyle name="Normal 4 2 3 2 2 2 2 2 3" xfId="3020" xr:uid="{00000000-0005-0000-0000-0000260A0000}"/>
    <cellStyle name="Normal 4 2 3 2 2 2 2 2 4" xfId="3021" xr:uid="{00000000-0005-0000-0000-0000270A0000}"/>
    <cellStyle name="Normal 4 2 3 2 2 2 2 2 5" xfId="3022" xr:uid="{00000000-0005-0000-0000-0000280A0000}"/>
    <cellStyle name="Normal 4 2 3 2 2 2 2 3" xfId="3023" xr:uid="{00000000-0005-0000-0000-0000290A0000}"/>
    <cellStyle name="Normal 4 2 3 2 2 2 2 3 2" xfId="3024" xr:uid="{00000000-0005-0000-0000-00002A0A0000}"/>
    <cellStyle name="Normal 4 2 3 2 2 2 2 3 2 2" xfId="3025" xr:uid="{00000000-0005-0000-0000-00002B0A0000}"/>
    <cellStyle name="Normal 4 2 3 2 2 2 2 3 2 3" xfId="3026" xr:uid="{00000000-0005-0000-0000-00002C0A0000}"/>
    <cellStyle name="Normal 4 2 3 2 2 2 2 3 3" xfId="3027" xr:uid="{00000000-0005-0000-0000-00002D0A0000}"/>
    <cellStyle name="Normal 4 2 3 2 2 2 2 3 4" xfId="3028" xr:uid="{00000000-0005-0000-0000-00002E0A0000}"/>
    <cellStyle name="Normal 4 2 3 2 2 2 2 3 5" xfId="3029" xr:uid="{00000000-0005-0000-0000-00002F0A0000}"/>
    <cellStyle name="Normal 4 2 3 2 2 2 2 4" xfId="3030" xr:uid="{00000000-0005-0000-0000-0000300A0000}"/>
    <cellStyle name="Normal 4 2 3 2 2 2 2 4 2" xfId="3031" xr:uid="{00000000-0005-0000-0000-0000310A0000}"/>
    <cellStyle name="Normal 4 2 3 2 2 2 2 4 3" xfId="3032" xr:uid="{00000000-0005-0000-0000-0000320A0000}"/>
    <cellStyle name="Normal 4 2 3 2 2 2 2 5" xfId="3033" xr:uid="{00000000-0005-0000-0000-0000330A0000}"/>
    <cellStyle name="Normal 4 2 3 2 2 2 2 6" xfId="3034" xr:uid="{00000000-0005-0000-0000-0000340A0000}"/>
    <cellStyle name="Normal 4 2 3 2 2 2 2 7" xfId="3035" xr:uid="{00000000-0005-0000-0000-0000350A0000}"/>
    <cellStyle name="Normal 4 2 3 2 2 2 3" xfId="3036" xr:uid="{00000000-0005-0000-0000-0000360A0000}"/>
    <cellStyle name="Normal 4 2 3 2 2 2 3 2" xfId="3037" xr:uid="{00000000-0005-0000-0000-0000370A0000}"/>
    <cellStyle name="Normal 4 2 3 2 2 2 3 2 2" xfId="3038" xr:uid="{00000000-0005-0000-0000-0000380A0000}"/>
    <cellStyle name="Normal 4 2 3 2 2 2 3 2 3" xfId="3039" xr:uid="{00000000-0005-0000-0000-0000390A0000}"/>
    <cellStyle name="Normal 4 2 3 2 2 2 3 3" xfId="3040" xr:uid="{00000000-0005-0000-0000-00003A0A0000}"/>
    <cellStyle name="Normal 4 2 3 2 2 2 3 4" xfId="3041" xr:uid="{00000000-0005-0000-0000-00003B0A0000}"/>
    <cellStyle name="Normal 4 2 3 2 2 2 3 5" xfId="3042" xr:uid="{00000000-0005-0000-0000-00003C0A0000}"/>
    <cellStyle name="Normal 4 2 3 2 2 2 4" xfId="3043" xr:uid="{00000000-0005-0000-0000-00003D0A0000}"/>
    <cellStyle name="Normal 4 2 3 2 2 2 4 2" xfId="3044" xr:uid="{00000000-0005-0000-0000-00003E0A0000}"/>
    <cellStyle name="Normal 4 2 3 2 2 2 4 2 2" xfId="3045" xr:uid="{00000000-0005-0000-0000-00003F0A0000}"/>
    <cellStyle name="Normal 4 2 3 2 2 2 4 2 3" xfId="3046" xr:uid="{00000000-0005-0000-0000-0000400A0000}"/>
    <cellStyle name="Normal 4 2 3 2 2 2 4 3" xfId="3047" xr:uid="{00000000-0005-0000-0000-0000410A0000}"/>
    <cellStyle name="Normal 4 2 3 2 2 2 4 4" xfId="3048" xr:uid="{00000000-0005-0000-0000-0000420A0000}"/>
    <cellStyle name="Normal 4 2 3 2 2 2 4 5" xfId="3049" xr:uid="{00000000-0005-0000-0000-0000430A0000}"/>
    <cellStyle name="Normal 4 2 3 2 2 2 5" xfId="3050" xr:uid="{00000000-0005-0000-0000-0000440A0000}"/>
    <cellStyle name="Normal 4 2 3 2 2 2 5 2" xfId="3051" xr:uid="{00000000-0005-0000-0000-0000450A0000}"/>
    <cellStyle name="Normal 4 2 3 2 2 2 5 3" xfId="3052" xr:uid="{00000000-0005-0000-0000-0000460A0000}"/>
    <cellStyle name="Normal 4 2 3 2 2 2 6" xfId="3053" xr:uid="{00000000-0005-0000-0000-0000470A0000}"/>
    <cellStyle name="Normal 4 2 3 2 2 2 7" xfId="3054" xr:uid="{00000000-0005-0000-0000-0000480A0000}"/>
    <cellStyle name="Normal 4 2 3 2 2 2 8" xfId="3055" xr:uid="{00000000-0005-0000-0000-0000490A0000}"/>
    <cellStyle name="Normal 4 2 3 2 2 3" xfId="3056" xr:uid="{00000000-0005-0000-0000-00004A0A0000}"/>
    <cellStyle name="Normal 4 2 3 2 2 3 2" xfId="3057" xr:uid="{00000000-0005-0000-0000-00004B0A0000}"/>
    <cellStyle name="Normal 4 2 3 2 2 3 2 2" xfId="3058" xr:uid="{00000000-0005-0000-0000-00004C0A0000}"/>
    <cellStyle name="Normal 4 2 3 2 2 3 2 2 2" xfId="3059" xr:uid="{00000000-0005-0000-0000-00004D0A0000}"/>
    <cellStyle name="Normal 4 2 3 2 2 3 2 2 3" xfId="3060" xr:uid="{00000000-0005-0000-0000-00004E0A0000}"/>
    <cellStyle name="Normal 4 2 3 2 2 3 2 3" xfId="3061" xr:uid="{00000000-0005-0000-0000-00004F0A0000}"/>
    <cellStyle name="Normal 4 2 3 2 2 3 2 4" xfId="3062" xr:uid="{00000000-0005-0000-0000-0000500A0000}"/>
    <cellStyle name="Normal 4 2 3 2 2 3 2 5" xfId="3063" xr:uid="{00000000-0005-0000-0000-0000510A0000}"/>
    <cellStyle name="Normal 4 2 3 2 2 3 3" xfId="3064" xr:uid="{00000000-0005-0000-0000-0000520A0000}"/>
    <cellStyle name="Normal 4 2 3 2 2 3 3 2" xfId="3065" xr:uid="{00000000-0005-0000-0000-0000530A0000}"/>
    <cellStyle name="Normal 4 2 3 2 2 3 3 2 2" xfId="3066" xr:uid="{00000000-0005-0000-0000-0000540A0000}"/>
    <cellStyle name="Normal 4 2 3 2 2 3 3 2 3" xfId="3067" xr:uid="{00000000-0005-0000-0000-0000550A0000}"/>
    <cellStyle name="Normal 4 2 3 2 2 3 3 3" xfId="3068" xr:uid="{00000000-0005-0000-0000-0000560A0000}"/>
    <cellStyle name="Normal 4 2 3 2 2 3 3 4" xfId="3069" xr:uid="{00000000-0005-0000-0000-0000570A0000}"/>
    <cellStyle name="Normal 4 2 3 2 2 3 3 5" xfId="3070" xr:uid="{00000000-0005-0000-0000-0000580A0000}"/>
    <cellStyle name="Normal 4 2 3 2 2 3 4" xfId="3071" xr:uid="{00000000-0005-0000-0000-0000590A0000}"/>
    <cellStyle name="Normal 4 2 3 2 2 3 4 2" xfId="3072" xr:uid="{00000000-0005-0000-0000-00005A0A0000}"/>
    <cellStyle name="Normal 4 2 3 2 2 3 4 3" xfId="3073" xr:uid="{00000000-0005-0000-0000-00005B0A0000}"/>
    <cellStyle name="Normal 4 2 3 2 2 3 5" xfId="3074" xr:uid="{00000000-0005-0000-0000-00005C0A0000}"/>
    <cellStyle name="Normal 4 2 3 2 2 3 6" xfId="3075" xr:uid="{00000000-0005-0000-0000-00005D0A0000}"/>
    <cellStyle name="Normal 4 2 3 2 2 3 7" xfId="3076" xr:uid="{00000000-0005-0000-0000-00005E0A0000}"/>
    <cellStyle name="Normal 4 2 3 2 2 4" xfId="3077" xr:uid="{00000000-0005-0000-0000-00005F0A0000}"/>
    <cellStyle name="Normal 4 2 3 2 2 4 2" xfId="3078" xr:uid="{00000000-0005-0000-0000-0000600A0000}"/>
    <cellStyle name="Normal 4 2 3 2 2 4 2 2" xfId="3079" xr:uid="{00000000-0005-0000-0000-0000610A0000}"/>
    <cellStyle name="Normal 4 2 3 2 2 4 2 3" xfId="3080" xr:uid="{00000000-0005-0000-0000-0000620A0000}"/>
    <cellStyle name="Normal 4 2 3 2 2 4 3" xfId="3081" xr:uid="{00000000-0005-0000-0000-0000630A0000}"/>
    <cellStyle name="Normal 4 2 3 2 2 4 4" xfId="3082" xr:uid="{00000000-0005-0000-0000-0000640A0000}"/>
    <cellStyle name="Normal 4 2 3 2 2 4 5" xfId="3083" xr:uid="{00000000-0005-0000-0000-0000650A0000}"/>
    <cellStyle name="Normal 4 2 3 2 2 5" xfId="3084" xr:uid="{00000000-0005-0000-0000-0000660A0000}"/>
    <cellStyle name="Normal 4 2 3 2 2 5 2" xfId="3085" xr:uid="{00000000-0005-0000-0000-0000670A0000}"/>
    <cellStyle name="Normal 4 2 3 2 2 5 2 2" xfId="3086" xr:uid="{00000000-0005-0000-0000-0000680A0000}"/>
    <cellStyle name="Normal 4 2 3 2 2 5 2 3" xfId="3087" xr:uid="{00000000-0005-0000-0000-0000690A0000}"/>
    <cellStyle name="Normal 4 2 3 2 2 5 3" xfId="3088" xr:uid="{00000000-0005-0000-0000-00006A0A0000}"/>
    <cellStyle name="Normal 4 2 3 2 2 5 4" xfId="3089" xr:uid="{00000000-0005-0000-0000-00006B0A0000}"/>
    <cellStyle name="Normal 4 2 3 2 2 5 5" xfId="3090" xr:uid="{00000000-0005-0000-0000-00006C0A0000}"/>
    <cellStyle name="Normal 4 2 3 2 2 6" xfId="3091" xr:uid="{00000000-0005-0000-0000-00006D0A0000}"/>
    <cellStyle name="Normal 4 2 3 2 2 6 2" xfId="3092" xr:uid="{00000000-0005-0000-0000-00006E0A0000}"/>
    <cellStyle name="Normal 4 2 3 2 2 6 3" xfId="3093" xr:uid="{00000000-0005-0000-0000-00006F0A0000}"/>
    <cellStyle name="Normal 4 2 3 2 2 7" xfId="3094" xr:uid="{00000000-0005-0000-0000-0000700A0000}"/>
    <cellStyle name="Normal 4 2 3 2 2 8" xfId="3095" xr:uid="{00000000-0005-0000-0000-0000710A0000}"/>
    <cellStyle name="Normal 4 2 3 2 2 9" xfId="3096" xr:uid="{00000000-0005-0000-0000-0000720A0000}"/>
    <cellStyle name="Normal 4 2 3 2 3" xfId="3097" xr:uid="{00000000-0005-0000-0000-0000730A0000}"/>
    <cellStyle name="Normal 4 2 3 2 3 2" xfId="3098" xr:uid="{00000000-0005-0000-0000-0000740A0000}"/>
    <cellStyle name="Normal 4 2 3 2 3 2 2" xfId="3099" xr:uid="{00000000-0005-0000-0000-0000750A0000}"/>
    <cellStyle name="Normal 4 2 3 2 3 2 2 2" xfId="3100" xr:uid="{00000000-0005-0000-0000-0000760A0000}"/>
    <cellStyle name="Normal 4 2 3 2 3 2 2 2 2" xfId="3101" xr:uid="{00000000-0005-0000-0000-0000770A0000}"/>
    <cellStyle name="Normal 4 2 3 2 3 2 2 2 2 2" xfId="3102" xr:uid="{00000000-0005-0000-0000-0000780A0000}"/>
    <cellStyle name="Normal 4 2 3 2 3 2 2 2 2 3" xfId="3103" xr:uid="{00000000-0005-0000-0000-0000790A0000}"/>
    <cellStyle name="Normal 4 2 3 2 3 2 2 2 3" xfId="3104" xr:uid="{00000000-0005-0000-0000-00007A0A0000}"/>
    <cellStyle name="Normal 4 2 3 2 3 2 2 2 4" xfId="3105" xr:uid="{00000000-0005-0000-0000-00007B0A0000}"/>
    <cellStyle name="Normal 4 2 3 2 3 2 2 2 5" xfId="3106" xr:uid="{00000000-0005-0000-0000-00007C0A0000}"/>
    <cellStyle name="Normal 4 2 3 2 3 2 2 3" xfId="3107" xr:uid="{00000000-0005-0000-0000-00007D0A0000}"/>
    <cellStyle name="Normal 4 2 3 2 3 2 2 3 2" xfId="3108" xr:uid="{00000000-0005-0000-0000-00007E0A0000}"/>
    <cellStyle name="Normal 4 2 3 2 3 2 2 3 2 2" xfId="3109" xr:uid="{00000000-0005-0000-0000-00007F0A0000}"/>
    <cellStyle name="Normal 4 2 3 2 3 2 2 3 2 3" xfId="3110" xr:uid="{00000000-0005-0000-0000-0000800A0000}"/>
    <cellStyle name="Normal 4 2 3 2 3 2 2 3 3" xfId="3111" xr:uid="{00000000-0005-0000-0000-0000810A0000}"/>
    <cellStyle name="Normal 4 2 3 2 3 2 2 3 4" xfId="3112" xr:uid="{00000000-0005-0000-0000-0000820A0000}"/>
    <cellStyle name="Normal 4 2 3 2 3 2 2 3 5" xfId="3113" xr:uid="{00000000-0005-0000-0000-0000830A0000}"/>
    <cellStyle name="Normal 4 2 3 2 3 2 2 4" xfId="3114" xr:uid="{00000000-0005-0000-0000-0000840A0000}"/>
    <cellStyle name="Normal 4 2 3 2 3 2 2 4 2" xfId="3115" xr:uid="{00000000-0005-0000-0000-0000850A0000}"/>
    <cellStyle name="Normal 4 2 3 2 3 2 2 4 3" xfId="3116" xr:uid="{00000000-0005-0000-0000-0000860A0000}"/>
    <cellStyle name="Normal 4 2 3 2 3 2 2 5" xfId="3117" xr:uid="{00000000-0005-0000-0000-0000870A0000}"/>
    <cellStyle name="Normal 4 2 3 2 3 2 2 6" xfId="3118" xr:uid="{00000000-0005-0000-0000-0000880A0000}"/>
    <cellStyle name="Normal 4 2 3 2 3 2 2 7" xfId="3119" xr:uid="{00000000-0005-0000-0000-0000890A0000}"/>
    <cellStyle name="Normal 4 2 3 2 3 2 3" xfId="3120" xr:uid="{00000000-0005-0000-0000-00008A0A0000}"/>
    <cellStyle name="Normal 4 2 3 2 3 2 3 2" xfId="3121" xr:uid="{00000000-0005-0000-0000-00008B0A0000}"/>
    <cellStyle name="Normal 4 2 3 2 3 2 3 2 2" xfId="3122" xr:uid="{00000000-0005-0000-0000-00008C0A0000}"/>
    <cellStyle name="Normal 4 2 3 2 3 2 3 2 3" xfId="3123" xr:uid="{00000000-0005-0000-0000-00008D0A0000}"/>
    <cellStyle name="Normal 4 2 3 2 3 2 3 3" xfId="3124" xr:uid="{00000000-0005-0000-0000-00008E0A0000}"/>
    <cellStyle name="Normal 4 2 3 2 3 2 3 4" xfId="3125" xr:uid="{00000000-0005-0000-0000-00008F0A0000}"/>
    <cellStyle name="Normal 4 2 3 2 3 2 3 5" xfId="3126" xr:uid="{00000000-0005-0000-0000-0000900A0000}"/>
    <cellStyle name="Normal 4 2 3 2 3 2 4" xfId="3127" xr:uid="{00000000-0005-0000-0000-0000910A0000}"/>
    <cellStyle name="Normal 4 2 3 2 3 2 4 2" xfId="3128" xr:uid="{00000000-0005-0000-0000-0000920A0000}"/>
    <cellStyle name="Normal 4 2 3 2 3 2 4 2 2" xfId="3129" xr:uid="{00000000-0005-0000-0000-0000930A0000}"/>
    <cellStyle name="Normal 4 2 3 2 3 2 4 2 3" xfId="3130" xr:uid="{00000000-0005-0000-0000-0000940A0000}"/>
    <cellStyle name="Normal 4 2 3 2 3 2 4 3" xfId="3131" xr:uid="{00000000-0005-0000-0000-0000950A0000}"/>
    <cellStyle name="Normal 4 2 3 2 3 2 4 4" xfId="3132" xr:uid="{00000000-0005-0000-0000-0000960A0000}"/>
    <cellStyle name="Normal 4 2 3 2 3 2 4 5" xfId="3133" xr:uid="{00000000-0005-0000-0000-0000970A0000}"/>
    <cellStyle name="Normal 4 2 3 2 3 2 5" xfId="3134" xr:uid="{00000000-0005-0000-0000-0000980A0000}"/>
    <cellStyle name="Normal 4 2 3 2 3 2 5 2" xfId="3135" xr:uid="{00000000-0005-0000-0000-0000990A0000}"/>
    <cellStyle name="Normal 4 2 3 2 3 2 5 3" xfId="3136" xr:uid="{00000000-0005-0000-0000-00009A0A0000}"/>
    <cellStyle name="Normal 4 2 3 2 3 2 6" xfId="3137" xr:uid="{00000000-0005-0000-0000-00009B0A0000}"/>
    <cellStyle name="Normal 4 2 3 2 3 2 7" xfId="3138" xr:uid="{00000000-0005-0000-0000-00009C0A0000}"/>
    <cellStyle name="Normal 4 2 3 2 3 2 8" xfId="3139" xr:uid="{00000000-0005-0000-0000-00009D0A0000}"/>
    <cellStyle name="Normal 4 2 3 2 3 3" xfId="3140" xr:uid="{00000000-0005-0000-0000-00009E0A0000}"/>
    <cellStyle name="Normal 4 2 3 2 3 3 2" xfId="3141" xr:uid="{00000000-0005-0000-0000-00009F0A0000}"/>
    <cellStyle name="Normal 4 2 3 2 3 3 2 2" xfId="3142" xr:uid="{00000000-0005-0000-0000-0000A00A0000}"/>
    <cellStyle name="Normal 4 2 3 2 3 3 2 2 2" xfId="3143" xr:uid="{00000000-0005-0000-0000-0000A10A0000}"/>
    <cellStyle name="Normal 4 2 3 2 3 3 2 2 3" xfId="3144" xr:uid="{00000000-0005-0000-0000-0000A20A0000}"/>
    <cellStyle name="Normal 4 2 3 2 3 3 2 3" xfId="3145" xr:uid="{00000000-0005-0000-0000-0000A30A0000}"/>
    <cellStyle name="Normal 4 2 3 2 3 3 2 4" xfId="3146" xr:uid="{00000000-0005-0000-0000-0000A40A0000}"/>
    <cellStyle name="Normal 4 2 3 2 3 3 2 5" xfId="3147" xr:uid="{00000000-0005-0000-0000-0000A50A0000}"/>
    <cellStyle name="Normal 4 2 3 2 3 3 3" xfId="3148" xr:uid="{00000000-0005-0000-0000-0000A60A0000}"/>
    <cellStyle name="Normal 4 2 3 2 3 3 3 2" xfId="3149" xr:uid="{00000000-0005-0000-0000-0000A70A0000}"/>
    <cellStyle name="Normal 4 2 3 2 3 3 3 2 2" xfId="3150" xr:uid="{00000000-0005-0000-0000-0000A80A0000}"/>
    <cellStyle name="Normal 4 2 3 2 3 3 3 2 3" xfId="3151" xr:uid="{00000000-0005-0000-0000-0000A90A0000}"/>
    <cellStyle name="Normal 4 2 3 2 3 3 3 3" xfId="3152" xr:uid="{00000000-0005-0000-0000-0000AA0A0000}"/>
    <cellStyle name="Normal 4 2 3 2 3 3 3 4" xfId="3153" xr:uid="{00000000-0005-0000-0000-0000AB0A0000}"/>
    <cellStyle name="Normal 4 2 3 2 3 3 3 5" xfId="3154" xr:uid="{00000000-0005-0000-0000-0000AC0A0000}"/>
    <cellStyle name="Normal 4 2 3 2 3 3 4" xfId="3155" xr:uid="{00000000-0005-0000-0000-0000AD0A0000}"/>
    <cellStyle name="Normal 4 2 3 2 3 3 4 2" xfId="3156" xr:uid="{00000000-0005-0000-0000-0000AE0A0000}"/>
    <cellStyle name="Normal 4 2 3 2 3 3 4 3" xfId="3157" xr:uid="{00000000-0005-0000-0000-0000AF0A0000}"/>
    <cellStyle name="Normal 4 2 3 2 3 3 5" xfId="3158" xr:uid="{00000000-0005-0000-0000-0000B00A0000}"/>
    <cellStyle name="Normal 4 2 3 2 3 3 6" xfId="3159" xr:uid="{00000000-0005-0000-0000-0000B10A0000}"/>
    <cellStyle name="Normal 4 2 3 2 3 3 7" xfId="3160" xr:uid="{00000000-0005-0000-0000-0000B20A0000}"/>
    <cellStyle name="Normal 4 2 3 2 3 4" xfId="3161" xr:uid="{00000000-0005-0000-0000-0000B30A0000}"/>
    <cellStyle name="Normal 4 2 3 2 3 4 2" xfId="3162" xr:uid="{00000000-0005-0000-0000-0000B40A0000}"/>
    <cellStyle name="Normal 4 2 3 2 3 4 2 2" xfId="3163" xr:uid="{00000000-0005-0000-0000-0000B50A0000}"/>
    <cellStyle name="Normal 4 2 3 2 3 4 2 3" xfId="3164" xr:uid="{00000000-0005-0000-0000-0000B60A0000}"/>
    <cellStyle name="Normal 4 2 3 2 3 4 3" xfId="3165" xr:uid="{00000000-0005-0000-0000-0000B70A0000}"/>
    <cellStyle name="Normal 4 2 3 2 3 4 4" xfId="3166" xr:uid="{00000000-0005-0000-0000-0000B80A0000}"/>
    <cellStyle name="Normal 4 2 3 2 3 4 5" xfId="3167" xr:uid="{00000000-0005-0000-0000-0000B90A0000}"/>
    <cellStyle name="Normal 4 2 3 2 3 5" xfId="3168" xr:uid="{00000000-0005-0000-0000-0000BA0A0000}"/>
    <cellStyle name="Normal 4 2 3 2 3 5 2" xfId="3169" xr:uid="{00000000-0005-0000-0000-0000BB0A0000}"/>
    <cellStyle name="Normal 4 2 3 2 3 5 2 2" xfId="3170" xr:uid="{00000000-0005-0000-0000-0000BC0A0000}"/>
    <cellStyle name="Normal 4 2 3 2 3 5 2 3" xfId="3171" xr:uid="{00000000-0005-0000-0000-0000BD0A0000}"/>
    <cellStyle name="Normal 4 2 3 2 3 5 3" xfId="3172" xr:uid="{00000000-0005-0000-0000-0000BE0A0000}"/>
    <cellStyle name="Normal 4 2 3 2 3 5 4" xfId="3173" xr:uid="{00000000-0005-0000-0000-0000BF0A0000}"/>
    <cellStyle name="Normal 4 2 3 2 3 5 5" xfId="3174" xr:uid="{00000000-0005-0000-0000-0000C00A0000}"/>
    <cellStyle name="Normal 4 2 3 2 3 6" xfId="3175" xr:uid="{00000000-0005-0000-0000-0000C10A0000}"/>
    <cellStyle name="Normal 4 2 3 2 3 6 2" xfId="3176" xr:uid="{00000000-0005-0000-0000-0000C20A0000}"/>
    <cellStyle name="Normal 4 2 3 2 3 6 3" xfId="3177" xr:uid="{00000000-0005-0000-0000-0000C30A0000}"/>
    <cellStyle name="Normal 4 2 3 2 3 7" xfId="3178" xr:uid="{00000000-0005-0000-0000-0000C40A0000}"/>
    <cellStyle name="Normal 4 2 3 2 3 8" xfId="3179" xr:uid="{00000000-0005-0000-0000-0000C50A0000}"/>
    <cellStyle name="Normal 4 2 3 2 3 9" xfId="3180" xr:uid="{00000000-0005-0000-0000-0000C60A0000}"/>
    <cellStyle name="Normal 4 2 3 2 4" xfId="3181" xr:uid="{00000000-0005-0000-0000-0000C70A0000}"/>
    <cellStyle name="Normal 4 2 3 2 4 2" xfId="3182" xr:uid="{00000000-0005-0000-0000-0000C80A0000}"/>
    <cellStyle name="Normal 4 2 3 2 4 2 2" xfId="3183" xr:uid="{00000000-0005-0000-0000-0000C90A0000}"/>
    <cellStyle name="Normal 4 2 3 2 4 2 2 2" xfId="3184" xr:uid="{00000000-0005-0000-0000-0000CA0A0000}"/>
    <cellStyle name="Normal 4 2 3 2 4 2 2 2 2" xfId="3185" xr:uid="{00000000-0005-0000-0000-0000CB0A0000}"/>
    <cellStyle name="Normal 4 2 3 2 4 2 2 2 2 2" xfId="3186" xr:uid="{00000000-0005-0000-0000-0000CC0A0000}"/>
    <cellStyle name="Normal 4 2 3 2 4 2 2 2 2 3" xfId="3187" xr:uid="{00000000-0005-0000-0000-0000CD0A0000}"/>
    <cellStyle name="Normal 4 2 3 2 4 2 2 2 3" xfId="3188" xr:uid="{00000000-0005-0000-0000-0000CE0A0000}"/>
    <cellStyle name="Normal 4 2 3 2 4 2 2 2 4" xfId="3189" xr:uid="{00000000-0005-0000-0000-0000CF0A0000}"/>
    <cellStyle name="Normal 4 2 3 2 4 2 2 2 5" xfId="3190" xr:uid="{00000000-0005-0000-0000-0000D00A0000}"/>
    <cellStyle name="Normal 4 2 3 2 4 2 2 3" xfId="3191" xr:uid="{00000000-0005-0000-0000-0000D10A0000}"/>
    <cellStyle name="Normal 4 2 3 2 4 2 2 3 2" xfId="3192" xr:uid="{00000000-0005-0000-0000-0000D20A0000}"/>
    <cellStyle name="Normal 4 2 3 2 4 2 2 3 2 2" xfId="3193" xr:uid="{00000000-0005-0000-0000-0000D30A0000}"/>
    <cellStyle name="Normal 4 2 3 2 4 2 2 3 2 3" xfId="3194" xr:uid="{00000000-0005-0000-0000-0000D40A0000}"/>
    <cellStyle name="Normal 4 2 3 2 4 2 2 3 3" xfId="3195" xr:uid="{00000000-0005-0000-0000-0000D50A0000}"/>
    <cellStyle name="Normal 4 2 3 2 4 2 2 3 4" xfId="3196" xr:uid="{00000000-0005-0000-0000-0000D60A0000}"/>
    <cellStyle name="Normal 4 2 3 2 4 2 2 3 5" xfId="3197" xr:uid="{00000000-0005-0000-0000-0000D70A0000}"/>
    <cellStyle name="Normal 4 2 3 2 4 2 2 4" xfId="3198" xr:uid="{00000000-0005-0000-0000-0000D80A0000}"/>
    <cellStyle name="Normal 4 2 3 2 4 2 2 4 2" xfId="3199" xr:uid="{00000000-0005-0000-0000-0000D90A0000}"/>
    <cellStyle name="Normal 4 2 3 2 4 2 2 4 3" xfId="3200" xr:uid="{00000000-0005-0000-0000-0000DA0A0000}"/>
    <cellStyle name="Normal 4 2 3 2 4 2 2 5" xfId="3201" xr:uid="{00000000-0005-0000-0000-0000DB0A0000}"/>
    <cellStyle name="Normal 4 2 3 2 4 2 2 6" xfId="3202" xr:uid="{00000000-0005-0000-0000-0000DC0A0000}"/>
    <cellStyle name="Normal 4 2 3 2 4 2 2 7" xfId="3203" xr:uid="{00000000-0005-0000-0000-0000DD0A0000}"/>
    <cellStyle name="Normal 4 2 3 2 4 2 3" xfId="3204" xr:uid="{00000000-0005-0000-0000-0000DE0A0000}"/>
    <cellStyle name="Normal 4 2 3 2 4 2 3 2" xfId="3205" xr:uid="{00000000-0005-0000-0000-0000DF0A0000}"/>
    <cellStyle name="Normal 4 2 3 2 4 2 3 2 2" xfId="3206" xr:uid="{00000000-0005-0000-0000-0000E00A0000}"/>
    <cellStyle name="Normal 4 2 3 2 4 2 3 2 3" xfId="3207" xr:uid="{00000000-0005-0000-0000-0000E10A0000}"/>
    <cellStyle name="Normal 4 2 3 2 4 2 3 3" xfId="3208" xr:uid="{00000000-0005-0000-0000-0000E20A0000}"/>
    <cellStyle name="Normal 4 2 3 2 4 2 3 4" xfId="3209" xr:uid="{00000000-0005-0000-0000-0000E30A0000}"/>
    <cellStyle name="Normal 4 2 3 2 4 2 3 5" xfId="3210" xr:uid="{00000000-0005-0000-0000-0000E40A0000}"/>
    <cellStyle name="Normal 4 2 3 2 4 2 4" xfId="3211" xr:uid="{00000000-0005-0000-0000-0000E50A0000}"/>
    <cellStyle name="Normal 4 2 3 2 4 2 4 2" xfId="3212" xr:uid="{00000000-0005-0000-0000-0000E60A0000}"/>
    <cellStyle name="Normal 4 2 3 2 4 2 4 2 2" xfId="3213" xr:uid="{00000000-0005-0000-0000-0000E70A0000}"/>
    <cellStyle name="Normal 4 2 3 2 4 2 4 2 3" xfId="3214" xr:uid="{00000000-0005-0000-0000-0000E80A0000}"/>
    <cellStyle name="Normal 4 2 3 2 4 2 4 3" xfId="3215" xr:uid="{00000000-0005-0000-0000-0000E90A0000}"/>
    <cellStyle name="Normal 4 2 3 2 4 2 4 4" xfId="3216" xr:uid="{00000000-0005-0000-0000-0000EA0A0000}"/>
    <cellStyle name="Normal 4 2 3 2 4 2 4 5" xfId="3217" xr:uid="{00000000-0005-0000-0000-0000EB0A0000}"/>
    <cellStyle name="Normal 4 2 3 2 4 2 5" xfId="3218" xr:uid="{00000000-0005-0000-0000-0000EC0A0000}"/>
    <cellStyle name="Normal 4 2 3 2 4 2 5 2" xfId="3219" xr:uid="{00000000-0005-0000-0000-0000ED0A0000}"/>
    <cellStyle name="Normal 4 2 3 2 4 2 5 3" xfId="3220" xr:uid="{00000000-0005-0000-0000-0000EE0A0000}"/>
    <cellStyle name="Normal 4 2 3 2 4 2 6" xfId="3221" xr:uid="{00000000-0005-0000-0000-0000EF0A0000}"/>
    <cellStyle name="Normal 4 2 3 2 4 2 7" xfId="3222" xr:uid="{00000000-0005-0000-0000-0000F00A0000}"/>
    <cellStyle name="Normal 4 2 3 2 4 2 8" xfId="3223" xr:uid="{00000000-0005-0000-0000-0000F10A0000}"/>
    <cellStyle name="Normal 4 2 3 2 4 3" xfId="3224" xr:uid="{00000000-0005-0000-0000-0000F20A0000}"/>
    <cellStyle name="Normal 4 2 3 2 4 3 2" xfId="3225" xr:uid="{00000000-0005-0000-0000-0000F30A0000}"/>
    <cellStyle name="Normal 4 2 3 2 4 3 2 2" xfId="3226" xr:uid="{00000000-0005-0000-0000-0000F40A0000}"/>
    <cellStyle name="Normal 4 2 3 2 4 3 2 2 2" xfId="3227" xr:uid="{00000000-0005-0000-0000-0000F50A0000}"/>
    <cellStyle name="Normal 4 2 3 2 4 3 2 2 3" xfId="3228" xr:uid="{00000000-0005-0000-0000-0000F60A0000}"/>
    <cellStyle name="Normal 4 2 3 2 4 3 2 3" xfId="3229" xr:uid="{00000000-0005-0000-0000-0000F70A0000}"/>
    <cellStyle name="Normal 4 2 3 2 4 3 2 4" xfId="3230" xr:uid="{00000000-0005-0000-0000-0000F80A0000}"/>
    <cellStyle name="Normal 4 2 3 2 4 3 2 5" xfId="3231" xr:uid="{00000000-0005-0000-0000-0000F90A0000}"/>
    <cellStyle name="Normal 4 2 3 2 4 3 3" xfId="3232" xr:uid="{00000000-0005-0000-0000-0000FA0A0000}"/>
    <cellStyle name="Normal 4 2 3 2 4 3 3 2" xfId="3233" xr:uid="{00000000-0005-0000-0000-0000FB0A0000}"/>
    <cellStyle name="Normal 4 2 3 2 4 3 3 2 2" xfId="3234" xr:uid="{00000000-0005-0000-0000-0000FC0A0000}"/>
    <cellStyle name="Normal 4 2 3 2 4 3 3 2 3" xfId="3235" xr:uid="{00000000-0005-0000-0000-0000FD0A0000}"/>
    <cellStyle name="Normal 4 2 3 2 4 3 3 3" xfId="3236" xr:uid="{00000000-0005-0000-0000-0000FE0A0000}"/>
    <cellStyle name="Normal 4 2 3 2 4 3 3 4" xfId="3237" xr:uid="{00000000-0005-0000-0000-0000FF0A0000}"/>
    <cellStyle name="Normal 4 2 3 2 4 3 3 5" xfId="3238" xr:uid="{00000000-0005-0000-0000-0000000B0000}"/>
    <cellStyle name="Normal 4 2 3 2 4 3 4" xfId="3239" xr:uid="{00000000-0005-0000-0000-0000010B0000}"/>
    <cellStyle name="Normal 4 2 3 2 4 3 4 2" xfId="3240" xr:uid="{00000000-0005-0000-0000-0000020B0000}"/>
    <cellStyle name="Normal 4 2 3 2 4 3 4 3" xfId="3241" xr:uid="{00000000-0005-0000-0000-0000030B0000}"/>
    <cellStyle name="Normal 4 2 3 2 4 3 5" xfId="3242" xr:uid="{00000000-0005-0000-0000-0000040B0000}"/>
    <cellStyle name="Normal 4 2 3 2 4 3 6" xfId="3243" xr:uid="{00000000-0005-0000-0000-0000050B0000}"/>
    <cellStyle name="Normal 4 2 3 2 4 3 7" xfId="3244" xr:uid="{00000000-0005-0000-0000-0000060B0000}"/>
    <cellStyle name="Normal 4 2 3 2 4 4" xfId="3245" xr:uid="{00000000-0005-0000-0000-0000070B0000}"/>
    <cellStyle name="Normal 4 2 3 2 4 4 2" xfId="3246" xr:uid="{00000000-0005-0000-0000-0000080B0000}"/>
    <cellStyle name="Normal 4 2 3 2 4 4 2 2" xfId="3247" xr:uid="{00000000-0005-0000-0000-0000090B0000}"/>
    <cellStyle name="Normal 4 2 3 2 4 4 2 3" xfId="3248" xr:uid="{00000000-0005-0000-0000-00000A0B0000}"/>
    <cellStyle name="Normal 4 2 3 2 4 4 3" xfId="3249" xr:uid="{00000000-0005-0000-0000-00000B0B0000}"/>
    <cellStyle name="Normal 4 2 3 2 4 4 4" xfId="3250" xr:uid="{00000000-0005-0000-0000-00000C0B0000}"/>
    <cellStyle name="Normal 4 2 3 2 4 4 5" xfId="3251" xr:uid="{00000000-0005-0000-0000-00000D0B0000}"/>
    <cellStyle name="Normal 4 2 3 2 4 5" xfId="3252" xr:uid="{00000000-0005-0000-0000-00000E0B0000}"/>
    <cellStyle name="Normal 4 2 3 2 4 5 2" xfId="3253" xr:uid="{00000000-0005-0000-0000-00000F0B0000}"/>
    <cellStyle name="Normal 4 2 3 2 4 5 2 2" xfId="3254" xr:uid="{00000000-0005-0000-0000-0000100B0000}"/>
    <cellStyle name="Normal 4 2 3 2 4 5 2 3" xfId="3255" xr:uid="{00000000-0005-0000-0000-0000110B0000}"/>
    <cellStyle name="Normal 4 2 3 2 4 5 3" xfId="3256" xr:uid="{00000000-0005-0000-0000-0000120B0000}"/>
    <cellStyle name="Normal 4 2 3 2 4 5 4" xfId="3257" xr:uid="{00000000-0005-0000-0000-0000130B0000}"/>
    <cellStyle name="Normal 4 2 3 2 4 5 5" xfId="3258" xr:uid="{00000000-0005-0000-0000-0000140B0000}"/>
    <cellStyle name="Normal 4 2 3 2 4 6" xfId="3259" xr:uid="{00000000-0005-0000-0000-0000150B0000}"/>
    <cellStyle name="Normal 4 2 3 2 4 6 2" xfId="3260" xr:uid="{00000000-0005-0000-0000-0000160B0000}"/>
    <cellStyle name="Normal 4 2 3 2 4 6 3" xfId="3261" xr:uid="{00000000-0005-0000-0000-0000170B0000}"/>
    <cellStyle name="Normal 4 2 3 2 4 7" xfId="3262" xr:uid="{00000000-0005-0000-0000-0000180B0000}"/>
    <cellStyle name="Normal 4 2 3 2 4 8" xfId="3263" xr:uid="{00000000-0005-0000-0000-0000190B0000}"/>
    <cellStyle name="Normal 4 2 3 2 4 9" xfId="3264" xr:uid="{00000000-0005-0000-0000-00001A0B0000}"/>
    <cellStyle name="Normal 4 2 3 2 5" xfId="3265" xr:uid="{00000000-0005-0000-0000-00001B0B0000}"/>
    <cellStyle name="Normal 4 2 3 2 5 2" xfId="3266" xr:uid="{00000000-0005-0000-0000-00001C0B0000}"/>
    <cellStyle name="Normal 4 2 3 2 5 2 2" xfId="3267" xr:uid="{00000000-0005-0000-0000-00001D0B0000}"/>
    <cellStyle name="Normal 4 2 3 2 5 2 2 2" xfId="3268" xr:uid="{00000000-0005-0000-0000-00001E0B0000}"/>
    <cellStyle name="Normal 4 2 3 2 5 2 2 2 2" xfId="3269" xr:uid="{00000000-0005-0000-0000-00001F0B0000}"/>
    <cellStyle name="Normal 4 2 3 2 5 2 2 2 3" xfId="3270" xr:uid="{00000000-0005-0000-0000-0000200B0000}"/>
    <cellStyle name="Normal 4 2 3 2 5 2 2 3" xfId="3271" xr:uid="{00000000-0005-0000-0000-0000210B0000}"/>
    <cellStyle name="Normal 4 2 3 2 5 2 2 4" xfId="3272" xr:uid="{00000000-0005-0000-0000-0000220B0000}"/>
    <cellStyle name="Normal 4 2 3 2 5 2 2 5" xfId="3273" xr:uid="{00000000-0005-0000-0000-0000230B0000}"/>
    <cellStyle name="Normal 4 2 3 2 5 2 3" xfId="3274" xr:uid="{00000000-0005-0000-0000-0000240B0000}"/>
    <cellStyle name="Normal 4 2 3 2 5 2 3 2" xfId="3275" xr:uid="{00000000-0005-0000-0000-0000250B0000}"/>
    <cellStyle name="Normal 4 2 3 2 5 2 3 2 2" xfId="3276" xr:uid="{00000000-0005-0000-0000-0000260B0000}"/>
    <cellStyle name="Normal 4 2 3 2 5 2 3 2 3" xfId="3277" xr:uid="{00000000-0005-0000-0000-0000270B0000}"/>
    <cellStyle name="Normal 4 2 3 2 5 2 3 3" xfId="3278" xr:uid="{00000000-0005-0000-0000-0000280B0000}"/>
    <cellStyle name="Normal 4 2 3 2 5 2 3 4" xfId="3279" xr:uid="{00000000-0005-0000-0000-0000290B0000}"/>
    <cellStyle name="Normal 4 2 3 2 5 2 3 5" xfId="3280" xr:uid="{00000000-0005-0000-0000-00002A0B0000}"/>
    <cellStyle name="Normal 4 2 3 2 5 2 4" xfId="3281" xr:uid="{00000000-0005-0000-0000-00002B0B0000}"/>
    <cellStyle name="Normal 4 2 3 2 5 2 4 2" xfId="3282" xr:uid="{00000000-0005-0000-0000-00002C0B0000}"/>
    <cellStyle name="Normal 4 2 3 2 5 2 4 3" xfId="3283" xr:uid="{00000000-0005-0000-0000-00002D0B0000}"/>
    <cellStyle name="Normal 4 2 3 2 5 2 5" xfId="3284" xr:uid="{00000000-0005-0000-0000-00002E0B0000}"/>
    <cellStyle name="Normal 4 2 3 2 5 2 6" xfId="3285" xr:uid="{00000000-0005-0000-0000-00002F0B0000}"/>
    <cellStyle name="Normal 4 2 3 2 5 2 7" xfId="3286" xr:uid="{00000000-0005-0000-0000-0000300B0000}"/>
    <cellStyle name="Normal 4 2 3 2 5 3" xfId="3287" xr:uid="{00000000-0005-0000-0000-0000310B0000}"/>
    <cellStyle name="Normal 4 2 3 2 5 3 2" xfId="3288" xr:uid="{00000000-0005-0000-0000-0000320B0000}"/>
    <cellStyle name="Normal 4 2 3 2 5 3 2 2" xfId="3289" xr:uid="{00000000-0005-0000-0000-0000330B0000}"/>
    <cellStyle name="Normal 4 2 3 2 5 3 2 3" xfId="3290" xr:uid="{00000000-0005-0000-0000-0000340B0000}"/>
    <cellStyle name="Normal 4 2 3 2 5 3 3" xfId="3291" xr:uid="{00000000-0005-0000-0000-0000350B0000}"/>
    <cellStyle name="Normal 4 2 3 2 5 3 4" xfId="3292" xr:uid="{00000000-0005-0000-0000-0000360B0000}"/>
    <cellStyle name="Normal 4 2 3 2 5 3 5" xfId="3293" xr:uid="{00000000-0005-0000-0000-0000370B0000}"/>
    <cellStyle name="Normal 4 2 3 2 5 4" xfId="3294" xr:uid="{00000000-0005-0000-0000-0000380B0000}"/>
    <cellStyle name="Normal 4 2 3 2 5 4 2" xfId="3295" xr:uid="{00000000-0005-0000-0000-0000390B0000}"/>
    <cellStyle name="Normal 4 2 3 2 5 4 2 2" xfId="3296" xr:uid="{00000000-0005-0000-0000-00003A0B0000}"/>
    <cellStyle name="Normal 4 2 3 2 5 4 2 3" xfId="3297" xr:uid="{00000000-0005-0000-0000-00003B0B0000}"/>
    <cellStyle name="Normal 4 2 3 2 5 4 3" xfId="3298" xr:uid="{00000000-0005-0000-0000-00003C0B0000}"/>
    <cellStyle name="Normal 4 2 3 2 5 4 4" xfId="3299" xr:uid="{00000000-0005-0000-0000-00003D0B0000}"/>
    <cellStyle name="Normal 4 2 3 2 5 4 5" xfId="3300" xr:uid="{00000000-0005-0000-0000-00003E0B0000}"/>
    <cellStyle name="Normal 4 2 3 2 5 5" xfId="3301" xr:uid="{00000000-0005-0000-0000-00003F0B0000}"/>
    <cellStyle name="Normal 4 2 3 2 5 5 2" xfId="3302" xr:uid="{00000000-0005-0000-0000-0000400B0000}"/>
    <cellStyle name="Normal 4 2 3 2 5 5 3" xfId="3303" xr:uid="{00000000-0005-0000-0000-0000410B0000}"/>
    <cellStyle name="Normal 4 2 3 2 5 6" xfId="3304" xr:uid="{00000000-0005-0000-0000-0000420B0000}"/>
    <cellStyle name="Normal 4 2 3 2 5 7" xfId="3305" xr:uid="{00000000-0005-0000-0000-0000430B0000}"/>
    <cellStyle name="Normal 4 2 3 2 5 8" xfId="3306" xr:uid="{00000000-0005-0000-0000-0000440B0000}"/>
    <cellStyle name="Normal 4 2 3 2 6" xfId="3307" xr:uid="{00000000-0005-0000-0000-0000450B0000}"/>
    <cellStyle name="Normal 4 2 3 2 6 2" xfId="3308" xr:uid="{00000000-0005-0000-0000-0000460B0000}"/>
    <cellStyle name="Normal 4 2 3 2 6 2 2" xfId="3309" xr:uid="{00000000-0005-0000-0000-0000470B0000}"/>
    <cellStyle name="Normal 4 2 3 2 6 2 2 2" xfId="3310" xr:uid="{00000000-0005-0000-0000-0000480B0000}"/>
    <cellStyle name="Normal 4 2 3 2 6 2 2 3" xfId="3311" xr:uid="{00000000-0005-0000-0000-0000490B0000}"/>
    <cellStyle name="Normal 4 2 3 2 6 2 3" xfId="3312" xr:uid="{00000000-0005-0000-0000-00004A0B0000}"/>
    <cellStyle name="Normal 4 2 3 2 6 2 4" xfId="3313" xr:uid="{00000000-0005-0000-0000-00004B0B0000}"/>
    <cellStyle name="Normal 4 2 3 2 6 2 5" xfId="3314" xr:uid="{00000000-0005-0000-0000-00004C0B0000}"/>
    <cellStyle name="Normal 4 2 3 2 6 3" xfId="3315" xr:uid="{00000000-0005-0000-0000-00004D0B0000}"/>
    <cellStyle name="Normal 4 2 3 2 6 3 2" xfId="3316" xr:uid="{00000000-0005-0000-0000-00004E0B0000}"/>
    <cellStyle name="Normal 4 2 3 2 6 3 2 2" xfId="3317" xr:uid="{00000000-0005-0000-0000-00004F0B0000}"/>
    <cellStyle name="Normal 4 2 3 2 6 3 2 3" xfId="3318" xr:uid="{00000000-0005-0000-0000-0000500B0000}"/>
    <cellStyle name="Normal 4 2 3 2 6 3 3" xfId="3319" xr:uid="{00000000-0005-0000-0000-0000510B0000}"/>
    <cellStyle name="Normal 4 2 3 2 6 3 4" xfId="3320" xr:uid="{00000000-0005-0000-0000-0000520B0000}"/>
    <cellStyle name="Normal 4 2 3 2 6 3 5" xfId="3321" xr:uid="{00000000-0005-0000-0000-0000530B0000}"/>
    <cellStyle name="Normal 4 2 3 2 6 4" xfId="3322" xr:uid="{00000000-0005-0000-0000-0000540B0000}"/>
    <cellStyle name="Normal 4 2 3 2 6 4 2" xfId="3323" xr:uid="{00000000-0005-0000-0000-0000550B0000}"/>
    <cellStyle name="Normal 4 2 3 2 6 4 3" xfId="3324" xr:uid="{00000000-0005-0000-0000-0000560B0000}"/>
    <cellStyle name="Normal 4 2 3 2 6 5" xfId="3325" xr:uid="{00000000-0005-0000-0000-0000570B0000}"/>
    <cellStyle name="Normal 4 2 3 2 6 6" xfId="3326" xr:uid="{00000000-0005-0000-0000-0000580B0000}"/>
    <cellStyle name="Normal 4 2 3 2 6 7" xfId="3327" xr:uid="{00000000-0005-0000-0000-0000590B0000}"/>
    <cellStyle name="Normal 4 2 3 2 7" xfId="3328" xr:uid="{00000000-0005-0000-0000-00005A0B0000}"/>
    <cellStyle name="Normal 4 2 3 2 7 2" xfId="3329" xr:uid="{00000000-0005-0000-0000-00005B0B0000}"/>
    <cellStyle name="Normal 4 2 3 2 7 2 2" xfId="3330" xr:uid="{00000000-0005-0000-0000-00005C0B0000}"/>
    <cellStyle name="Normal 4 2 3 2 7 2 3" xfId="3331" xr:uid="{00000000-0005-0000-0000-00005D0B0000}"/>
    <cellStyle name="Normal 4 2 3 2 7 3" xfId="3332" xr:uid="{00000000-0005-0000-0000-00005E0B0000}"/>
    <cellStyle name="Normal 4 2 3 2 7 4" xfId="3333" xr:uid="{00000000-0005-0000-0000-00005F0B0000}"/>
    <cellStyle name="Normal 4 2 3 2 7 5" xfId="3334" xr:uid="{00000000-0005-0000-0000-0000600B0000}"/>
    <cellStyle name="Normal 4 2 3 2 8" xfId="3335" xr:uid="{00000000-0005-0000-0000-0000610B0000}"/>
    <cellStyle name="Normal 4 2 3 2 8 2" xfId="3336" xr:uid="{00000000-0005-0000-0000-0000620B0000}"/>
    <cellStyle name="Normal 4 2 3 2 8 2 2" xfId="3337" xr:uid="{00000000-0005-0000-0000-0000630B0000}"/>
    <cellStyle name="Normal 4 2 3 2 8 2 3" xfId="3338" xr:uid="{00000000-0005-0000-0000-0000640B0000}"/>
    <cellStyle name="Normal 4 2 3 2 8 3" xfId="3339" xr:uid="{00000000-0005-0000-0000-0000650B0000}"/>
    <cellStyle name="Normal 4 2 3 2 8 4" xfId="3340" xr:uid="{00000000-0005-0000-0000-0000660B0000}"/>
    <cellStyle name="Normal 4 2 3 2 8 5" xfId="3341" xr:uid="{00000000-0005-0000-0000-0000670B0000}"/>
    <cellStyle name="Normal 4 2 3 2 9" xfId="3342" xr:uid="{00000000-0005-0000-0000-0000680B0000}"/>
    <cellStyle name="Normal 4 2 3 2 9 2" xfId="3343" xr:uid="{00000000-0005-0000-0000-0000690B0000}"/>
    <cellStyle name="Normal 4 2 3 2 9 3" xfId="3344" xr:uid="{00000000-0005-0000-0000-00006A0B0000}"/>
    <cellStyle name="Normal 4 2 3 3" xfId="3345" xr:uid="{00000000-0005-0000-0000-00006B0B0000}"/>
    <cellStyle name="Normal 4 2 3 3 2" xfId="3346" xr:uid="{00000000-0005-0000-0000-00006C0B0000}"/>
    <cellStyle name="Normal 4 2 3 3 2 2" xfId="3347" xr:uid="{00000000-0005-0000-0000-00006D0B0000}"/>
    <cellStyle name="Normal 4 2 3 3 2 2 2" xfId="3348" xr:uid="{00000000-0005-0000-0000-00006E0B0000}"/>
    <cellStyle name="Normal 4 2 3 3 2 2 2 2" xfId="3349" xr:uid="{00000000-0005-0000-0000-00006F0B0000}"/>
    <cellStyle name="Normal 4 2 3 3 2 2 2 2 2" xfId="3350" xr:uid="{00000000-0005-0000-0000-0000700B0000}"/>
    <cellStyle name="Normal 4 2 3 3 2 2 2 2 3" xfId="3351" xr:uid="{00000000-0005-0000-0000-0000710B0000}"/>
    <cellStyle name="Normal 4 2 3 3 2 2 2 3" xfId="3352" xr:uid="{00000000-0005-0000-0000-0000720B0000}"/>
    <cellStyle name="Normal 4 2 3 3 2 2 2 4" xfId="3353" xr:uid="{00000000-0005-0000-0000-0000730B0000}"/>
    <cellStyle name="Normal 4 2 3 3 2 2 2 5" xfId="3354" xr:uid="{00000000-0005-0000-0000-0000740B0000}"/>
    <cellStyle name="Normal 4 2 3 3 2 2 3" xfId="3355" xr:uid="{00000000-0005-0000-0000-0000750B0000}"/>
    <cellStyle name="Normal 4 2 3 3 2 2 3 2" xfId="3356" xr:uid="{00000000-0005-0000-0000-0000760B0000}"/>
    <cellStyle name="Normal 4 2 3 3 2 2 3 2 2" xfId="3357" xr:uid="{00000000-0005-0000-0000-0000770B0000}"/>
    <cellStyle name="Normal 4 2 3 3 2 2 3 2 3" xfId="3358" xr:uid="{00000000-0005-0000-0000-0000780B0000}"/>
    <cellStyle name="Normal 4 2 3 3 2 2 3 3" xfId="3359" xr:uid="{00000000-0005-0000-0000-0000790B0000}"/>
    <cellStyle name="Normal 4 2 3 3 2 2 3 4" xfId="3360" xr:uid="{00000000-0005-0000-0000-00007A0B0000}"/>
    <cellStyle name="Normal 4 2 3 3 2 2 3 5" xfId="3361" xr:uid="{00000000-0005-0000-0000-00007B0B0000}"/>
    <cellStyle name="Normal 4 2 3 3 2 2 4" xfId="3362" xr:uid="{00000000-0005-0000-0000-00007C0B0000}"/>
    <cellStyle name="Normal 4 2 3 3 2 2 4 2" xfId="3363" xr:uid="{00000000-0005-0000-0000-00007D0B0000}"/>
    <cellStyle name="Normal 4 2 3 3 2 2 4 3" xfId="3364" xr:uid="{00000000-0005-0000-0000-00007E0B0000}"/>
    <cellStyle name="Normal 4 2 3 3 2 2 5" xfId="3365" xr:uid="{00000000-0005-0000-0000-00007F0B0000}"/>
    <cellStyle name="Normal 4 2 3 3 2 2 6" xfId="3366" xr:uid="{00000000-0005-0000-0000-0000800B0000}"/>
    <cellStyle name="Normal 4 2 3 3 2 2 7" xfId="3367" xr:uid="{00000000-0005-0000-0000-0000810B0000}"/>
    <cellStyle name="Normal 4 2 3 3 2 3" xfId="3368" xr:uid="{00000000-0005-0000-0000-0000820B0000}"/>
    <cellStyle name="Normal 4 2 3 3 2 3 2" xfId="3369" xr:uid="{00000000-0005-0000-0000-0000830B0000}"/>
    <cellStyle name="Normal 4 2 3 3 2 3 2 2" xfId="3370" xr:uid="{00000000-0005-0000-0000-0000840B0000}"/>
    <cellStyle name="Normal 4 2 3 3 2 3 2 3" xfId="3371" xr:uid="{00000000-0005-0000-0000-0000850B0000}"/>
    <cellStyle name="Normal 4 2 3 3 2 3 3" xfId="3372" xr:uid="{00000000-0005-0000-0000-0000860B0000}"/>
    <cellStyle name="Normal 4 2 3 3 2 3 4" xfId="3373" xr:uid="{00000000-0005-0000-0000-0000870B0000}"/>
    <cellStyle name="Normal 4 2 3 3 2 3 5" xfId="3374" xr:uid="{00000000-0005-0000-0000-0000880B0000}"/>
    <cellStyle name="Normal 4 2 3 3 2 4" xfId="3375" xr:uid="{00000000-0005-0000-0000-0000890B0000}"/>
    <cellStyle name="Normal 4 2 3 3 2 4 2" xfId="3376" xr:uid="{00000000-0005-0000-0000-00008A0B0000}"/>
    <cellStyle name="Normal 4 2 3 3 2 4 2 2" xfId="3377" xr:uid="{00000000-0005-0000-0000-00008B0B0000}"/>
    <cellStyle name="Normal 4 2 3 3 2 4 2 3" xfId="3378" xr:uid="{00000000-0005-0000-0000-00008C0B0000}"/>
    <cellStyle name="Normal 4 2 3 3 2 4 3" xfId="3379" xr:uid="{00000000-0005-0000-0000-00008D0B0000}"/>
    <cellStyle name="Normal 4 2 3 3 2 4 4" xfId="3380" xr:uid="{00000000-0005-0000-0000-00008E0B0000}"/>
    <cellStyle name="Normal 4 2 3 3 2 4 5" xfId="3381" xr:uid="{00000000-0005-0000-0000-00008F0B0000}"/>
    <cellStyle name="Normal 4 2 3 3 2 5" xfId="3382" xr:uid="{00000000-0005-0000-0000-0000900B0000}"/>
    <cellStyle name="Normal 4 2 3 3 2 5 2" xfId="3383" xr:uid="{00000000-0005-0000-0000-0000910B0000}"/>
    <cellStyle name="Normal 4 2 3 3 2 5 3" xfId="3384" xr:uid="{00000000-0005-0000-0000-0000920B0000}"/>
    <cellStyle name="Normal 4 2 3 3 2 6" xfId="3385" xr:uid="{00000000-0005-0000-0000-0000930B0000}"/>
    <cellStyle name="Normal 4 2 3 3 2 7" xfId="3386" xr:uid="{00000000-0005-0000-0000-0000940B0000}"/>
    <cellStyle name="Normal 4 2 3 3 2 8" xfId="3387" xr:uid="{00000000-0005-0000-0000-0000950B0000}"/>
    <cellStyle name="Normal 4 2 3 3 3" xfId="3388" xr:uid="{00000000-0005-0000-0000-0000960B0000}"/>
    <cellStyle name="Normal 4 2 3 3 3 2" xfId="3389" xr:uid="{00000000-0005-0000-0000-0000970B0000}"/>
    <cellStyle name="Normal 4 2 3 3 3 2 2" xfId="3390" xr:uid="{00000000-0005-0000-0000-0000980B0000}"/>
    <cellStyle name="Normal 4 2 3 3 3 2 2 2" xfId="3391" xr:uid="{00000000-0005-0000-0000-0000990B0000}"/>
    <cellStyle name="Normal 4 2 3 3 3 2 2 3" xfId="3392" xr:uid="{00000000-0005-0000-0000-00009A0B0000}"/>
    <cellStyle name="Normal 4 2 3 3 3 2 3" xfId="3393" xr:uid="{00000000-0005-0000-0000-00009B0B0000}"/>
    <cellStyle name="Normal 4 2 3 3 3 2 4" xfId="3394" xr:uid="{00000000-0005-0000-0000-00009C0B0000}"/>
    <cellStyle name="Normal 4 2 3 3 3 2 5" xfId="3395" xr:uid="{00000000-0005-0000-0000-00009D0B0000}"/>
    <cellStyle name="Normal 4 2 3 3 3 3" xfId="3396" xr:uid="{00000000-0005-0000-0000-00009E0B0000}"/>
    <cellStyle name="Normal 4 2 3 3 3 3 2" xfId="3397" xr:uid="{00000000-0005-0000-0000-00009F0B0000}"/>
    <cellStyle name="Normal 4 2 3 3 3 3 2 2" xfId="3398" xr:uid="{00000000-0005-0000-0000-0000A00B0000}"/>
    <cellStyle name="Normal 4 2 3 3 3 3 2 3" xfId="3399" xr:uid="{00000000-0005-0000-0000-0000A10B0000}"/>
    <cellStyle name="Normal 4 2 3 3 3 3 3" xfId="3400" xr:uid="{00000000-0005-0000-0000-0000A20B0000}"/>
    <cellStyle name="Normal 4 2 3 3 3 3 4" xfId="3401" xr:uid="{00000000-0005-0000-0000-0000A30B0000}"/>
    <cellStyle name="Normal 4 2 3 3 3 3 5" xfId="3402" xr:uid="{00000000-0005-0000-0000-0000A40B0000}"/>
    <cellStyle name="Normal 4 2 3 3 3 4" xfId="3403" xr:uid="{00000000-0005-0000-0000-0000A50B0000}"/>
    <cellStyle name="Normal 4 2 3 3 3 4 2" xfId="3404" xr:uid="{00000000-0005-0000-0000-0000A60B0000}"/>
    <cellStyle name="Normal 4 2 3 3 3 4 3" xfId="3405" xr:uid="{00000000-0005-0000-0000-0000A70B0000}"/>
    <cellStyle name="Normal 4 2 3 3 3 5" xfId="3406" xr:uid="{00000000-0005-0000-0000-0000A80B0000}"/>
    <cellStyle name="Normal 4 2 3 3 3 6" xfId="3407" xr:uid="{00000000-0005-0000-0000-0000A90B0000}"/>
    <cellStyle name="Normal 4 2 3 3 3 7" xfId="3408" xr:uid="{00000000-0005-0000-0000-0000AA0B0000}"/>
    <cellStyle name="Normal 4 2 3 3 4" xfId="3409" xr:uid="{00000000-0005-0000-0000-0000AB0B0000}"/>
    <cellStyle name="Normal 4 2 3 3 4 2" xfId="3410" xr:uid="{00000000-0005-0000-0000-0000AC0B0000}"/>
    <cellStyle name="Normal 4 2 3 3 4 2 2" xfId="3411" xr:uid="{00000000-0005-0000-0000-0000AD0B0000}"/>
    <cellStyle name="Normal 4 2 3 3 4 2 3" xfId="3412" xr:uid="{00000000-0005-0000-0000-0000AE0B0000}"/>
    <cellStyle name="Normal 4 2 3 3 4 3" xfId="3413" xr:uid="{00000000-0005-0000-0000-0000AF0B0000}"/>
    <cellStyle name="Normal 4 2 3 3 4 4" xfId="3414" xr:uid="{00000000-0005-0000-0000-0000B00B0000}"/>
    <cellStyle name="Normal 4 2 3 3 4 5" xfId="3415" xr:uid="{00000000-0005-0000-0000-0000B10B0000}"/>
    <cellStyle name="Normal 4 2 3 3 5" xfId="3416" xr:uid="{00000000-0005-0000-0000-0000B20B0000}"/>
    <cellStyle name="Normal 4 2 3 3 5 2" xfId="3417" xr:uid="{00000000-0005-0000-0000-0000B30B0000}"/>
    <cellStyle name="Normal 4 2 3 3 5 2 2" xfId="3418" xr:uid="{00000000-0005-0000-0000-0000B40B0000}"/>
    <cellStyle name="Normal 4 2 3 3 5 2 3" xfId="3419" xr:uid="{00000000-0005-0000-0000-0000B50B0000}"/>
    <cellStyle name="Normal 4 2 3 3 5 3" xfId="3420" xr:uid="{00000000-0005-0000-0000-0000B60B0000}"/>
    <cellStyle name="Normal 4 2 3 3 5 4" xfId="3421" xr:uid="{00000000-0005-0000-0000-0000B70B0000}"/>
    <cellStyle name="Normal 4 2 3 3 5 5" xfId="3422" xr:uid="{00000000-0005-0000-0000-0000B80B0000}"/>
    <cellStyle name="Normal 4 2 3 3 6" xfId="3423" xr:uid="{00000000-0005-0000-0000-0000B90B0000}"/>
    <cellStyle name="Normal 4 2 3 3 6 2" xfId="3424" xr:uid="{00000000-0005-0000-0000-0000BA0B0000}"/>
    <cellStyle name="Normal 4 2 3 3 6 3" xfId="3425" xr:uid="{00000000-0005-0000-0000-0000BB0B0000}"/>
    <cellStyle name="Normal 4 2 3 3 7" xfId="3426" xr:uid="{00000000-0005-0000-0000-0000BC0B0000}"/>
    <cellStyle name="Normal 4 2 3 3 8" xfId="3427" xr:uid="{00000000-0005-0000-0000-0000BD0B0000}"/>
    <cellStyle name="Normal 4 2 3 3 9" xfId="3428" xr:uid="{00000000-0005-0000-0000-0000BE0B0000}"/>
    <cellStyle name="Normal 4 2 3 4" xfId="3429" xr:uid="{00000000-0005-0000-0000-0000BF0B0000}"/>
    <cellStyle name="Normal 4 2 3 4 2" xfId="3430" xr:uid="{00000000-0005-0000-0000-0000C00B0000}"/>
    <cellStyle name="Normal 4 2 3 4 2 2" xfId="3431" xr:uid="{00000000-0005-0000-0000-0000C10B0000}"/>
    <cellStyle name="Normal 4 2 3 4 2 2 2" xfId="3432" xr:uid="{00000000-0005-0000-0000-0000C20B0000}"/>
    <cellStyle name="Normal 4 2 3 4 2 2 2 2" xfId="3433" xr:uid="{00000000-0005-0000-0000-0000C30B0000}"/>
    <cellStyle name="Normal 4 2 3 4 2 2 2 2 2" xfId="3434" xr:uid="{00000000-0005-0000-0000-0000C40B0000}"/>
    <cellStyle name="Normal 4 2 3 4 2 2 2 2 3" xfId="3435" xr:uid="{00000000-0005-0000-0000-0000C50B0000}"/>
    <cellStyle name="Normal 4 2 3 4 2 2 2 3" xfId="3436" xr:uid="{00000000-0005-0000-0000-0000C60B0000}"/>
    <cellStyle name="Normal 4 2 3 4 2 2 2 4" xfId="3437" xr:uid="{00000000-0005-0000-0000-0000C70B0000}"/>
    <cellStyle name="Normal 4 2 3 4 2 2 2 5" xfId="3438" xr:uid="{00000000-0005-0000-0000-0000C80B0000}"/>
    <cellStyle name="Normal 4 2 3 4 2 2 3" xfId="3439" xr:uid="{00000000-0005-0000-0000-0000C90B0000}"/>
    <cellStyle name="Normal 4 2 3 4 2 2 3 2" xfId="3440" xr:uid="{00000000-0005-0000-0000-0000CA0B0000}"/>
    <cellStyle name="Normal 4 2 3 4 2 2 3 2 2" xfId="3441" xr:uid="{00000000-0005-0000-0000-0000CB0B0000}"/>
    <cellStyle name="Normal 4 2 3 4 2 2 3 2 3" xfId="3442" xr:uid="{00000000-0005-0000-0000-0000CC0B0000}"/>
    <cellStyle name="Normal 4 2 3 4 2 2 3 3" xfId="3443" xr:uid="{00000000-0005-0000-0000-0000CD0B0000}"/>
    <cellStyle name="Normal 4 2 3 4 2 2 3 4" xfId="3444" xr:uid="{00000000-0005-0000-0000-0000CE0B0000}"/>
    <cellStyle name="Normal 4 2 3 4 2 2 3 5" xfId="3445" xr:uid="{00000000-0005-0000-0000-0000CF0B0000}"/>
    <cellStyle name="Normal 4 2 3 4 2 2 4" xfId="3446" xr:uid="{00000000-0005-0000-0000-0000D00B0000}"/>
    <cellStyle name="Normal 4 2 3 4 2 2 4 2" xfId="3447" xr:uid="{00000000-0005-0000-0000-0000D10B0000}"/>
    <cellStyle name="Normal 4 2 3 4 2 2 4 3" xfId="3448" xr:uid="{00000000-0005-0000-0000-0000D20B0000}"/>
    <cellStyle name="Normal 4 2 3 4 2 2 5" xfId="3449" xr:uid="{00000000-0005-0000-0000-0000D30B0000}"/>
    <cellStyle name="Normal 4 2 3 4 2 2 6" xfId="3450" xr:uid="{00000000-0005-0000-0000-0000D40B0000}"/>
    <cellStyle name="Normal 4 2 3 4 2 2 7" xfId="3451" xr:uid="{00000000-0005-0000-0000-0000D50B0000}"/>
    <cellStyle name="Normal 4 2 3 4 2 3" xfId="3452" xr:uid="{00000000-0005-0000-0000-0000D60B0000}"/>
    <cellStyle name="Normal 4 2 3 4 2 3 2" xfId="3453" xr:uid="{00000000-0005-0000-0000-0000D70B0000}"/>
    <cellStyle name="Normal 4 2 3 4 2 3 2 2" xfId="3454" xr:uid="{00000000-0005-0000-0000-0000D80B0000}"/>
    <cellStyle name="Normal 4 2 3 4 2 3 2 3" xfId="3455" xr:uid="{00000000-0005-0000-0000-0000D90B0000}"/>
    <cellStyle name="Normal 4 2 3 4 2 3 3" xfId="3456" xr:uid="{00000000-0005-0000-0000-0000DA0B0000}"/>
    <cellStyle name="Normal 4 2 3 4 2 3 4" xfId="3457" xr:uid="{00000000-0005-0000-0000-0000DB0B0000}"/>
    <cellStyle name="Normal 4 2 3 4 2 3 5" xfId="3458" xr:uid="{00000000-0005-0000-0000-0000DC0B0000}"/>
    <cellStyle name="Normal 4 2 3 4 2 4" xfId="3459" xr:uid="{00000000-0005-0000-0000-0000DD0B0000}"/>
    <cellStyle name="Normal 4 2 3 4 2 4 2" xfId="3460" xr:uid="{00000000-0005-0000-0000-0000DE0B0000}"/>
    <cellStyle name="Normal 4 2 3 4 2 4 2 2" xfId="3461" xr:uid="{00000000-0005-0000-0000-0000DF0B0000}"/>
    <cellStyle name="Normal 4 2 3 4 2 4 2 3" xfId="3462" xr:uid="{00000000-0005-0000-0000-0000E00B0000}"/>
    <cellStyle name="Normal 4 2 3 4 2 4 3" xfId="3463" xr:uid="{00000000-0005-0000-0000-0000E10B0000}"/>
    <cellStyle name="Normal 4 2 3 4 2 4 4" xfId="3464" xr:uid="{00000000-0005-0000-0000-0000E20B0000}"/>
    <cellStyle name="Normal 4 2 3 4 2 4 5" xfId="3465" xr:uid="{00000000-0005-0000-0000-0000E30B0000}"/>
    <cellStyle name="Normal 4 2 3 4 2 5" xfId="3466" xr:uid="{00000000-0005-0000-0000-0000E40B0000}"/>
    <cellStyle name="Normal 4 2 3 4 2 5 2" xfId="3467" xr:uid="{00000000-0005-0000-0000-0000E50B0000}"/>
    <cellStyle name="Normal 4 2 3 4 2 5 3" xfId="3468" xr:uid="{00000000-0005-0000-0000-0000E60B0000}"/>
    <cellStyle name="Normal 4 2 3 4 2 6" xfId="3469" xr:uid="{00000000-0005-0000-0000-0000E70B0000}"/>
    <cellStyle name="Normal 4 2 3 4 2 7" xfId="3470" xr:uid="{00000000-0005-0000-0000-0000E80B0000}"/>
    <cellStyle name="Normal 4 2 3 4 2 8" xfId="3471" xr:uid="{00000000-0005-0000-0000-0000E90B0000}"/>
    <cellStyle name="Normal 4 2 3 4 3" xfId="3472" xr:uid="{00000000-0005-0000-0000-0000EA0B0000}"/>
    <cellStyle name="Normal 4 2 3 4 3 2" xfId="3473" xr:uid="{00000000-0005-0000-0000-0000EB0B0000}"/>
    <cellStyle name="Normal 4 2 3 4 3 2 2" xfId="3474" xr:uid="{00000000-0005-0000-0000-0000EC0B0000}"/>
    <cellStyle name="Normal 4 2 3 4 3 2 2 2" xfId="3475" xr:uid="{00000000-0005-0000-0000-0000ED0B0000}"/>
    <cellStyle name="Normal 4 2 3 4 3 2 2 3" xfId="3476" xr:uid="{00000000-0005-0000-0000-0000EE0B0000}"/>
    <cellStyle name="Normal 4 2 3 4 3 2 3" xfId="3477" xr:uid="{00000000-0005-0000-0000-0000EF0B0000}"/>
    <cellStyle name="Normal 4 2 3 4 3 2 4" xfId="3478" xr:uid="{00000000-0005-0000-0000-0000F00B0000}"/>
    <cellStyle name="Normal 4 2 3 4 3 2 5" xfId="3479" xr:uid="{00000000-0005-0000-0000-0000F10B0000}"/>
    <cellStyle name="Normal 4 2 3 4 3 3" xfId="3480" xr:uid="{00000000-0005-0000-0000-0000F20B0000}"/>
    <cellStyle name="Normal 4 2 3 4 3 3 2" xfId="3481" xr:uid="{00000000-0005-0000-0000-0000F30B0000}"/>
    <cellStyle name="Normal 4 2 3 4 3 3 2 2" xfId="3482" xr:uid="{00000000-0005-0000-0000-0000F40B0000}"/>
    <cellStyle name="Normal 4 2 3 4 3 3 2 3" xfId="3483" xr:uid="{00000000-0005-0000-0000-0000F50B0000}"/>
    <cellStyle name="Normal 4 2 3 4 3 3 3" xfId="3484" xr:uid="{00000000-0005-0000-0000-0000F60B0000}"/>
    <cellStyle name="Normal 4 2 3 4 3 3 4" xfId="3485" xr:uid="{00000000-0005-0000-0000-0000F70B0000}"/>
    <cellStyle name="Normal 4 2 3 4 3 3 5" xfId="3486" xr:uid="{00000000-0005-0000-0000-0000F80B0000}"/>
    <cellStyle name="Normal 4 2 3 4 3 4" xfId="3487" xr:uid="{00000000-0005-0000-0000-0000F90B0000}"/>
    <cellStyle name="Normal 4 2 3 4 3 4 2" xfId="3488" xr:uid="{00000000-0005-0000-0000-0000FA0B0000}"/>
    <cellStyle name="Normal 4 2 3 4 3 4 3" xfId="3489" xr:uid="{00000000-0005-0000-0000-0000FB0B0000}"/>
    <cellStyle name="Normal 4 2 3 4 3 5" xfId="3490" xr:uid="{00000000-0005-0000-0000-0000FC0B0000}"/>
    <cellStyle name="Normal 4 2 3 4 3 6" xfId="3491" xr:uid="{00000000-0005-0000-0000-0000FD0B0000}"/>
    <cellStyle name="Normal 4 2 3 4 3 7" xfId="3492" xr:uid="{00000000-0005-0000-0000-0000FE0B0000}"/>
    <cellStyle name="Normal 4 2 3 4 4" xfId="3493" xr:uid="{00000000-0005-0000-0000-0000FF0B0000}"/>
    <cellStyle name="Normal 4 2 3 4 4 2" xfId="3494" xr:uid="{00000000-0005-0000-0000-0000000C0000}"/>
    <cellStyle name="Normal 4 2 3 4 4 2 2" xfId="3495" xr:uid="{00000000-0005-0000-0000-0000010C0000}"/>
    <cellStyle name="Normal 4 2 3 4 4 2 3" xfId="3496" xr:uid="{00000000-0005-0000-0000-0000020C0000}"/>
    <cellStyle name="Normal 4 2 3 4 4 3" xfId="3497" xr:uid="{00000000-0005-0000-0000-0000030C0000}"/>
    <cellStyle name="Normal 4 2 3 4 4 4" xfId="3498" xr:uid="{00000000-0005-0000-0000-0000040C0000}"/>
    <cellStyle name="Normal 4 2 3 4 4 5" xfId="3499" xr:uid="{00000000-0005-0000-0000-0000050C0000}"/>
    <cellStyle name="Normal 4 2 3 4 5" xfId="3500" xr:uid="{00000000-0005-0000-0000-0000060C0000}"/>
    <cellStyle name="Normal 4 2 3 4 5 2" xfId="3501" xr:uid="{00000000-0005-0000-0000-0000070C0000}"/>
    <cellStyle name="Normal 4 2 3 4 5 2 2" xfId="3502" xr:uid="{00000000-0005-0000-0000-0000080C0000}"/>
    <cellStyle name="Normal 4 2 3 4 5 2 3" xfId="3503" xr:uid="{00000000-0005-0000-0000-0000090C0000}"/>
    <cellStyle name="Normal 4 2 3 4 5 3" xfId="3504" xr:uid="{00000000-0005-0000-0000-00000A0C0000}"/>
    <cellStyle name="Normal 4 2 3 4 5 4" xfId="3505" xr:uid="{00000000-0005-0000-0000-00000B0C0000}"/>
    <cellStyle name="Normal 4 2 3 4 5 5" xfId="3506" xr:uid="{00000000-0005-0000-0000-00000C0C0000}"/>
    <cellStyle name="Normal 4 2 3 4 6" xfId="3507" xr:uid="{00000000-0005-0000-0000-00000D0C0000}"/>
    <cellStyle name="Normal 4 2 3 4 6 2" xfId="3508" xr:uid="{00000000-0005-0000-0000-00000E0C0000}"/>
    <cellStyle name="Normal 4 2 3 4 6 3" xfId="3509" xr:uid="{00000000-0005-0000-0000-00000F0C0000}"/>
    <cellStyle name="Normal 4 2 3 4 7" xfId="3510" xr:uid="{00000000-0005-0000-0000-0000100C0000}"/>
    <cellStyle name="Normal 4 2 3 4 8" xfId="3511" xr:uid="{00000000-0005-0000-0000-0000110C0000}"/>
    <cellStyle name="Normal 4 2 3 4 9" xfId="3512" xr:uid="{00000000-0005-0000-0000-0000120C0000}"/>
    <cellStyle name="Normal 4 2 3 5" xfId="3513" xr:uid="{00000000-0005-0000-0000-0000130C0000}"/>
    <cellStyle name="Normal 4 2 3 5 2" xfId="3514" xr:uid="{00000000-0005-0000-0000-0000140C0000}"/>
    <cellStyle name="Normal 4 2 3 5 2 2" xfId="3515" xr:uid="{00000000-0005-0000-0000-0000150C0000}"/>
    <cellStyle name="Normal 4 2 3 5 2 2 2" xfId="3516" xr:uid="{00000000-0005-0000-0000-0000160C0000}"/>
    <cellStyle name="Normal 4 2 3 5 2 2 2 2" xfId="3517" xr:uid="{00000000-0005-0000-0000-0000170C0000}"/>
    <cellStyle name="Normal 4 2 3 5 2 2 2 2 2" xfId="3518" xr:uid="{00000000-0005-0000-0000-0000180C0000}"/>
    <cellStyle name="Normal 4 2 3 5 2 2 2 2 3" xfId="3519" xr:uid="{00000000-0005-0000-0000-0000190C0000}"/>
    <cellStyle name="Normal 4 2 3 5 2 2 2 3" xfId="3520" xr:uid="{00000000-0005-0000-0000-00001A0C0000}"/>
    <cellStyle name="Normal 4 2 3 5 2 2 2 4" xfId="3521" xr:uid="{00000000-0005-0000-0000-00001B0C0000}"/>
    <cellStyle name="Normal 4 2 3 5 2 2 2 5" xfId="3522" xr:uid="{00000000-0005-0000-0000-00001C0C0000}"/>
    <cellStyle name="Normal 4 2 3 5 2 2 3" xfId="3523" xr:uid="{00000000-0005-0000-0000-00001D0C0000}"/>
    <cellStyle name="Normal 4 2 3 5 2 2 3 2" xfId="3524" xr:uid="{00000000-0005-0000-0000-00001E0C0000}"/>
    <cellStyle name="Normal 4 2 3 5 2 2 3 2 2" xfId="3525" xr:uid="{00000000-0005-0000-0000-00001F0C0000}"/>
    <cellStyle name="Normal 4 2 3 5 2 2 3 2 3" xfId="3526" xr:uid="{00000000-0005-0000-0000-0000200C0000}"/>
    <cellStyle name="Normal 4 2 3 5 2 2 3 3" xfId="3527" xr:uid="{00000000-0005-0000-0000-0000210C0000}"/>
    <cellStyle name="Normal 4 2 3 5 2 2 3 4" xfId="3528" xr:uid="{00000000-0005-0000-0000-0000220C0000}"/>
    <cellStyle name="Normal 4 2 3 5 2 2 3 5" xfId="3529" xr:uid="{00000000-0005-0000-0000-0000230C0000}"/>
    <cellStyle name="Normal 4 2 3 5 2 2 4" xfId="3530" xr:uid="{00000000-0005-0000-0000-0000240C0000}"/>
    <cellStyle name="Normal 4 2 3 5 2 2 4 2" xfId="3531" xr:uid="{00000000-0005-0000-0000-0000250C0000}"/>
    <cellStyle name="Normal 4 2 3 5 2 2 4 3" xfId="3532" xr:uid="{00000000-0005-0000-0000-0000260C0000}"/>
    <cellStyle name="Normal 4 2 3 5 2 2 5" xfId="3533" xr:uid="{00000000-0005-0000-0000-0000270C0000}"/>
    <cellStyle name="Normal 4 2 3 5 2 2 6" xfId="3534" xr:uid="{00000000-0005-0000-0000-0000280C0000}"/>
    <cellStyle name="Normal 4 2 3 5 2 2 7" xfId="3535" xr:uid="{00000000-0005-0000-0000-0000290C0000}"/>
    <cellStyle name="Normal 4 2 3 5 2 3" xfId="3536" xr:uid="{00000000-0005-0000-0000-00002A0C0000}"/>
    <cellStyle name="Normal 4 2 3 5 2 3 2" xfId="3537" xr:uid="{00000000-0005-0000-0000-00002B0C0000}"/>
    <cellStyle name="Normal 4 2 3 5 2 3 2 2" xfId="3538" xr:uid="{00000000-0005-0000-0000-00002C0C0000}"/>
    <cellStyle name="Normal 4 2 3 5 2 3 2 3" xfId="3539" xr:uid="{00000000-0005-0000-0000-00002D0C0000}"/>
    <cellStyle name="Normal 4 2 3 5 2 3 3" xfId="3540" xr:uid="{00000000-0005-0000-0000-00002E0C0000}"/>
    <cellStyle name="Normal 4 2 3 5 2 3 4" xfId="3541" xr:uid="{00000000-0005-0000-0000-00002F0C0000}"/>
    <cellStyle name="Normal 4 2 3 5 2 3 5" xfId="3542" xr:uid="{00000000-0005-0000-0000-0000300C0000}"/>
    <cellStyle name="Normal 4 2 3 5 2 4" xfId="3543" xr:uid="{00000000-0005-0000-0000-0000310C0000}"/>
    <cellStyle name="Normal 4 2 3 5 2 4 2" xfId="3544" xr:uid="{00000000-0005-0000-0000-0000320C0000}"/>
    <cellStyle name="Normal 4 2 3 5 2 4 2 2" xfId="3545" xr:uid="{00000000-0005-0000-0000-0000330C0000}"/>
    <cellStyle name="Normal 4 2 3 5 2 4 2 3" xfId="3546" xr:uid="{00000000-0005-0000-0000-0000340C0000}"/>
    <cellStyle name="Normal 4 2 3 5 2 4 3" xfId="3547" xr:uid="{00000000-0005-0000-0000-0000350C0000}"/>
    <cellStyle name="Normal 4 2 3 5 2 4 4" xfId="3548" xr:uid="{00000000-0005-0000-0000-0000360C0000}"/>
    <cellStyle name="Normal 4 2 3 5 2 4 5" xfId="3549" xr:uid="{00000000-0005-0000-0000-0000370C0000}"/>
    <cellStyle name="Normal 4 2 3 5 2 5" xfId="3550" xr:uid="{00000000-0005-0000-0000-0000380C0000}"/>
    <cellStyle name="Normal 4 2 3 5 2 5 2" xfId="3551" xr:uid="{00000000-0005-0000-0000-0000390C0000}"/>
    <cellStyle name="Normal 4 2 3 5 2 5 3" xfId="3552" xr:uid="{00000000-0005-0000-0000-00003A0C0000}"/>
    <cellStyle name="Normal 4 2 3 5 2 6" xfId="3553" xr:uid="{00000000-0005-0000-0000-00003B0C0000}"/>
    <cellStyle name="Normal 4 2 3 5 2 7" xfId="3554" xr:uid="{00000000-0005-0000-0000-00003C0C0000}"/>
    <cellStyle name="Normal 4 2 3 5 2 8" xfId="3555" xr:uid="{00000000-0005-0000-0000-00003D0C0000}"/>
    <cellStyle name="Normal 4 2 3 5 3" xfId="3556" xr:uid="{00000000-0005-0000-0000-00003E0C0000}"/>
    <cellStyle name="Normal 4 2 3 5 3 2" xfId="3557" xr:uid="{00000000-0005-0000-0000-00003F0C0000}"/>
    <cellStyle name="Normal 4 2 3 5 3 2 2" xfId="3558" xr:uid="{00000000-0005-0000-0000-0000400C0000}"/>
    <cellStyle name="Normal 4 2 3 5 3 2 2 2" xfId="3559" xr:uid="{00000000-0005-0000-0000-0000410C0000}"/>
    <cellStyle name="Normal 4 2 3 5 3 2 2 3" xfId="3560" xr:uid="{00000000-0005-0000-0000-0000420C0000}"/>
    <cellStyle name="Normal 4 2 3 5 3 2 3" xfId="3561" xr:uid="{00000000-0005-0000-0000-0000430C0000}"/>
    <cellStyle name="Normal 4 2 3 5 3 2 4" xfId="3562" xr:uid="{00000000-0005-0000-0000-0000440C0000}"/>
    <cellStyle name="Normal 4 2 3 5 3 2 5" xfId="3563" xr:uid="{00000000-0005-0000-0000-0000450C0000}"/>
    <cellStyle name="Normal 4 2 3 5 3 3" xfId="3564" xr:uid="{00000000-0005-0000-0000-0000460C0000}"/>
    <cellStyle name="Normal 4 2 3 5 3 3 2" xfId="3565" xr:uid="{00000000-0005-0000-0000-0000470C0000}"/>
    <cellStyle name="Normal 4 2 3 5 3 3 2 2" xfId="3566" xr:uid="{00000000-0005-0000-0000-0000480C0000}"/>
    <cellStyle name="Normal 4 2 3 5 3 3 2 3" xfId="3567" xr:uid="{00000000-0005-0000-0000-0000490C0000}"/>
    <cellStyle name="Normal 4 2 3 5 3 3 3" xfId="3568" xr:uid="{00000000-0005-0000-0000-00004A0C0000}"/>
    <cellStyle name="Normal 4 2 3 5 3 3 4" xfId="3569" xr:uid="{00000000-0005-0000-0000-00004B0C0000}"/>
    <cellStyle name="Normal 4 2 3 5 3 3 5" xfId="3570" xr:uid="{00000000-0005-0000-0000-00004C0C0000}"/>
    <cellStyle name="Normal 4 2 3 5 3 4" xfId="3571" xr:uid="{00000000-0005-0000-0000-00004D0C0000}"/>
    <cellStyle name="Normal 4 2 3 5 3 4 2" xfId="3572" xr:uid="{00000000-0005-0000-0000-00004E0C0000}"/>
    <cellStyle name="Normal 4 2 3 5 3 4 3" xfId="3573" xr:uid="{00000000-0005-0000-0000-00004F0C0000}"/>
    <cellStyle name="Normal 4 2 3 5 3 5" xfId="3574" xr:uid="{00000000-0005-0000-0000-0000500C0000}"/>
    <cellStyle name="Normal 4 2 3 5 3 6" xfId="3575" xr:uid="{00000000-0005-0000-0000-0000510C0000}"/>
    <cellStyle name="Normal 4 2 3 5 3 7" xfId="3576" xr:uid="{00000000-0005-0000-0000-0000520C0000}"/>
    <cellStyle name="Normal 4 2 3 5 4" xfId="3577" xr:uid="{00000000-0005-0000-0000-0000530C0000}"/>
    <cellStyle name="Normal 4 2 3 5 4 2" xfId="3578" xr:uid="{00000000-0005-0000-0000-0000540C0000}"/>
    <cellStyle name="Normal 4 2 3 5 4 2 2" xfId="3579" xr:uid="{00000000-0005-0000-0000-0000550C0000}"/>
    <cellStyle name="Normal 4 2 3 5 4 2 3" xfId="3580" xr:uid="{00000000-0005-0000-0000-0000560C0000}"/>
    <cellStyle name="Normal 4 2 3 5 4 3" xfId="3581" xr:uid="{00000000-0005-0000-0000-0000570C0000}"/>
    <cellStyle name="Normal 4 2 3 5 4 4" xfId="3582" xr:uid="{00000000-0005-0000-0000-0000580C0000}"/>
    <cellStyle name="Normal 4 2 3 5 4 5" xfId="3583" xr:uid="{00000000-0005-0000-0000-0000590C0000}"/>
    <cellStyle name="Normal 4 2 3 5 5" xfId="3584" xr:uid="{00000000-0005-0000-0000-00005A0C0000}"/>
    <cellStyle name="Normal 4 2 3 5 5 2" xfId="3585" xr:uid="{00000000-0005-0000-0000-00005B0C0000}"/>
    <cellStyle name="Normal 4 2 3 5 5 2 2" xfId="3586" xr:uid="{00000000-0005-0000-0000-00005C0C0000}"/>
    <cellStyle name="Normal 4 2 3 5 5 2 3" xfId="3587" xr:uid="{00000000-0005-0000-0000-00005D0C0000}"/>
    <cellStyle name="Normal 4 2 3 5 5 3" xfId="3588" xr:uid="{00000000-0005-0000-0000-00005E0C0000}"/>
    <cellStyle name="Normal 4 2 3 5 5 4" xfId="3589" xr:uid="{00000000-0005-0000-0000-00005F0C0000}"/>
    <cellStyle name="Normal 4 2 3 5 5 5" xfId="3590" xr:uid="{00000000-0005-0000-0000-0000600C0000}"/>
    <cellStyle name="Normal 4 2 3 5 6" xfId="3591" xr:uid="{00000000-0005-0000-0000-0000610C0000}"/>
    <cellStyle name="Normal 4 2 3 5 6 2" xfId="3592" xr:uid="{00000000-0005-0000-0000-0000620C0000}"/>
    <cellStyle name="Normal 4 2 3 5 6 3" xfId="3593" xr:uid="{00000000-0005-0000-0000-0000630C0000}"/>
    <cellStyle name="Normal 4 2 3 5 7" xfId="3594" xr:uid="{00000000-0005-0000-0000-0000640C0000}"/>
    <cellStyle name="Normal 4 2 3 5 8" xfId="3595" xr:uid="{00000000-0005-0000-0000-0000650C0000}"/>
    <cellStyle name="Normal 4 2 3 5 9" xfId="3596" xr:uid="{00000000-0005-0000-0000-0000660C0000}"/>
    <cellStyle name="Normal 4 2 3 6" xfId="3597" xr:uid="{00000000-0005-0000-0000-0000670C0000}"/>
    <cellStyle name="Normal 4 2 3 6 2" xfId="3598" xr:uid="{00000000-0005-0000-0000-0000680C0000}"/>
    <cellStyle name="Normal 4 2 3 6 2 2" xfId="3599" xr:uid="{00000000-0005-0000-0000-0000690C0000}"/>
    <cellStyle name="Normal 4 2 3 6 2 2 2" xfId="3600" xr:uid="{00000000-0005-0000-0000-00006A0C0000}"/>
    <cellStyle name="Normal 4 2 3 6 2 2 2 2" xfId="3601" xr:uid="{00000000-0005-0000-0000-00006B0C0000}"/>
    <cellStyle name="Normal 4 2 3 6 2 2 2 3" xfId="3602" xr:uid="{00000000-0005-0000-0000-00006C0C0000}"/>
    <cellStyle name="Normal 4 2 3 6 2 2 3" xfId="3603" xr:uid="{00000000-0005-0000-0000-00006D0C0000}"/>
    <cellStyle name="Normal 4 2 3 6 2 2 4" xfId="3604" xr:uid="{00000000-0005-0000-0000-00006E0C0000}"/>
    <cellStyle name="Normal 4 2 3 6 2 2 5" xfId="3605" xr:uid="{00000000-0005-0000-0000-00006F0C0000}"/>
    <cellStyle name="Normal 4 2 3 6 2 3" xfId="3606" xr:uid="{00000000-0005-0000-0000-0000700C0000}"/>
    <cellStyle name="Normal 4 2 3 6 2 3 2" xfId="3607" xr:uid="{00000000-0005-0000-0000-0000710C0000}"/>
    <cellStyle name="Normal 4 2 3 6 2 3 2 2" xfId="3608" xr:uid="{00000000-0005-0000-0000-0000720C0000}"/>
    <cellStyle name="Normal 4 2 3 6 2 3 2 3" xfId="3609" xr:uid="{00000000-0005-0000-0000-0000730C0000}"/>
    <cellStyle name="Normal 4 2 3 6 2 3 3" xfId="3610" xr:uid="{00000000-0005-0000-0000-0000740C0000}"/>
    <cellStyle name="Normal 4 2 3 6 2 3 4" xfId="3611" xr:uid="{00000000-0005-0000-0000-0000750C0000}"/>
    <cellStyle name="Normal 4 2 3 6 2 3 5" xfId="3612" xr:uid="{00000000-0005-0000-0000-0000760C0000}"/>
    <cellStyle name="Normal 4 2 3 6 2 4" xfId="3613" xr:uid="{00000000-0005-0000-0000-0000770C0000}"/>
    <cellStyle name="Normal 4 2 3 6 2 4 2" xfId="3614" xr:uid="{00000000-0005-0000-0000-0000780C0000}"/>
    <cellStyle name="Normal 4 2 3 6 2 4 3" xfId="3615" xr:uid="{00000000-0005-0000-0000-0000790C0000}"/>
    <cellStyle name="Normal 4 2 3 6 2 5" xfId="3616" xr:uid="{00000000-0005-0000-0000-00007A0C0000}"/>
    <cellStyle name="Normal 4 2 3 6 2 6" xfId="3617" xr:uid="{00000000-0005-0000-0000-00007B0C0000}"/>
    <cellStyle name="Normal 4 2 3 6 2 7" xfId="3618" xr:uid="{00000000-0005-0000-0000-00007C0C0000}"/>
    <cellStyle name="Normal 4 2 3 6 3" xfId="3619" xr:uid="{00000000-0005-0000-0000-00007D0C0000}"/>
    <cellStyle name="Normal 4 2 3 6 3 2" xfId="3620" xr:uid="{00000000-0005-0000-0000-00007E0C0000}"/>
    <cellStyle name="Normal 4 2 3 6 3 2 2" xfId="3621" xr:uid="{00000000-0005-0000-0000-00007F0C0000}"/>
    <cellStyle name="Normal 4 2 3 6 3 2 3" xfId="3622" xr:uid="{00000000-0005-0000-0000-0000800C0000}"/>
    <cellStyle name="Normal 4 2 3 6 3 3" xfId="3623" xr:uid="{00000000-0005-0000-0000-0000810C0000}"/>
    <cellStyle name="Normal 4 2 3 6 3 4" xfId="3624" xr:uid="{00000000-0005-0000-0000-0000820C0000}"/>
    <cellStyle name="Normal 4 2 3 6 3 5" xfId="3625" xr:uid="{00000000-0005-0000-0000-0000830C0000}"/>
    <cellStyle name="Normal 4 2 3 6 4" xfId="3626" xr:uid="{00000000-0005-0000-0000-0000840C0000}"/>
    <cellStyle name="Normal 4 2 3 6 4 2" xfId="3627" xr:uid="{00000000-0005-0000-0000-0000850C0000}"/>
    <cellStyle name="Normal 4 2 3 6 4 2 2" xfId="3628" xr:uid="{00000000-0005-0000-0000-0000860C0000}"/>
    <cellStyle name="Normal 4 2 3 6 4 2 3" xfId="3629" xr:uid="{00000000-0005-0000-0000-0000870C0000}"/>
    <cellStyle name="Normal 4 2 3 6 4 3" xfId="3630" xr:uid="{00000000-0005-0000-0000-0000880C0000}"/>
    <cellStyle name="Normal 4 2 3 6 4 4" xfId="3631" xr:uid="{00000000-0005-0000-0000-0000890C0000}"/>
    <cellStyle name="Normal 4 2 3 6 4 5" xfId="3632" xr:uid="{00000000-0005-0000-0000-00008A0C0000}"/>
    <cellStyle name="Normal 4 2 3 6 5" xfId="3633" xr:uid="{00000000-0005-0000-0000-00008B0C0000}"/>
    <cellStyle name="Normal 4 2 3 6 5 2" xfId="3634" xr:uid="{00000000-0005-0000-0000-00008C0C0000}"/>
    <cellStyle name="Normal 4 2 3 6 5 3" xfId="3635" xr:uid="{00000000-0005-0000-0000-00008D0C0000}"/>
    <cellStyle name="Normal 4 2 3 6 6" xfId="3636" xr:uid="{00000000-0005-0000-0000-00008E0C0000}"/>
    <cellStyle name="Normal 4 2 3 6 7" xfId="3637" xr:uid="{00000000-0005-0000-0000-00008F0C0000}"/>
    <cellStyle name="Normal 4 2 3 6 8" xfId="3638" xr:uid="{00000000-0005-0000-0000-0000900C0000}"/>
    <cellStyle name="Normal 4 2 3 7" xfId="3639" xr:uid="{00000000-0005-0000-0000-0000910C0000}"/>
    <cellStyle name="Normal 4 2 3 7 2" xfId="3640" xr:uid="{00000000-0005-0000-0000-0000920C0000}"/>
    <cellStyle name="Normal 4 2 3 7 2 2" xfId="3641" xr:uid="{00000000-0005-0000-0000-0000930C0000}"/>
    <cellStyle name="Normal 4 2 3 7 2 2 2" xfId="3642" xr:uid="{00000000-0005-0000-0000-0000940C0000}"/>
    <cellStyle name="Normal 4 2 3 7 2 2 3" xfId="3643" xr:uid="{00000000-0005-0000-0000-0000950C0000}"/>
    <cellStyle name="Normal 4 2 3 7 2 3" xfId="3644" xr:uid="{00000000-0005-0000-0000-0000960C0000}"/>
    <cellStyle name="Normal 4 2 3 7 2 4" xfId="3645" xr:uid="{00000000-0005-0000-0000-0000970C0000}"/>
    <cellStyle name="Normal 4 2 3 7 2 5" xfId="3646" xr:uid="{00000000-0005-0000-0000-0000980C0000}"/>
    <cellStyle name="Normal 4 2 3 7 3" xfId="3647" xr:uid="{00000000-0005-0000-0000-0000990C0000}"/>
    <cellStyle name="Normal 4 2 3 7 3 2" xfId="3648" xr:uid="{00000000-0005-0000-0000-00009A0C0000}"/>
    <cellStyle name="Normal 4 2 3 7 3 2 2" xfId="3649" xr:uid="{00000000-0005-0000-0000-00009B0C0000}"/>
    <cellStyle name="Normal 4 2 3 7 3 2 3" xfId="3650" xr:uid="{00000000-0005-0000-0000-00009C0C0000}"/>
    <cellStyle name="Normal 4 2 3 7 3 3" xfId="3651" xr:uid="{00000000-0005-0000-0000-00009D0C0000}"/>
    <cellStyle name="Normal 4 2 3 7 3 4" xfId="3652" xr:uid="{00000000-0005-0000-0000-00009E0C0000}"/>
    <cellStyle name="Normal 4 2 3 7 3 5" xfId="3653" xr:uid="{00000000-0005-0000-0000-00009F0C0000}"/>
    <cellStyle name="Normal 4 2 3 7 4" xfId="3654" xr:uid="{00000000-0005-0000-0000-0000A00C0000}"/>
    <cellStyle name="Normal 4 2 3 7 4 2" xfId="3655" xr:uid="{00000000-0005-0000-0000-0000A10C0000}"/>
    <cellStyle name="Normal 4 2 3 7 4 3" xfId="3656" xr:uid="{00000000-0005-0000-0000-0000A20C0000}"/>
    <cellStyle name="Normal 4 2 3 7 5" xfId="3657" xr:uid="{00000000-0005-0000-0000-0000A30C0000}"/>
    <cellStyle name="Normal 4 2 3 7 6" xfId="3658" xr:uid="{00000000-0005-0000-0000-0000A40C0000}"/>
    <cellStyle name="Normal 4 2 3 7 7" xfId="3659" xr:uid="{00000000-0005-0000-0000-0000A50C0000}"/>
    <cellStyle name="Normal 4 2 3 8" xfId="3660" xr:uid="{00000000-0005-0000-0000-0000A60C0000}"/>
    <cellStyle name="Normal 4 2 3 8 2" xfId="3661" xr:uid="{00000000-0005-0000-0000-0000A70C0000}"/>
    <cellStyle name="Normal 4 2 3 8 2 2" xfId="3662" xr:uid="{00000000-0005-0000-0000-0000A80C0000}"/>
    <cellStyle name="Normal 4 2 3 8 2 2 2" xfId="3663" xr:uid="{00000000-0005-0000-0000-0000A90C0000}"/>
    <cellStyle name="Normal 4 2 3 8 2 2 3" xfId="3664" xr:uid="{00000000-0005-0000-0000-0000AA0C0000}"/>
    <cellStyle name="Normal 4 2 3 8 2 3" xfId="3665" xr:uid="{00000000-0005-0000-0000-0000AB0C0000}"/>
    <cellStyle name="Normal 4 2 3 8 2 4" xfId="3666" xr:uid="{00000000-0005-0000-0000-0000AC0C0000}"/>
    <cellStyle name="Normal 4 2 3 8 2 5" xfId="3667" xr:uid="{00000000-0005-0000-0000-0000AD0C0000}"/>
    <cellStyle name="Normal 4 2 3 8 3" xfId="3668" xr:uid="{00000000-0005-0000-0000-0000AE0C0000}"/>
    <cellStyle name="Normal 4 2 3 8 3 2" xfId="3669" xr:uid="{00000000-0005-0000-0000-0000AF0C0000}"/>
    <cellStyle name="Normal 4 2 3 8 3 2 2" xfId="3670" xr:uid="{00000000-0005-0000-0000-0000B00C0000}"/>
    <cellStyle name="Normal 4 2 3 8 3 2 3" xfId="3671" xr:uid="{00000000-0005-0000-0000-0000B10C0000}"/>
    <cellStyle name="Normal 4 2 3 8 3 3" xfId="3672" xr:uid="{00000000-0005-0000-0000-0000B20C0000}"/>
    <cellStyle name="Normal 4 2 3 8 3 4" xfId="3673" xr:uid="{00000000-0005-0000-0000-0000B30C0000}"/>
    <cellStyle name="Normal 4 2 3 8 3 5" xfId="3674" xr:uid="{00000000-0005-0000-0000-0000B40C0000}"/>
    <cellStyle name="Normal 4 2 3 8 4" xfId="3675" xr:uid="{00000000-0005-0000-0000-0000B50C0000}"/>
    <cellStyle name="Normal 4 2 3 8 4 2" xfId="3676" xr:uid="{00000000-0005-0000-0000-0000B60C0000}"/>
    <cellStyle name="Normal 4 2 3 8 4 3" xfId="3677" xr:uid="{00000000-0005-0000-0000-0000B70C0000}"/>
    <cellStyle name="Normal 4 2 3 8 5" xfId="3678" xr:uid="{00000000-0005-0000-0000-0000B80C0000}"/>
    <cellStyle name="Normal 4 2 3 8 6" xfId="3679" xr:uid="{00000000-0005-0000-0000-0000B90C0000}"/>
    <cellStyle name="Normal 4 2 3 8 7" xfId="3680" xr:uid="{00000000-0005-0000-0000-0000BA0C0000}"/>
    <cellStyle name="Normal 4 2 3 9" xfId="3681" xr:uid="{00000000-0005-0000-0000-0000BB0C0000}"/>
    <cellStyle name="Normal 4 2 3 9 2" xfId="3682" xr:uid="{00000000-0005-0000-0000-0000BC0C0000}"/>
    <cellStyle name="Normal 4 2 3 9 2 2" xfId="3683" xr:uid="{00000000-0005-0000-0000-0000BD0C0000}"/>
    <cellStyle name="Normal 4 2 3 9 2 3" xfId="3684" xr:uid="{00000000-0005-0000-0000-0000BE0C0000}"/>
    <cellStyle name="Normal 4 2 3 9 3" xfId="3685" xr:uid="{00000000-0005-0000-0000-0000BF0C0000}"/>
    <cellStyle name="Normal 4 2 3 9 4" xfId="3686" xr:uid="{00000000-0005-0000-0000-0000C00C0000}"/>
    <cellStyle name="Normal 4 2 3 9 5" xfId="3687" xr:uid="{00000000-0005-0000-0000-0000C10C0000}"/>
    <cellStyle name="Normal 4 2 4" xfId="3688" xr:uid="{00000000-0005-0000-0000-0000C20C0000}"/>
    <cellStyle name="Normal 4 2 4 10" xfId="3689" xr:uid="{00000000-0005-0000-0000-0000C30C0000}"/>
    <cellStyle name="Normal 4 2 4 11" xfId="3690" xr:uid="{00000000-0005-0000-0000-0000C40C0000}"/>
    <cellStyle name="Normal 4 2 4 12" xfId="3691" xr:uid="{00000000-0005-0000-0000-0000C50C0000}"/>
    <cellStyle name="Normal 4 2 4 2" xfId="3692" xr:uid="{00000000-0005-0000-0000-0000C60C0000}"/>
    <cellStyle name="Normal 4 2 4 2 2" xfId="3693" xr:uid="{00000000-0005-0000-0000-0000C70C0000}"/>
    <cellStyle name="Normal 4 2 4 2 2 2" xfId="3694" xr:uid="{00000000-0005-0000-0000-0000C80C0000}"/>
    <cellStyle name="Normal 4 2 4 2 2 2 2" xfId="3695" xr:uid="{00000000-0005-0000-0000-0000C90C0000}"/>
    <cellStyle name="Normal 4 2 4 2 2 2 2 2" xfId="3696" xr:uid="{00000000-0005-0000-0000-0000CA0C0000}"/>
    <cellStyle name="Normal 4 2 4 2 2 2 2 2 2" xfId="3697" xr:uid="{00000000-0005-0000-0000-0000CB0C0000}"/>
    <cellStyle name="Normal 4 2 4 2 2 2 2 2 3" xfId="3698" xr:uid="{00000000-0005-0000-0000-0000CC0C0000}"/>
    <cellStyle name="Normal 4 2 4 2 2 2 2 3" xfId="3699" xr:uid="{00000000-0005-0000-0000-0000CD0C0000}"/>
    <cellStyle name="Normal 4 2 4 2 2 2 2 4" xfId="3700" xr:uid="{00000000-0005-0000-0000-0000CE0C0000}"/>
    <cellStyle name="Normal 4 2 4 2 2 2 2 5" xfId="3701" xr:uid="{00000000-0005-0000-0000-0000CF0C0000}"/>
    <cellStyle name="Normal 4 2 4 2 2 2 3" xfId="3702" xr:uid="{00000000-0005-0000-0000-0000D00C0000}"/>
    <cellStyle name="Normal 4 2 4 2 2 2 3 2" xfId="3703" xr:uid="{00000000-0005-0000-0000-0000D10C0000}"/>
    <cellStyle name="Normal 4 2 4 2 2 2 3 2 2" xfId="3704" xr:uid="{00000000-0005-0000-0000-0000D20C0000}"/>
    <cellStyle name="Normal 4 2 4 2 2 2 3 2 3" xfId="3705" xr:uid="{00000000-0005-0000-0000-0000D30C0000}"/>
    <cellStyle name="Normal 4 2 4 2 2 2 3 3" xfId="3706" xr:uid="{00000000-0005-0000-0000-0000D40C0000}"/>
    <cellStyle name="Normal 4 2 4 2 2 2 3 4" xfId="3707" xr:uid="{00000000-0005-0000-0000-0000D50C0000}"/>
    <cellStyle name="Normal 4 2 4 2 2 2 3 5" xfId="3708" xr:uid="{00000000-0005-0000-0000-0000D60C0000}"/>
    <cellStyle name="Normal 4 2 4 2 2 2 4" xfId="3709" xr:uid="{00000000-0005-0000-0000-0000D70C0000}"/>
    <cellStyle name="Normal 4 2 4 2 2 2 4 2" xfId="3710" xr:uid="{00000000-0005-0000-0000-0000D80C0000}"/>
    <cellStyle name="Normal 4 2 4 2 2 2 4 3" xfId="3711" xr:uid="{00000000-0005-0000-0000-0000D90C0000}"/>
    <cellStyle name="Normal 4 2 4 2 2 2 5" xfId="3712" xr:uid="{00000000-0005-0000-0000-0000DA0C0000}"/>
    <cellStyle name="Normal 4 2 4 2 2 2 6" xfId="3713" xr:uid="{00000000-0005-0000-0000-0000DB0C0000}"/>
    <cellStyle name="Normal 4 2 4 2 2 2 7" xfId="3714" xr:uid="{00000000-0005-0000-0000-0000DC0C0000}"/>
    <cellStyle name="Normal 4 2 4 2 2 3" xfId="3715" xr:uid="{00000000-0005-0000-0000-0000DD0C0000}"/>
    <cellStyle name="Normal 4 2 4 2 2 3 2" xfId="3716" xr:uid="{00000000-0005-0000-0000-0000DE0C0000}"/>
    <cellStyle name="Normal 4 2 4 2 2 3 2 2" xfId="3717" xr:uid="{00000000-0005-0000-0000-0000DF0C0000}"/>
    <cellStyle name="Normal 4 2 4 2 2 3 2 3" xfId="3718" xr:uid="{00000000-0005-0000-0000-0000E00C0000}"/>
    <cellStyle name="Normal 4 2 4 2 2 3 3" xfId="3719" xr:uid="{00000000-0005-0000-0000-0000E10C0000}"/>
    <cellStyle name="Normal 4 2 4 2 2 3 4" xfId="3720" xr:uid="{00000000-0005-0000-0000-0000E20C0000}"/>
    <cellStyle name="Normal 4 2 4 2 2 3 5" xfId="3721" xr:uid="{00000000-0005-0000-0000-0000E30C0000}"/>
    <cellStyle name="Normal 4 2 4 2 2 4" xfId="3722" xr:uid="{00000000-0005-0000-0000-0000E40C0000}"/>
    <cellStyle name="Normal 4 2 4 2 2 4 2" xfId="3723" xr:uid="{00000000-0005-0000-0000-0000E50C0000}"/>
    <cellStyle name="Normal 4 2 4 2 2 4 2 2" xfId="3724" xr:uid="{00000000-0005-0000-0000-0000E60C0000}"/>
    <cellStyle name="Normal 4 2 4 2 2 4 2 3" xfId="3725" xr:uid="{00000000-0005-0000-0000-0000E70C0000}"/>
    <cellStyle name="Normal 4 2 4 2 2 4 3" xfId="3726" xr:uid="{00000000-0005-0000-0000-0000E80C0000}"/>
    <cellStyle name="Normal 4 2 4 2 2 4 4" xfId="3727" xr:uid="{00000000-0005-0000-0000-0000E90C0000}"/>
    <cellStyle name="Normal 4 2 4 2 2 4 5" xfId="3728" xr:uid="{00000000-0005-0000-0000-0000EA0C0000}"/>
    <cellStyle name="Normal 4 2 4 2 2 5" xfId="3729" xr:uid="{00000000-0005-0000-0000-0000EB0C0000}"/>
    <cellStyle name="Normal 4 2 4 2 2 5 2" xfId="3730" xr:uid="{00000000-0005-0000-0000-0000EC0C0000}"/>
    <cellStyle name="Normal 4 2 4 2 2 5 3" xfId="3731" xr:uid="{00000000-0005-0000-0000-0000ED0C0000}"/>
    <cellStyle name="Normal 4 2 4 2 2 6" xfId="3732" xr:uid="{00000000-0005-0000-0000-0000EE0C0000}"/>
    <cellStyle name="Normal 4 2 4 2 2 7" xfId="3733" xr:uid="{00000000-0005-0000-0000-0000EF0C0000}"/>
    <cellStyle name="Normal 4 2 4 2 2 8" xfId="3734" xr:uid="{00000000-0005-0000-0000-0000F00C0000}"/>
    <cellStyle name="Normal 4 2 4 2 3" xfId="3735" xr:uid="{00000000-0005-0000-0000-0000F10C0000}"/>
    <cellStyle name="Normal 4 2 4 2 3 2" xfId="3736" xr:uid="{00000000-0005-0000-0000-0000F20C0000}"/>
    <cellStyle name="Normal 4 2 4 2 3 2 2" xfId="3737" xr:uid="{00000000-0005-0000-0000-0000F30C0000}"/>
    <cellStyle name="Normal 4 2 4 2 3 2 2 2" xfId="3738" xr:uid="{00000000-0005-0000-0000-0000F40C0000}"/>
    <cellStyle name="Normal 4 2 4 2 3 2 2 3" xfId="3739" xr:uid="{00000000-0005-0000-0000-0000F50C0000}"/>
    <cellStyle name="Normal 4 2 4 2 3 2 3" xfId="3740" xr:uid="{00000000-0005-0000-0000-0000F60C0000}"/>
    <cellStyle name="Normal 4 2 4 2 3 2 4" xfId="3741" xr:uid="{00000000-0005-0000-0000-0000F70C0000}"/>
    <cellStyle name="Normal 4 2 4 2 3 2 5" xfId="3742" xr:uid="{00000000-0005-0000-0000-0000F80C0000}"/>
    <cellStyle name="Normal 4 2 4 2 3 3" xfId="3743" xr:uid="{00000000-0005-0000-0000-0000F90C0000}"/>
    <cellStyle name="Normal 4 2 4 2 3 3 2" xfId="3744" xr:uid="{00000000-0005-0000-0000-0000FA0C0000}"/>
    <cellStyle name="Normal 4 2 4 2 3 3 2 2" xfId="3745" xr:uid="{00000000-0005-0000-0000-0000FB0C0000}"/>
    <cellStyle name="Normal 4 2 4 2 3 3 2 3" xfId="3746" xr:uid="{00000000-0005-0000-0000-0000FC0C0000}"/>
    <cellStyle name="Normal 4 2 4 2 3 3 3" xfId="3747" xr:uid="{00000000-0005-0000-0000-0000FD0C0000}"/>
    <cellStyle name="Normal 4 2 4 2 3 3 4" xfId="3748" xr:uid="{00000000-0005-0000-0000-0000FE0C0000}"/>
    <cellStyle name="Normal 4 2 4 2 3 3 5" xfId="3749" xr:uid="{00000000-0005-0000-0000-0000FF0C0000}"/>
    <cellStyle name="Normal 4 2 4 2 3 4" xfId="3750" xr:uid="{00000000-0005-0000-0000-0000000D0000}"/>
    <cellStyle name="Normal 4 2 4 2 3 4 2" xfId="3751" xr:uid="{00000000-0005-0000-0000-0000010D0000}"/>
    <cellStyle name="Normal 4 2 4 2 3 4 3" xfId="3752" xr:uid="{00000000-0005-0000-0000-0000020D0000}"/>
    <cellStyle name="Normal 4 2 4 2 3 5" xfId="3753" xr:uid="{00000000-0005-0000-0000-0000030D0000}"/>
    <cellStyle name="Normal 4 2 4 2 3 6" xfId="3754" xr:uid="{00000000-0005-0000-0000-0000040D0000}"/>
    <cellStyle name="Normal 4 2 4 2 3 7" xfId="3755" xr:uid="{00000000-0005-0000-0000-0000050D0000}"/>
    <cellStyle name="Normal 4 2 4 2 4" xfId="3756" xr:uid="{00000000-0005-0000-0000-0000060D0000}"/>
    <cellStyle name="Normal 4 2 4 2 4 2" xfId="3757" xr:uid="{00000000-0005-0000-0000-0000070D0000}"/>
    <cellStyle name="Normal 4 2 4 2 4 2 2" xfId="3758" xr:uid="{00000000-0005-0000-0000-0000080D0000}"/>
    <cellStyle name="Normal 4 2 4 2 4 2 3" xfId="3759" xr:uid="{00000000-0005-0000-0000-0000090D0000}"/>
    <cellStyle name="Normal 4 2 4 2 4 3" xfId="3760" xr:uid="{00000000-0005-0000-0000-00000A0D0000}"/>
    <cellStyle name="Normal 4 2 4 2 4 4" xfId="3761" xr:uid="{00000000-0005-0000-0000-00000B0D0000}"/>
    <cellStyle name="Normal 4 2 4 2 4 5" xfId="3762" xr:uid="{00000000-0005-0000-0000-00000C0D0000}"/>
    <cellStyle name="Normal 4 2 4 2 5" xfId="3763" xr:uid="{00000000-0005-0000-0000-00000D0D0000}"/>
    <cellStyle name="Normal 4 2 4 2 5 2" xfId="3764" xr:uid="{00000000-0005-0000-0000-00000E0D0000}"/>
    <cellStyle name="Normal 4 2 4 2 5 2 2" xfId="3765" xr:uid="{00000000-0005-0000-0000-00000F0D0000}"/>
    <cellStyle name="Normal 4 2 4 2 5 2 3" xfId="3766" xr:uid="{00000000-0005-0000-0000-0000100D0000}"/>
    <cellStyle name="Normal 4 2 4 2 5 3" xfId="3767" xr:uid="{00000000-0005-0000-0000-0000110D0000}"/>
    <cellStyle name="Normal 4 2 4 2 5 4" xfId="3768" xr:uid="{00000000-0005-0000-0000-0000120D0000}"/>
    <cellStyle name="Normal 4 2 4 2 5 5" xfId="3769" xr:uid="{00000000-0005-0000-0000-0000130D0000}"/>
    <cellStyle name="Normal 4 2 4 2 6" xfId="3770" xr:uid="{00000000-0005-0000-0000-0000140D0000}"/>
    <cellStyle name="Normal 4 2 4 2 6 2" xfId="3771" xr:uid="{00000000-0005-0000-0000-0000150D0000}"/>
    <cellStyle name="Normal 4 2 4 2 6 3" xfId="3772" xr:uid="{00000000-0005-0000-0000-0000160D0000}"/>
    <cellStyle name="Normal 4 2 4 2 7" xfId="3773" xr:uid="{00000000-0005-0000-0000-0000170D0000}"/>
    <cellStyle name="Normal 4 2 4 2 8" xfId="3774" xr:uid="{00000000-0005-0000-0000-0000180D0000}"/>
    <cellStyle name="Normal 4 2 4 2 9" xfId="3775" xr:uid="{00000000-0005-0000-0000-0000190D0000}"/>
    <cellStyle name="Normal 4 2 4 3" xfId="3776" xr:uid="{00000000-0005-0000-0000-00001A0D0000}"/>
    <cellStyle name="Normal 4 2 4 3 2" xfId="3777" xr:uid="{00000000-0005-0000-0000-00001B0D0000}"/>
    <cellStyle name="Normal 4 2 4 3 2 2" xfId="3778" xr:uid="{00000000-0005-0000-0000-00001C0D0000}"/>
    <cellStyle name="Normal 4 2 4 3 2 2 2" xfId="3779" xr:uid="{00000000-0005-0000-0000-00001D0D0000}"/>
    <cellStyle name="Normal 4 2 4 3 2 2 2 2" xfId="3780" xr:uid="{00000000-0005-0000-0000-00001E0D0000}"/>
    <cellStyle name="Normal 4 2 4 3 2 2 2 2 2" xfId="3781" xr:uid="{00000000-0005-0000-0000-00001F0D0000}"/>
    <cellStyle name="Normal 4 2 4 3 2 2 2 2 3" xfId="3782" xr:uid="{00000000-0005-0000-0000-0000200D0000}"/>
    <cellStyle name="Normal 4 2 4 3 2 2 2 3" xfId="3783" xr:uid="{00000000-0005-0000-0000-0000210D0000}"/>
    <cellStyle name="Normal 4 2 4 3 2 2 2 4" xfId="3784" xr:uid="{00000000-0005-0000-0000-0000220D0000}"/>
    <cellStyle name="Normal 4 2 4 3 2 2 2 5" xfId="3785" xr:uid="{00000000-0005-0000-0000-0000230D0000}"/>
    <cellStyle name="Normal 4 2 4 3 2 2 3" xfId="3786" xr:uid="{00000000-0005-0000-0000-0000240D0000}"/>
    <cellStyle name="Normal 4 2 4 3 2 2 3 2" xfId="3787" xr:uid="{00000000-0005-0000-0000-0000250D0000}"/>
    <cellStyle name="Normal 4 2 4 3 2 2 3 2 2" xfId="3788" xr:uid="{00000000-0005-0000-0000-0000260D0000}"/>
    <cellStyle name="Normal 4 2 4 3 2 2 3 2 3" xfId="3789" xr:uid="{00000000-0005-0000-0000-0000270D0000}"/>
    <cellStyle name="Normal 4 2 4 3 2 2 3 3" xfId="3790" xr:uid="{00000000-0005-0000-0000-0000280D0000}"/>
    <cellStyle name="Normal 4 2 4 3 2 2 3 4" xfId="3791" xr:uid="{00000000-0005-0000-0000-0000290D0000}"/>
    <cellStyle name="Normal 4 2 4 3 2 2 3 5" xfId="3792" xr:uid="{00000000-0005-0000-0000-00002A0D0000}"/>
    <cellStyle name="Normal 4 2 4 3 2 2 4" xfId="3793" xr:uid="{00000000-0005-0000-0000-00002B0D0000}"/>
    <cellStyle name="Normal 4 2 4 3 2 2 4 2" xfId="3794" xr:uid="{00000000-0005-0000-0000-00002C0D0000}"/>
    <cellStyle name="Normal 4 2 4 3 2 2 4 3" xfId="3795" xr:uid="{00000000-0005-0000-0000-00002D0D0000}"/>
    <cellStyle name="Normal 4 2 4 3 2 2 5" xfId="3796" xr:uid="{00000000-0005-0000-0000-00002E0D0000}"/>
    <cellStyle name="Normal 4 2 4 3 2 2 6" xfId="3797" xr:uid="{00000000-0005-0000-0000-00002F0D0000}"/>
    <cellStyle name="Normal 4 2 4 3 2 2 7" xfId="3798" xr:uid="{00000000-0005-0000-0000-0000300D0000}"/>
    <cellStyle name="Normal 4 2 4 3 2 3" xfId="3799" xr:uid="{00000000-0005-0000-0000-0000310D0000}"/>
    <cellStyle name="Normal 4 2 4 3 2 3 2" xfId="3800" xr:uid="{00000000-0005-0000-0000-0000320D0000}"/>
    <cellStyle name="Normal 4 2 4 3 2 3 2 2" xfId="3801" xr:uid="{00000000-0005-0000-0000-0000330D0000}"/>
    <cellStyle name="Normal 4 2 4 3 2 3 2 3" xfId="3802" xr:uid="{00000000-0005-0000-0000-0000340D0000}"/>
    <cellStyle name="Normal 4 2 4 3 2 3 3" xfId="3803" xr:uid="{00000000-0005-0000-0000-0000350D0000}"/>
    <cellStyle name="Normal 4 2 4 3 2 3 4" xfId="3804" xr:uid="{00000000-0005-0000-0000-0000360D0000}"/>
    <cellStyle name="Normal 4 2 4 3 2 3 5" xfId="3805" xr:uid="{00000000-0005-0000-0000-0000370D0000}"/>
    <cellStyle name="Normal 4 2 4 3 2 4" xfId="3806" xr:uid="{00000000-0005-0000-0000-0000380D0000}"/>
    <cellStyle name="Normal 4 2 4 3 2 4 2" xfId="3807" xr:uid="{00000000-0005-0000-0000-0000390D0000}"/>
    <cellStyle name="Normal 4 2 4 3 2 4 2 2" xfId="3808" xr:uid="{00000000-0005-0000-0000-00003A0D0000}"/>
    <cellStyle name="Normal 4 2 4 3 2 4 2 3" xfId="3809" xr:uid="{00000000-0005-0000-0000-00003B0D0000}"/>
    <cellStyle name="Normal 4 2 4 3 2 4 3" xfId="3810" xr:uid="{00000000-0005-0000-0000-00003C0D0000}"/>
    <cellStyle name="Normal 4 2 4 3 2 4 4" xfId="3811" xr:uid="{00000000-0005-0000-0000-00003D0D0000}"/>
    <cellStyle name="Normal 4 2 4 3 2 4 5" xfId="3812" xr:uid="{00000000-0005-0000-0000-00003E0D0000}"/>
    <cellStyle name="Normal 4 2 4 3 2 5" xfId="3813" xr:uid="{00000000-0005-0000-0000-00003F0D0000}"/>
    <cellStyle name="Normal 4 2 4 3 2 5 2" xfId="3814" xr:uid="{00000000-0005-0000-0000-0000400D0000}"/>
    <cellStyle name="Normal 4 2 4 3 2 5 3" xfId="3815" xr:uid="{00000000-0005-0000-0000-0000410D0000}"/>
    <cellStyle name="Normal 4 2 4 3 2 6" xfId="3816" xr:uid="{00000000-0005-0000-0000-0000420D0000}"/>
    <cellStyle name="Normal 4 2 4 3 2 7" xfId="3817" xr:uid="{00000000-0005-0000-0000-0000430D0000}"/>
    <cellStyle name="Normal 4 2 4 3 2 8" xfId="3818" xr:uid="{00000000-0005-0000-0000-0000440D0000}"/>
    <cellStyle name="Normal 4 2 4 3 3" xfId="3819" xr:uid="{00000000-0005-0000-0000-0000450D0000}"/>
    <cellStyle name="Normal 4 2 4 3 3 2" xfId="3820" xr:uid="{00000000-0005-0000-0000-0000460D0000}"/>
    <cellStyle name="Normal 4 2 4 3 3 2 2" xfId="3821" xr:uid="{00000000-0005-0000-0000-0000470D0000}"/>
    <cellStyle name="Normal 4 2 4 3 3 2 2 2" xfId="3822" xr:uid="{00000000-0005-0000-0000-0000480D0000}"/>
    <cellStyle name="Normal 4 2 4 3 3 2 2 3" xfId="3823" xr:uid="{00000000-0005-0000-0000-0000490D0000}"/>
    <cellStyle name="Normal 4 2 4 3 3 2 3" xfId="3824" xr:uid="{00000000-0005-0000-0000-00004A0D0000}"/>
    <cellStyle name="Normal 4 2 4 3 3 2 4" xfId="3825" xr:uid="{00000000-0005-0000-0000-00004B0D0000}"/>
    <cellStyle name="Normal 4 2 4 3 3 2 5" xfId="3826" xr:uid="{00000000-0005-0000-0000-00004C0D0000}"/>
    <cellStyle name="Normal 4 2 4 3 3 3" xfId="3827" xr:uid="{00000000-0005-0000-0000-00004D0D0000}"/>
    <cellStyle name="Normal 4 2 4 3 3 3 2" xfId="3828" xr:uid="{00000000-0005-0000-0000-00004E0D0000}"/>
    <cellStyle name="Normal 4 2 4 3 3 3 2 2" xfId="3829" xr:uid="{00000000-0005-0000-0000-00004F0D0000}"/>
    <cellStyle name="Normal 4 2 4 3 3 3 2 3" xfId="3830" xr:uid="{00000000-0005-0000-0000-0000500D0000}"/>
    <cellStyle name="Normal 4 2 4 3 3 3 3" xfId="3831" xr:uid="{00000000-0005-0000-0000-0000510D0000}"/>
    <cellStyle name="Normal 4 2 4 3 3 3 4" xfId="3832" xr:uid="{00000000-0005-0000-0000-0000520D0000}"/>
    <cellStyle name="Normal 4 2 4 3 3 3 5" xfId="3833" xr:uid="{00000000-0005-0000-0000-0000530D0000}"/>
    <cellStyle name="Normal 4 2 4 3 3 4" xfId="3834" xr:uid="{00000000-0005-0000-0000-0000540D0000}"/>
    <cellStyle name="Normal 4 2 4 3 3 4 2" xfId="3835" xr:uid="{00000000-0005-0000-0000-0000550D0000}"/>
    <cellStyle name="Normal 4 2 4 3 3 4 3" xfId="3836" xr:uid="{00000000-0005-0000-0000-0000560D0000}"/>
    <cellStyle name="Normal 4 2 4 3 3 5" xfId="3837" xr:uid="{00000000-0005-0000-0000-0000570D0000}"/>
    <cellStyle name="Normal 4 2 4 3 3 6" xfId="3838" xr:uid="{00000000-0005-0000-0000-0000580D0000}"/>
    <cellStyle name="Normal 4 2 4 3 3 7" xfId="3839" xr:uid="{00000000-0005-0000-0000-0000590D0000}"/>
    <cellStyle name="Normal 4 2 4 3 4" xfId="3840" xr:uid="{00000000-0005-0000-0000-00005A0D0000}"/>
    <cellStyle name="Normal 4 2 4 3 4 2" xfId="3841" xr:uid="{00000000-0005-0000-0000-00005B0D0000}"/>
    <cellStyle name="Normal 4 2 4 3 4 2 2" xfId="3842" xr:uid="{00000000-0005-0000-0000-00005C0D0000}"/>
    <cellStyle name="Normal 4 2 4 3 4 2 3" xfId="3843" xr:uid="{00000000-0005-0000-0000-00005D0D0000}"/>
    <cellStyle name="Normal 4 2 4 3 4 3" xfId="3844" xr:uid="{00000000-0005-0000-0000-00005E0D0000}"/>
    <cellStyle name="Normal 4 2 4 3 4 4" xfId="3845" xr:uid="{00000000-0005-0000-0000-00005F0D0000}"/>
    <cellStyle name="Normal 4 2 4 3 4 5" xfId="3846" xr:uid="{00000000-0005-0000-0000-0000600D0000}"/>
    <cellStyle name="Normal 4 2 4 3 5" xfId="3847" xr:uid="{00000000-0005-0000-0000-0000610D0000}"/>
    <cellStyle name="Normal 4 2 4 3 5 2" xfId="3848" xr:uid="{00000000-0005-0000-0000-0000620D0000}"/>
    <cellStyle name="Normal 4 2 4 3 5 2 2" xfId="3849" xr:uid="{00000000-0005-0000-0000-0000630D0000}"/>
    <cellStyle name="Normal 4 2 4 3 5 2 3" xfId="3850" xr:uid="{00000000-0005-0000-0000-0000640D0000}"/>
    <cellStyle name="Normal 4 2 4 3 5 3" xfId="3851" xr:uid="{00000000-0005-0000-0000-0000650D0000}"/>
    <cellStyle name="Normal 4 2 4 3 5 4" xfId="3852" xr:uid="{00000000-0005-0000-0000-0000660D0000}"/>
    <cellStyle name="Normal 4 2 4 3 5 5" xfId="3853" xr:uid="{00000000-0005-0000-0000-0000670D0000}"/>
    <cellStyle name="Normal 4 2 4 3 6" xfId="3854" xr:uid="{00000000-0005-0000-0000-0000680D0000}"/>
    <cellStyle name="Normal 4 2 4 3 6 2" xfId="3855" xr:uid="{00000000-0005-0000-0000-0000690D0000}"/>
    <cellStyle name="Normal 4 2 4 3 6 3" xfId="3856" xr:uid="{00000000-0005-0000-0000-00006A0D0000}"/>
    <cellStyle name="Normal 4 2 4 3 7" xfId="3857" xr:uid="{00000000-0005-0000-0000-00006B0D0000}"/>
    <cellStyle name="Normal 4 2 4 3 8" xfId="3858" xr:uid="{00000000-0005-0000-0000-00006C0D0000}"/>
    <cellStyle name="Normal 4 2 4 3 9" xfId="3859" xr:uid="{00000000-0005-0000-0000-00006D0D0000}"/>
    <cellStyle name="Normal 4 2 4 4" xfId="3860" xr:uid="{00000000-0005-0000-0000-00006E0D0000}"/>
    <cellStyle name="Normal 4 2 4 4 2" xfId="3861" xr:uid="{00000000-0005-0000-0000-00006F0D0000}"/>
    <cellStyle name="Normal 4 2 4 4 2 2" xfId="3862" xr:uid="{00000000-0005-0000-0000-0000700D0000}"/>
    <cellStyle name="Normal 4 2 4 4 2 2 2" xfId="3863" xr:uid="{00000000-0005-0000-0000-0000710D0000}"/>
    <cellStyle name="Normal 4 2 4 4 2 2 2 2" xfId="3864" xr:uid="{00000000-0005-0000-0000-0000720D0000}"/>
    <cellStyle name="Normal 4 2 4 4 2 2 2 2 2" xfId="3865" xr:uid="{00000000-0005-0000-0000-0000730D0000}"/>
    <cellStyle name="Normal 4 2 4 4 2 2 2 2 3" xfId="3866" xr:uid="{00000000-0005-0000-0000-0000740D0000}"/>
    <cellStyle name="Normal 4 2 4 4 2 2 2 3" xfId="3867" xr:uid="{00000000-0005-0000-0000-0000750D0000}"/>
    <cellStyle name="Normal 4 2 4 4 2 2 2 4" xfId="3868" xr:uid="{00000000-0005-0000-0000-0000760D0000}"/>
    <cellStyle name="Normal 4 2 4 4 2 2 2 5" xfId="3869" xr:uid="{00000000-0005-0000-0000-0000770D0000}"/>
    <cellStyle name="Normal 4 2 4 4 2 2 3" xfId="3870" xr:uid="{00000000-0005-0000-0000-0000780D0000}"/>
    <cellStyle name="Normal 4 2 4 4 2 2 3 2" xfId="3871" xr:uid="{00000000-0005-0000-0000-0000790D0000}"/>
    <cellStyle name="Normal 4 2 4 4 2 2 3 2 2" xfId="3872" xr:uid="{00000000-0005-0000-0000-00007A0D0000}"/>
    <cellStyle name="Normal 4 2 4 4 2 2 3 2 3" xfId="3873" xr:uid="{00000000-0005-0000-0000-00007B0D0000}"/>
    <cellStyle name="Normal 4 2 4 4 2 2 3 3" xfId="3874" xr:uid="{00000000-0005-0000-0000-00007C0D0000}"/>
    <cellStyle name="Normal 4 2 4 4 2 2 3 4" xfId="3875" xr:uid="{00000000-0005-0000-0000-00007D0D0000}"/>
    <cellStyle name="Normal 4 2 4 4 2 2 3 5" xfId="3876" xr:uid="{00000000-0005-0000-0000-00007E0D0000}"/>
    <cellStyle name="Normal 4 2 4 4 2 2 4" xfId="3877" xr:uid="{00000000-0005-0000-0000-00007F0D0000}"/>
    <cellStyle name="Normal 4 2 4 4 2 2 4 2" xfId="3878" xr:uid="{00000000-0005-0000-0000-0000800D0000}"/>
    <cellStyle name="Normal 4 2 4 4 2 2 4 3" xfId="3879" xr:uid="{00000000-0005-0000-0000-0000810D0000}"/>
    <cellStyle name="Normal 4 2 4 4 2 2 5" xfId="3880" xr:uid="{00000000-0005-0000-0000-0000820D0000}"/>
    <cellStyle name="Normal 4 2 4 4 2 2 6" xfId="3881" xr:uid="{00000000-0005-0000-0000-0000830D0000}"/>
    <cellStyle name="Normal 4 2 4 4 2 2 7" xfId="3882" xr:uid="{00000000-0005-0000-0000-0000840D0000}"/>
    <cellStyle name="Normal 4 2 4 4 2 3" xfId="3883" xr:uid="{00000000-0005-0000-0000-0000850D0000}"/>
    <cellStyle name="Normal 4 2 4 4 2 3 2" xfId="3884" xr:uid="{00000000-0005-0000-0000-0000860D0000}"/>
    <cellStyle name="Normal 4 2 4 4 2 3 2 2" xfId="3885" xr:uid="{00000000-0005-0000-0000-0000870D0000}"/>
    <cellStyle name="Normal 4 2 4 4 2 3 2 3" xfId="3886" xr:uid="{00000000-0005-0000-0000-0000880D0000}"/>
    <cellStyle name="Normal 4 2 4 4 2 3 3" xfId="3887" xr:uid="{00000000-0005-0000-0000-0000890D0000}"/>
    <cellStyle name="Normal 4 2 4 4 2 3 4" xfId="3888" xr:uid="{00000000-0005-0000-0000-00008A0D0000}"/>
    <cellStyle name="Normal 4 2 4 4 2 3 5" xfId="3889" xr:uid="{00000000-0005-0000-0000-00008B0D0000}"/>
    <cellStyle name="Normal 4 2 4 4 2 4" xfId="3890" xr:uid="{00000000-0005-0000-0000-00008C0D0000}"/>
    <cellStyle name="Normal 4 2 4 4 2 4 2" xfId="3891" xr:uid="{00000000-0005-0000-0000-00008D0D0000}"/>
    <cellStyle name="Normal 4 2 4 4 2 4 2 2" xfId="3892" xr:uid="{00000000-0005-0000-0000-00008E0D0000}"/>
    <cellStyle name="Normal 4 2 4 4 2 4 2 3" xfId="3893" xr:uid="{00000000-0005-0000-0000-00008F0D0000}"/>
    <cellStyle name="Normal 4 2 4 4 2 4 3" xfId="3894" xr:uid="{00000000-0005-0000-0000-0000900D0000}"/>
    <cellStyle name="Normal 4 2 4 4 2 4 4" xfId="3895" xr:uid="{00000000-0005-0000-0000-0000910D0000}"/>
    <cellStyle name="Normal 4 2 4 4 2 4 5" xfId="3896" xr:uid="{00000000-0005-0000-0000-0000920D0000}"/>
    <cellStyle name="Normal 4 2 4 4 2 5" xfId="3897" xr:uid="{00000000-0005-0000-0000-0000930D0000}"/>
    <cellStyle name="Normal 4 2 4 4 2 5 2" xfId="3898" xr:uid="{00000000-0005-0000-0000-0000940D0000}"/>
    <cellStyle name="Normal 4 2 4 4 2 5 3" xfId="3899" xr:uid="{00000000-0005-0000-0000-0000950D0000}"/>
    <cellStyle name="Normal 4 2 4 4 2 6" xfId="3900" xr:uid="{00000000-0005-0000-0000-0000960D0000}"/>
    <cellStyle name="Normal 4 2 4 4 2 7" xfId="3901" xr:uid="{00000000-0005-0000-0000-0000970D0000}"/>
    <cellStyle name="Normal 4 2 4 4 2 8" xfId="3902" xr:uid="{00000000-0005-0000-0000-0000980D0000}"/>
    <cellStyle name="Normal 4 2 4 4 3" xfId="3903" xr:uid="{00000000-0005-0000-0000-0000990D0000}"/>
    <cellStyle name="Normal 4 2 4 4 3 2" xfId="3904" xr:uid="{00000000-0005-0000-0000-00009A0D0000}"/>
    <cellStyle name="Normal 4 2 4 4 3 2 2" xfId="3905" xr:uid="{00000000-0005-0000-0000-00009B0D0000}"/>
    <cellStyle name="Normal 4 2 4 4 3 2 2 2" xfId="3906" xr:uid="{00000000-0005-0000-0000-00009C0D0000}"/>
    <cellStyle name="Normal 4 2 4 4 3 2 2 3" xfId="3907" xr:uid="{00000000-0005-0000-0000-00009D0D0000}"/>
    <cellStyle name="Normal 4 2 4 4 3 2 3" xfId="3908" xr:uid="{00000000-0005-0000-0000-00009E0D0000}"/>
    <cellStyle name="Normal 4 2 4 4 3 2 4" xfId="3909" xr:uid="{00000000-0005-0000-0000-00009F0D0000}"/>
    <cellStyle name="Normal 4 2 4 4 3 2 5" xfId="3910" xr:uid="{00000000-0005-0000-0000-0000A00D0000}"/>
    <cellStyle name="Normal 4 2 4 4 3 3" xfId="3911" xr:uid="{00000000-0005-0000-0000-0000A10D0000}"/>
    <cellStyle name="Normal 4 2 4 4 3 3 2" xfId="3912" xr:uid="{00000000-0005-0000-0000-0000A20D0000}"/>
    <cellStyle name="Normal 4 2 4 4 3 3 2 2" xfId="3913" xr:uid="{00000000-0005-0000-0000-0000A30D0000}"/>
    <cellStyle name="Normal 4 2 4 4 3 3 2 3" xfId="3914" xr:uid="{00000000-0005-0000-0000-0000A40D0000}"/>
    <cellStyle name="Normal 4 2 4 4 3 3 3" xfId="3915" xr:uid="{00000000-0005-0000-0000-0000A50D0000}"/>
    <cellStyle name="Normal 4 2 4 4 3 3 4" xfId="3916" xr:uid="{00000000-0005-0000-0000-0000A60D0000}"/>
    <cellStyle name="Normal 4 2 4 4 3 3 5" xfId="3917" xr:uid="{00000000-0005-0000-0000-0000A70D0000}"/>
    <cellStyle name="Normal 4 2 4 4 3 4" xfId="3918" xr:uid="{00000000-0005-0000-0000-0000A80D0000}"/>
    <cellStyle name="Normal 4 2 4 4 3 4 2" xfId="3919" xr:uid="{00000000-0005-0000-0000-0000A90D0000}"/>
    <cellStyle name="Normal 4 2 4 4 3 4 3" xfId="3920" xr:uid="{00000000-0005-0000-0000-0000AA0D0000}"/>
    <cellStyle name="Normal 4 2 4 4 3 5" xfId="3921" xr:uid="{00000000-0005-0000-0000-0000AB0D0000}"/>
    <cellStyle name="Normal 4 2 4 4 3 6" xfId="3922" xr:uid="{00000000-0005-0000-0000-0000AC0D0000}"/>
    <cellStyle name="Normal 4 2 4 4 3 7" xfId="3923" xr:uid="{00000000-0005-0000-0000-0000AD0D0000}"/>
    <cellStyle name="Normal 4 2 4 4 4" xfId="3924" xr:uid="{00000000-0005-0000-0000-0000AE0D0000}"/>
    <cellStyle name="Normal 4 2 4 4 4 2" xfId="3925" xr:uid="{00000000-0005-0000-0000-0000AF0D0000}"/>
    <cellStyle name="Normal 4 2 4 4 4 2 2" xfId="3926" xr:uid="{00000000-0005-0000-0000-0000B00D0000}"/>
    <cellStyle name="Normal 4 2 4 4 4 2 3" xfId="3927" xr:uid="{00000000-0005-0000-0000-0000B10D0000}"/>
    <cellStyle name="Normal 4 2 4 4 4 3" xfId="3928" xr:uid="{00000000-0005-0000-0000-0000B20D0000}"/>
    <cellStyle name="Normal 4 2 4 4 4 4" xfId="3929" xr:uid="{00000000-0005-0000-0000-0000B30D0000}"/>
    <cellStyle name="Normal 4 2 4 4 4 5" xfId="3930" xr:uid="{00000000-0005-0000-0000-0000B40D0000}"/>
    <cellStyle name="Normal 4 2 4 4 5" xfId="3931" xr:uid="{00000000-0005-0000-0000-0000B50D0000}"/>
    <cellStyle name="Normal 4 2 4 4 5 2" xfId="3932" xr:uid="{00000000-0005-0000-0000-0000B60D0000}"/>
    <cellStyle name="Normal 4 2 4 4 5 2 2" xfId="3933" xr:uid="{00000000-0005-0000-0000-0000B70D0000}"/>
    <cellStyle name="Normal 4 2 4 4 5 2 3" xfId="3934" xr:uid="{00000000-0005-0000-0000-0000B80D0000}"/>
    <cellStyle name="Normal 4 2 4 4 5 3" xfId="3935" xr:uid="{00000000-0005-0000-0000-0000B90D0000}"/>
    <cellStyle name="Normal 4 2 4 4 5 4" xfId="3936" xr:uid="{00000000-0005-0000-0000-0000BA0D0000}"/>
    <cellStyle name="Normal 4 2 4 4 5 5" xfId="3937" xr:uid="{00000000-0005-0000-0000-0000BB0D0000}"/>
    <cellStyle name="Normal 4 2 4 4 6" xfId="3938" xr:uid="{00000000-0005-0000-0000-0000BC0D0000}"/>
    <cellStyle name="Normal 4 2 4 4 6 2" xfId="3939" xr:uid="{00000000-0005-0000-0000-0000BD0D0000}"/>
    <cellStyle name="Normal 4 2 4 4 6 3" xfId="3940" xr:uid="{00000000-0005-0000-0000-0000BE0D0000}"/>
    <cellStyle name="Normal 4 2 4 4 7" xfId="3941" xr:uid="{00000000-0005-0000-0000-0000BF0D0000}"/>
    <cellStyle name="Normal 4 2 4 4 8" xfId="3942" xr:uid="{00000000-0005-0000-0000-0000C00D0000}"/>
    <cellStyle name="Normal 4 2 4 4 9" xfId="3943" xr:uid="{00000000-0005-0000-0000-0000C10D0000}"/>
    <cellStyle name="Normal 4 2 4 5" xfId="3944" xr:uid="{00000000-0005-0000-0000-0000C20D0000}"/>
    <cellStyle name="Normal 4 2 4 5 2" xfId="3945" xr:uid="{00000000-0005-0000-0000-0000C30D0000}"/>
    <cellStyle name="Normal 4 2 4 5 2 2" xfId="3946" xr:uid="{00000000-0005-0000-0000-0000C40D0000}"/>
    <cellStyle name="Normal 4 2 4 5 2 2 2" xfId="3947" xr:uid="{00000000-0005-0000-0000-0000C50D0000}"/>
    <cellStyle name="Normal 4 2 4 5 2 2 2 2" xfId="3948" xr:uid="{00000000-0005-0000-0000-0000C60D0000}"/>
    <cellStyle name="Normal 4 2 4 5 2 2 2 3" xfId="3949" xr:uid="{00000000-0005-0000-0000-0000C70D0000}"/>
    <cellStyle name="Normal 4 2 4 5 2 2 3" xfId="3950" xr:uid="{00000000-0005-0000-0000-0000C80D0000}"/>
    <cellStyle name="Normal 4 2 4 5 2 2 4" xfId="3951" xr:uid="{00000000-0005-0000-0000-0000C90D0000}"/>
    <cellStyle name="Normal 4 2 4 5 2 2 5" xfId="3952" xr:uid="{00000000-0005-0000-0000-0000CA0D0000}"/>
    <cellStyle name="Normal 4 2 4 5 2 3" xfId="3953" xr:uid="{00000000-0005-0000-0000-0000CB0D0000}"/>
    <cellStyle name="Normal 4 2 4 5 2 3 2" xfId="3954" xr:uid="{00000000-0005-0000-0000-0000CC0D0000}"/>
    <cellStyle name="Normal 4 2 4 5 2 3 2 2" xfId="3955" xr:uid="{00000000-0005-0000-0000-0000CD0D0000}"/>
    <cellStyle name="Normal 4 2 4 5 2 3 2 3" xfId="3956" xr:uid="{00000000-0005-0000-0000-0000CE0D0000}"/>
    <cellStyle name="Normal 4 2 4 5 2 3 3" xfId="3957" xr:uid="{00000000-0005-0000-0000-0000CF0D0000}"/>
    <cellStyle name="Normal 4 2 4 5 2 3 4" xfId="3958" xr:uid="{00000000-0005-0000-0000-0000D00D0000}"/>
    <cellStyle name="Normal 4 2 4 5 2 3 5" xfId="3959" xr:uid="{00000000-0005-0000-0000-0000D10D0000}"/>
    <cellStyle name="Normal 4 2 4 5 2 4" xfId="3960" xr:uid="{00000000-0005-0000-0000-0000D20D0000}"/>
    <cellStyle name="Normal 4 2 4 5 2 4 2" xfId="3961" xr:uid="{00000000-0005-0000-0000-0000D30D0000}"/>
    <cellStyle name="Normal 4 2 4 5 2 4 3" xfId="3962" xr:uid="{00000000-0005-0000-0000-0000D40D0000}"/>
    <cellStyle name="Normal 4 2 4 5 2 5" xfId="3963" xr:uid="{00000000-0005-0000-0000-0000D50D0000}"/>
    <cellStyle name="Normal 4 2 4 5 2 6" xfId="3964" xr:uid="{00000000-0005-0000-0000-0000D60D0000}"/>
    <cellStyle name="Normal 4 2 4 5 2 7" xfId="3965" xr:uid="{00000000-0005-0000-0000-0000D70D0000}"/>
    <cellStyle name="Normal 4 2 4 5 3" xfId="3966" xr:uid="{00000000-0005-0000-0000-0000D80D0000}"/>
    <cellStyle name="Normal 4 2 4 5 3 2" xfId="3967" xr:uid="{00000000-0005-0000-0000-0000D90D0000}"/>
    <cellStyle name="Normal 4 2 4 5 3 2 2" xfId="3968" xr:uid="{00000000-0005-0000-0000-0000DA0D0000}"/>
    <cellStyle name="Normal 4 2 4 5 3 2 3" xfId="3969" xr:uid="{00000000-0005-0000-0000-0000DB0D0000}"/>
    <cellStyle name="Normal 4 2 4 5 3 3" xfId="3970" xr:uid="{00000000-0005-0000-0000-0000DC0D0000}"/>
    <cellStyle name="Normal 4 2 4 5 3 4" xfId="3971" xr:uid="{00000000-0005-0000-0000-0000DD0D0000}"/>
    <cellStyle name="Normal 4 2 4 5 3 5" xfId="3972" xr:uid="{00000000-0005-0000-0000-0000DE0D0000}"/>
    <cellStyle name="Normal 4 2 4 5 4" xfId="3973" xr:uid="{00000000-0005-0000-0000-0000DF0D0000}"/>
    <cellStyle name="Normal 4 2 4 5 4 2" xfId="3974" xr:uid="{00000000-0005-0000-0000-0000E00D0000}"/>
    <cellStyle name="Normal 4 2 4 5 4 2 2" xfId="3975" xr:uid="{00000000-0005-0000-0000-0000E10D0000}"/>
    <cellStyle name="Normal 4 2 4 5 4 2 3" xfId="3976" xr:uid="{00000000-0005-0000-0000-0000E20D0000}"/>
    <cellStyle name="Normal 4 2 4 5 4 3" xfId="3977" xr:uid="{00000000-0005-0000-0000-0000E30D0000}"/>
    <cellStyle name="Normal 4 2 4 5 4 4" xfId="3978" xr:uid="{00000000-0005-0000-0000-0000E40D0000}"/>
    <cellStyle name="Normal 4 2 4 5 4 5" xfId="3979" xr:uid="{00000000-0005-0000-0000-0000E50D0000}"/>
    <cellStyle name="Normal 4 2 4 5 5" xfId="3980" xr:uid="{00000000-0005-0000-0000-0000E60D0000}"/>
    <cellStyle name="Normal 4 2 4 5 5 2" xfId="3981" xr:uid="{00000000-0005-0000-0000-0000E70D0000}"/>
    <cellStyle name="Normal 4 2 4 5 5 3" xfId="3982" xr:uid="{00000000-0005-0000-0000-0000E80D0000}"/>
    <cellStyle name="Normal 4 2 4 5 6" xfId="3983" xr:uid="{00000000-0005-0000-0000-0000E90D0000}"/>
    <cellStyle name="Normal 4 2 4 5 7" xfId="3984" xr:uid="{00000000-0005-0000-0000-0000EA0D0000}"/>
    <cellStyle name="Normal 4 2 4 5 8" xfId="3985" xr:uid="{00000000-0005-0000-0000-0000EB0D0000}"/>
    <cellStyle name="Normal 4 2 4 6" xfId="3986" xr:uid="{00000000-0005-0000-0000-0000EC0D0000}"/>
    <cellStyle name="Normal 4 2 4 6 2" xfId="3987" xr:uid="{00000000-0005-0000-0000-0000ED0D0000}"/>
    <cellStyle name="Normal 4 2 4 6 2 2" xfId="3988" xr:uid="{00000000-0005-0000-0000-0000EE0D0000}"/>
    <cellStyle name="Normal 4 2 4 6 2 2 2" xfId="3989" xr:uid="{00000000-0005-0000-0000-0000EF0D0000}"/>
    <cellStyle name="Normal 4 2 4 6 2 2 3" xfId="3990" xr:uid="{00000000-0005-0000-0000-0000F00D0000}"/>
    <cellStyle name="Normal 4 2 4 6 2 3" xfId="3991" xr:uid="{00000000-0005-0000-0000-0000F10D0000}"/>
    <cellStyle name="Normal 4 2 4 6 2 4" xfId="3992" xr:uid="{00000000-0005-0000-0000-0000F20D0000}"/>
    <cellStyle name="Normal 4 2 4 6 2 5" xfId="3993" xr:uid="{00000000-0005-0000-0000-0000F30D0000}"/>
    <cellStyle name="Normal 4 2 4 6 3" xfId="3994" xr:uid="{00000000-0005-0000-0000-0000F40D0000}"/>
    <cellStyle name="Normal 4 2 4 6 3 2" xfId="3995" xr:uid="{00000000-0005-0000-0000-0000F50D0000}"/>
    <cellStyle name="Normal 4 2 4 6 3 2 2" xfId="3996" xr:uid="{00000000-0005-0000-0000-0000F60D0000}"/>
    <cellStyle name="Normal 4 2 4 6 3 2 3" xfId="3997" xr:uid="{00000000-0005-0000-0000-0000F70D0000}"/>
    <cellStyle name="Normal 4 2 4 6 3 3" xfId="3998" xr:uid="{00000000-0005-0000-0000-0000F80D0000}"/>
    <cellStyle name="Normal 4 2 4 6 3 4" xfId="3999" xr:uid="{00000000-0005-0000-0000-0000F90D0000}"/>
    <cellStyle name="Normal 4 2 4 6 3 5" xfId="4000" xr:uid="{00000000-0005-0000-0000-0000FA0D0000}"/>
    <cellStyle name="Normal 4 2 4 6 4" xfId="4001" xr:uid="{00000000-0005-0000-0000-0000FB0D0000}"/>
    <cellStyle name="Normal 4 2 4 6 4 2" xfId="4002" xr:uid="{00000000-0005-0000-0000-0000FC0D0000}"/>
    <cellStyle name="Normal 4 2 4 6 4 3" xfId="4003" xr:uid="{00000000-0005-0000-0000-0000FD0D0000}"/>
    <cellStyle name="Normal 4 2 4 6 5" xfId="4004" xr:uid="{00000000-0005-0000-0000-0000FE0D0000}"/>
    <cellStyle name="Normal 4 2 4 6 6" xfId="4005" xr:uid="{00000000-0005-0000-0000-0000FF0D0000}"/>
    <cellStyle name="Normal 4 2 4 6 7" xfId="4006" xr:uid="{00000000-0005-0000-0000-0000000E0000}"/>
    <cellStyle name="Normal 4 2 4 7" xfId="4007" xr:uid="{00000000-0005-0000-0000-0000010E0000}"/>
    <cellStyle name="Normal 4 2 4 7 2" xfId="4008" xr:uid="{00000000-0005-0000-0000-0000020E0000}"/>
    <cellStyle name="Normal 4 2 4 7 2 2" xfId="4009" xr:uid="{00000000-0005-0000-0000-0000030E0000}"/>
    <cellStyle name="Normal 4 2 4 7 2 3" xfId="4010" xr:uid="{00000000-0005-0000-0000-0000040E0000}"/>
    <cellStyle name="Normal 4 2 4 7 3" xfId="4011" xr:uid="{00000000-0005-0000-0000-0000050E0000}"/>
    <cellStyle name="Normal 4 2 4 7 4" xfId="4012" xr:uid="{00000000-0005-0000-0000-0000060E0000}"/>
    <cellStyle name="Normal 4 2 4 7 5" xfId="4013" xr:uid="{00000000-0005-0000-0000-0000070E0000}"/>
    <cellStyle name="Normal 4 2 4 8" xfId="4014" xr:uid="{00000000-0005-0000-0000-0000080E0000}"/>
    <cellStyle name="Normal 4 2 4 8 2" xfId="4015" xr:uid="{00000000-0005-0000-0000-0000090E0000}"/>
    <cellStyle name="Normal 4 2 4 8 2 2" xfId="4016" xr:uid="{00000000-0005-0000-0000-00000A0E0000}"/>
    <cellStyle name="Normal 4 2 4 8 2 3" xfId="4017" xr:uid="{00000000-0005-0000-0000-00000B0E0000}"/>
    <cellStyle name="Normal 4 2 4 8 3" xfId="4018" xr:uid="{00000000-0005-0000-0000-00000C0E0000}"/>
    <cellStyle name="Normal 4 2 4 8 4" xfId="4019" xr:uid="{00000000-0005-0000-0000-00000D0E0000}"/>
    <cellStyle name="Normal 4 2 4 8 5" xfId="4020" xr:uid="{00000000-0005-0000-0000-00000E0E0000}"/>
    <cellStyle name="Normal 4 2 4 9" xfId="4021" xr:uid="{00000000-0005-0000-0000-00000F0E0000}"/>
    <cellStyle name="Normal 4 2 4 9 2" xfId="4022" xr:uid="{00000000-0005-0000-0000-0000100E0000}"/>
    <cellStyle name="Normal 4 2 4 9 3" xfId="4023" xr:uid="{00000000-0005-0000-0000-0000110E0000}"/>
    <cellStyle name="Normal 4 2 5" xfId="4024" xr:uid="{00000000-0005-0000-0000-0000120E0000}"/>
    <cellStyle name="Normal 4 2 5 2" xfId="4025" xr:uid="{00000000-0005-0000-0000-0000130E0000}"/>
    <cellStyle name="Normal 4 2 5 2 2" xfId="4026" xr:uid="{00000000-0005-0000-0000-0000140E0000}"/>
    <cellStyle name="Normal 4 2 5 2 2 2" xfId="4027" xr:uid="{00000000-0005-0000-0000-0000150E0000}"/>
    <cellStyle name="Normal 4 2 5 2 2 2 2" xfId="4028" xr:uid="{00000000-0005-0000-0000-0000160E0000}"/>
    <cellStyle name="Normal 4 2 5 2 2 2 2 2" xfId="4029" xr:uid="{00000000-0005-0000-0000-0000170E0000}"/>
    <cellStyle name="Normal 4 2 5 2 2 2 2 3" xfId="4030" xr:uid="{00000000-0005-0000-0000-0000180E0000}"/>
    <cellStyle name="Normal 4 2 5 2 2 2 3" xfId="4031" xr:uid="{00000000-0005-0000-0000-0000190E0000}"/>
    <cellStyle name="Normal 4 2 5 2 2 2 4" xfId="4032" xr:uid="{00000000-0005-0000-0000-00001A0E0000}"/>
    <cellStyle name="Normal 4 2 5 2 2 2 5" xfId="4033" xr:uid="{00000000-0005-0000-0000-00001B0E0000}"/>
    <cellStyle name="Normal 4 2 5 2 2 3" xfId="4034" xr:uid="{00000000-0005-0000-0000-00001C0E0000}"/>
    <cellStyle name="Normal 4 2 5 2 2 3 2" xfId="4035" xr:uid="{00000000-0005-0000-0000-00001D0E0000}"/>
    <cellStyle name="Normal 4 2 5 2 2 3 2 2" xfId="4036" xr:uid="{00000000-0005-0000-0000-00001E0E0000}"/>
    <cellStyle name="Normal 4 2 5 2 2 3 2 3" xfId="4037" xr:uid="{00000000-0005-0000-0000-00001F0E0000}"/>
    <cellStyle name="Normal 4 2 5 2 2 3 3" xfId="4038" xr:uid="{00000000-0005-0000-0000-0000200E0000}"/>
    <cellStyle name="Normal 4 2 5 2 2 3 4" xfId="4039" xr:uid="{00000000-0005-0000-0000-0000210E0000}"/>
    <cellStyle name="Normal 4 2 5 2 2 3 5" xfId="4040" xr:uid="{00000000-0005-0000-0000-0000220E0000}"/>
    <cellStyle name="Normal 4 2 5 2 2 4" xfId="4041" xr:uid="{00000000-0005-0000-0000-0000230E0000}"/>
    <cellStyle name="Normal 4 2 5 2 2 4 2" xfId="4042" xr:uid="{00000000-0005-0000-0000-0000240E0000}"/>
    <cellStyle name="Normal 4 2 5 2 2 4 3" xfId="4043" xr:uid="{00000000-0005-0000-0000-0000250E0000}"/>
    <cellStyle name="Normal 4 2 5 2 2 5" xfId="4044" xr:uid="{00000000-0005-0000-0000-0000260E0000}"/>
    <cellStyle name="Normal 4 2 5 2 2 6" xfId="4045" xr:uid="{00000000-0005-0000-0000-0000270E0000}"/>
    <cellStyle name="Normal 4 2 5 2 2 7" xfId="4046" xr:uid="{00000000-0005-0000-0000-0000280E0000}"/>
    <cellStyle name="Normal 4 2 5 2 3" xfId="4047" xr:uid="{00000000-0005-0000-0000-0000290E0000}"/>
    <cellStyle name="Normal 4 2 5 2 3 2" xfId="4048" xr:uid="{00000000-0005-0000-0000-00002A0E0000}"/>
    <cellStyle name="Normal 4 2 5 2 3 2 2" xfId="4049" xr:uid="{00000000-0005-0000-0000-00002B0E0000}"/>
    <cellStyle name="Normal 4 2 5 2 3 2 3" xfId="4050" xr:uid="{00000000-0005-0000-0000-00002C0E0000}"/>
    <cellStyle name="Normal 4 2 5 2 3 3" xfId="4051" xr:uid="{00000000-0005-0000-0000-00002D0E0000}"/>
    <cellStyle name="Normal 4 2 5 2 3 4" xfId="4052" xr:uid="{00000000-0005-0000-0000-00002E0E0000}"/>
    <cellStyle name="Normal 4 2 5 2 3 5" xfId="4053" xr:uid="{00000000-0005-0000-0000-00002F0E0000}"/>
    <cellStyle name="Normal 4 2 5 2 4" xfId="4054" xr:uid="{00000000-0005-0000-0000-0000300E0000}"/>
    <cellStyle name="Normal 4 2 5 2 4 2" xfId="4055" xr:uid="{00000000-0005-0000-0000-0000310E0000}"/>
    <cellStyle name="Normal 4 2 5 2 4 2 2" xfId="4056" xr:uid="{00000000-0005-0000-0000-0000320E0000}"/>
    <cellStyle name="Normal 4 2 5 2 4 2 3" xfId="4057" xr:uid="{00000000-0005-0000-0000-0000330E0000}"/>
    <cellStyle name="Normal 4 2 5 2 4 3" xfId="4058" xr:uid="{00000000-0005-0000-0000-0000340E0000}"/>
    <cellStyle name="Normal 4 2 5 2 4 4" xfId="4059" xr:uid="{00000000-0005-0000-0000-0000350E0000}"/>
    <cellStyle name="Normal 4 2 5 2 4 5" xfId="4060" xr:uid="{00000000-0005-0000-0000-0000360E0000}"/>
    <cellStyle name="Normal 4 2 5 2 5" xfId="4061" xr:uid="{00000000-0005-0000-0000-0000370E0000}"/>
    <cellStyle name="Normal 4 2 5 2 5 2" xfId="4062" xr:uid="{00000000-0005-0000-0000-0000380E0000}"/>
    <cellStyle name="Normal 4 2 5 2 5 3" xfId="4063" xr:uid="{00000000-0005-0000-0000-0000390E0000}"/>
    <cellStyle name="Normal 4 2 5 2 6" xfId="4064" xr:uid="{00000000-0005-0000-0000-00003A0E0000}"/>
    <cellStyle name="Normal 4 2 5 2 7" xfId="4065" xr:uid="{00000000-0005-0000-0000-00003B0E0000}"/>
    <cellStyle name="Normal 4 2 5 2 8" xfId="4066" xr:uid="{00000000-0005-0000-0000-00003C0E0000}"/>
    <cellStyle name="Normal 4 2 5 3" xfId="4067" xr:uid="{00000000-0005-0000-0000-00003D0E0000}"/>
    <cellStyle name="Normal 4 2 5 3 2" xfId="4068" xr:uid="{00000000-0005-0000-0000-00003E0E0000}"/>
    <cellStyle name="Normal 4 2 5 3 2 2" xfId="4069" xr:uid="{00000000-0005-0000-0000-00003F0E0000}"/>
    <cellStyle name="Normal 4 2 5 3 2 2 2" xfId="4070" xr:uid="{00000000-0005-0000-0000-0000400E0000}"/>
    <cellStyle name="Normal 4 2 5 3 2 2 3" xfId="4071" xr:uid="{00000000-0005-0000-0000-0000410E0000}"/>
    <cellStyle name="Normal 4 2 5 3 2 3" xfId="4072" xr:uid="{00000000-0005-0000-0000-0000420E0000}"/>
    <cellStyle name="Normal 4 2 5 3 2 4" xfId="4073" xr:uid="{00000000-0005-0000-0000-0000430E0000}"/>
    <cellStyle name="Normal 4 2 5 3 2 5" xfId="4074" xr:uid="{00000000-0005-0000-0000-0000440E0000}"/>
    <cellStyle name="Normal 4 2 5 3 3" xfId="4075" xr:uid="{00000000-0005-0000-0000-0000450E0000}"/>
    <cellStyle name="Normal 4 2 5 3 3 2" xfId="4076" xr:uid="{00000000-0005-0000-0000-0000460E0000}"/>
    <cellStyle name="Normal 4 2 5 3 3 2 2" xfId="4077" xr:uid="{00000000-0005-0000-0000-0000470E0000}"/>
    <cellStyle name="Normal 4 2 5 3 3 2 3" xfId="4078" xr:uid="{00000000-0005-0000-0000-0000480E0000}"/>
    <cellStyle name="Normal 4 2 5 3 3 3" xfId="4079" xr:uid="{00000000-0005-0000-0000-0000490E0000}"/>
    <cellStyle name="Normal 4 2 5 3 3 4" xfId="4080" xr:uid="{00000000-0005-0000-0000-00004A0E0000}"/>
    <cellStyle name="Normal 4 2 5 3 3 5" xfId="4081" xr:uid="{00000000-0005-0000-0000-00004B0E0000}"/>
    <cellStyle name="Normal 4 2 5 3 4" xfId="4082" xr:uid="{00000000-0005-0000-0000-00004C0E0000}"/>
    <cellStyle name="Normal 4 2 5 3 4 2" xfId="4083" xr:uid="{00000000-0005-0000-0000-00004D0E0000}"/>
    <cellStyle name="Normal 4 2 5 3 4 3" xfId="4084" xr:uid="{00000000-0005-0000-0000-00004E0E0000}"/>
    <cellStyle name="Normal 4 2 5 3 5" xfId="4085" xr:uid="{00000000-0005-0000-0000-00004F0E0000}"/>
    <cellStyle name="Normal 4 2 5 3 6" xfId="4086" xr:uid="{00000000-0005-0000-0000-0000500E0000}"/>
    <cellStyle name="Normal 4 2 5 3 7" xfId="4087" xr:uid="{00000000-0005-0000-0000-0000510E0000}"/>
    <cellStyle name="Normal 4 2 5 4" xfId="4088" xr:uid="{00000000-0005-0000-0000-0000520E0000}"/>
    <cellStyle name="Normal 4 2 5 4 2" xfId="4089" xr:uid="{00000000-0005-0000-0000-0000530E0000}"/>
    <cellStyle name="Normal 4 2 5 4 2 2" xfId="4090" xr:uid="{00000000-0005-0000-0000-0000540E0000}"/>
    <cellStyle name="Normal 4 2 5 4 2 3" xfId="4091" xr:uid="{00000000-0005-0000-0000-0000550E0000}"/>
    <cellStyle name="Normal 4 2 5 4 3" xfId="4092" xr:uid="{00000000-0005-0000-0000-0000560E0000}"/>
    <cellStyle name="Normal 4 2 5 4 4" xfId="4093" xr:uid="{00000000-0005-0000-0000-0000570E0000}"/>
    <cellStyle name="Normal 4 2 5 4 5" xfId="4094" xr:uid="{00000000-0005-0000-0000-0000580E0000}"/>
    <cellStyle name="Normal 4 2 5 5" xfId="4095" xr:uid="{00000000-0005-0000-0000-0000590E0000}"/>
    <cellStyle name="Normal 4 2 5 5 2" xfId="4096" xr:uid="{00000000-0005-0000-0000-00005A0E0000}"/>
    <cellStyle name="Normal 4 2 5 5 2 2" xfId="4097" xr:uid="{00000000-0005-0000-0000-00005B0E0000}"/>
    <cellStyle name="Normal 4 2 5 5 2 3" xfId="4098" xr:uid="{00000000-0005-0000-0000-00005C0E0000}"/>
    <cellStyle name="Normal 4 2 5 5 3" xfId="4099" xr:uid="{00000000-0005-0000-0000-00005D0E0000}"/>
    <cellStyle name="Normal 4 2 5 5 4" xfId="4100" xr:uid="{00000000-0005-0000-0000-00005E0E0000}"/>
    <cellStyle name="Normal 4 2 5 5 5" xfId="4101" xr:uid="{00000000-0005-0000-0000-00005F0E0000}"/>
    <cellStyle name="Normal 4 2 5 6" xfId="4102" xr:uid="{00000000-0005-0000-0000-0000600E0000}"/>
    <cellStyle name="Normal 4 2 5 6 2" xfId="4103" xr:uid="{00000000-0005-0000-0000-0000610E0000}"/>
    <cellStyle name="Normal 4 2 5 6 3" xfId="4104" xr:uid="{00000000-0005-0000-0000-0000620E0000}"/>
    <cellStyle name="Normal 4 2 5 7" xfId="4105" xr:uid="{00000000-0005-0000-0000-0000630E0000}"/>
    <cellStyle name="Normal 4 2 5 8" xfId="4106" xr:uid="{00000000-0005-0000-0000-0000640E0000}"/>
    <cellStyle name="Normal 4 2 5 9" xfId="4107" xr:uid="{00000000-0005-0000-0000-0000650E0000}"/>
    <cellStyle name="Normal 4 2 6" xfId="4108" xr:uid="{00000000-0005-0000-0000-0000660E0000}"/>
    <cellStyle name="Normal 4 2 6 2" xfId="4109" xr:uid="{00000000-0005-0000-0000-0000670E0000}"/>
    <cellStyle name="Normal 4 2 6 2 2" xfId="4110" xr:uid="{00000000-0005-0000-0000-0000680E0000}"/>
    <cellStyle name="Normal 4 2 6 2 2 2" xfId="4111" xr:uid="{00000000-0005-0000-0000-0000690E0000}"/>
    <cellStyle name="Normal 4 2 6 2 2 2 2" xfId="4112" xr:uid="{00000000-0005-0000-0000-00006A0E0000}"/>
    <cellStyle name="Normal 4 2 6 2 2 2 2 2" xfId="4113" xr:uid="{00000000-0005-0000-0000-00006B0E0000}"/>
    <cellStyle name="Normal 4 2 6 2 2 2 2 3" xfId="4114" xr:uid="{00000000-0005-0000-0000-00006C0E0000}"/>
    <cellStyle name="Normal 4 2 6 2 2 2 3" xfId="4115" xr:uid="{00000000-0005-0000-0000-00006D0E0000}"/>
    <cellStyle name="Normal 4 2 6 2 2 2 4" xfId="4116" xr:uid="{00000000-0005-0000-0000-00006E0E0000}"/>
    <cellStyle name="Normal 4 2 6 2 2 2 5" xfId="4117" xr:uid="{00000000-0005-0000-0000-00006F0E0000}"/>
    <cellStyle name="Normal 4 2 6 2 2 3" xfId="4118" xr:uid="{00000000-0005-0000-0000-0000700E0000}"/>
    <cellStyle name="Normal 4 2 6 2 2 3 2" xfId="4119" xr:uid="{00000000-0005-0000-0000-0000710E0000}"/>
    <cellStyle name="Normal 4 2 6 2 2 3 2 2" xfId="4120" xr:uid="{00000000-0005-0000-0000-0000720E0000}"/>
    <cellStyle name="Normal 4 2 6 2 2 3 2 3" xfId="4121" xr:uid="{00000000-0005-0000-0000-0000730E0000}"/>
    <cellStyle name="Normal 4 2 6 2 2 3 3" xfId="4122" xr:uid="{00000000-0005-0000-0000-0000740E0000}"/>
    <cellStyle name="Normal 4 2 6 2 2 3 4" xfId="4123" xr:uid="{00000000-0005-0000-0000-0000750E0000}"/>
    <cellStyle name="Normal 4 2 6 2 2 3 5" xfId="4124" xr:uid="{00000000-0005-0000-0000-0000760E0000}"/>
    <cellStyle name="Normal 4 2 6 2 2 4" xfId="4125" xr:uid="{00000000-0005-0000-0000-0000770E0000}"/>
    <cellStyle name="Normal 4 2 6 2 2 4 2" xfId="4126" xr:uid="{00000000-0005-0000-0000-0000780E0000}"/>
    <cellStyle name="Normal 4 2 6 2 2 4 3" xfId="4127" xr:uid="{00000000-0005-0000-0000-0000790E0000}"/>
    <cellStyle name="Normal 4 2 6 2 2 5" xfId="4128" xr:uid="{00000000-0005-0000-0000-00007A0E0000}"/>
    <cellStyle name="Normal 4 2 6 2 2 6" xfId="4129" xr:uid="{00000000-0005-0000-0000-00007B0E0000}"/>
    <cellStyle name="Normal 4 2 6 2 2 7" xfId="4130" xr:uid="{00000000-0005-0000-0000-00007C0E0000}"/>
    <cellStyle name="Normal 4 2 6 2 3" xfId="4131" xr:uid="{00000000-0005-0000-0000-00007D0E0000}"/>
    <cellStyle name="Normal 4 2 6 2 3 2" xfId="4132" xr:uid="{00000000-0005-0000-0000-00007E0E0000}"/>
    <cellStyle name="Normal 4 2 6 2 3 2 2" xfId="4133" xr:uid="{00000000-0005-0000-0000-00007F0E0000}"/>
    <cellStyle name="Normal 4 2 6 2 3 2 3" xfId="4134" xr:uid="{00000000-0005-0000-0000-0000800E0000}"/>
    <cellStyle name="Normal 4 2 6 2 3 3" xfId="4135" xr:uid="{00000000-0005-0000-0000-0000810E0000}"/>
    <cellStyle name="Normal 4 2 6 2 3 4" xfId="4136" xr:uid="{00000000-0005-0000-0000-0000820E0000}"/>
    <cellStyle name="Normal 4 2 6 2 3 5" xfId="4137" xr:uid="{00000000-0005-0000-0000-0000830E0000}"/>
    <cellStyle name="Normal 4 2 6 2 4" xfId="4138" xr:uid="{00000000-0005-0000-0000-0000840E0000}"/>
    <cellStyle name="Normal 4 2 6 2 4 2" xfId="4139" xr:uid="{00000000-0005-0000-0000-0000850E0000}"/>
    <cellStyle name="Normal 4 2 6 2 4 2 2" xfId="4140" xr:uid="{00000000-0005-0000-0000-0000860E0000}"/>
    <cellStyle name="Normal 4 2 6 2 4 2 3" xfId="4141" xr:uid="{00000000-0005-0000-0000-0000870E0000}"/>
    <cellStyle name="Normal 4 2 6 2 4 3" xfId="4142" xr:uid="{00000000-0005-0000-0000-0000880E0000}"/>
    <cellStyle name="Normal 4 2 6 2 4 4" xfId="4143" xr:uid="{00000000-0005-0000-0000-0000890E0000}"/>
    <cellStyle name="Normal 4 2 6 2 4 5" xfId="4144" xr:uid="{00000000-0005-0000-0000-00008A0E0000}"/>
    <cellStyle name="Normal 4 2 6 2 5" xfId="4145" xr:uid="{00000000-0005-0000-0000-00008B0E0000}"/>
    <cellStyle name="Normal 4 2 6 2 5 2" xfId="4146" xr:uid="{00000000-0005-0000-0000-00008C0E0000}"/>
    <cellStyle name="Normal 4 2 6 2 5 3" xfId="4147" xr:uid="{00000000-0005-0000-0000-00008D0E0000}"/>
    <cellStyle name="Normal 4 2 6 2 6" xfId="4148" xr:uid="{00000000-0005-0000-0000-00008E0E0000}"/>
    <cellStyle name="Normal 4 2 6 2 7" xfId="4149" xr:uid="{00000000-0005-0000-0000-00008F0E0000}"/>
    <cellStyle name="Normal 4 2 6 2 8" xfId="4150" xr:uid="{00000000-0005-0000-0000-0000900E0000}"/>
    <cellStyle name="Normal 4 2 6 3" xfId="4151" xr:uid="{00000000-0005-0000-0000-0000910E0000}"/>
    <cellStyle name="Normal 4 2 6 3 2" xfId="4152" xr:uid="{00000000-0005-0000-0000-0000920E0000}"/>
    <cellStyle name="Normal 4 2 6 3 2 2" xfId="4153" xr:uid="{00000000-0005-0000-0000-0000930E0000}"/>
    <cellStyle name="Normal 4 2 6 3 2 2 2" xfId="4154" xr:uid="{00000000-0005-0000-0000-0000940E0000}"/>
    <cellStyle name="Normal 4 2 6 3 2 2 3" xfId="4155" xr:uid="{00000000-0005-0000-0000-0000950E0000}"/>
    <cellStyle name="Normal 4 2 6 3 2 3" xfId="4156" xr:uid="{00000000-0005-0000-0000-0000960E0000}"/>
    <cellStyle name="Normal 4 2 6 3 2 4" xfId="4157" xr:uid="{00000000-0005-0000-0000-0000970E0000}"/>
    <cellStyle name="Normal 4 2 6 3 2 5" xfId="4158" xr:uid="{00000000-0005-0000-0000-0000980E0000}"/>
    <cellStyle name="Normal 4 2 6 3 3" xfId="4159" xr:uid="{00000000-0005-0000-0000-0000990E0000}"/>
    <cellStyle name="Normal 4 2 6 3 3 2" xfId="4160" xr:uid="{00000000-0005-0000-0000-00009A0E0000}"/>
    <cellStyle name="Normal 4 2 6 3 3 2 2" xfId="4161" xr:uid="{00000000-0005-0000-0000-00009B0E0000}"/>
    <cellStyle name="Normal 4 2 6 3 3 2 3" xfId="4162" xr:uid="{00000000-0005-0000-0000-00009C0E0000}"/>
    <cellStyle name="Normal 4 2 6 3 3 3" xfId="4163" xr:uid="{00000000-0005-0000-0000-00009D0E0000}"/>
    <cellStyle name="Normal 4 2 6 3 3 4" xfId="4164" xr:uid="{00000000-0005-0000-0000-00009E0E0000}"/>
    <cellStyle name="Normal 4 2 6 3 3 5" xfId="4165" xr:uid="{00000000-0005-0000-0000-00009F0E0000}"/>
    <cellStyle name="Normal 4 2 6 3 4" xfId="4166" xr:uid="{00000000-0005-0000-0000-0000A00E0000}"/>
    <cellStyle name="Normal 4 2 6 3 4 2" xfId="4167" xr:uid="{00000000-0005-0000-0000-0000A10E0000}"/>
    <cellStyle name="Normal 4 2 6 3 4 3" xfId="4168" xr:uid="{00000000-0005-0000-0000-0000A20E0000}"/>
    <cellStyle name="Normal 4 2 6 3 5" xfId="4169" xr:uid="{00000000-0005-0000-0000-0000A30E0000}"/>
    <cellStyle name="Normal 4 2 6 3 6" xfId="4170" xr:uid="{00000000-0005-0000-0000-0000A40E0000}"/>
    <cellStyle name="Normal 4 2 6 3 7" xfId="4171" xr:uid="{00000000-0005-0000-0000-0000A50E0000}"/>
    <cellStyle name="Normal 4 2 6 4" xfId="4172" xr:uid="{00000000-0005-0000-0000-0000A60E0000}"/>
    <cellStyle name="Normal 4 2 6 4 2" xfId="4173" xr:uid="{00000000-0005-0000-0000-0000A70E0000}"/>
    <cellStyle name="Normal 4 2 6 4 2 2" xfId="4174" xr:uid="{00000000-0005-0000-0000-0000A80E0000}"/>
    <cellStyle name="Normal 4 2 6 4 2 3" xfId="4175" xr:uid="{00000000-0005-0000-0000-0000A90E0000}"/>
    <cellStyle name="Normal 4 2 6 4 3" xfId="4176" xr:uid="{00000000-0005-0000-0000-0000AA0E0000}"/>
    <cellStyle name="Normal 4 2 6 4 4" xfId="4177" xr:uid="{00000000-0005-0000-0000-0000AB0E0000}"/>
    <cellStyle name="Normal 4 2 6 4 5" xfId="4178" xr:uid="{00000000-0005-0000-0000-0000AC0E0000}"/>
    <cellStyle name="Normal 4 2 6 5" xfId="4179" xr:uid="{00000000-0005-0000-0000-0000AD0E0000}"/>
    <cellStyle name="Normal 4 2 6 5 2" xfId="4180" xr:uid="{00000000-0005-0000-0000-0000AE0E0000}"/>
    <cellStyle name="Normal 4 2 6 5 2 2" xfId="4181" xr:uid="{00000000-0005-0000-0000-0000AF0E0000}"/>
    <cellStyle name="Normal 4 2 6 5 2 3" xfId="4182" xr:uid="{00000000-0005-0000-0000-0000B00E0000}"/>
    <cellStyle name="Normal 4 2 6 5 3" xfId="4183" xr:uid="{00000000-0005-0000-0000-0000B10E0000}"/>
    <cellStyle name="Normal 4 2 6 5 4" xfId="4184" xr:uid="{00000000-0005-0000-0000-0000B20E0000}"/>
    <cellStyle name="Normal 4 2 6 5 5" xfId="4185" xr:uid="{00000000-0005-0000-0000-0000B30E0000}"/>
    <cellStyle name="Normal 4 2 6 6" xfId="4186" xr:uid="{00000000-0005-0000-0000-0000B40E0000}"/>
    <cellStyle name="Normal 4 2 6 6 2" xfId="4187" xr:uid="{00000000-0005-0000-0000-0000B50E0000}"/>
    <cellStyle name="Normal 4 2 6 6 3" xfId="4188" xr:uid="{00000000-0005-0000-0000-0000B60E0000}"/>
    <cellStyle name="Normal 4 2 6 7" xfId="4189" xr:uid="{00000000-0005-0000-0000-0000B70E0000}"/>
    <cellStyle name="Normal 4 2 6 8" xfId="4190" xr:uid="{00000000-0005-0000-0000-0000B80E0000}"/>
    <cellStyle name="Normal 4 2 6 9" xfId="4191" xr:uid="{00000000-0005-0000-0000-0000B90E0000}"/>
    <cellStyle name="Normal 4 2 7" xfId="4192" xr:uid="{00000000-0005-0000-0000-0000BA0E0000}"/>
    <cellStyle name="Normal 4 2 7 2" xfId="4193" xr:uid="{00000000-0005-0000-0000-0000BB0E0000}"/>
    <cellStyle name="Normal 4 2 7 2 2" xfId="4194" xr:uid="{00000000-0005-0000-0000-0000BC0E0000}"/>
    <cellStyle name="Normal 4 2 7 2 2 2" xfId="4195" xr:uid="{00000000-0005-0000-0000-0000BD0E0000}"/>
    <cellStyle name="Normal 4 2 7 2 2 2 2" xfId="4196" xr:uid="{00000000-0005-0000-0000-0000BE0E0000}"/>
    <cellStyle name="Normal 4 2 7 2 2 2 2 2" xfId="4197" xr:uid="{00000000-0005-0000-0000-0000BF0E0000}"/>
    <cellStyle name="Normal 4 2 7 2 2 2 2 3" xfId="4198" xr:uid="{00000000-0005-0000-0000-0000C00E0000}"/>
    <cellStyle name="Normal 4 2 7 2 2 2 3" xfId="4199" xr:uid="{00000000-0005-0000-0000-0000C10E0000}"/>
    <cellStyle name="Normal 4 2 7 2 2 2 4" xfId="4200" xr:uid="{00000000-0005-0000-0000-0000C20E0000}"/>
    <cellStyle name="Normal 4 2 7 2 2 2 5" xfId="4201" xr:uid="{00000000-0005-0000-0000-0000C30E0000}"/>
    <cellStyle name="Normal 4 2 7 2 2 3" xfId="4202" xr:uid="{00000000-0005-0000-0000-0000C40E0000}"/>
    <cellStyle name="Normal 4 2 7 2 2 3 2" xfId="4203" xr:uid="{00000000-0005-0000-0000-0000C50E0000}"/>
    <cellStyle name="Normal 4 2 7 2 2 3 2 2" xfId="4204" xr:uid="{00000000-0005-0000-0000-0000C60E0000}"/>
    <cellStyle name="Normal 4 2 7 2 2 3 2 3" xfId="4205" xr:uid="{00000000-0005-0000-0000-0000C70E0000}"/>
    <cellStyle name="Normal 4 2 7 2 2 3 3" xfId="4206" xr:uid="{00000000-0005-0000-0000-0000C80E0000}"/>
    <cellStyle name="Normal 4 2 7 2 2 3 4" xfId="4207" xr:uid="{00000000-0005-0000-0000-0000C90E0000}"/>
    <cellStyle name="Normal 4 2 7 2 2 3 5" xfId="4208" xr:uid="{00000000-0005-0000-0000-0000CA0E0000}"/>
    <cellStyle name="Normal 4 2 7 2 2 4" xfId="4209" xr:uid="{00000000-0005-0000-0000-0000CB0E0000}"/>
    <cellStyle name="Normal 4 2 7 2 2 4 2" xfId="4210" xr:uid="{00000000-0005-0000-0000-0000CC0E0000}"/>
    <cellStyle name="Normal 4 2 7 2 2 4 3" xfId="4211" xr:uid="{00000000-0005-0000-0000-0000CD0E0000}"/>
    <cellStyle name="Normal 4 2 7 2 2 5" xfId="4212" xr:uid="{00000000-0005-0000-0000-0000CE0E0000}"/>
    <cellStyle name="Normal 4 2 7 2 2 6" xfId="4213" xr:uid="{00000000-0005-0000-0000-0000CF0E0000}"/>
    <cellStyle name="Normal 4 2 7 2 2 7" xfId="4214" xr:uid="{00000000-0005-0000-0000-0000D00E0000}"/>
    <cellStyle name="Normal 4 2 7 2 3" xfId="4215" xr:uid="{00000000-0005-0000-0000-0000D10E0000}"/>
    <cellStyle name="Normal 4 2 7 2 3 2" xfId="4216" xr:uid="{00000000-0005-0000-0000-0000D20E0000}"/>
    <cellStyle name="Normal 4 2 7 2 3 2 2" xfId="4217" xr:uid="{00000000-0005-0000-0000-0000D30E0000}"/>
    <cellStyle name="Normal 4 2 7 2 3 2 3" xfId="4218" xr:uid="{00000000-0005-0000-0000-0000D40E0000}"/>
    <cellStyle name="Normal 4 2 7 2 3 3" xfId="4219" xr:uid="{00000000-0005-0000-0000-0000D50E0000}"/>
    <cellStyle name="Normal 4 2 7 2 3 4" xfId="4220" xr:uid="{00000000-0005-0000-0000-0000D60E0000}"/>
    <cellStyle name="Normal 4 2 7 2 3 5" xfId="4221" xr:uid="{00000000-0005-0000-0000-0000D70E0000}"/>
    <cellStyle name="Normal 4 2 7 2 4" xfId="4222" xr:uid="{00000000-0005-0000-0000-0000D80E0000}"/>
    <cellStyle name="Normal 4 2 7 2 4 2" xfId="4223" xr:uid="{00000000-0005-0000-0000-0000D90E0000}"/>
    <cellStyle name="Normal 4 2 7 2 4 2 2" xfId="4224" xr:uid="{00000000-0005-0000-0000-0000DA0E0000}"/>
    <cellStyle name="Normal 4 2 7 2 4 2 3" xfId="4225" xr:uid="{00000000-0005-0000-0000-0000DB0E0000}"/>
    <cellStyle name="Normal 4 2 7 2 4 3" xfId="4226" xr:uid="{00000000-0005-0000-0000-0000DC0E0000}"/>
    <cellStyle name="Normal 4 2 7 2 4 4" xfId="4227" xr:uid="{00000000-0005-0000-0000-0000DD0E0000}"/>
    <cellStyle name="Normal 4 2 7 2 4 5" xfId="4228" xr:uid="{00000000-0005-0000-0000-0000DE0E0000}"/>
    <cellStyle name="Normal 4 2 7 2 5" xfId="4229" xr:uid="{00000000-0005-0000-0000-0000DF0E0000}"/>
    <cellStyle name="Normal 4 2 7 2 5 2" xfId="4230" xr:uid="{00000000-0005-0000-0000-0000E00E0000}"/>
    <cellStyle name="Normal 4 2 7 2 5 3" xfId="4231" xr:uid="{00000000-0005-0000-0000-0000E10E0000}"/>
    <cellStyle name="Normal 4 2 7 2 6" xfId="4232" xr:uid="{00000000-0005-0000-0000-0000E20E0000}"/>
    <cellStyle name="Normal 4 2 7 2 7" xfId="4233" xr:uid="{00000000-0005-0000-0000-0000E30E0000}"/>
    <cellStyle name="Normal 4 2 7 2 8" xfId="4234" xr:uid="{00000000-0005-0000-0000-0000E40E0000}"/>
    <cellStyle name="Normal 4 2 7 3" xfId="4235" xr:uid="{00000000-0005-0000-0000-0000E50E0000}"/>
    <cellStyle name="Normal 4 2 7 3 2" xfId="4236" xr:uid="{00000000-0005-0000-0000-0000E60E0000}"/>
    <cellStyle name="Normal 4 2 7 3 2 2" xfId="4237" xr:uid="{00000000-0005-0000-0000-0000E70E0000}"/>
    <cellStyle name="Normal 4 2 7 3 2 2 2" xfId="4238" xr:uid="{00000000-0005-0000-0000-0000E80E0000}"/>
    <cellStyle name="Normal 4 2 7 3 2 2 3" xfId="4239" xr:uid="{00000000-0005-0000-0000-0000E90E0000}"/>
    <cellStyle name="Normal 4 2 7 3 2 3" xfId="4240" xr:uid="{00000000-0005-0000-0000-0000EA0E0000}"/>
    <cellStyle name="Normal 4 2 7 3 2 4" xfId="4241" xr:uid="{00000000-0005-0000-0000-0000EB0E0000}"/>
    <cellStyle name="Normal 4 2 7 3 2 5" xfId="4242" xr:uid="{00000000-0005-0000-0000-0000EC0E0000}"/>
    <cellStyle name="Normal 4 2 7 3 3" xfId="4243" xr:uid="{00000000-0005-0000-0000-0000ED0E0000}"/>
    <cellStyle name="Normal 4 2 7 3 3 2" xfId="4244" xr:uid="{00000000-0005-0000-0000-0000EE0E0000}"/>
    <cellStyle name="Normal 4 2 7 3 3 2 2" xfId="4245" xr:uid="{00000000-0005-0000-0000-0000EF0E0000}"/>
    <cellStyle name="Normal 4 2 7 3 3 2 3" xfId="4246" xr:uid="{00000000-0005-0000-0000-0000F00E0000}"/>
    <cellStyle name="Normal 4 2 7 3 3 3" xfId="4247" xr:uid="{00000000-0005-0000-0000-0000F10E0000}"/>
    <cellStyle name="Normal 4 2 7 3 3 4" xfId="4248" xr:uid="{00000000-0005-0000-0000-0000F20E0000}"/>
    <cellStyle name="Normal 4 2 7 3 3 5" xfId="4249" xr:uid="{00000000-0005-0000-0000-0000F30E0000}"/>
    <cellStyle name="Normal 4 2 7 3 4" xfId="4250" xr:uid="{00000000-0005-0000-0000-0000F40E0000}"/>
    <cellStyle name="Normal 4 2 7 3 4 2" xfId="4251" xr:uid="{00000000-0005-0000-0000-0000F50E0000}"/>
    <cellStyle name="Normal 4 2 7 3 4 3" xfId="4252" xr:uid="{00000000-0005-0000-0000-0000F60E0000}"/>
    <cellStyle name="Normal 4 2 7 3 5" xfId="4253" xr:uid="{00000000-0005-0000-0000-0000F70E0000}"/>
    <cellStyle name="Normal 4 2 7 3 6" xfId="4254" xr:uid="{00000000-0005-0000-0000-0000F80E0000}"/>
    <cellStyle name="Normal 4 2 7 3 7" xfId="4255" xr:uid="{00000000-0005-0000-0000-0000F90E0000}"/>
    <cellStyle name="Normal 4 2 7 4" xfId="4256" xr:uid="{00000000-0005-0000-0000-0000FA0E0000}"/>
    <cellStyle name="Normal 4 2 7 4 2" xfId="4257" xr:uid="{00000000-0005-0000-0000-0000FB0E0000}"/>
    <cellStyle name="Normal 4 2 7 4 2 2" xfId="4258" xr:uid="{00000000-0005-0000-0000-0000FC0E0000}"/>
    <cellStyle name="Normal 4 2 7 4 2 3" xfId="4259" xr:uid="{00000000-0005-0000-0000-0000FD0E0000}"/>
    <cellStyle name="Normal 4 2 7 4 3" xfId="4260" xr:uid="{00000000-0005-0000-0000-0000FE0E0000}"/>
    <cellStyle name="Normal 4 2 7 4 4" xfId="4261" xr:uid="{00000000-0005-0000-0000-0000FF0E0000}"/>
    <cellStyle name="Normal 4 2 7 4 5" xfId="4262" xr:uid="{00000000-0005-0000-0000-0000000F0000}"/>
    <cellStyle name="Normal 4 2 7 5" xfId="4263" xr:uid="{00000000-0005-0000-0000-0000010F0000}"/>
    <cellStyle name="Normal 4 2 7 5 2" xfId="4264" xr:uid="{00000000-0005-0000-0000-0000020F0000}"/>
    <cellStyle name="Normal 4 2 7 5 2 2" xfId="4265" xr:uid="{00000000-0005-0000-0000-0000030F0000}"/>
    <cellStyle name="Normal 4 2 7 5 2 3" xfId="4266" xr:uid="{00000000-0005-0000-0000-0000040F0000}"/>
    <cellStyle name="Normal 4 2 7 5 3" xfId="4267" xr:uid="{00000000-0005-0000-0000-0000050F0000}"/>
    <cellStyle name="Normal 4 2 7 5 4" xfId="4268" xr:uid="{00000000-0005-0000-0000-0000060F0000}"/>
    <cellStyle name="Normal 4 2 7 5 5" xfId="4269" xr:uid="{00000000-0005-0000-0000-0000070F0000}"/>
    <cellStyle name="Normal 4 2 7 6" xfId="4270" xr:uid="{00000000-0005-0000-0000-0000080F0000}"/>
    <cellStyle name="Normal 4 2 7 6 2" xfId="4271" xr:uid="{00000000-0005-0000-0000-0000090F0000}"/>
    <cellStyle name="Normal 4 2 7 6 3" xfId="4272" xr:uid="{00000000-0005-0000-0000-00000A0F0000}"/>
    <cellStyle name="Normal 4 2 7 7" xfId="4273" xr:uid="{00000000-0005-0000-0000-00000B0F0000}"/>
    <cellStyle name="Normal 4 2 7 8" xfId="4274" xr:uid="{00000000-0005-0000-0000-00000C0F0000}"/>
    <cellStyle name="Normal 4 2 7 9" xfId="4275" xr:uid="{00000000-0005-0000-0000-00000D0F0000}"/>
    <cellStyle name="Normal 4 2 8" xfId="4276" xr:uid="{00000000-0005-0000-0000-00000E0F0000}"/>
    <cellStyle name="Normal 4 2 8 2" xfId="4277" xr:uid="{00000000-0005-0000-0000-00000F0F0000}"/>
    <cellStyle name="Normal 4 2 8 2 2" xfId="4278" xr:uid="{00000000-0005-0000-0000-0000100F0000}"/>
    <cellStyle name="Normal 4 2 8 2 2 2" xfId="4279" xr:uid="{00000000-0005-0000-0000-0000110F0000}"/>
    <cellStyle name="Normal 4 2 8 2 2 2 2" xfId="4280" xr:uid="{00000000-0005-0000-0000-0000120F0000}"/>
    <cellStyle name="Normal 4 2 8 2 2 2 3" xfId="4281" xr:uid="{00000000-0005-0000-0000-0000130F0000}"/>
    <cellStyle name="Normal 4 2 8 2 2 3" xfId="4282" xr:uid="{00000000-0005-0000-0000-0000140F0000}"/>
    <cellStyle name="Normal 4 2 8 2 2 4" xfId="4283" xr:uid="{00000000-0005-0000-0000-0000150F0000}"/>
    <cellStyle name="Normal 4 2 8 2 2 5" xfId="4284" xr:uid="{00000000-0005-0000-0000-0000160F0000}"/>
    <cellStyle name="Normal 4 2 8 2 3" xfId="4285" xr:uid="{00000000-0005-0000-0000-0000170F0000}"/>
    <cellStyle name="Normal 4 2 8 2 3 2" xfId="4286" xr:uid="{00000000-0005-0000-0000-0000180F0000}"/>
    <cellStyle name="Normal 4 2 8 2 3 2 2" xfId="4287" xr:uid="{00000000-0005-0000-0000-0000190F0000}"/>
    <cellStyle name="Normal 4 2 8 2 3 2 3" xfId="4288" xr:uid="{00000000-0005-0000-0000-00001A0F0000}"/>
    <cellStyle name="Normal 4 2 8 2 3 3" xfId="4289" xr:uid="{00000000-0005-0000-0000-00001B0F0000}"/>
    <cellStyle name="Normal 4 2 8 2 3 4" xfId="4290" xr:uid="{00000000-0005-0000-0000-00001C0F0000}"/>
    <cellStyle name="Normal 4 2 8 2 3 5" xfId="4291" xr:uid="{00000000-0005-0000-0000-00001D0F0000}"/>
    <cellStyle name="Normal 4 2 8 2 4" xfId="4292" xr:uid="{00000000-0005-0000-0000-00001E0F0000}"/>
    <cellStyle name="Normal 4 2 8 2 4 2" xfId="4293" xr:uid="{00000000-0005-0000-0000-00001F0F0000}"/>
    <cellStyle name="Normal 4 2 8 2 4 3" xfId="4294" xr:uid="{00000000-0005-0000-0000-0000200F0000}"/>
    <cellStyle name="Normal 4 2 8 2 5" xfId="4295" xr:uid="{00000000-0005-0000-0000-0000210F0000}"/>
    <cellStyle name="Normal 4 2 8 2 6" xfId="4296" xr:uid="{00000000-0005-0000-0000-0000220F0000}"/>
    <cellStyle name="Normal 4 2 8 2 7" xfId="4297" xr:uid="{00000000-0005-0000-0000-0000230F0000}"/>
    <cellStyle name="Normal 4 2 8 3" xfId="4298" xr:uid="{00000000-0005-0000-0000-0000240F0000}"/>
    <cellStyle name="Normal 4 2 8 3 2" xfId="4299" xr:uid="{00000000-0005-0000-0000-0000250F0000}"/>
    <cellStyle name="Normal 4 2 8 3 2 2" xfId="4300" xr:uid="{00000000-0005-0000-0000-0000260F0000}"/>
    <cellStyle name="Normal 4 2 8 3 2 3" xfId="4301" xr:uid="{00000000-0005-0000-0000-0000270F0000}"/>
    <cellStyle name="Normal 4 2 8 3 3" xfId="4302" xr:uid="{00000000-0005-0000-0000-0000280F0000}"/>
    <cellStyle name="Normal 4 2 8 3 4" xfId="4303" xr:uid="{00000000-0005-0000-0000-0000290F0000}"/>
    <cellStyle name="Normal 4 2 8 3 5" xfId="4304" xr:uid="{00000000-0005-0000-0000-00002A0F0000}"/>
    <cellStyle name="Normal 4 2 8 4" xfId="4305" xr:uid="{00000000-0005-0000-0000-00002B0F0000}"/>
    <cellStyle name="Normal 4 2 8 4 2" xfId="4306" xr:uid="{00000000-0005-0000-0000-00002C0F0000}"/>
    <cellStyle name="Normal 4 2 8 4 2 2" xfId="4307" xr:uid="{00000000-0005-0000-0000-00002D0F0000}"/>
    <cellStyle name="Normal 4 2 8 4 2 3" xfId="4308" xr:uid="{00000000-0005-0000-0000-00002E0F0000}"/>
    <cellStyle name="Normal 4 2 8 4 3" xfId="4309" xr:uid="{00000000-0005-0000-0000-00002F0F0000}"/>
    <cellStyle name="Normal 4 2 8 4 4" xfId="4310" xr:uid="{00000000-0005-0000-0000-0000300F0000}"/>
    <cellStyle name="Normal 4 2 8 4 5" xfId="4311" xr:uid="{00000000-0005-0000-0000-0000310F0000}"/>
    <cellStyle name="Normal 4 2 8 5" xfId="4312" xr:uid="{00000000-0005-0000-0000-0000320F0000}"/>
    <cellStyle name="Normal 4 2 8 5 2" xfId="4313" xr:uid="{00000000-0005-0000-0000-0000330F0000}"/>
    <cellStyle name="Normal 4 2 8 5 3" xfId="4314" xr:uid="{00000000-0005-0000-0000-0000340F0000}"/>
    <cellStyle name="Normal 4 2 8 6" xfId="4315" xr:uid="{00000000-0005-0000-0000-0000350F0000}"/>
    <cellStyle name="Normal 4 2 8 7" xfId="4316" xr:uid="{00000000-0005-0000-0000-0000360F0000}"/>
    <cellStyle name="Normal 4 2 8 8" xfId="4317" xr:uid="{00000000-0005-0000-0000-0000370F0000}"/>
    <cellStyle name="Normal 4 2 9" xfId="4318" xr:uid="{00000000-0005-0000-0000-0000380F0000}"/>
    <cellStyle name="Normal 4 2 9 2" xfId="4319" xr:uid="{00000000-0005-0000-0000-0000390F0000}"/>
    <cellStyle name="Normal 4 2 9 2 2" xfId="4320" xr:uid="{00000000-0005-0000-0000-00003A0F0000}"/>
    <cellStyle name="Normal 4 2 9 2 2 2" xfId="4321" xr:uid="{00000000-0005-0000-0000-00003B0F0000}"/>
    <cellStyle name="Normal 4 2 9 2 2 3" xfId="4322" xr:uid="{00000000-0005-0000-0000-00003C0F0000}"/>
    <cellStyle name="Normal 4 2 9 2 3" xfId="4323" xr:uid="{00000000-0005-0000-0000-00003D0F0000}"/>
    <cellStyle name="Normal 4 2 9 2 4" xfId="4324" xr:uid="{00000000-0005-0000-0000-00003E0F0000}"/>
    <cellStyle name="Normal 4 2 9 2 5" xfId="4325" xr:uid="{00000000-0005-0000-0000-00003F0F0000}"/>
    <cellStyle name="Normal 4 2 9 3" xfId="4326" xr:uid="{00000000-0005-0000-0000-0000400F0000}"/>
    <cellStyle name="Normal 4 2 9 3 2" xfId="4327" xr:uid="{00000000-0005-0000-0000-0000410F0000}"/>
    <cellStyle name="Normal 4 2 9 3 2 2" xfId="4328" xr:uid="{00000000-0005-0000-0000-0000420F0000}"/>
    <cellStyle name="Normal 4 2 9 3 2 3" xfId="4329" xr:uid="{00000000-0005-0000-0000-0000430F0000}"/>
    <cellStyle name="Normal 4 2 9 3 3" xfId="4330" xr:uid="{00000000-0005-0000-0000-0000440F0000}"/>
    <cellStyle name="Normal 4 2 9 3 4" xfId="4331" xr:uid="{00000000-0005-0000-0000-0000450F0000}"/>
    <cellStyle name="Normal 4 2 9 3 5" xfId="4332" xr:uid="{00000000-0005-0000-0000-0000460F0000}"/>
    <cellStyle name="Normal 4 2 9 4" xfId="4333" xr:uid="{00000000-0005-0000-0000-0000470F0000}"/>
    <cellStyle name="Normal 4 2 9 4 2" xfId="4334" xr:uid="{00000000-0005-0000-0000-0000480F0000}"/>
    <cellStyle name="Normal 4 2 9 4 3" xfId="4335" xr:uid="{00000000-0005-0000-0000-0000490F0000}"/>
    <cellStyle name="Normal 4 2 9 5" xfId="4336" xr:uid="{00000000-0005-0000-0000-00004A0F0000}"/>
    <cellStyle name="Normal 4 2 9 6" xfId="4337" xr:uid="{00000000-0005-0000-0000-00004B0F0000}"/>
    <cellStyle name="Normal 4 2 9 7" xfId="4338" xr:uid="{00000000-0005-0000-0000-00004C0F0000}"/>
    <cellStyle name="Normal 4 3" xfId="621" xr:uid="{00000000-0005-0000-0000-00004D0F0000}"/>
    <cellStyle name="Normal 4 3 10" xfId="4339" xr:uid="{00000000-0005-0000-0000-00004E0F0000}"/>
    <cellStyle name="Normal 4 3 10 2" xfId="4340" xr:uid="{00000000-0005-0000-0000-00004F0F0000}"/>
    <cellStyle name="Normal 4 3 10 2 2" xfId="4341" xr:uid="{00000000-0005-0000-0000-0000500F0000}"/>
    <cellStyle name="Normal 4 3 10 2 2 2" xfId="4342" xr:uid="{00000000-0005-0000-0000-0000510F0000}"/>
    <cellStyle name="Normal 4 3 10 2 2 3" xfId="4343" xr:uid="{00000000-0005-0000-0000-0000520F0000}"/>
    <cellStyle name="Normal 4 3 10 2 3" xfId="4344" xr:uid="{00000000-0005-0000-0000-0000530F0000}"/>
    <cellStyle name="Normal 4 3 10 2 4" xfId="4345" xr:uid="{00000000-0005-0000-0000-0000540F0000}"/>
    <cellStyle name="Normal 4 3 10 2 5" xfId="4346" xr:uid="{00000000-0005-0000-0000-0000550F0000}"/>
    <cellStyle name="Normal 4 3 10 3" xfId="4347" xr:uid="{00000000-0005-0000-0000-0000560F0000}"/>
    <cellStyle name="Normal 4 3 10 3 2" xfId="4348" xr:uid="{00000000-0005-0000-0000-0000570F0000}"/>
    <cellStyle name="Normal 4 3 10 3 2 2" xfId="4349" xr:uid="{00000000-0005-0000-0000-0000580F0000}"/>
    <cellStyle name="Normal 4 3 10 3 2 3" xfId="4350" xr:uid="{00000000-0005-0000-0000-0000590F0000}"/>
    <cellStyle name="Normal 4 3 10 3 3" xfId="4351" xr:uid="{00000000-0005-0000-0000-00005A0F0000}"/>
    <cellStyle name="Normal 4 3 10 3 4" xfId="4352" xr:uid="{00000000-0005-0000-0000-00005B0F0000}"/>
    <cellStyle name="Normal 4 3 10 3 5" xfId="4353" xr:uid="{00000000-0005-0000-0000-00005C0F0000}"/>
    <cellStyle name="Normal 4 3 10 4" xfId="4354" xr:uid="{00000000-0005-0000-0000-00005D0F0000}"/>
    <cellStyle name="Normal 4 3 10 4 2" xfId="4355" xr:uid="{00000000-0005-0000-0000-00005E0F0000}"/>
    <cellStyle name="Normal 4 3 10 4 3" xfId="4356" xr:uid="{00000000-0005-0000-0000-00005F0F0000}"/>
    <cellStyle name="Normal 4 3 10 5" xfId="4357" xr:uid="{00000000-0005-0000-0000-0000600F0000}"/>
    <cellStyle name="Normal 4 3 10 6" xfId="4358" xr:uid="{00000000-0005-0000-0000-0000610F0000}"/>
    <cellStyle name="Normal 4 3 10 7" xfId="4359" xr:uid="{00000000-0005-0000-0000-0000620F0000}"/>
    <cellStyle name="Normal 4 3 11" xfId="4360" xr:uid="{00000000-0005-0000-0000-0000630F0000}"/>
    <cellStyle name="Normal 4 3 11 2" xfId="4361" xr:uid="{00000000-0005-0000-0000-0000640F0000}"/>
    <cellStyle name="Normal 4 3 11 2 2" xfId="4362" xr:uid="{00000000-0005-0000-0000-0000650F0000}"/>
    <cellStyle name="Normal 4 3 11 2 3" xfId="4363" xr:uid="{00000000-0005-0000-0000-0000660F0000}"/>
    <cellStyle name="Normal 4 3 11 3" xfId="4364" xr:uid="{00000000-0005-0000-0000-0000670F0000}"/>
    <cellStyle name="Normal 4 3 11 4" xfId="4365" xr:uid="{00000000-0005-0000-0000-0000680F0000}"/>
    <cellStyle name="Normal 4 3 11 5" xfId="4366" xr:uid="{00000000-0005-0000-0000-0000690F0000}"/>
    <cellStyle name="Normal 4 3 12" xfId="4367" xr:uid="{00000000-0005-0000-0000-00006A0F0000}"/>
    <cellStyle name="Normal 4 3 12 2" xfId="4368" xr:uid="{00000000-0005-0000-0000-00006B0F0000}"/>
    <cellStyle name="Normal 4 3 12 2 2" xfId="4369" xr:uid="{00000000-0005-0000-0000-00006C0F0000}"/>
    <cellStyle name="Normal 4 3 12 2 3" xfId="4370" xr:uid="{00000000-0005-0000-0000-00006D0F0000}"/>
    <cellStyle name="Normal 4 3 12 3" xfId="4371" xr:uid="{00000000-0005-0000-0000-00006E0F0000}"/>
    <cellStyle name="Normal 4 3 12 4" xfId="4372" xr:uid="{00000000-0005-0000-0000-00006F0F0000}"/>
    <cellStyle name="Normal 4 3 12 5" xfId="4373" xr:uid="{00000000-0005-0000-0000-0000700F0000}"/>
    <cellStyle name="Normal 4 3 13" xfId="4374" xr:uid="{00000000-0005-0000-0000-0000710F0000}"/>
    <cellStyle name="Normal 4 3 13 2" xfId="4375" xr:uid="{00000000-0005-0000-0000-0000720F0000}"/>
    <cellStyle name="Normal 4 3 13 3" xfId="4376" xr:uid="{00000000-0005-0000-0000-0000730F0000}"/>
    <cellStyle name="Normal 4 3 14" xfId="4377" xr:uid="{00000000-0005-0000-0000-0000740F0000}"/>
    <cellStyle name="Normal 4 3 15" xfId="4378" xr:uid="{00000000-0005-0000-0000-0000750F0000}"/>
    <cellStyle name="Normal 4 3 16" xfId="4379" xr:uid="{00000000-0005-0000-0000-0000760F0000}"/>
    <cellStyle name="Normal 4 3 2" xfId="600" xr:uid="{00000000-0005-0000-0000-0000770F0000}"/>
    <cellStyle name="Normal 4 3 2 10" xfId="4380" xr:uid="{00000000-0005-0000-0000-0000780F0000}"/>
    <cellStyle name="Normal 4 3 2 10 2" xfId="4381" xr:uid="{00000000-0005-0000-0000-0000790F0000}"/>
    <cellStyle name="Normal 4 3 2 10 2 2" xfId="4382" xr:uid="{00000000-0005-0000-0000-00007A0F0000}"/>
    <cellStyle name="Normal 4 3 2 10 2 3" xfId="4383" xr:uid="{00000000-0005-0000-0000-00007B0F0000}"/>
    <cellStyle name="Normal 4 3 2 10 3" xfId="4384" xr:uid="{00000000-0005-0000-0000-00007C0F0000}"/>
    <cellStyle name="Normal 4 3 2 10 4" xfId="4385" xr:uid="{00000000-0005-0000-0000-00007D0F0000}"/>
    <cellStyle name="Normal 4 3 2 10 5" xfId="4386" xr:uid="{00000000-0005-0000-0000-00007E0F0000}"/>
    <cellStyle name="Normal 4 3 2 11" xfId="4387" xr:uid="{00000000-0005-0000-0000-00007F0F0000}"/>
    <cellStyle name="Normal 4 3 2 11 2" xfId="4388" xr:uid="{00000000-0005-0000-0000-0000800F0000}"/>
    <cellStyle name="Normal 4 3 2 11 3" xfId="4389" xr:uid="{00000000-0005-0000-0000-0000810F0000}"/>
    <cellStyle name="Normal 4 3 2 12" xfId="4390" xr:uid="{00000000-0005-0000-0000-0000820F0000}"/>
    <cellStyle name="Normal 4 3 2 13" xfId="4391" xr:uid="{00000000-0005-0000-0000-0000830F0000}"/>
    <cellStyle name="Normal 4 3 2 14" xfId="4392" xr:uid="{00000000-0005-0000-0000-0000840F0000}"/>
    <cellStyle name="Normal 4 3 2 2" xfId="4393" xr:uid="{00000000-0005-0000-0000-0000850F0000}"/>
    <cellStyle name="Normal 4 3 2 2 10" xfId="4394" xr:uid="{00000000-0005-0000-0000-0000860F0000}"/>
    <cellStyle name="Normal 4 3 2 2 10 2" xfId="4395" xr:uid="{00000000-0005-0000-0000-0000870F0000}"/>
    <cellStyle name="Normal 4 3 2 2 10 3" xfId="4396" xr:uid="{00000000-0005-0000-0000-0000880F0000}"/>
    <cellStyle name="Normal 4 3 2 2 11" xfId="4397" xr:uid="{00000000-0005-0000-0000-0000890F0000}"/>
    <cellStyle name="Normal 4 3 2 2 12" xfId="4398" xr:uid="{00000000-0005-0000-0000-00008A0F0000}"/>
    <cellStyle name="Normal 4 3 2 2 13" xfId="4399" xr:uid="{00000000-0005-0000-0000-00008B0F0000}"/>
    <cellStyle name="Normal 4 3 2 2 2" xfId="4400" xr:uid="{00000000-0005-0000-0000-00008C0F0000}"/>
    <cellStyle name="Normal 4 3 2 2 2 2" xfId="4401" xr:uid="{00000000-0005-0000-0000-00008D0F0000}"/>
    <cellStyle name="Normal 4 3 2 2 2 2 2" xfId="4402" xr:uid="{00000000-0005-0000-0000-00008E0F0000}"/>
    <cellStyle name="Normal 4 3 2 2 2 2 2 2" xfId="4403" xr:uid="{00000000-0005-0000-0000-00008F0F0000}"/>
    <cellStyle name="Normal 4 3 2 2 2 2 2 2 2" xfId="4404" xr:uid="{00000000-0005-0000-0000-0000900F0000}"/>
    <cellStyle name="Normal 4 3 2 2 2 2 2 2 2 2" xfId="4405" xr:uid="{00000000-0005-0000-0000-0000910F0000}"/>
    <cellStyle name="Normal 4 3 2 2 2 2 2 2 2 3" xfId="4406" xr:uid="{00000000-0005-0000-0000-0000920F0000}"/>
    <cellStyle name="Normal 4 3 2 2 2 2 2 2 3" xfId="4407" xr:uid="{00000000-0005-0000-0000-0000930F0000}"/>
    <cellStyle name="Normal 4 3 2 2 2 2 2 2 4" xfId="4408" xr:uid="{00000000-0005-0000-0000-0000940F0000}"/>
    <cellStyle name="Normal 4 3 2 2 2 2 2 2 5" xfId="4409" xr:uid="{00000000-0005-0000-0000-0000950F0000}"/>
    <cellStyle name="Normal 4 3 2 2 2 2 2 3" xfId="4410" xr:uid="{00000000-0005-0000-0000-0000960F0000}"/>
    <cellStyle name="Normal 4 3 2 2 2 2 2 3 2" xfId="4411" xr:uid="{00000000-0005-0000-0000-0000970F0000}"/>
    <cellStyle name="Normal 4 3 2 2 2 2 2 3 2 2" xfId="4412" xr:uid="{00000000-0005-0000-0000-0000980F0000}"/>
    <cellStyle name="Normal 4 3 2 2 2 2 2 3 2 3" xfId="4413" xr:uid="{00000000-0005-0000-0000-0000990F0000}"/>
    <cellStyle name="Normal 4 3 2 2 2 2 2 3 3" xfId="4414" xr:uid="{00000000-0005-0000-0000-00009A0F0000}"/>
    <cellStyle name="Normal 4 3 2 2 2 2 2 3 4" xfId="4415" xr:uid="{00000000-0005-0000-0000-00009B0F0000}"/>
    <cellStyle name="Normal 4 3 2 2 2 2 2 3 5" xfId="4416" xr:uid="{00000000-0005-0000-0000-00009C0F0000}"/>
    <cellStyle name="Normal 4 3 2 2 2 2 2 4" xfId="4417" xr:uid="{00000000-0005-0000-0000-00009D0F0000}"/>
    <cellStyle name="Normal 4 3 2 2 2 2 2 4 2" xfId="4418" xr:uid="{00000000-0005-0000-0000-00009E0F0000}"/>
    <cellStyle name="Normal 4 3 2 2 2 2 2 4 3" xfId="4419" xr:uid="{00000000-0005-0000-0000-00009F0F0000}"/>
    <cellStyle name="Normal 4 3 2 2 2 2 2 5" xfId="4420" xr:uid="{00000000-0005-0000-0000-0000A00F0000}"/>
    <cellStyle name="Normal 4 3 2 2 2 2 2 6" xfId="4421" xr:uid="{00000000-0005-0000-0000-0000A10F0000}"/>
    <cellStyle name="Normal 4 3 2 2 2 2 2 7" xfId="4422" xr:uid="{00000000-0005-0000-0000-0000A20F0000}"/>
    <cellStyle name="Normal 4 3 2 2 2 2 3" xfId="4423" xr:uid="{00000000-0005-0000-0000-0000A30F0000}"/>
    <cellStyle name="Normal 4 3 2 2 2 2 3 2" xfId="4424" xr:uid="{00000000-0005-0000-0000-0000A40F0000}"/>
    <cellStyle name="Normal 4 3 2 2 2 2 3 2 2" xfId="4425" xr:uid="{00000000-0005-0000-0000-0000A50F0000}"/>
    <cellStyle name="Normal 4 3 2 2 2 2 3 2 3" xfId="4426" xr:uid="{00000000-0005-0000-0000-0000A60F0000}"/>
    <cellStyle name="Normal 4 3 2 2 2 2 3 3" xfId="4427" xr:uid="{00000000-0005-0000-0000-0000A70F0000}"/>
    <cellStyle name="Normal 4 3 2 2 2 2 3 4" xfId="4428" xr:uid="{00000000-0005-0000-0000-0000A80F0000}"/>
    <cellStyle name="Normal 4 3 2 2 2 2 3 5" xfId="4429" xr:uid="{00000000-0005-0000-0000-0000A90F0000}"/>
    <cellStyle name="Normal 4 3 2 2 2 2 4" xfId="4430" xr:uid="{00000000-0005-0000-0000-0000AA0F0000}"/>
    <cellStyle name="Normal 4 3 2 2 2 2 4 2" xfId="4431" xr:uid="{00000000-0005-0000-0000-0000AB0F0000}"/>
    <cellStyle name="Normal 4 3 2 2 2 2 4 2 2" xfId="4432" xr:uid="{00000000-0005-0000-0000-0000AC0F0000}"/>
    <cellStyle name="Normal 4 3 2 2 2 2 4 2 3" xfId="4433" xr:uid="{00000000-0005-0000-0000-0000AD0F0000}"/>
    <cellStyle name="Normal 4 3 2 2 2 2 4 3" xfId="4434" xr:uid="{00000000-0005-0000-0000-0000AE0F0000}"/>
    <cellStyle name="Normal 4 3 2 2 2 2 4 4" xfId="4435" xr:uid="{00000000-0005-0000-0000-0000AF0F0000}"/>
    <cellStyle name="Normal 4 3 2 2 2 2 4 5" xfId="4436" xr:uid="{00000000-0005-0000-0000-0000B00F0000}"/>
    <cellStyle name="Normal 4 3 2 2 2 2 5" xfId="4437" xr:uid="{00000000-0005-0000-0000-0000B10F0000}"/>
    <cellStyle name="Normal 4 3 2 2 2 2 5 2" xfId="4438" xr:uid="{00000000-0005-0000-0000-0000B20F0000}"/>
    <cellStyle name="Normal 4 3 2 2 2 2 5 3" xfId="4439" xr:uid="{00000000-0005-0000-0000-0000B30F0000}"/>
    <cellStyle name="Normal 4 3 2 2 2 2 6" xfId="4440" xr:uid="{00000000-0005-0000-0000-0000B40F0000}"/>
    <cellStyle name="Normal 4 3 2 2 2 2 7" xfId="4441" xr:uid="{00000000-0005-0000-0000-0000B50F0000}"/>
    <cellStyle name="Normal 4 3 2 2 2 2 8" xfId="4442" xr:uid="{00000000-0005-0000-0000-0000B60F0000}"/>
    <cellStyle name="Normal 4 3 2 2 2 3" xfId="4443" xr:uid="{00000000-0005-0000-0000-0000B70F0000}"/>
    <cellStyle name="Normal 4 3 2 2 2 3 2" xfId="4444" xr:uid="{00000000-0005-0000-0000-0000B80F0000}"/>
    <cellStyle name="Normal 4 3 2 2 2 3 2 2" xfId="4445" xr:uid="{00000000-0005-0000-0000-0000B90F0000}"/>
    <cellStyle name="Normal 4 3 2 2 2 3 2 2 2" xfId="4446" xr:uid="{00000000-0005-0000-0000-0000BA0F0000}"/>
    <cellStyle name="Normal 4 3 2 2 2 3 2 2 3" xfId="4447" xr:uid="{00000000-0005-0000-0000-0000BB0F0000}"/>
    <cellStyle name="Normal 4 3 2 2 2 3 2 3" xfId="4448" xr:uid="{00000000-0005-0000-0000-0000BC0F0000}"/>
    <cellStyle name="Normal 4 3 2 2 2 3 2 4" xfId="4449" xr:uid="{00000000-0005-0000-0000-0000BD0F0000}"/>
    <cellStyle name="Normal 4 3 2 2 2 3 2 5" xfId="4450" xr:uid="{00000000-0005-0000-0000-0000BE0F0000}"/>
    <cellStyle name="Normal 4 3 2 2 2 3 3" xfId="4451" xr:uid="{00000000-0005-0000-0000-0000BF0F0000}"/>
    <cellStyle name="Normal 4 3 2 2 2 3 3 2" xfId="4452" xr:uid="{00000000-0005-0000-0000-0000C00F0000}"/>
    <cellStyle name="Normal 4 3 2 2 2 3 3 2 2" xfId="4453" xr:uid="{00000000-0005-0000-0000-0000C10F0000}"/>
    <cellStyle name="Normal 4 3 2 2 2 3 3 2 3" xfId="4454" xr:uid="{00000000-0005-0000-0000-0000C20F0000}"/>
    <cellStyle name="Normal 4 3 2 2 2 3 3 3" xfId="4455" xr:uid="{00000000-0005-0000-0000-0000C30F0000}"/>
    <cellStyle name="Normal 4 3 2 2 2 3 3 4" xfId="4456" xr:uid="{00000000-0005-0000-0000-0000C40F0000}"/>
    <cellStyle name="Normal 4 3 2 2 2 3 3 5" xfId="4457" xr:uid="{00000000-0005-0000-0000-0000C50F0000}"/>
    <cellStyle name="Normal 4 3 2 2 2 3 4" xfId="4458" xr:uid="{00000000-0005-0000-0000-0000C60F0000}"/>
    <cellStyle name="Normal 4 3 2 2 2 3 4 2" xfId="4459" xr:uid="{00000000-0005-0000-0000-0000C70F0000}"/>
    <cellStyle name="Normal 4 3 2 2 2 3 4 3" xfId="4460" xr:uid="{00000000-0005-0000-0000-0000C80F0000}"/>
    <cellStyle name="Normal 4 3 2 2 2 3 5" xfId="4461" xr:uid="{00000000-0005-0000-0000-0000C90F0000}"/>
    <cellStyle name="Normal 4 3 2 2 2 3 6" xfId="4462" xr:uid="{00000000-0005-0000-0000-0000CA0F0000}"/>
    <cellStyle name="Normal 4 3 2 2 2 3 7" xfId="4463" xr:uid="{00000000-0005-0000-0000-0000CB0F0000}"/>
    <cellStyle name="Normal 4 3 2 2 2 4" xfId="4464" xr:uid="{00000000-0005-0000-0000-0000CC0F0000}"/>
    <cellStyle name="Normal 4 3 2 2 2 4 2" xfId="4465" xr:uid="{00000000-0005-0000-0000-0000CD0F0000}"/>
    <cellStyle name="Normal 4 3 2 2 2 4 2 2" xfId="4466" xr:uid="{00000000-0005-0000-0000-0000CE0F0000}"/>
    <cellStyle name="Normal 4 3 2 2 2 4 2 3" xfId="4467" xr:uid="{00000000-0005-0000-0000-0000CF0F0000}"/>
    <cellStyle name="Normal 4 3 2 2 2 4 3" xfId="4468" xr:uid="{00000000-0005-0000-0000-0000D00F0000}"/>
    <cellStyle name="Normal 4 3 2 2 2 4 4" xfId="4469" xr:uid="{00000000-0005-0000-0000-0000D10F0000}"/>
    <cellStyle name="Normal 4 3 2 2 2 4 5" xfId="4470" xr:uid="{00000000-0005-0000-0000-0000D20F0000}"/>
    <cellStyle name="Normal 4 3 2 2 2 5" xfId="4471" xr:uid="{00000000-0005-0000-0000-0000D30F0000}"/>
    <cellStyle name="Normal 4 3 2 2 2 5 2" xfId="4472" xr:uid="{00000000-0005-0000-0000-0000D40F0000}"/>
    <cellStyle name="Normal 4 3 2 2 2 5 2 2" xfId="4473" xr:uid="{00000000-0005-0000-0000-0000D50F0000}"/>
    <cellStyle name="Normal 4 3 2 2 2 5 2 3" xfId="4474" xr:uid="{00000000-0005-0000-0000-0000D60F0000}"/>
    <cellStyle name="Normal 4 3 2 2 2 5 3" xfId="4475" xr:uid="{00000000-0005-0000-0000-0000D70F0000}"/>
    <cellStyle name="Normal 4 3 2 2 2 5 4" xfId="4476" xr:uid="{00000000-0005-0000-0000-0000D80F0000}"/>
    <cellStyle name="Normal 4 3 2 2 2 5 5" xfId="4477" xr:uid="{00000000-0005-0000-0000-0000D90F0000}"/>
    <cellStyle name="Normal 4 3 2 2 2 6" xfId="4478" xr:uid="{00000000-0005-0000-0000-0000DA0F0000}"/>
    <cellStyle name="Normal 4 3 2 2 2 6 2" xfId="4479" xr:uid="{00000000-0005-0000-0000-0000DB0F0000}"/>
    <cellStyle name="Normal 4 3 2 2 2 6 3" xfId="4480" xr:uid="{00000000-0005-0000-0000-0000DC0F0000}"/>
    <cellStyle name="Normal 4 3 2 2 2 7" xfId="4481" xr:uid="{00000000-0005-0000-0000-0000DD0F0000}"/>
    <cellStyle name="Normal 4 3 2 2 2 8" xfId="4482" xr:uid="{00000000-0005-0000-0000-0000DE0F0000}"/>
    <cellStyle name="Normal 4 3 2 2 2 9" xfId="4483" xr:uid="{00000000-0005-0000-0000-0000DF0F0000}"/>
    <cellStyle name="Normal 4 3 2 2 3" xfId="4484" xr:uid="{00000000-0005-0000-0000-0000E00F0000}"/>
    <cellStyle name="Normal 4 3 2 2 3 2" xfId="4485" xr:uid="{00000000-0005-0000-0000-0000E10F0000}"/>
    <cellStyle name="Normal 4 3 2 2 3 2 2" xfId="4486" xr:uid="{00000000-0005-0000-0000-0000E20F0000}"/>
    <cellStyle name="Normal 4 3 2 2 3 2 2 2" xfId="4487" xr:uid="{00000000-0005-0000-0000-0000E30F0000}"/>
    <cellStyle name="Normal 4 3 2 2 3 2 2 2 2" xfId="4488" xr:uid="{00000000-0005-0000-0000-0000E40F0000}"/>
    <cellStyle name="Normal 4 3 2 2 3 2 2 2 2 2" xfId="4489" xr:uid="{00000000-0005-0000-0000-0000E50F0000}"/>
    <cellStyle name="Normal 4 3 2 2 3 2 2 2 2 3" xfId="4490" xr:uid="{00000000-0005-0000-0000-0000E60F0000}"/>
    <cellStyle name="Normal 4 3 2 2 3 2 2 2 3" xfId="4491" xr:uid="{00000000-0005-0000-0000-0000E70F0000}"/>
    <cellStyle name="Normal 4 3 2 2 3 2 2 2 4" xfId="4492" xr:uid="{00000000-0005-0000-0000-0000E80F0000}"/>
    <cellStyle name="Normal 4 3 2 2 3 2 2 2 5" xfId="4493" xr:uid="{00000000-0005-0000-0000-0000E90F0000}"/>
    <cellStyle name="Normal 4 3 2 2 3 2 2 3" xfId="4494" xr:uid="{00000000-0005-0000-0000-0000EA0F0000}"/>
    <cellStyle name="Normal 4 3 2 2 3 2 2 3 2" xfId="4495" xr:uid="{00000000-0005-0000-0000-0000EB0F0000}"/>
    <cellStyle name="Normal 4 3 2 2 3 2 2 3 2 2" xfId="4496" xr:uid="{00000000-0005-0000-0000-0000EC0F0000}"/>
    <cellStyle name="Normal 4 3 2 2 3 2 2 3 2 3" xfId="4497" xr:uid="{00000000-0005-0000-0000-0000ED0F0000}"/>
    <cellStyle name="Normal 4 3 2 2 3 2 2 3 3" xfId="4498" xr:uid="{00000000-0005-0000-0000-0000EE0F0000}"/>
    <cellStyle name="Normal 4 3 2 2 3 2 2 3 4" xfId="4499" xr:uid="{00000000-0005-0000-0000-0000EF0F0000}"/>
    <cellStyle name="Normal 4 3 2 2 3 2 2 3 5" xfId="4500" xr:uid="{00000000-0005-0000-0000-0000F00F0000}"/>
    <cellStyle name="Normal 4 3 2 2 3 2 2 4" xfId="4501" xr:uid="{00000000-0005-0000-0000-0000F10F0000}"/>
    <cellStyle name="Normal 4 3 2 2 3 2 2 4 2" xfId="4502" xr:uid="{00000000-0005-0000-0000-0000F20F0000}"/>
    <cellStyle name="Normal 4 3 2 2 3 2 2 4 3" xfId="4503" xr:uid="{00000000-0005-0000-0000-0000F30F0000}"/>
    <cellStyle name="Normal 4 3 2 2 3 2 2 5" xfId="4504" xr:uid="{00000000-0005-0000-0000-0000F40F0000}"/>
    <cellStyle name="Normal 4 3 2 2 3 2 2 6" xfId="4505" xr:uid="{00000000-0005-0000-0000-0000F50F0000}"/>
    <cellStyle name="Normal 4 3 2 2 3 2 2 7" xfId="4506" xr:uid="{00000000-0005-0000-0000-0000F60F0000}"/>
    <cellStyle name="Normal 4 3 2 2 3 2 3" xfId="4507" xr:uid="{00000000-0005-0000-0000-0000F70F0000}"/>
    <cellStyle name="Normal 4 3 2 2 3 2 3 2" xfId="4508" xr:uid="{00000000-0005-0000-0000-0000F80F0000}"/>
    <cellStyle name="Normal 4 3 2 2 3 2 3 2 2" xfId="4509" xr:uid="{00000000-0005-0000-0000-0000F90F0000}"/>
    <cellStyle name="Normal 4 3 2 2 3 2 3 2 3" xfId="4510" xr:uid="{00000000-0005-0000-0000-0000FA0F0000}"/>
    <cellStyle name="Normal 4 3 2 2 3 2 3 3" xfId="4511" xr:uid="{00000000-0005-0000-0000-0000FB0F0000}"/>
    <cellStyle name="Normal 4 3 2 2 3 2 3 4" xfId="4512" xr:uid="{00000000-0005-0000-0000-0000FC0F0000}"/>
    <cellStyle name="Normal 4 3 2 2 3 2 3 5" xfId="4513" xr:uid="{00000000-0005-0000-0000-0000FD0F0000}"/>
    <cellStyle name="Normal 4 3 2 2 3 2 4" xfId="4514" xr:uid="{00000000-0005-0000-0000-0000FE0F0000}"/>
    <cellStyle name="Normal 4 3 2 2 3 2 4 2" xfId="4515" xr:uid="{00000000-0005-0000-0000-0000FF0F0000}"/>
    <cellStyle name="Normal 4 3 2 2 3 2 4 2 2" xfId="4516" xr:uid="{00000000-0005-0000-0000-000000100000}"/>
    <cellStyle name="Normal 4 3 2 2 3 2 4 2 3" xfId="4517" xr:uid="{00000000-0005-0000-0000-000001100000}"/>
    <cellStyle name="Normal 4 3 2 2 3 2 4 3" xfId="4518" xr:uid="{00000000-0005-0000-0000-000002100000}"/>
    <cellStyle name="Normal 4 3 2 2 3 2 4 4" xfId="4519" xr:uid="{00000000-0005-0000-0000-000003100000}"/>
    <cellStyle name="Normal 4 3 2 2 3 2 4 5" xfId="4520" xr:uid="{00000000-0005-0000-0000-000004100000}"/>
    <cellStyle name="Normal 4 3 2 2 3 2 5" xfId="4521" xr:uid="{00000000-0005-0000-0000-000005100000}"/>
    <cellStyle name="Normal 4 3 2 2 3 2 5 2" xfId="4522" xr:uid="{00000000-0005-0000-0000-000006100000}"/>
    <cellStyle name="Normal 4 3 2 2 3 2 5 3" xfId="4523" xr:uid="{00000000-0005-0000-0000-000007100000}"/>
    <cellStyle name="Normal 4 3 2 2 3 2 6" xfId="4524" xr:uid="{00000000-0005-0000-0000-000008100000}"/>
    <cellStyle name="Normal 4 3 2 2 3 2 7" xfId="4525" xr:uid="{00000000-0005-0000-0000-000009100000}"/>
    <cellStyle name="Normal 4 3 2 2 3 2 8" xfId="4526" xr:uid="{00000000-0005-0000-0000-00000A100000}"/>
    <cellStyle name="Normal 4 3 2 2 3 3" xfId="4527" xr:uid="{00000000-0005-0000-0000-00000B100000}"/>
    <cellStyle name="Normal 4 3 2 2 3 3 2" xfId="4528" xr:uid="{00000000-0005-0000-0000-00000C100000}"/>
    <cellStyle name="Normal 4 3 2 2 3 3 2 2" xfId="4529" xr:uid="{00000000-0005-0000-0000-00000D100000}"/>
    <cellStyle name="Normal 4 3 2 2 3 3 2 2 2" xfId="4530" xr:uid="{00000000-0005-0000-0000-00000E100000}"/>
    <cellStyle name="Normal 4 3 2 2 3 3 2 2 3" xfId="4531" xr:uid="{00000000-0005-0000-0000-00000F100000}"/>
    <cellStyle name="Normal 4 3 2 2 3 3 2 3" xfId="4532" xr:uid="{00000000-0005-0000-0000-000010100000}"/>
    <cellStyle name="Normal 4 3 2 2 3 3 2 4" xfId="4533" xr:uid="{00000000-0005-0000-0000-000011100000}"/>
    <cellStyle name="Normal 4 3 2 2 3 3 2 5" xfId="4534" xr:uid="{00000000-0005-0000-0000-000012100000}"/>
    <cellStyle name="Normal 4 3 2 2 3 3 3" xfId="4535" xr:uid="{00000000-0005-0000-0000-000013100000}"/>
    <cellStyle name="Normal 4 3 2 2 3 3 3 2" xfId="4536" xr:uid="{00000000-0005-0000-0000-000014100000}"/>
    <cellStyle name="Normal 4 3 2 2 3 3 3 2 2" xfId="4537" xr:uid="{00000000-0005-0000-0000-000015100000}"/>
    <cellStyle name="Normal 4 3 2 2 3 3 3 2 3" xfId="4538" xr:uid="{00000000-0005-0000-0000-000016100000}"/>
    <cellStyle name="Normal 4 3 2 2 3 3 3 3" xfId="4539" xr:uid="{00000000-0005-0000-0000-000017100000}"/>
    <cellStyle name="Normal 4 3 2 2 3 3 3 4" xfId="4540" xr:uid="{00000000-0005-0000-0000-000018100000}"/>
    <cellStyle name="Normal 4 3 2 2 3 3 3 5" xfId="4541" xr:uid="{00000000-0005-0000-0000-000019100000}"/>
    <cellStyle name="Normal 4 3 2 2 3 3 4" xfId="4542" xr:uid="{00000000-0005-0000-0000-00001A100000}"/>
    <cellStyle name="Normal 4 3 2 2 3 3 4 2" xfId="4543" xr:uid="{00000000-0005-0000-0000-00001B100000}"/>
    <cellStyle name="Normal 4 3 2 2 3 3 4 3" xfId="4544" xr:uid="{00000000-0005-0000-0000-00001C100000}"/>
    <cellStyle name="Normal 4 3 2 2 3 3 5" xfId="4545" xr:uid="{00000000-0005-0000-0000-00001D100000}"/>
    <cellStyle name="Normal 4 3 2 2 3 3 6" xfId="4546" xr:uid="{00000000-0005-0000-0000-00001E100000}"/>
    <cellStyle name="Normal 4 3 2 2 3 3 7" xfId="4547" xr:uid="{00000000-0005-0000-0000-00001F100000}"/>
    <cellStyle name="Normal 4 3 2 2 3 4" xfId="4548" xr:uid="{00000000-0005-0000-0000-000020100000}"/>
    <cellStyle name="Normal 4 3 2 2 3 4 2" xfId="4549" xr:uid="{00000000-0005-0000-0000-000021100000}"/>
    <cellStyle name="Normal 4 3 2 2 3 4 2 2" xfId="4550" xr:uid="{00000000-0005-0000-0000-000022100000}"/>
    <cellStyle name="Normal 4 3 2 2 3 4 2 3" xfId="4551" xr:uid="{00000000-0005-0000-0000-000023100000}"/>
    <cellStyle name="Normal 4 3 2 2 3 4 3" xfId="4552" xr:uid="{00000000-0005-0000-0000-000024100000}"/>
    <cellStyle name="Normal 4 3 2 2 3 4 4" xfId="4553" xr:uid="{00000000-0005-0000-0000-000025100000}"/>
    <cellStyle name="Normal 4 3 2 2 3 4 5" xfId="4554" xr:uid="{00000000-0005-0000-0000-000026100000}"/>
    <cellStyle name="Normal 4 3 2 2 3 5" xfId="4555" xr:uid="{00000000-0005-0000-0000-000027100000}"/>
    <cellStyle name="Normal 4 3 2 2 3 5 2" xfId="4556" xr:uid="{00000000-0005-0000-0000-000028100000}"/>
    <cellStyle name="Normal 4 3 2 2 3 5 2 2" xfId="4557" xr:uid="{00000000-0005-0000-0000-000029100000}"/>
    <cellStyle name="Normal 4 3 2 2 3 5 2 3" xfId="4558" xr:uid="{00000000-0005-0000-0000-00002A100000}"/>
    <cellStyle name="Normal 4 3 2 2 3 5 3" xfId="4559" xr:uid="{00000000-0005-0000-0000-00002B100000}"/>
    <cellStyle name="Normal 4 3 2 2 3 5 4" xfId="4560" xr:uid="{00000000-0005-0000-0000-00002C100000}"/>
    <cellStyle name="Normal 4 3 2 2 3 5 5" xfId="4561" xr:uid="{00000000-0005-0000-0000-00002D100000}"/>
    <cellStyle name="Normal 4 3 2 2 3 6" xfId="4562" xr:uid="{00000000-0005-0000-0000-00002E100000}"/>
    <cellStyle name="Normal 4 3 2 2 3 6 2" xfId="4563" xr:uid="{00000000-0005-0000-0000-00002F100000}"/>
    <cellStyle name="Normal 4 3 2 2 3 6 3" xfId="4564" xr:uid="{00000000-0005-0000-0000-000030100000}"/>
    <cellStyle name="Normal 4 3 2 2 3 7" xfId="4565" xr:uid="{00000000-0005-0000-0000-000031100000}"/>
    <cellStyle name="Normal 4 3 2 2 3 8" xfId="4566" xr:uid="{00000000-0005-0000-0000-000032100000}"/>
    <cellStyle name="Normal 4 3 2 2 3 9" xfId="4567" xr:uid="{00000000-0005-0000-0000-000033100000}"/>
    <cellStyle name="Normal 4 3 2 2 4" xfId="4568" xr:uid="{00000000-0005-0000-0000-000034100000}"/>
    <cellStyle name="Normal 4 3 2 2 4 2" xfId="4569" xr:uid="{00000000-0005-0000-0000-000035100000}"/>
    <cellStyle name="Normal 4 3 2 2 4 2 2" xfId="4570" xr:uid="{00000000-0005-0000-0000-000036100000}"/>
    <cellStyle name="Normal 4 3 2 2 4 2 2 2" xfId="4571" xr:uid="{00000000-0005-0000-0000-000037100000}"/>
    <cellStyle name="Normal 4 3 2 2 4 2 2 2 2" xfId="4572" xr:uid="{00000000-0005-0000-0000-000038100000}"/>
    <cellStyle name="Normal 4 3 2 2 4 2 2 2 2 2" xfId="4573" xr:uid="{00000000-0005-0000-0000-000039100000}"/>
    <cellStyle name="Normal 4 3 2 2 4 2 2 2 2 3" xfId="4574" xr:uid="{00000000-0005-0000-0000-00003A100000}"/>
    <cellStyle name="Normal 4 3 2 2 4 2 2 2 3" xfId="4575" xr:uid="{00000000-0005-0000-0000-00003B100000}"/>
    <cellStyle name="Normal 4 3 2 2 4 2 2 2 4" xfId="4576" xr:uid="{00000000-0005-0000-0000-00003C100000}"/>
    <cellStyle name="Normal 4 3 2 2 4 2 2 2 5" xfId="4577" xr:uid="{00000000-0005-0000-0000-00003D100000}"/>
    <cellStyle name="Normal 4 3 2 2 4 2 2 3" xfId="4578" xr:uid="{00000000-0005-0000-0000-00003E100000}"/>
    <cellStyle name="Normal 4 3 2 2 4 2 2 3 2" xfId="4579" xr:uid="{00000000-0005-0000-0000-00003F100000}"/>
    <cellStyle name="Normal 4 3 2 2 4 2 2 3 2 2" xfId="4580" xr:uid="{00000000-0005-0000-0000-000040100000}"/>
    <cellStyle name="Normal 4 3 2 2 4 2 2 3 2 3" xfId="4581" xr:uid="{00000000-0005-0000-0000-000041100000}"/>
    <cellStyle name="Normal 4 3 2 2 4 2 2 3 3" xfId="4582" xr:uid="{00000000-0005-0000-0000-000042100000}"/>
    <cellStyle name="Normal 4 3 2 2 4 2 2 3 4" xfId="4583" xr:uid="{00000000-0005-0000-0000-000043100000}"/>
    <cellStyle name="Normal 4 3 2 2 4 2 2 3 5" xfId="4584" xr:uid="{00000000-0005-0000-0000-000044100000}"/>
    <cellStyle name="Normal 4 3 2 2 4 2 2 4" xfId="4585" xr:uid="{00000000-0005-0000-0000-000045100000}"/>
    <cellStyle name="Normal 4 3 2 2 4 2 2 4 2" xfId="4586" xr:uid="{00000000-0005-0000-0000-000046100000}"/>
    <cellStyle name="Normal 4 3 2 2 4 2 2 4 3" xfId="4587" xr:uid="{00000000-0005-0000-0000-000047100000}"/>
    <cellStyle name="Normal 4 3 2 2 4 2 2 5" xfId="4588" xr:uid="{00000000-0005-0000-0000-000048100000}"/>
    <cellStyle name="Normal 4 3 2 2 4 2 2 6" xfId="4589" xr:uid="{00000000-0005-0000-0000-000049100000}"/>
    <cellStyle name="Normal 4 3 2 2 4 2 2 7" xfId="4590" xr:uid="{00000000-0005-0000-0000-00004A100000}"/>
    <cellStyle name="Normal 4 3 2 2 4 2 3" xfId="4591" xr:uid="{00000000-0005-0000-0000-00004B100000}"/>
    <cellStyle name="Normal 4 3 2 2 4 2 3 2" xfId="4592" xr:uid="{00000000-0005-0000-0000-00004C100000}"/>
    <cellStyle name="Normal 4 3 2 2 4 2 3 2 2" xfId="4593" xr:uid="{00000000-0005-0000-0000-00004D100000}"/>
    <cellStyle name="Normal 4 3 2 2 4 2 3 2 3" xfId="4594" xr:uid="{00000000-0005-0000-0000-00004E100000}"/>
    <cellStyle name="Normal 4 3 2 2 4 2 3 3" xfId="4595" xr:uid="{00000000-0005-0000-0000-00004F100000}"/>
    <cellStyle name="Normal 4 3 2 2 4 2 3 4" xfId="4596" xr:uid="{00000000-0005-0000-0000-000050100000}"/>
    <cellStyle name="Normal 4 3 2 2 4 2 3 5" xfId="4597" xr:uid="{00000000-0005-0000-0000-000051100000}"/>
    <cellStyle name="Normal 4 3 2 2 4 2 4" xfId="4598" xr:uid="{00000000-0005-0000-0000-000052100000}"/>
    <cellStyle name="Normal 4 3 2 2 4 2 4 2" xfId="4599" xr:uid="{00000000-0005-0000-0000-000053100000}"/>
    <cellStyle name="Normal 4 3 2 2 4 2 4 2 2" xfId="4600" xr:uid="{00000000-0005-0000-0000-000054100000}"/>
    <cellStyle name="Normal 4 3 2 2 4 2 4 2 3" xfId="4601" xr:uid="{00000000-0005-0000-0000-000055100000}"/>
    <cellStyle name="Normal 4 3 2 2 4 2 4 3" xfId="4602" xr:uid="{00000000-0005-0000-0000-000056100000}"/>
    <cellStyle name="Normal 4 3 2 2 4 2 4 4" xfId="4603" xr:uid="{00000000-0005-0000-0000-000057100000}"/>
    <cellStyle name="Normal 4 3 2 2 4 2 4 5" xfId="4604" xr:uid="{00000000-0005-0000-0000-000058100000}"/>
    <cellStyle name="Normal 4 3 2 2 4 2 5" xfId="4605" xr:uid="{00000000-0005-0000-0000-000059100000}"/>
    <cellStyle name="Normal 4 3 2 2 4 2 5 2" xfId="4606" xr:uid="{00000000-0005-0000-0000-00005A100000}"/>
    <cellStyle name="Normal 4 3 2 2 4 2 5 3" xfId="4607" xr:uid="{00000000-0005-0000-0000-00005B100000}"/>
    <cellStyle name="Normal 4 3 2 2 4 2 6" xfId="4608" xr:uid="{00000000-0005-0000-0000-00005C100000}"/>
    <cellStyle name="Normal 4 3 2 2 4 2 7" xfId="4609" xr:uid="{00000000-0005-0000-0000-00005D100000}"/>
    <cellStyle name="Normal 4 3 2 2 4 2 8" xfId="4610" xr:uid="{00000000-0005-0000-0000-00005E100000}"/>
    <cellStyle name="Normal 4 3 2 2 4 3" xfId="4611" xr:uid="{00000000-0005-0000-0000-00005F100000}"/>
    <cellStyle name="Normal 4 3 2 2 4 3 2" xfId="4612" xr:uid="{00000000-0005-0000-0000-000060100000}"/>
    <cellStyle name="Normal 4 3 2 2 4 3 2 2" xfId="4613" xr:uid="{00000000-0005-0000-0000-000061100000}"/>
    <cellStyle name="Normal 4 3 2 2 4 3 2 2 2" xfId="4614" xr:uid="{00000000-0005-0000-0000-000062100000}"/>
    <cellStyle name="Normal 4 3 2 2 4 3 2 2 3" xfId="4615" xr:uid="{00000000-0005-0000-0000-000063100000}"/>
    <cellStyle name="Normal 4 3 2 2 4 3 2 3" xfId="4616" xr:uid="{00000000-0005-0000-0000-000064100000}"/>
    <cellStyle name="Normal 4 3 2 2 4 3 2 4" xfId="4617" xr:uid="{00000000-0005-0000-0000-000065100000}"/>
    <cellStyle name="Normal 4 3 2 2 4 3 2 5" xfId="4618" xr:uid="{00000000-0005-0000-0000-000066100000}"/>
    <cellStyle name="Normal 4 3 2 2 4 3 3" xfId="4619" xr:uid="{00000000-0005-0000-0000-000067100000}"/>
    <cellStyle name="Normal 4 3 2 2 4 3 3 2" xfId="4620" xr:uid="{00000000-0005-0000-0000-000068100000}"/>
    <cellStyle name="Normal 4 3 2 2 4 3 3 2 2" xfId="4621" xr:uid="{00000000-0005-0000-0000-000069100000}"/>
    <cellStyle name="Normal 4 3 2 2 4 3 3 2 3" xfId="4622" xr:uid="{00000000-0005-0000-0000-00006A100000}"/>
    <cellStyle name="Normal 4 3 2 2 4 3 3 3" xfId="4623" xr:uid="{00000000-0005-0000-0000-00006B100000}"/>
    <cellStyle name="Normal 4 3 2 2 4 3 3 4" xfId="4624" xr:uid="{00000000-0005-0000-0000-00006C100000}"/>
    <cellStyle name="Normal 4 3 2 2 4 3 3 5" xfId="4625" xr:uid="{00000000-0005-0000-0000-00006D100000}"/>
    <cellStyle name="Normal 4 3 2 2 4 3 4" xfId="4626" xr:uid="{00000000-0005-0000-0000-00006E100000}"/>
    <cellStyle name="Normal 4 3 2 2 4 3 4 2" xfId="4627" xr:uid="{00000000-0005-0000-0000-00006F100000}"/>
    <cellStyle name="Normal 4 3 2 2 4 3 4 3" xfId="4628" xr:uid="{00000000-0005-0000-0000-000070100000}"/>
    <cellStyle name="Normal 4 3 2 2 4 3 5" xfId="4629" xr:uid="{00000000-0005-0000-0000-000071100000}"/>
    <cellStyle name="Normal 4 3 2 2 4 3 6" xfId="4630" xr:uid="{00000000-0005-0000-0000-000072100000}"/>
    <cellStyle name="Normal 4 3 2 2 4 3 7" xfId="4631" xr:uid="{00000000-0005-0000-0000-000073100000}"/>
    <cellStyle name="Normal 4 3 2 2 4 4" xfId="4632" xr:uid="{00000000-0005-0000-0000-000074100000}"/>
    <cellStyle name="Normal 4 3 2 2 4 4 2" xfId="4633" xr:uid="{00000000-0005-0000-0000-000075100000}"/>
    <cellStyle name="Normal 4 3 2 2 4 4 2 2" xfId="4634" xr:uid="{00000000-0005-0000-0000-000076100000}"/>
    <cellStyle name="Normal 4 3 2 2 4 4 2 3" xfId="4635" xr:uid="{00000000-0005-0000-0000-000077100000}"/>
    <cellStyle name="Normal 4 3 2 2 4 4 3" xfId="4636" xr:uid="{00000000-0005-0000-0000-000078100000}"/>
    <cellStyle name="Normal 4 3 2 2 4 4 4" xfId="4637" xr:uid="{00000000-0005-0000-0000-000079100000}"/>
    <cellStyle name="Normal 4 3 2 2 4 4 5" xfId="4638" xr:uid="{00000000-0005-0000-0000-00007A100000}"/>
    <cellStyle name="Normal 4 3 2 2 4 5" xfId="4639" xr:uid="{00000000-0005-0000-0000-00007B100000}"/>
    <cellStyle name="Normal 4 3 2 2 4 5 2" xfId="4640" xr:uid="{00000000-0005-0000-0000-00007C100000}"/>
    <cellStyle name="Normal 4 3 2 2 4 5 2 2" xfId="4641" xr:uid="{00000000-0005-0000-0000-00007D100000}"/>
    <cellStyle name="Normal 4 3 2 2 4 5 2 3" xfId="4642" xr:uid="{00000000-0005-0000-0000-00007E100000}"/>
    <cellStyle name="Normal 4 3 2 2 4 5 3" xfId="4643" xr:uid="{00000000-0005-0000-0000-00007F100000}"/>
    <cellStyle name="Normal 4 3 2 2 4 5 4" xfId="4644" xr:uid="{00000000-0005-0000-0000-000080100000}"/>
    <cellStyle name="Normal 4 3 2 2 4 5 5" xfId="4645" xr:uid="{00000000-0005-0000-0000-000081100000}"/>
    <cellStyle name="Normal 4 3 2 2 4 6" xfId="4646" xr:uid="{00000000-0005-0000-0000-000082100000}"/>
    <cellStyle name="Normal 4 3 2 2 4 6 2" xfId="4647" xr:uid="{00000000-0005-0000-0000-000083100000}"/>
    <cellStyle name="Normal 4 3 2 2 4 6 3" xfId="4648" xr:uid="{00000000-0005-0000-0000-000084100000}"/>
    <cellStyle name="Normal 4 3 2 2 4 7" xfId="4649" xr:uid="{00000000-0005-0000-0000-000085100000}"/>
    <cellStyle name="Normal 4 3 2 2 4 8" xfId="4650" xr:uid="{00000000-0005-0000-0000-000086100000}"/>
    <cellStyle name="Normal 4 3 2 2 4 9" xfId="4651" xr:uid="{00000000-0005-0000-0000-000087100000}"/>
    <cellStyle name="Normal 4 3 2 2 5" xfId="4652" xr:uid="{00000000-0005-0000-0000-000088100000}"/>
    <cellStyle name="Normal 4 3 2 2 5 2" xfId="4653" xr:uid="{00000000-0005-0000-0000-000089100000}"/>
    <cellStyle name="Normal 4 3 2 2 5 2 2" xfId="4654" xr:uid="{00000000-0005-0000-0000-00008A100000}"/>
    <cellStyle name="Normal 4 3 2 2 5 2 2 2" xfId="4655" xr:uid="{00000000-0005-0000-0000-00008B100000}"/>
    <cellStyle name="Normal 4 3 2 2 5 2 2 2 2" xfId="4656" xr:uid="{00000000-0005-0000-0000-00008C100000}"/>
    <cellStyle name="Normal 4 3 2 2 5 2 2 2 3" xfId="4657" xr:uid="{00000000-0005-0000-0000-00008D100000}"/>
    <cellStyle name="Normal 4 3 2 2 5 2 2 3" xfId="4658" xr:uid="{00000000-0005-0000-0000-00008E100000}"/>
    <cellStyle name="Normal 4 3 2 2 5 2 2 4" xfId="4659" xr:uid="{00000000-0005-0000-0000-00008F100000}"/>
    <cellStyle name="Normal 4 3 2 2 5 2 2 5" xfId="4660" xr:uid="{00000000-0005-0000-0000-000090100000}"/>
    <cellStyle name="Normal 4 3 2 2 5 2 3" xfId="4661" xr:uid="{00000000-0005-0000-0000-000091100000}"/>
    <cellStyle name="Normal 4 3 2 2 5 2 3 2" xfId="4662" xr:uid="{00000000-0005-0000-0000-000092100000}"/>
    <cellStyle name="Normal 4 3 2 2 5 2 3 2 2" xfId="4663" xr:uid="{00000000-0005-0000-0000-000093100000}"/>
    <cellStyle name="Normal 4 3 2 2 5 2 3 2 3" xfId="4664" xr:uid="{00000000-0005-0000-0000-000094100000}"/>
    <cellStyle name="Normal 4 3 2 2 5 2 3 3" xfId="4665" xr:uid="{00000000-0005-0000-0000-000095100000}"/>
    <cellStyle name="Normal 4 3 2 2 5 2 3 4" xfId="4666" xr:uid="{00000000-0005-0000-0000-000096100000}"/>
    <cellStyle name="Normal 4 3 2 2 5 2 3 5" xfId="4667" xr:uid="{00000000-0005-0000-0000-000097100000}"/>
    <cellStyle name="Normal 4 3 2 2 5 2 4" xfId="4668" xr:uid="{00000000-0005-0000-0000-000098100000}"/>
    <cellStyle name="Normal 4 3 2 2 5 2 4 2" xfId="4669" xr:uid="{00000000-0005-0000-0000-000099100000}"/>
    <cellStyle name="Normal 4 3 2 2 5 2 4 3" xfId="4670" xr:uid="{00000000-0005-0000-0000-00009A100000}"/>
    <cellStyle name="Normal 4 3 2 2 5 2 5" xfId="4671" xr:uid="{00000000-0005-0000-0000-00009B100000}"/>
    <cellStyle name="Normal 4 3 2 2 5 2 6" xfId="4672" xr:uid="{00000000-0005-0000-0000-00009C100000}"/>
    <cellStyle name="Normal 4 3 2 2 5 2 7" xfId="4673" xr:uid="{00000000-0005-0000-0000-00009D100000}"/>
    <cellStyle name="Normal 4 3 2 2 5 3" xfId="4674" xr:uid="{00000000-0005-0000-0000-00009E100000}"/>
    <cellStyle name="Normal 4 3 2 2 5 3 2" xfId="4675" xr:uid="{00000000-0005-0000-0000-00009F100000}"/>
    <cellStyle name="Normal 4 3 2 2 5 3 2 2" xfId="4676" xr:uid="{00000000-0005-0000-0000-0000A0100000}"/>
    <cellStyle name="Normal 4 3 2 2 5 3 2 3" xfId="4677" xr:uid="{00000000-0005-0000-0000-0000A1100000}"/>
    <cellStyle name="Normal 4 3 2 2 5 3 3" xfId="4678" xr:uid="{00000000-0005-0000-0000-0000A2100000}"/>
    <cellStyle name="Normal 4 3 2 2 5 3 4" xfId="4679" xr:uid="{00000000-0005-0000-0000-0000A3100000}"/>
    <cellStyle name="Normal 4 3 2 2 5 3 5" xfId="4680" xr:uid="{00000000-0005-0000-0000-0000A4100000}"/>
    <cellStyle name="Normal 4 3 2 2 5 4" xfId="4681" xr:uid="{00000000-0005-0000-0000-0000A5100000}"/>
    <cellStyle name="Normal 4 3 2 2 5 4 2" xfId="4682" xr:uid="{00000000-0005-0000-0000-0000A6100000}"/>
    <cellStyle name="Normal 4 3 2 2 5 4 2 2" xfId="4683" xr:uid="{00000000-0005-0000-0000-0000A7100000}"/>
    <cellStyle name="Normal 4 3 2 2 5 4 2 3" xfId="4684" xr:uid="{00000000-0005-0000-0000-0000A8100000}"/>
    <cellStyle name="Normal 4 3 2 2 5 4 3" xfId="4685" xr:uid="{00000000-0005-0000-0000-0000A9100000}"/>
    <cellStyle name="Normal 4 3 2 2 5 4 4" xfId="4686" xr:uid="{00000000-0005-0000-0000-0000AA100000}"/>
    <cellStyle name="Normal 4 3 2 2 5 4 5" xfId="4687" xr:uid="{00000000-0005-0000-0000-0000AB100000}"/>
    <cellStyle name="Normal 4 3 2 2 5 5" xfId="4688" xr:uid="{00000000-0005-0000-0000-0000AC100000}"/>
    <cellStyle name="Normal 4 3 2 2 5 5 2" xfId="4689" xr:uid="{00000000-0005-0000-0000-0000AD100000}"/>
    <cellStyle name="Normal 4 3 2 2 5 5 3" xfId="4690" xr:uid="{00000000-0005-0000-0000-0000AE100000}"/>
    <cellStyle name="Normal 4 3 2 2 5 6" xfId="4691" xr:uid="{00000000-0005-0000-0000-0000AF100000}"/>
    <cellStyle name="Normal 4 3 2 2 5 7" xfId="4692" xr:uid="{00000000-0005-0000-0000-0000B0100000}"/>
    <cellStyle name="Normal 4 3 2 2 5 8" xfId="4693" xr:uid="{00000000-0005-0000-0000-0000B1100000}"/>
    <cellStyle name="Normal 4 3 2 2 6" xfId="4694" xr:uid="{00000000-0005-0000-0000-0000B2100000}"/>
    <cellStyle name="Normal 4 3 2 2 6 2" xfId="4695" xr:uid="{00000000-0005-0000-0000-0000B3100000}"/>
    <cellStyle name="Normal 4 3 2 2 6 2 2" xfId="4696" xr:uid="{00000000-0005-0000-0000-0000B4100000}"/>
    <cellStyle name="Normal 4 3 2 2 6 2 2 2" xfId="4697" xr:uid="{00000000-0005-0000-0000-0000B5100000}"/>
    <cellStyle name="Normal 4 3 2 2 6 2 2 3" xfId="4698" xr:uid="{00000000-0005-0000-0000-0000B6100000}"/>
    <cellStyle name="Normal 4 3 2 2 6 2 3" xfId="4699" xr:uid="{00000000-0005-0000-0000-0000B7100000}"/>
    <cellStyle name="Normal 4 3 2 2 6 2 4" xfId="4700" xr:uid="{00000000-0005-0000-0000-0000B8100000}"/>
    <cellStyle name="Normal 4 3 2 2 6 2 5" xfId="4701" xr:uid="{00000000-0005-0000-0000-0000B9100000}"/>
    <cellStyle name="Normal 4 3 2 2 6 3" xfId="4702" xr:uid="{00000000-0005-0000-0000-0000BA100000}"/>
    <cellStyle name="Normal 4 3 2 2 6 3 2" xfId="4703" xr:uid="{00000000-0005-0000-0000-0000BB100000}"/>
    <cellStyle name="Normal 4 3 2 2 6 3 2 2" xfId="4704" xr:uid="{00000000-0005-0000-0000-0000BC100000}"/>
    <cellStyle name="Normal 4 3 2 2 6 3 2 3" xfId="4705" xr:uid="{00000000-0005-0000-0000-0000BD100000}"/>
    <cellStyle name="Normal 4 3 2 2 6 3 3" xfId="4706" xr:uid="{00000000-0005-0000-0000-0000BE100000}"/>
    <cellStyle name="Normal 4 3 2 2 6 3 4" xfId="4707" xr:uid="{00000000-0005-0000-0000-0000BF100000}"/>
    <cellStyle name="Normal 4 3 2 2 6 3 5" xfId="4708" xr:uid="{00000000-0005-0000-0000-0000C0100000}"/>
    <cellStyle name="Normal 4 3 2 2 6 4" xfId="4709" xr:uid="{00000000-0005-0000-0000-0000C1100000}"/>
    <cellStyle name="Normal 4 3 2 2 6 4 2" xfId="4710" xr:uid="{00000000-0005-0000-0000-0000C2100000}"/>
    <cellStyle name="Normal 4 3 2 2 6 4 3" xfId="4711" xr:uid="{00000000-0005-0000-0000-0000C3100000}"/>
    <cellStyle name="Normal 4 3 2 2 6 5" xfId="4712" xr:uid="{00000000-0005-0000-0000-0000C4100000}"/>
    <cellStyle name="Normal 4 3 2 2 6 6" xfId="4713" xr:uid="{00000000-0005-0000-0000-0000C5100000}"/>
    <cellStyle name="Normal 4 3 2 2 6 7" xfId="4714" xr:uid="{00000000-0005-0000-0000-0000C6100000}"/>
    <cellStyle name="Normal 4 3 2 2 7" xfId="4715" xr:uid="{00000000-0005-0000-0000-0000C7100000}"/>
    <cellStyle name="Normal 4 3 2 2 7 2" xfId="4716" xr:uid="{00000000-0005-0000-0000-0000C8100000}"/>
    <cellStyle name="Normal 4 3 2 2 7 2 2" xfId="4717" xr:uid="{00000000-0005-0000-0000-0000C9100000}"/>
    <cellStyle name="Normal 4 3 2 2 7 2 2 2" xfId="4718" xr:uid="{00000000-0005-0000-0000-0000CA100000}"/>
    <cellStyle name="Normal 4 3 2 2 7 2 2 3" xfId="4719" xr:uid="{00000000-0005-0000-0000-0000CB100000}"/>
    <cellStyle name="Normal 4 3 2 2 7 2 3" xfId="4720" xr:uid="{00000000-0005-0000-0000-0000CC100000}"/>
    <cellStyle name="Normal 4 3 2 2 7 2 4" xfId="4721" xr:uid="{00000000-0005-0000-0000-0000CD100000}"/>
    <cellStyle name="Normal 4 3 2 2 7 2 5" xfId="4722" xr:uid="{00000000-0005-0000-0000-0000CE100000}"/>
    <cellStyle name="Normal 4 3 2 2 7 3" xfId="4723" xr:uid="{00000000-0005-0000-0000-0000CF100000}"/>
    <cellStyle name="Normal 4 3 2 2 7 3 2" xfId="4724" xr:uid="{00000000-0005-0000-0000-0000D0100000}"/>
    <cellStyle name="Normal 4 3 2 2 7 3 2 2" xfId="4725" xr:uid="{00000000-0005-0000-0000-0000D1100000}"/>
    <cellStyle name="Normal 4 3 2 2 7 3 2 3" xfId="4726" xr:uid="{00000000-0005-0000-0000-0000D2100000}"/>
    <cellStyle name="Normal 4 3 2 2 7 3 3" xfId="4727" xr:uid="{00000000-0005-0000-0000-0000D3100000}"/>
    <cellStyle name="Normal 4 3 2 2 7 3 4" xfId="4728" xr:uid="{00000000-0005-0000-0000-0000D4100000}"/>
    <cellStyle name="Normal 4 3 2 2 7 3 5" xfId="4729" xr:uid="{00000000-0005-0000-0000-0000D5100000}"/>
    <cellStyle name="Normal 4 3 2 2 7 4" xfId="4730" xr:uid="{00000000-0005-0000-0000-0000D6100000}"/>
    <cellStyle name="Normal 4 3 2 2 7 4 2" xfId="4731" xr:uid="{00000000-0005-0000-0000-0000D7100000}"/>
    <cellStyle name="Normal 4 3 2 2 7 4 3" xfId="4732" xr:uid="{00000000-0005-0000-0000-0000D8100000}"/>
    <cellStyle name="Normal 4 3 2 2 7 5" xfId="4733" xr:uid="{00000000-0005-0000-0000-0000D9100000}"/>
    <cellStyle name="Normal 4 3 2 2 7 6" xfId="4734" xr:uid="{00000000-0005-0000-0000-0000DA100000}"/>
    <cellStyle name="Normal 4 3 2 2 7 7" xfId="4735" xr:uid="{00000000-0005-0000-0000-0000DB100000}"/>
    <cellStyle name="Normal 4 3 2 2 8" xfId="4736" xr:uid="{00000000-0005-0000-0000-0000DC100000}"/>
    <cellStyle name="Normal 4 3 2 2 8 2" xfId="4737" xr:uid="{00000000-0005-0000-0000-0000DD100000}"/>
    <cellStyle name="Normal 4 3 2 2 8 2 2" xfId="4738" xr:uid="{00000000-0005-0000-0000-0000DE100000}"/>
    <cellStyle name="Normal 4 3 2 2 8 2 3" xfId="4739" xr:uid="{00000000-0005-0000-0000-0000DF100000}"/>
    <cellStyle name="Normal 4 3 2 2 8 3" xfId="4740" xr:uid="{00000000-0005-0000-0000-0000E0100000}"/>
    <cellStyle name="Normal 4 3 2 2 8 4" xfId="4741" xr:uid="{00000000-0005-0000-0000-0000E1100000}"/>
    <cellStyle name="Normal 4 3 2 2 8 5" xfId="4742" xr:uid="{00000000-0005-0000-0000-0000E2100000}"/>
    <cellStyle name="Normal 4 3 2 2 9" xfId="4743" xr:uid="{00000000-0005-0000-0000-0000E3100000}"/>
    <cellStyle name="Normal 4 3 2 2 9 2" xfId="4744" xr:uid="{00000000-0005-0000-0000-0000E4100000}"/>
    <cellStyle name="Normal 4 3 2 2 9 2 2" xfId="4745" xr:uid="{00000000-0005-0000-0000-0000E5100000}"/>
    <cellStyle name="Normal 4 3 2 2 9 2 3" xfId="4746" xr:uid="{00000000-0005-0000-0000-0000E6100000}"/>
    <cellStyle name="Normal 4 3 2 2 9 3" xfId="4747" xr:uid="{00000000-0005-0000-0000-0000E7100000}"/>
    <cellStyle name="Normal 4 3 2 2 9 4" xfId="4748" xr:uid="{00000000-0005-0000-0000-0000E8100000}"/>
    <cellStyle name="Normal 4 3 2 2 9 5" xfId="4749" xr:uid="{00000000-0005-0000-0000-0000E9100000}"/>
    <cellStyle name="Normal 4 3 2 3" xfId="4750" xr:uid="{00000000-0005-0000-0000-0000EA100000}"/>
    <cellStyle name="Normal 4 3 2 3 2" xfId="4751" xr:uid="{00000000-0005-0000-0000-0000EB100000}"/>
    <cellStyle name="Normal 4 3 2 3 2 2" xfId="4752" xr:uid="{00000000-0005-0000-0000-0000EC100000}"/>
    <cellStyle name="Normal 4 3 2 3 2 2 2" xfId="4753" xr:uid="{00000000-0005-0000-0000-0000ED100000}"/>
    <cellStyle name="Normal 4 3 2 3 2 2 2 2" xfId="4754" xr:uid="{00000000-0005-0000-0000-0000EE100000}"/>
    <cellStyle name="Normal 4 3 2 3 2 2 2 2 2" xfId="4755" xr:uid="{00000000-0005-0000-0000-0000EF100000}"/>
    <cellStyle name="Normal 4 3 2 3 2 2 2 2 3" xfId="4756" xr:uid="{00000000-0005-0000-0000-0000F0100000}"/>
    <cellStyle name="Normal 4 3 2 3 2 2 2 3" xfId="4757" xr:uid="{00000000-0005-0000-0000-0000F1100000}"/>
    <cellStyle name="Normal 4 3 2 3 2 2 2 4" xfId="4758" xr:uid="{00000000-0005-0000-0000-0000F2100000}"/>
    <cellStyle name="Normal 4 3 2 3 2 2 2 5" xfId="4759" xr:uid="{00000000-0005-0000-0000-0000F3100000}"/>
    <cellStyle name="Normal 4 3 2 3 2 2 3" xfId="4760" xr:uid="{00000000-0005-0000-0000-0000F4100000}"/>
    <cellStyle name="Normal 4 3 2 3 2 2 3 2" xfId="4761" xr:uid="{00000000-0005-0000-0000-0000F5100000}"/>
    <cellStyle name="Normal 4 3 2 3 2 2 3 2 2" xfId="4762" xr:uid="{00000000-0005-0000-0000-0000F6100000}"/>
    <cellStyle name="Normal 4 3 2 3 2 2 3 2 3" xfId="4763" xr:uid="{00000000-0005-0000-0000-0000F7100000}"/>
    <cellStyle name="Normal 4 3 2 3 2 2 3 3" xfId="4764" xr:uid="{00000000-0005-0000-0000-0000F8100000}"/>
    <cellStyle name="Normal 4 3 2 3 2 2 3 4" xfId="4765" xr:uid="{00000000-0005-0000-0000-0000F9100000}"/>
    <cellStyle name="Normal 4 3 2 3 2 2 3 5" xfId="4766" xr:uid="{00000000-0005-0000-0000-0000FA100000}"/>
    <cellStyle name="Normal 4 3 2 3 2 2 4" xfId="4767" xr:uid="{00000000-0005-0000-0000-0000FB100000}"/>
    <cellStyle name="Normal 4 3 2 3 2 2 4 2" xfId="4768" xr:uid="{00000000-0005-0000-0000-0000FC100000}"/>
    <cellStyle name="Normal 4 3 2 3 2 2 4 3" xfId="4769" xr:uid="{00000000-0005-0000-0000-0000FD100000}"/>
    <cellStyle name="Normal 4 3 2 3 2 2 5" xfId="4770" xr:uid="{00000000-0005-0000-0000-0000FE100000}"/>
    <cellStyle name="Normal 4 3 2 3 2 2 6" xfId="4771" xr:uid="{00000000-0005-0000-0000-0000FF100000}"/>
    <cellStyle name="Normal 4 3 2 3 2 2 7" xfId="4772" xr:uid="{00000000-0005-0000-0000-000000110000}"/>
    <cellStyle name="Normal 4 3 2 3 2 3" xfId="4773" xr:uid="{00000000-0005-0000-0000-000001110000}"/>
    <cellStyle name="Normal 4 3 2 3 2 3 2" xfId="4774" xr:uid="{00000000-0005-0000-0000-000002110000}"/>
    <cellStyle name="Normal 4 3 2 3 2 3 2 2" xfId="4775" xr:uid="{00000000-0005-0000-0000-000003110000}"/>
    <cellStyle name="Normal 4 3 2 3 2 3 2 3" xfId="4776" xr:uid="{00000000-0005-0000-0000-000004110000}"/>
    <cellStyle name="Normal 4 3 2 3 2 3 3" xfId="4777" xr:uid="{00000000-0005-0000-0000-000005110000}"/>
    <cellStyle name="Normal 4 3 2 3 2 3 4" xfId="4778" xr:uid="{00000000-0005-0000-0000-000006110000}"/>
    <cellStyle name="Normal 4 3 2 3 2 3 5" xfId="4779" xr:uid="{00000000-0005-0000-0000-000007110000}"/>
    <cellStyle name="Normal 4 3 2 3 2 4" xfId="4780" xr:uid="{00000000-0005-0000-0000-000008110000}"/>
    <cellStyle name="Normal 4 3 2 3 2 4 2" xfId="4781" xr:uid="{00000000-0005-0000-0000-000009110000}"/>
    <cellStyle name="Normal 4 3 2 3 2 4 2 2" xfId="4782" xr:uid="{00000000-0005-0000-0000-00000A110000}"/>
    <cellStyle name="Normal 4 3 2 3 2 4 2 3" xfId="4783" xr:uid="{00000000-0005-0000-0000-00000B110000}"/>
    <cellStyle name="Normal 4 3 2 3 2 4 3" xfId="4784" xr:uid="{00000000-0005-0000-0000-00000C110000}"/>
    <cellStyle name="Normal 4 3 2 3 2 4 4" xfId="4785" xr:uid="{00000000-0005-0000-0000-00000D110000}"/>
    <cellStyle name="Normal 4 3 2 3 2 4 5" xfId="4786" xr:uid="{00000000-0005-0000-0000-00000E110000}"/>
    <cellStyle name="Normal 4 3 2 3 2 5" xfId="4787" xr:uid="{00000000-0005-0000-0000-00000F110000}"/>
    <cellStyle name="Normal 4 3 2 3 2 5 2" xfId="4788" xr:uid="{00000000-0005-0000-0000-000010110000}"/>
    <cellStyle name="Normal 4 3 2 3 2 5 3" xfId="4789" xr:uid="{00000000-0005-0000-0000-000011110000}"/>
    <cellStyle name="Normal 4 3 2 3 2 6" xfId="4790" xr:uid="{00000000-0005-0000-0000-000012110000}"/>
    <cellStyle name="Normal 4 3 2 3 2 7" xfId="4791" xr:uid="{00000000-0005-0000-0000-000013110000}"/>
    <cellStyle name="Normal 4 3 2 3 2 8" xfId="4792" xr:uid="{00000000-0005-0000-0000-000014110000}"/>
    <cellStyle name="Normal 4 3 2 3 3" xfId="4793" xr:uid="{00000000-0005-0000-0000-000015110000}"/>
    <cellStyle name="Normal 4 3 2 3 3 2" xfId="4794" xr:uid="{00000000-0005-0000-0000-000016110000}"/>
    <cellStyle name="Normal 4 3 2 3 3 2 2" xfId="4795" xr:uid="{00000000-0005-0000-0000-000017110000}"/>
    <cellStyle name="Normal 4 3 2 3 3 2 2 2" xfId="4796" xr:uid="{00000000-0005-0000-0000-000018110000}"/>
    <cellStyle name="Normal 4 3 2 3 3 2 2 3" xfId="4797" xr:uid="{00000000-0005-0000-0000-000019110000}"/>
    <cellStyle name="Normal 4 3 2 3 3 2 3" xfId="4798" xr:uid="{00000000-0005-0000-0000-00001A110000}"/>
    <cellStyle name="Normal 4 3 2 3 3 2 4" xfId="4799" xr:uid="{00000000-0005-0000-0000-00001B110000}"/>
    <cellStyle name="Normal 4 3 2 3 3 2 5" xfId="4800" xr:uid="{00000000-0005-0000-0000-00001C110000}"/>
    <cellStyle name="Normal 4 3 2 3 3 3" xfId="4801" xr:uid="{00000000-0005-0000-0000-00001D110000}"/>
    <cellStyle name="Normal 4 3 2 3 3 3 2" xfId="4802" xr:uid="{00000000-0005-0000-0000-00001E110000}"/>
    <cellStyle name="Normal 4 3 2 3 3 3 2 2" xfId="4803" xr:uid="{00000000-0005-0000-0000-00001F110000}"/>
    <cellStyle name="Normal 4 3 2 3 3 3 2 3" xfId="4804" xr:uid="{00000000-0005-0000-0000-000020110000}"/>
    <cellStyle name="Normal 4 3 2 3 3 3 3" xfId="4805" xr:uid="{00000000-0005-0000-0000-000021110000}"/>
    <cellStyle name="Normal 4 3 2 3 3 3 4" xfId="4806" xr:uid="{00000000-0005-0000-0000-000022110000}"/>
    <cellStyle name="Normal 4 3 2 3 3 3 5" xfId="4807" xr:uid="{00000000-0005-0000-0000-000023110000}"/>
    <cellStyle name="Normal 4 3 2 3 3 4" xfId="4808" xr:uid="{00000000-0005-0000-0000-000024110000}"/>
    <cellStyle name="Normal 4 3 2 3 3 4 2" xfId="4809" xr:uid="{00000000-0005-0000-0000-000025110000}"/>
    <cellStyle name="Normal 4 3 2 3 3 4 3" xfId="4810" xr:uid="{00000000-0005-0000-0000-000026110000}"/>
    <cellStyle name="Normal 4 3 2 3 3 5" xfId="4811" xr:uid="{00000000-0005-0000-0000-000027110000}"/>
    <cellStyle name="Normal 4 3 2 3 3 6" xfId="4812" xr:uid="{00000000-0005-0000-0000-000028110000}"/>
    <cellStyle name="Normal 4 3 2 3 3 7" xfId="4813" xr:uid="{00000000-0005-0000-0000-000029110000}"/>
    <cellStyle name="Normal 4 3 2 3 4" xfId="4814" xr:uid="{00000000-0005-0000-0000-00002A110000}"/>
    <cellStyle name="Normal 4 3 2 3 4 2" xfId="4815" xr:uid="{00000000-0005-0000-0000-00002B110000}"/>
    <cellStyle name="Normal 4 3 2 3 4 2 2" xfId="4816" xr:uid="{00000000-0005-0000-0000-00002C110000}"/>
    <cellStyle name="Normal 4 3 2 3 4 2 3" xfId="4817" xr:uid="{00000000-0005-0000-0000-00002D110000}"/>
    <cellStyle name="Normal 4 3 2 3 4 3" xfId="4818" xr:uid="{00000000-0005-0000-0000-00002E110000}"/>
    <cellStyle name="Normal 4 3 2 3 4 4" xfId="4819" xr:uid="{00000000-0005-0000-0000-00002F110000}"/>
    <cellStyle name="Normal 4 3 2 3 4 5" xfId="4820" xr:uid="{00000000-0005-0000-0000-000030110000}"/>
    <cellStyle name="Normal 4 3 2 3 5" xfId="4821" xr:uid="{00000000-0005-0000-0000-000031110000}"/>
    <cellStyle name="Normal 4 3 2 3 5 2" xfId="4822" xr:uid="{00000000-0005-0000-0000-000032110000}"/>
    <cellStyle name="Normal 4 3 2 3 5 2 2" xfId="4823" xr:uid="{00000000-0005-0000-0000-000033110000}"/>
    <cellStyle name="Normal 4 3 2 3 5 2 3" xfId="4824" xr:uid="{00000000-0005-0000-0000-000034110000}"/>
    <cellStyle name="Normal 4 3 2 3 5 3" xfId="4825" xr:uid="{00000000-0005-0000-0000-000035110000}"/>
    <cellStyle name="Normal 4 3 2 3 5 4" xfId="4826" xr:uid="{00000000-0005-0000-0000-000036110000}"/>
    <cellStyle name="Normal 4 3 2 3 5 5" xfId="4827" xr:uid="{00000000-0005-0000-0000-000037110000}"/>
    <cellStyle name="Normal 4 3 2 3 6" xfId="4828" xr:uid="{00000000-0005-0000-0000-000038110000}"/>
    <cellStyle name="Normal 4 3 2 3 6 2" xfId="4829" xr:uid="{00000000-0005-0000-0000-000039110000}"/>
    <cellStyle name="Normal 4 3 2 3 6 3" xfId="4830" xr:uid="{00000000-0005-0000-0000-00003A110000}"/>
    <cellStyle name="Normal 4 3 2 3 7" xfId="4831" xr:uid="{00000000-0005-0000-0000-00003B110000}"/>
    <cellStyle name="Normal 4 3 2 3 8" xfId="4832" xr:uid="{00000000-0005-0000-0000-00003C110000}"/>
    <cellStyle name="Normal 4 3 2 3 9" xfId="4833" xr:uid="{00000000-0005-0000-0000-00003D110000}"/>
    <cellStyle name="Normal 4 3 2 4" xfId="4834" xr:uid="{00000000-0005-0000-0000-00003E110000}"/>
    <cellStyle name="Normal 4 3 2 4 2" xfId="4835" xr:uid="{00000000-0005-0000-0000-00003F110000}"/>
    <cellStyle name="Normal 4 3 2 4 2 2" xfId="4836" xr:uid="{00000000-0005-0000-0000-000040110000}"/>
    <cellStyle name="Normal 4 3 2 4 2 2 2" xfId="4837" xr:uid="{00000000-0005-0000-0000-000041110000}"/>
    <cellStyle name="Normal 4 3 2 4 2 2 2 2" xfId="4838" xr:uid="{00000000-0005-0000-0000-000042110000}"/>
    <cellStyle name="Normal 4 3 2 4 2 2 2 2 2" xfId="4839" xr:uid="{00000000-0005-0000-0000-000043110000}"/>
    <cellStyle name="Normal 4 3 2 4 2 2 2 2 3" xfId="4840" xr:uid="{00000000-0005-0000-0000-000044110000}"/>
    <cellStyle name="Normal 4 3 2 4 2 2 2 3" xfId="4841" xr:uid="{00000000-0005-0000-0000-000045110000}"/>
    <cellStyle name="Normal 4 3 2 4 2 2 2 4" xfId="4842" xr:uid="{00000000-0005-0000-0000-000046110000}"/>
    <cellStyle name="Normal 4 3 2 4 2 2 2 5" xfId="4843" xr:uid="{00000000-0005-0000-0000-000047110000}"/>
    <cellStyle name="Normal 4 3 2 4 2 2 3" xfId="4844" xr:uid="{00000000-0005-0000-0000-000048110000}"/>
    <cellStyle name="Normal 4 3 2 4 2 2 3 2" xfId="4845" xr:uid="{00000000-0005-0000-0000-000049110000}"/>
    <cellStyle name="Normal 4 3 2 4 2 2 3 2 2" xfId="4846" xr:uid="{00000000-0005-0000-0000-00004A110000}"/>
    <cellStyle name="Normal 4 3 2 4 2 2 3 2 3" xfId="4847" xr:uid="{00000000-0005-0000-0000-00004B110000}"/>
    <cellStyle name="Normal 4 3 2 4 2 2 3 3" xfId="4848" xr:uid="{00000000-0005-0000-0000-00004C110000}"/>
    <cellStyle name="Normal 4 3 2 4 2 2 3 4" xfId="4849" xr:uid="{00000000-0005-0000-0000-00004D110000}"/>
    <cellStyle name="Normal 4 3 2 4 2 2 3 5" xfId="4850" xr:uid="{00000000-0005-0000-0000-00004E110000}"/>
    <cellStyle name="Normal 4 3 2 4 2 2 4" xfId="4851" xr:uid="{00000000-0005-0000-0000-00004F110000}"/>
    <cellStyle name="Normal 4 3 2 4 2 2 4 2" xfId="4852" xr:uid="{00000000-0005-0000-0000-000050110000}"/>
    <cellStyle name="Normal 4 3 2 4 2 2 4 3" xfId="4853" xr:uid="{00000000-0005-0000-0000-000051110000}"/>
    <cellStyle name="Normal 4 3 2 4 2 2 5" xfId="4854" xr:uid="{00000000-0005-0000-0000-000052110000}"/>
    <cellStyle name="Normal 4 3 2 4 2 2 6" xfId="4855" xr:uid="{00000000-0005-0000-0000-000053110000}"/>
    <cellStyle name="Normal 4 3 2 4 2 2 7" xfId="4856" xr:uid="{00000000-0005-0000-0000-000054110000}"/>
    <cellStyle name="Normal 4 3 2 4 2 3" xfId="4857" xr:uid="{00000000-0005-0000-0000-000055110000}"/>
    <cellStyle name="Normal 4 3 2 4 2 3 2" xfId="4858" xr:uid="{00000000-0005-0000-0000-000056110000}"/>
    <cellStyle name="Normal 4 3 2 4 2 3 2 2" xfId="4859" xr:uid="{00000000-0005-0000-0000-000057110000}"/>
    <cellStyle name="Normal 4 3 2 4 2 3 2 3" xfId="4860" xr:uid="{00000000-0005-0000-0000-000058110000}"/>
    <cellStyle name="Normal 4 3 2 4 2 3 3" xfId="4861" xr:uid="{00000000-0005-0000-0000-000059110000}"/>
    <cellStyle name="Normal 4 3 2 4 2 3 4" xfId="4862" xr:uid="{00000000-0005-0000-0000-00005A110000}"/>
    <cellStyle name="Normal 4 3 2 4 2 3 5" xfId="4863" xr:uid="{00000000-0005-0000-0000-00005B110000}"/>
    <cellStyle name="Normal 4 3 2 4 2 4" xfId="4864" xr:uid="{00000000-0005-0000-0000-00005C110000}"/>
    <cellStyle name="Normal 4 3 2 4 2 4 2" xfId="4865" xr:uid="{00000000-0005-0000-0000-00005D110000}"/>
    <cellStyle name="Normal 4 3 2 4 2 4 2 2" xfId="4866" xr:uid="{00000000-0005-0000-0000-00005E110000}"/>
    <cellStyle name="Normal 4 3 2 4 2 4 2 3" xfId="4867" xr:uid="{00000000-0005-0000-0000-00005F110000}"/>
    <cellStyle name="Normal 4 3 2 4 2 4 3" xfId="4868" xr:uid="{00000000-0005-0000-0000-000060110000}"/>
    <cellStyle name="Normal 4 3 2 4 2 4 4" xfId="4869" xr:uid="{00000000-0005-0000-0000-000061110000}"/>
    <cellStyle name="Normal 4 3 2 4 2 4 5" xfId="4870" xr:uid="{00000000-0005-0000-0000-000062110000}"/>
    <cellStyle name="Normal 4 3 2 4 2 5" xfId="4871" xr:uid="{00000000-0005-0000-0000-000063110000}"/>
    <cellStyle name="Normal 4 3 2 4 2 5 2" xfId="4872" xr:uid="{00000000-0005-0000-0000-000064110000}"/>
    <cellStyle name="Normal 4 3 2 4 2 5 3" xfId="4873" xr:uid="{00000000-0005-0000-0000-000065110000}"/>
    <cellStyle name="Normal 4 3 2 4 2 6" xfId="4874" xr:uid="{00000000-0005-0000-0000-000066110000}"/>
    <cellStyle name="Normal 4 3 2 4 2 7" xfId="4875" xr:uid="{00000000-0005-0000-0000-000067110000}"/>
    <cellStyle name="Normal 4 3 2 4 2 8" xfId="4876" xr:uid="{00000000-0005-0000-0000-000068110000}"/>
    <cellStyle name="Normal 4 3 2 4 3" xfId="4877" xr:uid="{00000000-0005-0000-0000-000069110000}"/>
    <cellStyle name="Normal 4 3 2 4 3 2" xfId="4878" xr:uid="{00000000-0005-0000-0000-00006A110000}"/>
    <cellStyle name="Normal 4 3 2 4 3 2 2" xfId="4879" xr:uid="{00000000-0005-0000-0000-00006B110000}"/>
    <cellStyle name="Normal 4 3 2 4 3 2 2 2" xfId="4880" xr:uid="{00000000-0005-0000-0000-00006C110000}"/>
    <cellStyle name="Normal 4 3 2 4 3 2 2 3" xfId="4881" xr:uid="{00000000-0005-0000-0000-00006D110000}"/>
    <cellStyle name="Normal 4 3 2 4 3 2 3" xfId="4882" xr:uid="{00000000-0005-0000-0000-00006E110000}"/>
    <cellStyle name="Normal 4 3 2 4 3 2 4" xfId="4883" xr:uid="{00000000-0005-0000-0000-00006F110000}"/>
    <cellStyle name="Normal 4 3 2 4 3 2 5" xfId="4884" xr:uid="{00000000-0005-0000-0000-000070110000}"/>
    <cellStyle name="Normal 4 3 2 4 3 3" xfId="4885" xr:uid="{00000000-0005-0000-0000-000071110000}"/>
    <cellStyle name="Normal 4 3 2 4 3 3 2" xfId="4886" xr:uid="{00000000-0005-0000-0000-000072110000}"/>
    <cellStyle name="Normal 4 3 2 4 3 3 2 2" xfId="4887" xr:uid="{00000000-0005-0000-0000-000073110000}"/>
    <cellStyle name="Normal 4 3 2 4 3 3 2 3" xfId="4888" xr:uid="{00000000-0005-0000-0000-000074110000}"/>
    <cellStyle name="Normal 4 3 2 4 3 3 3" xfId="4889" xr:uid="{00000000-0005-0000-0000-000075110000}"/>
    <cellStyle name="Normal 4 3 2 4 3 3 4" xfId="4890" xr:uid="{00000000-0005-0000-0000-000076110000}"/>
    <cellStyle name="Normal 4 3 2 4 3 3 5" xfId="4891" xr:uid="{00000000-0005-0000-0000-000077110000}"/>
    <cellStyle name="Normal 4 3 2 4 3 4" xfId="4892" xr:uid="{00000000-0005-0000-0000-000078110000}"/>
    <cellStyle name="Normal 4 3 2 4 3 4 2" xfId="4893" xr:uid="{00000000-0005-0000-0000-000079110000}"/>
    <cellStyle name="Normal 4 3 2 4 3 4 3" xfId="4894" xr:uid="{00000000-0005-0000-0000-00007A110000}"/>
    <cellStyle name="Normal 4 3 2 4 3 5" xfId="4895" xr:uid="{00000000-0005-0000-0000-00007B110000}"/>
    <cellStyle name="Normal 4 3 2 4 3 6" xfId="4896" xr:uid="{00000000-0005-0000-0000-00007C110000}"/>
    <cellStyle name="Normal 4 3 2 4 3 7" xfId="4897" xr:uid="{00000000-0005-0000-0000-00007D110000}"/>
    <cellStyle name="Normal 4 3 2 4 4" xfId="4898" xr:uid="{00000000-0005-0000-0000-00007E110000}"/>
    <cellStyle name="Normal 4 3 2 4 4 2" xfId="4899" xr:uid="{00000000-0005-0000-0000-00007F110000}"/>
    <cellStyle name="Normal 4 3 2 4 4 2 2" xfId="4900" xr:uid="{00000000-0005-0000-0000-000080110000}"/>
    <cellStyle name="Normal 4 3 2 4 4 2 3" xfId="4901" xr:uid="{00000000-0005-0000-0000-000081110000}"/>
    <cellStyle name="Normal 4 3 2 4 4 3" xfId="4902" xr:uid="{00000000-0005-0000-0000-000082110000}"/>
    <cellStyle name="Normal 4 3 2 4 4 4" xfId="4903" xr:uid="{00000000-0005-0000-0000-000083110000}"/>
    <cellStyle name="Normal 4 3 2 4 4 5" xfId="4904" xr:uid="{00000000-0005-0000-0000-000084110000}"/>
    <cellStyle name="Normal 4 3 2 4 5" xfId="4905" xr:uid="{00000000-0005-0000-0000-000085110000}"/>
    <cellStyle name="Normal 4 3 2 4 5 2" xfId="4906" xr:uid="{00000000-0005-0000-0000-000086110000}"/>
    <cellStyle name="Normal 4 3 2 4 5 2 2" xfId="4907" xr:uid="{00000000-0005-0000-0000-000087110000}"/>
    <cellStyle name="Normal 4 3 2 4 5 2 3" xfId="4908" xr:uid="{00000000-0005-0000-0000-000088110000}"/>
    <cellStyle name="Normal 4 3 2 4 5 3" xfId="4909" xr:uid="{00000000-0005-0000-0000-000089110000}"/>
    <cellStyle name="Normal 4 3 2 4 5 4" xfId="4910" xr:uid="{00000000-0005-0000-0000-00008A110000}"/>
    <cellStyle name="Normal 4 3 2 4 5 5" xfId="4911" xr:uid="{00000000-0005-0000-0000-00008B110000}"/>
    <cellStyle name="Normal 4 3 2 4 6" xfId="4912" xr:uid="{00000000-0005-0000-0000-00008C110000}"/>
    <cellStyle name="Normal 4 3 2 4 6 2" xfId="4913" xr:uid="{00000000-0005-0000-0000-00008D110000}"/>
    <cellStyle name="Normal 4 3 2 4 6 3" xfId="4914" xr:uid="{00000000-0005-0000-0000-00008E110000}"/>
    <cellStyle name="Normal 4 3 2 4 7" xfId="4915" xr:uid="{00000000-0005-0000-0000-00008F110000}"/>
    <cellStyle name="Normal 4 3 2 4 8" xfId="4916" xr:uid="{00000000-0005-0000-0000-000090110000}"/>
    <cellStyle name="Normal 4 3 2 4 9" xfId="4917" xr:uid="{00000000-0005-0000-0000-000091110000}"/>
    <cellStyle name="Normal 4 3 2 5" xfId="4918" xr:uid="{00000000-0005-0000-0000-000092110000}"/>
    <cellStyle name="Normal 4 3 2 5 2" xfId="4919" xr:uid="{00000000-0005-0000-0000-000093110000}"/>
    <cellStyle name="Normal 4 3 2 5 2 2" xfId="4920" xr:uid="{00000000-0005-0000-0000-000094110000}"/>
    <cellStyle name="Normal 4 3 2 5 2 2 2" xfId="4921" xr:uid="{00000000-0005-0000-0000-000095110000}"/>
    <cellStyle name="Normal 4 3 2 5 2 2 2 2" xfId="4922" xr:uid="{00000000-0005-0000-0000-000096110000}"/>
    <cellStyle name="Normal 4 3 2 5 2 2 2 2 2" xfId="4923" xr:uid="{00000000-0005-0000-0000-000097110000}"/>
    <cellStyle name="Normal 4 3 2 5 2 2 2 2 3" xfId="4924" xr:uid="{00000000-0005-0000-0000-000098110000}"/>
    <cellStyle name="Normal 4 3 2 5 2 2 2 3" xfId="4925" xr:uid="{00000000-0005-0000-0000-000099110000}"/>
    <cellStyle name="Normal 4 3 2 5 2 2 2 4" xfId="4926" xr:uid="{00000000-0005-0000-0000-00009A110000}"/>
    <cellStyle name="Normal 4 3 2 5 2 2 2 5" xfId="4927" xr:uid="{00000000-0005-0000-0000-00009B110000}"/>
    <cellStyle name="Normal 4 3 2 5 2 2 3" xfId="4928" xr:uid="{00000000-0005-0000-0000-00009C110000}"/>
    <cellStyle name="Normal 4 3 2 5 2 2 3 2" xfId="4929" xr:uid="{00000000-0005-0000-0000-00009D110000}"/>
    <cellStyle name="Normal 4 3 2 5 2 2 3 2 2" xfId="4930" xr:uid="{00000000-0005-0000-0000-00009E110000}"/>
    <cellStyle name="Normal 4 3 2 5 2 2 3 2 3" xfId="4931" xr:uid="{00000000-0005-0000-0000-00009F110000}"/>
    <cellStyle name="Normal 4 3 2 5 2 2 3 3" xfId="4932" xr:uid="{00000000-0005-0000-0000-0000A0110000}"/>
    <cellStyle name="Normal 4 3 2 5 2 2 3 4" xfId="4933" xr:uid="{00000000-0005-0000-0000-0000A1110000}"/>
    <cellStyle name="Normal 4 3 2 5 2 2 3 5" xfId="4934" xr:uid="{00000000-0005-0000-0000-0000A2110000}"/>
    <cellStyle name="Normal 4 3 2 5 2 2 4" xfId="4935" xr:uid="{00000000-0005-0000-0000-0000A3110000}"/>
    <cellStyle name="Normal 4 3 2 5 2 2 4 2" xfId="4936" xr:uid="{00000000-0005-0000-0000-0000A4110000}"/>
    <cellStyle name="Normal 4 3 2 5 2 2 4 3" xfId="4937" xr:uid="{00000000-0005-0000-0000-0000A5110000}"/>
    <cellStyle name="Normal 4 3 2 5 2 2 5" xfId="4938" xr:uid="{00000000-0005-0000-0000-0000A6110000}"/>
    <cellStyle name="Normal 4 3 2 5 2 2 6" xfId="4939" xr:uid="{00000000-0005-0000-0000-0000A7110000}"/>
    <cellStyle name="Normal 4 3 2 5 2 2 7" xfId="4940" xr:uid="{00000000-0005-0000-0000-0000A8110000}"/>
    <cellStyle name="Normal 4 3 2 5 2 3" xfId="4941" xr:uid="{00000000-0005-0000-0000-0000A9110000}"/>
    <cellStyle name="Normal 4 3 2 5 2 3 2" xfId="4942" xr:uid="{00000000-0005-0000-0000-0000AA110000}"/>
    <cellStyle name="Normal 4 3 2 5 2 3 2 2" xfId="4943" xr:uid="{00000000-0005-0000-0000-0000AB110000}"/>
    <cellStyle name="Normal 4 3 2 5 2 3 2 3" xfId="4944" xr:uid="{00000000-0005-0000-0000-0000AC110000}"/>
    <cellStyle name="Normal 4 3 2 5 2 3 3" xfId="4945" xr:uid="{00000000-0005-0000-0000-0000AD110000}"/>
    <cellStyle name="Normal 4 3 2 5 2 3 4" xfId="4946" xr:uid="{00000000-0005-0000-0000-0000AE110000}"/>
    <cellStyle name="Normal 4 3 2 5 2 3 5" xfId="4947" xr:uid="{00000000-0005-0000-0000-0000AF110000}"/>
    <cellStyle name="Normal 4 3 2 5 2 4" xfId="4948" xr:uid="{00000000-0005-0000-0000-0000B0110000}"/>
    <cellStyle name="Normal 4 3 2 5 2 4 2" xfId="4949" xr:uid="{00000000-0005-0000-0000-0000B1110000}"/>
    <cellStyle name="Normal 4 3 2 5 2 4 2 2" xfId="4950" xr:uid="{00000000-0005-0000-0000-0000B2110000}"/>
    <cellStyle name="Normal 4 3 2 5 2 4 2 3" xfId="4951" xr:uid="{00000000-0005-0000-0000-0000B3110000}"/>
    <cellStyle name="Normal 4 3 2 5 2 4 3" xfId="4952" xr:uid="{00000000-0005-0000-0000-0000B4110000}"/>
    <cellStyle name="Normal 4 3 2 5 2 4 4" xfId="4953" xr:uid="{00000000-0005-0000-0000-0000B5110000}"/>
    <cellStyle name="Normal 4 3 2 5 2 4 5" xfId="4954" xr:uid="{00000000-0005-0000-0000-0000B6110000}"/>
    <cellStyle name="Normal 4 3 2 5 2 5" xfId="4955" xr:uid="{00000000-0005-0000-0000-0000B7110000}"/>
    <cellStyle name="Normal 4 3 2 5 2 5 2" xfId="4956" xr:uid="{00000000-0005-0000-0000-0000B8110000}"/>
    <cellStyle name="Normal 4 3 2 5 2 5 3" xfId="4957" xr:uid="{00000000-0005-0000-0000-0000B9110000}"/>
    <cellStyle name="Normal 4 3 2 5 2 6" xfId="4958" xr:uid="{00000000-0005-0000-0000-0000BA110000}"/>
    <cellStyle name="Normal 4 3 2 5 2 7" xfId="4959" xr:uid="{00000000-0005-0000-0000-0000BB110000}"/>
    <cellStyle name="Normal 4 3 2 5 2 8" xfId="4960" xr:uid="{00000000-0005-0000-0000-0000BC110000}"/>
    <cellStyle name="Normal 4 3 2 5 3" xfId="4961" xr:uid="{00000000-0005-0000-0000-0000BD110000}"/>
    <cellStyle name="Normal 4 3 2 5 3 2" xfId="4962" xr:uid="{00000000-0005-0000-0000-0000BE110000}"/>
    <cellStyle name="Normal 4 3 2 5 3 2 2" xfId="4963" xr:uid="{00000000-0005-0000-0000-0000BF110000}"/>
    <cellStyle name="Normal 4 3 2 5 3 2 2 2" xfId="4964" xr:uid="{00000000-0005-0000-0000-0000C0110000}"/>
    <cellStyle name="Normal 4 3 2 5 3 2 2 3" xfId="4965" xr:uid="{00000000-0005-0000-0000-0000C1110000}"/>
    <cellStyle name="Normal 4 3 2 5 3 2 3" xfId="4966" xr:uid="{00000000-0005-0000-0000-0000C2110000}"/>
    <cellStyle name="Normal 4 3 2 5 3 2 4" xfId="4967" xr:uid="{00000000-0005-0000-0000-0000C3110000}"/>
    <cellStyle name="Normal 4 3 2 5 3 2 5" xfId="4968" xr:uid="{00000000-0005-0000-0000-0000C4110000}"/>
    <cellStyle name="Normal 4 3 2 5 3 3" xfId="4969" xr:uid="{00000000-0005-0000-0000-0000C5110000}"/>
    <cellStyle name="Normal 4 3 2 5 3 3 2" xfId="4970" xr:uid="{00000000-0005-0000-0000-0000C6110000}"/>
    <cellStyle name="Normal 4 3 2 5 3 3 2 2" xfId="4971" xr:uid="{00000000-0005-0000-0000-0000C7110000}"/>
    <cellStyle name="Normal 4 3 2 5 3 3 2 3" xfId="4972" xr:uid="{00000000-0005-0000-0000-0000C8110000}"/>
    <cellStyle name="Normal 4 3 2 5 3 3 3" xfId="4973" xr:uid="{00000000-0005-0000-0000-0000C9110000}"/>
    <cellStyle name="Normal 4 3 2 5 3 3 4" xfId="4974" xr:uid="{00000000-0005-0000-0000-0000CA110000}"/>
    <cellStyle name="Normal 4 3 2 5 3 3 5" xfId="4975" xr:uid="{00000000-0005-0000-0000-0000CB110000}"/>
    <cellStyle name="Normal 4 3 2 5 3 4" xfId="4976" xr:uid="{00000000-0005-0000-0000-0000CC110000}"/>
    <cellStyle name="Normal 4 3 2 5 3 4 2" xfId="4977" xr:uid="{00000000-0005-0000-0000-0000CD110000}"/>
    <cellStyle name="Normal 4 3 2 5 3 4 3" xfId="4978" xr:uid="{00000000-0005-0000-0000-0000CE110000}"/>
    <cellStyle name="Normal 4 3 2 5 3 5" xfId="4979" xr:uid="{00000000-0005-0000-0000-0000CF110000}"/>
    <cellStyle name="Normal 4 3 2 5 3 6" xfId="4980" xr:uid="{00000000-0005-0000-0000-0000D0110000}"/>
    <cellStyle name="Normal 4 3 2 5 3 7" xfId="4981" xr:uid="{00000000-0005-0000-0000-0000D1110000}"/>
    <cellStyle name="Normal 4 3 2 5 4" xfId="4982" xr:uid="{00000000-0005-0000-0000-0000D2110000}"/>
    <cellStyle name="Normal 4 3 2 5 4 2" xfId="4983" xr:uid="{00000000-0005-0000-0000-0000D3110000}"/>
    <cellStyle name="Normal 4 3 2 5 4 2 2" xfId="4984" xr:uid="{00000000-0005-0000-0000-0000D4110000}"/>
    <cellStyle name="Normal 4 3 2 5 4 2 3" xfId="4985" xr:uid="{00000000-0005-0000-0000-0000D5110000}"/>
    <cellStyle name="Normal 4 3 2 5 4 3" xfId="4986" xr:uid="{00000000-0005-0000-0000-0000D6110000}"/>
    <cellStyle name="Normal 4 3 2 5 4 4" xfId="4987" xr:uid="{00000000-0005-0000-0000-0000D7110000}"/>
    <cellStyle name="Normal 4 3 2 5 4 5" xfId="4988" xr:uid="{00000000-0005-0000-0000-0000D8110000}"/>
    <cellStyle name="Normal 4 3 2 5 5" xfId="4989" xr:uid="{00000000-0005-0000-0000-0000D9110000}"/>
    <cellStyle name="Normal 4 3 2 5 5 2" xfId="4990" xr:uid="{00000000-0005-0000-0000-0000DA110000}"/>
    <cellStyle name="Normal 4 3 2 5 5 2 2" xfId="4991" xr:uid="{00000000-0005-0000-0000-0000DB110000}"/>
    <cellStyle name="Normal 4 3 2 5 5 2 3" xfId="4992" xr:uid="{00000000-0005-0000-0000-0000DC110000}"/>
    <cellStyle name="Normal 4 3 2 5 5 3" xfId="4993" xr:uid="{00000000-0005-0000-0000-0000DD110000}"/>
    <cellStyle name="Normal 4 3 2 5 5 4" xfId="4994" xr:uid="{00000000-0005-0000-0000-0000DE110000}"/>
    <cellStyle name="Normal 4 3 2 5 5 5" xfId="4995" xr:uid="{00000000-0005-0000-0000-0000DF110000}"/>
    <cellStyle name="Normal 4 3 2 5 6" xfId="4996" xr:uid="{00000000-0005-0000-0000-0000E0110000}"/>
    <cellStyle name="Normal 4 3 2 5 6 2" xfId="4997" xr:uid="{00000000-0005-0000-0000-0000E1110000}"/>
    <cellStyle name="Normal 4 3 2 5 6 3" xfId="4998" xr:uid="{00000000-0005-0000-0000-0000E2110000}"/>
    <cellStyle name="Normal 4 3 2 5 7" xfId="4999" xr:uid="{00000000-0005-0000-0000-0000E3110000}"/>
    <cellStyle name="Normal 4 3 2 5 8" xfId="5000" xr:uid="{00000000-0005-0000-0000-0000E4110000}"/>
    <cellStyle name="Normal 4 3 2 5 9" xfId="5001" xr:uid="{00000000-0005-0000-0000-0000E5110000}"/>
    <cellStyle name="Normal 4 3 2 6" xfId="5002" xr:uid="{00000000-0005-0000-0000-0000E6110000}"/>
    <cellStyle name="Normal 4 3 2 6 2" xfId="5003" xr:uid="{00000000-0005-0000-0000-0000E7110000}"/>
    <cellStyle name="Normal 4 3 2 6 2 2" xfId="5004" xr:uid="{00000000-0005-0000-0000-0000E8110000}"/>
    <cellStyle name="Normal 4 3 2 6 2 2 2" xfId="5005" xr:uid="{00000000-0005-0000-0000-0000E9110000}"/>
    <cellStyle name="Normal 4 3 2 6 2 2 2 2" xfId="5006" xr:uid="{00000000-0005-0000-0000-0000EA110000}"/>
    <cellStyle name="Normal 4 3 2 6 2 2 2 3" xfId="5007" xr:uid="{00000000-0005-0000-0000-0000EB110000}"/>
    <cellStyle name="Normal 4 3 2 6 2 2 3" xfId="5008" xr:uid="{00000000-0005-0000-0000-0000EC110000}"/>
    <cellStyle name="Normal 4 3 2 6 2 2 4" xfId="5009" xr:uid="{00000000-0005-0000-0000-0000ED110000}"/>
    <cellStyle name="Normal 4 3 2 6 2 2 5" xfId="5010" xr:uid="{00000000-0005-0000-0000-0000EE110000}"/>
    <cellStyle name="Normal 4 3 2 6 2 3" xfId="5011" xr:uid="{00000000-0005-0000-0000-0000EF110000}"/>
    <cellStyle name="Normal 4 3 2 6 2 3 2" xfId="5012" xr:uid="{00000000-0005-0000-0000-0000F0110000}"/>
    <cellStyle name="Normal 4 3 2 6 2 3 2 2" xfId="5013" xr:uid="{00000000-0005-0000-0000-0000F1110000}"/>
    <cellStyle name="Normal 4 3 2 6 2 3 2 3" xfId="5014" xr:uid="{00000000-0005-0000-0000-0000F2110000}"/>
    <cellStyle name="Normal 4 3 2 6 2 3 3" xfId="5015" xr:uid="{00000000-0005-0000-0000-0000F3110000}"/>
    <cellStyle name="Normal 4 3 2 6 2 3 4" xfId="5016" xr:uid="{00000000-0005-0000-0000-0000F4110000}"/>
    <cellStyle name="Normal 4 3 2 6 2 3 5" xfId="5017" xr:uid="{00000000-0005-0000-0000-0000F5110000}"/>
    <cellStyle name="Normal 4 3 2 6 2 4" xfId="5018" xr:uid="{00000000-0005-0000-0000-0000F6110000}"/>
    <cellStyle name="Normal 4 3 2 6 2 4 2" xfId="5019" xr:uid="{00000000-0005-0000-0000-0000F7110000}"/>
    <cellStyle name="Normal 4 3 2 6 2 4 3" xfId="5020" xr:uid="{00000000-0005-0000-0000-0000F8110000}"/>
    <cellStyle name="Normal 4 3 2 6 2 5" xfId="5021" xr:uid="{00000000-0005-0000-0000-0000F9110000}"/>
    <cellStyle name="Normal 4 3 2 6 2 6" xfId="5022" xr:uid="{00000000-0005-0000-0000-0000FA110000}"/>
    <cellStyle name="Normal 4 3 2 6 2 7" xfId="5023" xr:uid="{00000000-0005-0000-0000-0000FB110000}"/>
    <cellStyle name="Normal 4 3 2 6 3" xfId="5024" xr:uid="{00000000-0005-0000-0000-0000FC110000}"/>
    <cellStyle name="Normal 4 3 2 6 3 2" xfId="5025" xr:uid="{00000000-0005-0000-0000-0000FD110000}"/>
    <cellStyle name="Normal 4 3 2 6 3 2 2" xfId="5026" xr:uid="{00000000-0005-0000-0000-0000FE110000}"/>
    <cellStyle name="Normal 4 3 2 6 3 2 3" xfId="5027" xr:uid="{00000000-0005-0000-0000-0000FF110000}"/>
    <cellStyle name="Normal 4 3 2 6 3 3" xfId="5028" xr:uid="{00000000-0005-0000-0000-000000120000}"/>
    <cellStyle name="Normal 4 3 2 6 3 4" xfId="5029" xr:uid="{00000000-0005-0000-0000-000001120000}"/>
    <cellStyle name="Normal 4 3 2 6 3 5" xfId="5030" xr:uid="{00000000-0005-0000-0000-000002120000}"/>
    <cellStyle name="Normal 4 3 2 6 4" xfId="5031" xr:uid="{00000000-0005-0000-0000-000003120000}"/>
    <cellStyle name="Normal 4 3 2 6 4 2" xfId="5032" xr:uid="{00000000-0005-0000-0000-000004120000}"/>
    <cellStyle name="Normal 4 3 2 6 4 2 2" xfId="5033" xr:uid="{00000000-0005-0000-0000-000005120000}"/>
    <cellStyle name="Normal 4 3 2 6 4 2 3" xfId="5034" xr:uid="{00000000-0005-0000-0000-000006120000}"/>
    <cellStyle name="Normal 4 3 2 6 4 3" xfId="5035" xr:uid="{00000000-0005-0000-0000-000007120000}"/>
    <cellStyle name="Normal 4 3 2 6 4 4" xfId="5036" xr:uid="{00000000-0005-0000-0000-000008120000}"/>
    <cellStyle name="Normal 4 3 2 6 4 5" xfId="5037" xr:uid="{00000000-0005-0000-0000-000009120000}"/>
    <cellStyle name="Normal 4 3 2 6 5" xfId="5038" xr:uid="{00000000-0005-0000-0000-00000A120000}"/>
    <cellStyle name="Normal 4 3 2 6 5 2" xfId="5039" xr:uid="{00000000-0005-0000-0000-00000B120000}"/>
    <cellStyle name="Normal 4 3 2 6 5 3" xfId="5040" xr:uid="{00000000-0005-0000-0000-00000C120000}"/>
    <cellStyle name="Normal 4 3 2 6 6" xfId="5041" xr:uid="{00000000-0005-0000-0000-00000D120000}"/>
    <cellStyle name="Normal 4 3 2 6 7" xfId="5042" xr:uid="{00000000-0005-0000-0000-00000E120000}"/>
    <cellStyle name="Normal 4 3 2 6 8" xfId="5043" xr:uid="{00000000-0005-0000-0000-00000F120000}"/>
    <cellStyle name="Normal 4 3 2 7" xfId="5044" xr:uid="{00000000-0005-0000-0000-000010120000}"/>
    <cellStyle name="Normal 4 3 2 7 2" xfId="5045" xr:uid="{00000000-0005-0000-0000-000011120000}"/>
    <cellStyle name="Normal 4 3 2 7 2 2" xfId="5046" xr:uid="{00000000-0005-0000-0000-000012120000}"/>
    <cellStyle name="Normal 4 3 2 7 2 2 2" xfId="5047" xr:uid="{00000000-0005-0000-0000-000013120000}"/>
    <cellStyle name="Normal 4 3 2 7 2 2 3" xfId="5048" xr:uid="{00000000-0005-0000-0000-000014120000}"/>
    <cellStyle name="Normal 4 3 2 7 2 3" xfId="5049" xr:uid="{00000000-0005-0000-0000-000015120000}"/>
    <cellStyle name="Normal 4 3 2 7 2 4" xfId="5050" xr:uid="{00000000-0005-0000-0000-000016120000}"/>
    <cellStyle name="Normal 4 3 2 7 2 5" xfId="5051" xr:uid="{00000000-0005-0000-0000-000017120000}"/>
    <cellStyle name="Normal 4 3 2 7 3" xfId="5052" xr:uid="{00000000-0005-0000-0000-000018120000}"/>
    <cellStyle name="Normal 4 3 2 7 3 2" xfId="5053" xr:uid="{00000000-0005-0000-0000-000019120000}"/>
    <cellStyle name="Normal 4 3 2 7 3 2 2" xfId="5054" xr:uid="{00000000-0005-0000-0000-00001A120000}"/>
    <cellStyle name="Normal 4 3 2 7 3 2 3" xfId="5055" xr:uid="{00000000-0005-0000-0000-00001B120000}"/>
    <cellStyle name="Normal 4 3 2 7 3 3" xfId="5056" xr:uid="{00000000-0005-0000-0000-00001C120000}"/>
    <cellStyle name="Normal 4 3 2 7 3 4" xfId="5057" xr:uid="{00000000-0005-0000-0000-00001D120000}"/>
    <cellStyle name="Normal 4 3 2 7 3 5" xfId="5058" xr:uid="{00000000-0005-0000-0000-00001E120000}"/>
    <cellStyle name="Normal 4 3 2 7 4" xfId="5059" xr:uid="{00000000-0005-0000-0000-00001F120000}"/>
    <cellStyle name="Normal 4 3 2 7 4 2" xfId="5060" xr:uid="{00000000-0005-0000-0000-000020120000}"/>
    <cellStyle name="Normal 4 3 2 7 4 3" xfId="5061" xr:uid="{00000000-0005-0000-0000-000021120000}"/>
    <cellStyle name="Normal 4 3 2 7 5" xfId="5062" xr:uid="{00000000-0005-0000-0000-000022120000}"/>
    <cellStyle name="Normal 4 3 2 7 6" xfId="5063" xr:uid="{00000000-0005-0000-0000-000023120000}"/>
    <cellStyle name="Normal 4 3 2 7 7" xfId="5064" xr:uid="{00000000-0005-0000-0000-000024120000}"/>
    <cellStyle name="Normal 4 3 2 8" xfId="5065" xr:uid="{00000000-0005-0000-0000-000025120000}"/>
    <cellStyle name="Normal 4 3 2 8 2" xfId="5066" xr:uid="{00000000-0005-0000-0000-000026120000}"/>
    <cellStyle name="Normal 4 3 2 8 2 2" xfId="5067" xr:uid="{00000000-0005-0000-0000-000027120000}"/>
    <cellStyle name="Normal 4 3 2 8 2 2 2" xfId="5068" xr:uid="{00000000-0005-0000-0000-000028120000}"/>
    <cellStyle name="Normal 4 3 2 8 2 2 3" xfId="5069" xr:uid="{00000000-0005-0000-0000-000029120000}"/>
    <cellStyle name="Normal 4 3 2 8 2 3" xfId="5070" xr:uid="{00000000-0005-0000-0000-00002A120000}"/>
    <cellStyle name="Normal 4 3 2 8 2 4" xfId="5071" xr:uid="{00000000-0005-0000-0000-00002B120000}"/>
    <cellStyle name="Normal 4 3 2 8 2 5" xfId="5072" xr:uid="{00000000-0005-0000-0000-00002C120000}"/>
    <cellStyle name="Normal 4 3 2 8 3" xfId="5073" xr:uid="{00000000-0005-0000-0000-00002D120000}"/>
    <cellStyle name="Normal 4 3 2 8 3 2" xfId="5074" xr:uid="{00000000-0005-0000-0000-00002E120000}"/>
    <cellStyle name="Normal 4 3 2 8 3 2 2" xfId="5075" xr:uid="{00000000-0005-0000-0000-00002F120000}"/>
    <cellStyle name="Normal 4 3 2 8 3 2 3" xfId="5076" xr:uid="{00000000-0005-0000-0000-000030120000}"/>
    <cellStyle name="Normal 4 3 2 8 3 3" xfId="5077" xr:uid="{00000000-0005-0000-0000-000031120000}"/>
    <cellStyle name="Normal 4 3 2 8 3 4" xfId="5078" xr:uid="{00000000-0005-0000-0000-000032120000}"/>
    <cellStyle name="Normal 4 3 2 8 3 5" xfId="5079" xr:uid="{00000000-0005-0000-0000-000033120000}"/>
    <cellStyle name="Normal 4 3 2 8 4" xfId="5080" xr:uid="{00000000-0005-0000-0000-000034120000}"/>
    <cellStyle name="Normal 4 3 2 8 4 2" xfId="5081" xr:uid="{00000000-0005-0000-0000-000035120000}"/>
    <cellStyle name="Normal 4 3 2 8 4 3" xfId="5082" xr:uid="{00000000-0005-0000-0000-000036120000}"/>
    <cellStyle name="Normal 4 3 2 8 5" xfId="5083" xr:uid="{00000000-0005-0000-0000-000037120000}"/>
    <cellStyle name="Normal 4 3 2 8 6" xfId="5084" xr:uid="{00000000-0005-0000-0000-000038120000}"/>
    <cellStyle name="Normal 4 3 2 8 7" xfId="5085" xr:uid="{00000000-0005-0000-0000-000039120000}"/>
    <cellStyle name="Normal 4 3 2 9" xfId="5086" xr:uid="{00000000-0005-0000-0000-00003A120000}"/>
    <cellStyle name="Normal 4 3 2 9 2" xfId="5087" xr:uid="{00000000-0005-0000-0000-00003B120000}"/>
    <cellStyle name="Normal 4 3 2 9 2 2" xfId="5088" xr:uid="{00000000-0005-0000-0000-00003C120000}"/>
    <cellStyle name="Normal 4 3 2 9 2 3" xfId="5089" xr:uid="{00000000-0005-0000-0000-00003D120000}"/>
    <cellStyle name="Normal 4 3 2 9 3" xfId="5090" xr:uid="{00000000-0005-0000-0000-00003E120000}"/>
    <cellStyle name="Normal 4 3 2 9 4" xfId="5091" xr:uid="{00000000-0005-0000-0000-00003F120000}"/>
    <cellStyle name="Normal 4 3 2 9 5" xfId="5092" xr:uid="{00000000-0005-0000-0000-000040120000}"/>
    <cellStyle name="Normal 4 3 3" xfId="5093" xr:uid="{00000000-0005-0000-0000-000041120000}"/>
    <cellStyle name="Normal 4 3 3 10" xfId="5094" xr:uid="{00000000-0005-0000-0000-000042120000}"/>
    <cellStyle name="Normal 4 3 3 10 2" xfId="5095" xr:uid="{00000000-0005-0000-0000-000043120000}"/>
    <cellStyle name="Normal 4 3 3 10 2 2" xfId="5096" xr:uid="{00000000-0005-0000-0000-000044120000}"/>
    <cellStyle name="Normal 4 3 3 10 2 3" xfId="5097" xr:uid="{00000000-0005-0000-0000-000045120000}"/>
    <cellStyle name="Normal 4 3 3 10 3" xfId="5098" xr:uid="{00000000-0005-0000-0000-000046120000}"/>
    <cellStyle name="Normal 4 3 3 10 4" xfId="5099" xr:uid="{00000000-0005-0000-0000-000047120000}"/>
    <cellStyle name="Normal 4 3 3 10 5" xfId="5100" xr:uid="{00000000-0005-0000-0000-000048120000}"/>
    <cellStyle name="Normal 4 3 3 11" xfId="5101" xr:uid="{00000000-0005-0000-0000-000049120000}"/>
    <cellStyle name="Normal 4 3 3 11 2" xfId="5102" xr:uid="{00000000-0005-0000-0000-00004A120000}"/>
    <cellStyle name="Normal 4 3 3 11 3" xfId="5103" xr:uid="{00000000-0005-0000-0000-00004B120000}"/>
    <cellStyle name="Normal 4 3 3 12" xfId="5104" xr:uid="{00000000-0005-0000-0000-00004C120000}"/>
    <cellStyle name="Normal 4 3 3 13" xfId="5105" xr:uid="{00000000-0005-0000-0000-00004D120000}"/>
    <cellStyle name="Normal 4 3 3 14" xfId="5106" xr:uid="{00000000-0005-0000-0000-00004E120000}"/>
    <cellStyle name="Normal 4 3 3 2" xfId="5107" xr:uid="{00000000-0005-0000-0000-00004F120000}"/>
    <cellStyle name="Normal 4 3 3 2 10" xfId="5108" xr:uid="{00000000-0005-0000-0000-000050120000}"/>
    <cellStyle name="Normal 4 3 3 2 11" xfId="5109" xr:uid="{00000000-0005-0000-0000-000051120000}"/>
    <cellStyle name="Normal 4 3 3 2 12" xfId="5110" xr:uid="{00000000-0005-0000-0000-000052120000}"/>
    <cellStyle name="Normal 4 3 3 2 2" xfId="5111" xr:uid="{00000000-0005-0000-0000-000053120000}"/>
    <cellStyle name="Normal 4 3 3 2 2 2" xfId="5112" xr:uid="{00000000-0005-0000-0000-000054120000}"/>
    <cellStyle name="Normal 4 3 3 2 2 2 2" xfId="5113" xr:uid="{00000000-0005-0000-0000-000055120000}"/>
    <cellStyle name="Normal 4 3 3 2 2 2 2 2" xfId="5114" xr:uid="{00000000-0005-0000-0000-000056120000}"/>
    <cellStyle name="Normal 4 3 3 2 2 2 2 2 2" xfId="5115" xr:uid="{00000000-0005-0000-0000-000057120000}"/>
    <cellStyle name="Normal 4 3 3 2 2 2 2 2 2 2" xfId="5116" xr:uid="{00000000-0005-0000-0000-000058120000}"/>
    <cellStyle name="Normal 4 3 3 2 2 2 2 2 2 3" xfId="5117" xr:uid="{00000000-0005-0000-0000-000059120000}"/>
    <cellStyle name="Normal 4 3 3 2 2 2 2 2 3" xfId="5118" xr:uid="{00000000-0005-0000-0000-00005A120000}"/>
    <cellStyle name="Normal 4 3 3 2 2 2 2 2 4" xfId="5119" xr:uid="{00000000-0005-0000-0000-00005B120000}"/>
    <cellStyle name="Normal 4 3 3 2 2 2 2 2 5" xfId="5120" xr:uid="{00000000-0005-0000-0000-00005C120000}"/>
    <cellStyle name="Normal 4 3 3 2 2 2 2 3" xfId="5121" xr:uid="{00000000-0005-0000-0000-00005D120000}"/>
    <cellStyle name="Normal 4 3 3 2 2 2 2 3 2" xfId="5122" xr:uid="{00000000-0005-0000-0000-00005E120000}"/>
    <cellStyle name="Normal 4 3 3 2 2 2 2 3 2 2" xfId="5123" xr:uid="{00000000-0005-0000-0000-00005F120000}"/>
    <cellStyle name="Normal 4 3 3 2 2 2 2 3 2 3" xfId="5124" xr:uid="{00000000-0005-0000-0000-000060120000}"/>
    <cellStyle name="Normal 4 3 3 2 2 2 2 3 3" xfId="5125" xr:uid="{00000000-0005-0000-0000-000061120000}"/>
    <cellStyle name="Normal 4 3 3 2 2 2 2 3 4" xfId="5126" xr:uid="{00000000-0005-0000-0000-000062120000}"/>
    <cellStyle name="Normal 4 3 3 2 2 2 2 3 5" xfId="5127" xr:uid="{00000000-0005-0000-0000-000063120000}"/>
    <cellStyle name="Normal 4 3 3 2 2 2 2 4" xfId="5128" xr:uid="{00000000-0005-0000-0000-000064120000}"/>
    <cellStyle name="Normal 4 3 3 2 2 2 2 4 2" xfId="5129" xr:uid="{00000000-0005-0000-0000-000065120000}"/>
    <cellStyle name="Normal 4 3 3 2 2 2 2 4 3" xfId="5130" xr:uid="{00000000-0005-0000-0000-000066120000}"/>
    <cellStyle name="Normal 4 3 3 2 2 2 2 5" xfId="5131" xr:uid="{00000000-0005-0000-0000-000067120000}"/>
    <cellStyle name="Normal 4 3 3 2 2 2 2 6" xfId="5132" xr:uid="{00000000-0005-0000-0000-000068120000}"/>
    <cellStyle name="Normal 4 3 3 2 2 2 2 7" xfId="5133" xr:uid="{00000000-0005-0000-0000-000069120000}"/>
    <cellStyle name="Normal 4 3 3 2 2 2 3" xfId="5134" xr:uid="{00000000-0005-0000-0000-00006A120000}"/>
    <cellStyle name="Normal 4 3 3 2 2 2 3 2" xfId="5135" xr:uid="{00000000-0005-0000-0000-00006B120000}"/>
    <cellStyle name="Normal 4 3 3 2 2 2 3 2 2" xfId="5136" xr:uid="{00000000-0005-0000-0000-00006C120000}"/>
    <cellStyle name="Normal 4 3 3 2 2 2 3 2 3" xfId="5137" xr:uid="{00000000-0005-0000-0000-00006D120000}"/>
    <cellStyle name="Normal 4 3 3 2 2 2 3 3" xfId="5138" xr:uid="{00000000-0005-0000-0000-00006E120000}"/>
    <cellStyle name="Normal 4 3 3 2 2 2 3 4" xfId="5139" xr:uid="{00000000-0005-0000-0000-00006F120000}"/>
    <cellStyle name="Normal 4 3 3 2 2 2 3 5" xfId="5140" xr:uid="{00000000-0005-0000-0000-000070120000}"/>
    <cellStyle name="Normal 4 3 3 2 2 2 4" xfId="5141" xr:uid="{00000000-0005-0000-0000-000071120000}"/>
    <cellStyle name="Normal 4 3 3 2 2 2 4 2" xfId="5142" xr:uid="{00000000-0005-0000-0000-000072120000}"/>
    <cellStyle name="Normal 4 3 3 2 2 2 4 2 2" xfId="5143" xr:uid="{00000000-0005-0000-0000-000073120000}"/>
    <cellStyle name="Normal 4 3 3 2 2 2 4 2 3" xfId="5144" xr:uid="{00000000-0005-0000-0000-000074120000}"/>
    <cellStyle name="Normal 4 3 3 2 2 2 4 3" xfId="5145" xr:uid="{00000000-0005-0000-0000-000075120000}"/>
    <cellStyle name="Normal 4 3 3 2 2 2 4 4" xfId="5146" xr:uid="{00000000-0005-0000-0000-000076120000}"/>
    <cellStyle name="Normal 4 3 3 2 2 2 4 5" xfId="5147" xr:uid="{00000000-0005-0000-0000-000077120000}"/>
    <cellStyle name="Normal 4 3 3 2 2 2 5" xfId="5148" xr:uid="{00000000-0005-0000-0000-000078120000}"/>
    <cellStyle name="Normal 4 3 3 2 2 2 5 2" xfId="5149" xr:uid="{00000000-0005-0000-0000-000079120000}"/>
    <cellStyle name="Normal 4 3 3 2 2 2 5 3" xfId="5150" xr:uid="{00000000-0005-0000-0000-00007A120000}"/>
    <cellStyle name="Normal 4 3 3 2 2 2 6" xfId="5151" xr:uid="{00000000-0005-0000-0000-00007B120000}"/>
    <cellStyle name="Normal 4 3 3 2 2 2 7" xfId="5152" xr:uid="{00000000-0005-0000-0000-00007C120000}"/>
    <cellStyle name="Normal 4 3 3 2 2 2 8" xfId="5153" xr:uid="{00000000-0005-0000-0000-00007D120000}"/>
    <cellStyle name="Normal 4 3 3 2 2 3" xfId="5154" xr:uid="{00000000-0005-0000-0000-00007E120000}"/>
    <cellStyle name="Normal 4 3 3 2 2 3 2" xfId="5155" xr:uid="{00000000-0005-0000-0000-00007F120000}"/>
    <cellStyle name="Normal 4 3 3 2 2 3 2 2" xfId="5156" xr:uid="{00000000-0005-0000-0000-000080120000}"/>
    <cellStyle name="Normal 4 3 3 2 2 3 2 2 2" xfId="5157" xr:uid="{00000000-0005-0000-0000-000081120000}"/>
    <cellStyle name="Normal 4 3 3 2 2 3 2 2 3" xfId="5158" xr:uid="{00000000-0005-0000-0000-000082120000}"/>
    <cellStyle name="Normal 4 3 3 2 2 3 2 3" xfId="5159" xr:uid="{00000000-0005-0000-0000-000083120000}"/>
    <cellStyle name="Normal 4 3 3 2 2 3 2 4" xfId="5160" xr:uid="{00000000-0005-0000-0000-000084120000}"/>
    <cellStyle name="Normal 4 3 3 2 2 3 2 5" xfId="5161" xr:uid="{00000000-0005-0000-0000-000085120000}"/>
    <cellStyle name="Normal 4 3 3 2 2 3 3" xfId="5162" xr:uid="{00000000-0005-0000-0000-000086120000}"/>
    <cellStyle name="Normal 4 3 3 2 2 3 3 2" xfId="5163" xr:uid="{00000000-0005-0000-0000-000087120000}"/>
    <cellStyle name="Normal 4 3 3 2 2 3 3 2 2" xfId="5164" xr:uid="{00000000-0005-0000-0000-000088120000}"/>
    <cellStyle name="Normal 4 3 3 2 2 3 3 2 3" xfId="5165" xr:uid="{00000000-0005-0000-0000-000089120000}"/>
    <cellStyle name="Normal 4 3 3 2 2 3 3 3" xfId="5166" xr:uid="{00000000-0005-0000-0000-00008A120000}"/>
    <cellStyle name="Normal 4 3 3 2 2 3 3 4" xfId="5167" xr:uid="{00000000-0005-0000-0000-00008B120000}"/>
    <cellStyle name="Normal 4 3 3 2 2 3 3 5" xfId="5168" xr:uid="{00000000-0005-0000-0000-00008C120000}"/>
    <cellStyle name="Normal 4 3 3 2 2 3 4" xfId="5169" xr:uid="{00000000-0005-0000-0000-00008D120000}"/>
    <cellStyle name="Normal 4 3 3 2 2 3 4 2" xfId="5170" xr:uid="{00000000-0005-0000-0000-00008E120000}"/>
    <cellStyle name="Normal 4 3 3 2 2 3 4 3" xfId="5171" xr:uid="{00000000-0005-0000-0000-00008F120000}"/>
    <cellStyle name="Normal 4 3 3 2 2 3 5" xfId="5172" xr:uid="{00000000-0005-0000-0000-000090120000}"/>
    <cellStyle name="Normal 4 3 3 2 2 3 6" xfId="5173" xr:uid="{00000000-0005-0000-0000-000091120000}"/>
    <cellStyle name="Normal 4 3 3 2 2 3 7" xfId="5174" xr:uid="{00000000-0005-0000-0000-000092120000}"/>
    <cellStyle name="Normal 4 3 3 2 2 4" xfId="5175" xr:uid="{00000000-0005-0000-0000-000093120000}"/>
    <cellStyle name="Normal 4 3 3 2 2 4 2" xfId="5176" xr:uid="{00000000-0005-0000-0000-000094120000}"/>
    <cellStyle name="Normal 4 3 3 2 2 4 2 2" xfId="5177" xr:uid="{00000000-0005-0000-0000-000095120000}"/>
    <cellStyle name="Normal 4 3 3 2 2 4 2 3" xfId="5178" xr:uid="{00000000-0005-0000-0000-000096120000}"/>
    <cellStyle name="Normal 4 3 3 2 2 4 3" xfId="5179" xr:uid="{00000000-0005-0000-0000-000097120000}"/>
    <cellStyle name="Normal 4 3 3 2 2 4 4" xfId="5180" xr:uid="{00000000-0005-0000-0000-000098120000}"/>
    <cellStyle name="Normal 4 3 3 2 2 4 5" xfId="5181" xr:uid="{00000000-0005-0000-0000-000099120000}"/>
    <cellStyle name="Normal 4 3 3 2 2 5" xfId="5182" xr:uid="{00000000-0005-0000-0000-00009A120000}"/>
    <cellStyle name="Normal 4 3 3 2 2 5 2" xfId="5183" xr:uid="{00000000-0005-0000-0000-00009B120000}"/>
    <cellStyle name="Normal 4 3 3 2 2 5 2 2" xfId="5184" xr:uid="{00000000-0005-0000-0000-00009C120000}"/>
    <cellStyle name="Normal 4 3 3 2 2 5 2 3" xfId="5185" xr:uid="{00000000-0005-0000-0000-00009D120000}"/>
    <cellStyle name="Normal 4 3 3 2 2 5 3" xfId="5186" xr:uid="{00000000-0005-0000-0000-00009E120000}"/>
    <cellStyle name="Normal 4 3 3 2 2 5 4" xfId="5187" xr:uid="{00000000-0005-0000-0000-00009F120000}"/>
    <cellStyle name="Normal 4 3 3 2 2 5 5" xfId="5188" xr:uid="{00000000-0005-0000-0000-0000A0120000}"/>
    <cellStyle name="Normal 4 3 3 2 2 6" xfId="5189" xr:uid="{00000000-0005-0000-0000-0000A1120000}"/>
    <cellStyle name="Normal 4 3 3 2 2 6 2" xfId="5190" xr:uid="{00000000-0005-0000-0000-0000A2120000}"/>
    <cellStyle name="Normal 4 3 3 2 2 6 3" xfId="5191" xr:uid="{00000000-0005-0000-0000-0000A3120000}"/>
    <cellStyle name="Normal 4 3 3 2 2 7" xfId="5192" xr:uid="{00000000-0005-0000-0000-0000A4120000}"/>
    <cellStyle name="Normal 4 3 3 2 2 8" xfId="5193" xr:uid="{00000000-0005-0000-0000-0000A5120000}"/>
    <cellStyle name="Normal 4 3 3 2 2 9" xfId="5194" xr:uid="{00000000-0005-0000-0000-0000A6120000}"/>
    <cellStyle name="Normal 4 3 3 2 3" xfId="5195" xr:uid="{00000000-0005-0000-0000-0000A7120000}"/>
    <cellStyle name="Normal 4 3 3 2 3 2" xfId="5196" xr:uid="{00000000-0005-0000-0000-0000A8120000}"/>
    <cellStyle name="Normal 4 3 3 2 3 2 2" xfId="5197" xr:uid="{00000000-0005-0000-0000-0000A9120000}"/>
    <cellStyle name="Normal 4 3 3 2 3 2 2 2" xfId="5198" xr:uid="{00000000-0005-0000-0000-0000AA120000}"/>
    <cellStyle name="Normal 4 3 3 2 3 2 2 2 2" xfId="5199" xr:uid="{00000000-0005-0000-0000-0000AB120000}"/>
    <cellStyle name="Normal 4 3 3 2 3 2 2 2 2 2" xfId="5200" xr:uid="{00000000-0005-0000-0000-0000AC120000}"/>
    <cellStyle name="Normal 4 3 3 2 3 2 2 2 2 3" xfId="5201" xr:uid="{00000000-0005-0000-0000-0000AD120000}"/>
    <cellStyle name="Normal 4 3 3 2 3 2 2 2 3" xfId="5202" xr:uid="{00000000-0005-0000-0000-0000AE120000}"/>
    <cellStyle name="Normal 4 3 3 2 3 2 2 2 4" xfId="5203" xr:uid="{00000000-0005-0000-0000-0000AF120000}"/>
    <cellStyle name="Normal 4 3 3 2 3 2 2 2 5" xfId="5204" xr:uid="{00000000-0005-0000-0000-0000B0120000}"/>
    <cellStyle name="Normal 4 3 3 2 3 2 2 3" xfId="5205" xr:uid="{00000000-0005-0000-0000-0000B1120000}"/>
    <cellStyle name="Normal 4 3 3 2 3 2 2 3 2" xfId="5206" xr:uid="{00000000-0005-0000-0000-0000B2120000}"/>
    <cellStyle name="Normal 4 3 3 2 3 2 2 3 2 2" xfId="5207" xr:uid="{00000000-0005-0000-0000-0000B3120000}"/>
    <cellStyle name="Normal 4 3 3 2 3 2 2 3 2 3" xfId="5208" xr:uid="{00000000-0005-0000-0000-0000B4120000}"/>
    <cellStyle name="Normal 4 3 3 2 3 2 2 3 3" xfId="5209" xr:uid="{00000000-0005-0000-0000-0000B5120000}"/>
    <cellStyle name="Normal 4 3 3 2 3 2 2 3 4" xfId="5210" xr:uid="{00000000-0005-0000-0000-0000B6120000}"/>
    <cellStyle name="Normal 4 3 3 2 3 2 2 3 5" xfId="5211" xr:uid="{00000000-0005-0000-0000-0000B7120000}"/>
    <cellStyle name="Normal 4 3 3 2 3 2 2 4" xfId="5212" xr:uid="{00000000-0005-0000-0000-0000B8120000}"/>
    <cellStyle name="Normal 4 3 3 2 3 2 2 4 2" xfId="5213" xr:uid="{00000000-0005-0000-0000-0000B9120000}"/>
    <cellStyle name="Normal 4 3 3 2 3 2 2 4 3" xfId="5214" xr:uid="{00000000-0005-0000-0000-0000BA120000}"/>
    <cellStyle name="Normal 4 3 3 2 3 2 2 5" xfId="5215" xr:uid="{00000000-0005-0000-0000-0000BB120000}"/>
    <cellStyle name="Normal 4 3 3 2 3 2 2 6" xfId="5216" xr:uid="{00000000-0005-0000-0000-0000BC120000}"/>
    <cellStyle name="Normal 4 3 3 2 3 2 2 7" xfId="5217" xr:uid="{00000000-0005-0000-0000-0000BD120000}"/>
    <cellStyle name="Normal 4 3 3 2 3 2 3" xfId="5218" xr:uid="{00000000-0005-0000-0000-0000BE120000}"/>
    <cellStyle name="Normal 4 3 3 2 3 2 3 2" xfId="5219" xr:uid="{00000000-0005-0000-0000-0000BF120000}"/>
    <cellStyle name="Normal 4 3 3 2 3 2 3 2 2" xfId="5220" xr:uid="{00000000-0005-0000-0000-0000C0120000}"/>
    <cellStyle name="Normal 4 3 3 2 3 2 3 2 3" xfId="5221" xr:uid="{00000000-0005-0000-0000-0000C1120000}"/>
    <cellStyle name="Normal 4 3 3 2 3 2 3 3" xfId="5222" xr:uid="{00000000-0005-0000-0000-0000C2120000}"/>
    <cellStyle name="Normal 4 3 3 2 3 2 3 4" xfId="5223" xr:uid="{00000000-0005-0000-0000-0000C3120000}"/>
    <cellStyle name="Normal 4 3 3 2 3 2 3 5" xfId="5224" xr:uid="{00000000-0005-0000-0000-0000C4120000}"/>
    <cellStyle name="Normal 4 3 3 2 3 2 4" xfId="5225" xr:uid="{00000000-0005-0000-0000-0000C5120000}"/>
    <cellStyle name="Normal 4 3 3 2 3 2 4 2" xfId="5226" xr:uid="{00000000-0005-0000-0000-0000C6120000}"/>
    <cellStyle name="Normal 4 3 3 2 3 2 4 2 2" xfId="5227" xr:uid="{00000000-0005-0000-0000-0000C7120000}"/>
    <cellStyle name="Normal 4 3 3 2 3 2 4 2 3" xfId="5228" xr:uid="{00000000-0005-0000-0000-0000C8120000}"/>
    <cellStyle name="Normal 4 3 3 2 3 2 4 3" xfId="5229" xr:uid="{00000000-0005-0000-0000-0000C9120000}"/>
    <cellStyle name="Normal 4 3 3 2 3 2 4 4" xfId="5230" xr:uid="{00000000-0005-0000-0000-0000CA120000}"/>
    <cellStyle name="Normal 4 3 3 2 3 2 4 5" xfId="5231" xr:uid="{00000000-0005-0000-0000-0000CB120000}"/>
    <cellStyle name="Normal 4 3 3 2 3 2 5" xfId="5232" xr:uid="{00000000-0005-0000-0000-0000CC120000}"/>
    <cellStyle name="Normal 4 3 3 2 3 2 5 2" xfId="5233" xr:uid="{00000000-0005-0000-0000-0000CD120000}"/>
    <cellStyle name="Normal 4 3 3 2 3 2 5 3" xfId="5234" xr:uid="{00000000-0005-0000-0000-0000CE120000}"/>
    <cellStyle name="Normal 4 3 3 2 3 2 6" xfId="5235" xr:uid="{00000000-0005-0000-0000-0000CF120000}"/>
    <cellStyle name="Normal 4 3 3 2 3 2 7" xfId="5236" xr:uid="{00000000-0005-0000-0000-0000D0120000}"/>
    <cellStyle name="Normal 4 3 3 2 3 2 8" xfId="5237" xr:uid="{00000000-0005-0000-0000-0000D1120000}"/>
    <cellStyle name="Normal 4 3 3 2 3 3" xfId="5238" xr:uid="{00000000-0005-0000-0000-0000D2120000}"/>
    <cellStyle name="Normal 4 3 3 2 3 3 2" xfId="5239" xr:uid="{00000000-0005-0000-0000-0000D3120000}"/>
    <cellStyle name="Normal 4 3 3 2 3 3 2 2" xfId="5240" xr:uid="{00000000-0005-0000-0000-0000D4120000}"/>
    <cellStyle name="Normal 4 3 3 2 3 3 2 2 2" xfId="5241" xr:uid="{00000000-0005-0000-0000-0000D5120000}"/>
    <cellStyle name="Normal 4 3 3 2 3 3 2 2 3" xfId="5242" xr:uid="{00000000-0005-0000-0000-0000D6120000}"/>
    <cellStyle name="Normal 4 3 3 2 3 3 2 3" xfId="5243" xr:uid="{00000000-0005-0000-0000-0000D7120000}"/>
    <cellStyle name="Normal 4 3 3 2 3 3 2 4" xfId="5244" xr:uid="{00000000-0005-0000-0000-0000D8120000}"/>
    <cellStyle name="Normal 4 3 3 2 3 3 2 5" xfId="5245" xr:uid="{00000000-0005-0000-0000-0000D9120000}"/>
    <cellStyle name="Normal 4 3 3 2 3 3 3" xfId="5246" xr:uid="{00000000-0005-0000-0000-0000DA120000}"/>
    <cellStyle name="Normal 4 3 3 2 3 3 3 2" xfId="5247" xr:uid="{00000000-0005-0000-0000-0000DB120000}"/>
    <cellStyle name="Normal 4 3 3 2 3 3 3 2 2" xfId="5248" xr:uid="{00000000-0005-0000-0000-0000DC120000}"/>
    <cellStyle name="Normal 4 3 3 2 3 3 3 2 3" xfId="5249" xr:uid="{00000000-0005-0000-0000-0000DD120000}"/>
    <cellStyle name="Normal 4 3 3 2 3 3 3 3" xfId="5250" xr:uid="{00000000-0005-0000-0000-0000DE120000}"/>
    <cellStyle name="Normal 4 3 3 2 3 3 3 4" xfId="5251" xr:uid="{00000000-0005-0000-0000-0000DF120000}"/>
    <cellStyle name="Normal 4 3 3 2 3 3 3 5" xfId="5252" xr:uid="{00000000-0005-0000-0000-0000E0120000}"/>
    <cellStyle name="Normal 4 3 3 2 3 3 4" xfId="5253" xr:uid="{00000000-0005-0000-0000-0000E1120000}"/>
    <cellStyle name="Normal 4 3 3 2 3 3 4 2" xfId="5254" xr:uid="{00000000-0005-0000-0000-0000E2120000}"/>
    <cellStyle name="Normal 4 3 3 2 3 3 4 3" xfId="5255" xr:uid="{00000000-0005-0000-0000-0000E3120000}"/>
    <cellStyle name="Normal 4 3 3 2 3 3 5" xfId="5256" xr:uid="{00000000-0005-0000-0000-0000E4120000}"/>
    <cellStyle name="Normal 4 3 3 2 3 3 6" xfId="5257" xr:uid="{00000000-0005-0000-0000-0000E5120000}"/>
    <cellStyle name="Normal 4 3 3 2 3 3 7" xfId="5258" xr:uid="{00000000-0005-0000-0000-0000E6120000}"/>
    <cellStyle name="Normal 4 3 3 2 3 4" xfId="5259" xr:uid="{00000000-0005-0000-0000-0000E7120000}"/>
    <cellStyle name="Normal 4 3 3 2 3 4 2" xfId="5260" xr:uid="{00000000-0005-0000-0000-0000E8120000}"/>
    <cellStyle name="Normal 4 3 3 2 3 4 2 2" xfId="5261" xr:uid="{00000000-0005-0000-0000-0000E9120000}"/>
    <cellStyle name="Normal 4 3 3 2 3 4 2 3" xfId="5262" xr:uid="{00000000-0005-0000-0000-0000EA120000}"/>
    <cellStyle name="Normal 4 3 3 2 3 4 3" xfId="5263" xr:uid="{00000000-0005-0000-0000-0000EB120000}"/>
    <cellStyle name="Normal 4 3 3 2 3 4 4" xfId="5264" xr:uid="{00000000-0005-0000-0000-0000EC120000}"/>
    <cellStyle name="Normal 4 3 3 2 3 4 5" xfId="5265" xr:uid="{00000000-0005-0000-0000-0000ED120000}"/>
    <cellStyle name="Normal 4 3 3 2 3 5" xfId="5266" xr:uid="{00000000-0005-0000-0000-0000EE120000}"/>
    <cellStyle name="Normal 4 3 3 2 3 5 2" xfId="5267" xr:uid="{00000000-0005-0000-0000-0000EF120000}"/>
    <cellStyle name="Normal 4 3 3 2 3 5 2 2" xfId="5268" xr:uid="{00000000-0005-0000-0000-0000F0120000}"/>
    <cellStyle name="Normal 4 3 3 2 3 5 2 3" xfId="5269" xr:uid="{00000000-0005-0000-0000-0000F1120000}"/>
    <cellStyle name="Normal 4 3 3 2 3 5 3" xfId="5270" xr:uid="{00000000-0005-0000-0000-0000F2120000}"/>
    <cellStyle name="Normal 4 3 3 2 3 5 4" xfId="5271" xr:uid="{00000000-0005-0000-0000-0000F3120000}"/>
    <cellStyle name="Normal 4 3 3 2 3 5 5" xfId="5272" xr:uid="{00000000-0005-0000-0000-0000F4120000}"/>
    <cellStyle name="Normal 4 3 3 2 3 6" xfId="5273" xr:uid="{00000000-0005-0000-0000-0000F5120000}"/>
    <cellStyle name="Normal 4 3 3 2 3 6 2" xfId="5274" xr:uid="{00000000-0005-0000-0000-0000F6120000}"/>
    <cellStyle name="Normal 4 3 3 2 3 6 3" xfId="5275" xr:uid="{00000000-0005-0000-0000-0000F7120000}"/>
    <cellStyle name="Normal 4 3 3 2 3 7" xfId="5276" xr:uid="{00000000-0005-0000-0000-0000F8120000}"/>
    <cellStyle name="Normal 4 3 3 2 3 8" xfId="5277" xr:uid="{00000000-0005-0000-0000-0000F9120000}"/>
    <cellStyle name="Normal 4 3 3 2 3 9" xfId="5278" xr:uid="{00000000-0005-0000-0000-0000FA120000}"/>
    <cellStyle name="Normal 4 3 3 2 4" xfId="5279" xr:uid="{00000000-0005-0000-0000-0000FB120000}"/>
    <cellStyle name="Normal 4 3 3 2 4 2" xfId="5280" xr:uid="{00000000-0005-0000-0000-0000FC120000}"/>
    <cellStyle name="Normal 4 3 3 2 4 2 2" xfId="5281" xr:uid="{00000000-0005-0000-0000-0000FD120000}"/>
    <cellStyle name="Normal 4 3 3 2 4 2 2 2" xfId="5282" xr:uid="{00000000-0005-0000-0000-0000FE120000}"/>
    <cellStyle name="Normal 4 3 3 2 4 2 2 2 2" xfId="5283" xr:uid="{00000000-0005-0000-0000-0000FF120000}"/>
    <cellStyle name="Normal 4 3 3 2 4 2 2 2 2 2" xfId="5284" xr:uid="{00000000-0005-0000-0000-000000130000}"/>
    <cellStyle name="Normal 4 3 3 2 4 2 2 2 2 3" xfId="5285" xr:uid="{00000000-0005-0000-0000-000001130000}"/>
    <cellStyle name="Normal 4 3 3 2 4 2 2 2 3" xfId="5286" xr:uid="{00000000-0005-0000-0000-000002130000}"/>
    <cellStyle name="Normal 4 3 3 2 4 2 2 2 4" xfId="5287" xr:uid="{00000000-0005-0000-0000-000003130000}"/>
    <cellStyle name="Normal 4 3 3 2 4 2 2 2 5" xfId="5288" xr:uid="{00000000-0005-0000-0000-000004130000}"/>
    <cellStyle name="Normal 4 3 3 2 4 2 2 3" xfId="5289" xr:uid="{00000000-0005-0000-0000-000005130000}"/>
    <cellStyle name="Normal 4 3 3 2 4 2 2 3 2" xfId="5290" xr:uid="{00000000-0005-0000-0000-000006130000}"/>
    <cellStyle name="Normal 4 3 3 2 4 2 2 3 2 2" xfId="5291" xr:uid="{00000000-0005-0000-0000-000007130000}"/>
    <cellStyle name="Normal 4 3 3 2 4 2 2 3 2 3" xfId="5292" xr:uid="{00000000-0005-0000-0000-000008130000}"/>
    <cellStyle name="Normal 4 3 3 2 4 2 2 3 3" xfId="5293" xr:uid="{00000000-0005-0000-0000-000009130000}"/>
    <cellStyle name="Normal 4 3 3 2 4 2 2 3 4" xfId="5294" xr:uid="{00000000-0005-0000-0000-00000A130000}"/>
    <cellStyle name="Normal 4 3 3 2 4 2 2 3 5" xfId="5295" xr:uid="{00000000-0005-0000-0000-00000B130000}"/>
    <cellStyle name="Normal 4 3 3 2 4 2 2 4" xfId="5296" xr:uid="{00000000-0005-0000-0000-00000C130000}"/>
    <cellStyle name="Normal 4 3 3 2 4 2 2 4 2" xfId="5297" xr:uid="{00000000-0005-0000-0000-00000D130000}"/>
    <cellStyle name="Normal 4 3 3 2 4 2 2 4 3" xfId="5298" xr:uid="{00000000-0005-0000-0000-00000E130000}"/>
    <cellStyle name="Normal 4 3 3 2 4 2 2 5" xfId="5299" xr:uid="{00000000-0005-0000-0000-00000F130000}"/>
    <cellStyle name="Normal 4 3 3 2 4 2 2 6" xfId="5300" xr:uid="{00000000-0005-0000-0000-000010130000}"/>
    <cellStyle name="Normal 4 3 3 2 4 2 2 7" xfId="5301" xr:uid="{00000000-0005-0000-0000-000011130000}"/>
    <cellStyle name="Normal 4 3 3 2 4 2 3" xfId="5302" xr:uid="{00000000-0005-0000-0000-000012130000}"/>
    <cellStyle name="Normal 4 3 3 2 4 2 3 2" xfId="5303" xr:uid="{00000000-0005-0000-0000-000013130000}"/>
    <cellStyle name="Normal 4 3 3 2 4 2 3 2 2" xfId="5304" xr:uid="{00000000-0005-0000-0000-000014130000}"/>
    <cellStyle name="Normal 4 3 3 2 4 2 3 2 3" xfId="5305" xr:uid="{00000000-0005-0000-0000-000015130000}"/>
    <cellStyle name="Normal 4 3 3 2 4 2 3 3" xfId="5306" xr:uid="{00000000-0005-0000-0000-000016130000}"/>
    <cellStyle name="Normal 4 3 3 2 4 2 3 4" xfId="5307" xr:uid="{00000000-0005-0000-0000-000017130000}"/>
    <cellStyle name="Normal 4 3 3 2 4 2 3 5" xfId="5308" xr:uid="{00000000-0005-0000-0000-000018130000}"/>
    <cellStyle name="Normal 4 3 3 2 4 2 4" xfId="5309" xr:uid="{00000000-0005-0000-0000-000019130000}"/>
    <cellStyle name="Normal 4 3 3 2 4 2 4 2" xfId="5310" xr:uid="{00000000-0005-0000-0000-00001A130000}"/>
    <cellStyle name="Normal 4 3 3 2 4 2 4 2 2" xfId="5311" xr:uid="{00000000-0005-0000-0000-00001B130000}"/>
    <cellStyle name="Normal 4 3 3 2 4 2 4 2 3" xfId="5312" xr:uid="{00000000-0005-0000-0000-00001C130000}"/>
    <cellStyle name="Normal 4 3 3 2 4 2 4 3" xfId="5313" xr:uid="{00000000-0005-0000-0000-00001D130000}"/>
    <cellStyle name="Normal 4 3 3 2 4 2 4 4" xfId="5314" xr:uid="{00000000-0005-0000-0000-00001E130000}"/>
    <cellStyle name="Normal 4 3 3 2 4 2 4 5" xfId="5315" xr:uid="{00000000-0005-0000-0000-00001F130000}"/>
    <cellStyle name="Normal 4 3 3 2 4 2 5" xfId="5316" xr:uid="{00000000-0005-0000-0000-000020130000}"/>
    <cellStyle name="Normal 4 3 3 2 4 2 5 2" xfId="5317" xr:uid="{00000000-0005-0000-0000-000021130000}"/>
    <cellStyle name="Normal 4 3 3 2 4 2 5 3" xfId="5318" xr:uid="{00000000-0005-0000-0000-000022130000}"/>
    <cellStyle name="Normal 4 3 3 2 4 2 6" xfId="5319" xr:uid="{00000000-0005-0000-0000-000023130000}"/>
    <cellStyle name="Normal 4 3 3 2 4 2 7" xfId="5320" xr:uid="{00000000-0005-0000-0000-000024130000}"/>
    <cellStyle name="Normal 4 3 3 2 4 2 8" xfId="5321" xr:uid="{00000000-0005-0000-0000-000025130000}"/>
    <cellStyle name="Normal 4 3 3 2 4 3" xfId="5322" xr:uid="{00000000-0005-0000-0000-000026130000}"/>
    <cellStyle name="Normal 4 3 3 2 4 3 2" xfId="5323" xr:uid="{00000000-0005-0000-0000-000027130000}"/>
    <cellStyle name="Normal 4 3 3 2 4 3 2 2" xfId="5324" xr:uid="{00000000-0005-0000-0000-000028130000}"/>
    <cellStyle name="Normal 4 3 3 2 4 3 2 2 2" xfId="5325" xr:uid="{00000000-0005-0000-0000-000029130000}"/>
    <cellStyle name="Normal 4 3 3 2 4 3 2 2 3" xfId="5326" xr:uid="{00000000-0005-0000-0000-00002A130000}"/>
    <cellStyle name="Normal 4 3 3 2 4 3 2 3" xfId="5327" xr:uid="{00000000-0005-0000-0000-00002B130000}"/>
    <cellStyle name="Normal 4 3 3 2 4 3 2 4" xfId="5328" xr:uid="{00000000-0005-0000-0000-00002C130000}"/>
    <cellStyle name="Normal 4 3 3 2 4 3 2 5" xfId="5329" xr:uid="{00000000-0005-0000-0000-00002D130000}"/>
    <cellStyle name="Normal 4 3 3 2 4 3 3" xfId="5330" xr:uid="{00000000-0005-0000-0000-00002E130000}"/>
    <cellStyle name="Normal 4 3 3 2 4 3 3 2" xfId="5331" xr:uid="{00000000-0005-0000-0000-00002F130000}"/>
    <cellStyle name="Normal 4 3 3 2 4 3 3 2 2" xfId="5332" xr:uid="{00000000-0005-0000-0000-000030130000}"/>
    <cellStyle name="Normal 4 3 3 2 4 3 3 2 3" xfId="5333" xr:uid="{00000000-0005-0000-0000-000031130000}"/>
    <cellStyle name="Normal 4 3 3 2 4 3 3 3" xfId="5334" xr:uid="{00000000-0005-0000-0000-000032130000}"/>
    <cellStyle name="Normal 4 3 3 2 4 3 3 4" xfId="5335" xr:uid="{00000000-0005-0000-0000-000033130000}"/>
    <cellStyle name="Normal 4 3 3 2 4 3 3 5" xfId="5336" xr:uid="{00000000-0005-0000-0000-000034130000}"/>
    <cellStyle name="Normal 4 3 3 2 4 3 4" xfId="5337" xr:uid="{00000000-0005-0000-0000-000035130000}"/>
    <cellStyle name="Normal 4 3 3 2 4 3 4 2" xfId="5338" xr:uid="{00000000-0005-0000-0000-000036130000}"/>
    <cellStyle name="Normal 4 3 3 2 4 3 4 3" xfId="5339" xr:uid="{00000000-0005-0000-0000-000037130000}"/>
    <cellStyle name="Normal 4 3 3 2 4 3 5" xfId="5340" xr:uid="{00000000-0005-0000-0000-000038130000}"/>
    <cellStyle name="Normal 4 3 3 2 4 3 6" xfId="5341" xr:uid="{00000000-0005-0000-0000-000039130000}"/>
    <cellStyle name="Normal 4 3 3 2 4 3 7" xfId="5342" xr:uid="{00000000-0005-0000-0000-00003A130000}"/>
    <cellStyle name="Normal 4 3 3 2 4 4" xfId="5343" xr:uid="{00000000-0005-0000-0000-00003B130000}"/>
    <cellStyle name="Normal 4 3 3 2 4 4 2" xfId="5344" xr:uid="{00000000-0005-0000-0000-00003C130000}"/>
    <cellStyle name="Normal 4 3 3 2 4 4 2 2" xfId="5345" xr:uid="{00000000-0005-0000-0000-00003D130000}"/>
    <cellStyle name="Normal 4 3 3 2 4 4 2 3" xfId="5346" xr:uid="{00000000-0005-0000-0000-00003E130000}"/>
    <cellStyle name="Normal 4 3 3 2 4 4 3" xfId="5347" xr:uid="{00000000-0005-0000-0000-00003F130000}"/>
    <cellStyle name="Normal 4 3 3 2 4 4 4" xfId="5348" xr:uid="{00000000-0005-0000-0000-000040130000}"/>
    <cellStyle name="Normal 4 3 3 2 4 4 5" xfId="5349" xr:uid="{00000000-0005-0000-0000-000041130000}"/>
    <cellStyle name="Normal 4 3 3 2 4 5" xfId="5350" xr:uid="{00000000-0005-0000-0000-000042130000}"/>
    <cellStyle name="Normal 4 3 3 2 4 5 2" xfId="5351" xr:uid="{00000000-0005-0000-0000-000043130000}"/>
    <cellStyle name="Normal 4 3 3 2 4 5 2 2" xfId="5352" xr:uid="{00000000-0005-0000-0000-000044130000}"/>
    <cellStyle name="Normal 4 3 3 2 4 5 2 3" xfId="5353" xr:uid="{00000000-0005-0000-0000-000045130000}"/>
    <cellStyle name="Normal 4 3 3 2 4 5 3" xfId="5354" xr:uid="{00000000-0005-0000-0000-000046130000}"/>
    <cellStyle name="Normal 4 3 3 2 4 5 4" xfId="5355" xr:uid="{00000000-0005-0000-0000-000047130000}"/>
    <cellStyle name="Normal 4 3 3 2 4 5 5" xfId="5356" xr:uid="{00000000-0005-0000-0000-000048130000}"/>
    <cellStyle name="Normal 4 3 3 2 4 6" xfId="5357" xr:uid="{00000000-0005-0000-0000-000049130000}"/>
    <cellStyle name="Normal 4 3 3 2 4 6 2" xfId="5358" xr:uid="{00000000-0005-0000-0000-00004A130000}"/>
    <cellStyle name="Normal 4 3 3 2 4 6 3" xfId="5359" xr:uid="{00000000-0005-0000-0000-00004B130000}"/>
    <cellStyle name="Normal 4 3 3 2 4 7" xfId="5360" xr:uid="{00000000-0005-0000-0000-00004C130000}"/>
    <cellStyle name="Normal 4 3 3 2 4 8" xfId="5361" xr:uid="{00000000-0005-0000-0000-00004D130000}"/>
    <cellStyle name="Normal 4 3 3 2 4 9" xfId="5362" xr:uid="{00000000-0005-0000-0000-00004E130000}"/>
    <cellStyle name="Normal 4 3 3 2 5" xfId="5363" xr:uid="{00000000-0005-0000-0000-00004F130000}"/>
    <cellStyle name="Normal 4 3 3 2 5 2" xfId="5364" xr:uid="{00000000-0005-0000-0000-000050130000}"/>
    <cellStyle name="Normal 4 3 3 2 5 2 2" xfId="5365" xr:uid="{00000000-0005-0000-0000-000051130000}"/>
    <cellStyle name="Normal 4 3 3 2 5 2 2 2" xfId="5366" xr:uid="{00000000-0005-0000-0000-000052130000}"/>
    <cellStyle name="Normal 4 3 3 2 5 2 2 2 2" xfId="5367" xr:uid="{00000000-0005-0000-0000-000053130000}"/>
    <cellStyle name="Normal 4 3 3 2 5 2 2 2 3" xfId="5368" xr:uid="{00000000-0005-0000-0000-000054130000}"/>
    <cellStyle name="Normal 4 3 3 2 5 2 2 3" xfId="5369" xr:uid="{00000000-0005-0000-0000-000055130000}"/>
    <cellStyle name="Normal 4 3 3 2 5 2 2 4" xfId="5370" xr:uid="{00000000-0005-0000-0000-000056130000}"/>
    <cellStyle name="Normal 4 3 3 2 5 2 2 5" xfId="5371" xr:uid="{00000000-0005-0000-0000-000057130000}"/>
    <cellStyle name="Normal 4 3 3 2 5 2 3" xfId="5372" xr:uid="{00000000-0005-0000-0000-000058130000}"/>
    <cellStyle name="Normal 4 3 3 2 5 2 3 2" xfId="5373" xr:uid="{00000000-0005-0000-0000-000059130000}"/>
    <cellStyle name="Normal 4 3 3 2 5 2 3 2 2" xfId="5374" xr:uid="{00000000-0005-0000-0000-00005A130000}"/>
    <cellStyle name="Normal 4 3 3 2 5 2 3 2 3" xfId="5375" xr:uid="{00000000-0005-0000-0000-00005B130000}"/>
    <cellStyle name="Normal 4 3 3 2 5 2 3 3" xfId="5376" xr:uid="{00000000-0005-0000-0000-00005C130000}"/>
    <cellStyle name="Normal 4 3 3 2 5 2 3 4" xfId="5377" xr:uid="{00000000-0005-0000-0000-00005D130000}"/>
    <cellStyle name="Normal 4 3 3 2 5 2 3 5" xfId="5378" xr:uid="{00000000-0005-0000-0000-00005E130000}"/>
    <cellStyle name="Normal 4 3 3 2 5 2 4" xfId="5379" xr:uid="{00000000-0005-0000-0000-00005F130000}"/>
    <cellStyle name="Normal 4 3 3 2 5 2 4 2" xfId="5380" xr:uid="{00000000-0005-0000-0000-000060130000}"/>
    <cellStyle name="Normal 4 3 3 2 5 2 4 3" xfId="5381" xr:uid="{00000000-0005-0000-0000-000061130000}"/>
    <cellStyle name="Normal 4 3 3 2 5 2 5" xfId="5382" xr:uid="{00000000-0005-0000-0000-000062130000}"/>
    <cellStyle name="Normal 4 3 3 2 5 2 6" xfId="5383" xr:uid="{00000000-0005-0000-0000-000063130000}"/>
    <cellStyle name="Normal 4 3 3 2 5 2 7" xfId="5384" xr:uid="{00000000-0005-0000-0000-000064130000}"/>
    <cellStyle name="Normal 4 3 3 2 5 3" xfId="5385" xr:uid="{00000000-0005-0000-0000-000065130000}"/>
    <cellStyle name="Normal 4 3 3 2 5 3 2" xfId="5386" xr:uid="{00000000-0005-0000-0000-000066130000}"/>
    <cellStyle name="Normal 4 3 3 2 5 3 2 2" xfId="5387" xr:uid="{00000000-0005-0000-0000-000067130000}"/>
    <cellStyle name="Normal 4 3 3 2 5 3 2 3" xfId="5388" xr:uid="{00000000-0005-0000-0000-000068130000}"/>
    <cellStyle name="Normal 4 3 3 2 5 3 3" xfId="5389" xr:uid="{00000000-0005-0000-0000-000069130000}"/>
    <cellStyle name="Normal 4 3 3 2 5 3 4" xfId="5390" xr:uid="{00000000-0005-0000-0000-00006A130000}"/>
    <cellStyle name="Normal 4 3 3 2 5 3 5" xfId="5391" xr:uid="{00000000-0005-0000-0000-00006B130000}"/>
    <cellStyle name="Normal 4 3 3 2 5 4" xfId="5392" xr:uid="{00000000-0005-0000-0000-00006C130000}"/>
    <cellStyle name="Normal 4 3 3 2 5 4 2" xfId="5393" xr:uid="{00000000-0005-0000-0000-00006D130000}"/>
    <cellStyle name="Normal 4 3 3 2 5 4 2 2" xfId="5394" xr:uid="{00000000-0005-0000-0000-00006E130000}"/>
    <cellStyle name="Normal 4 3 3 2 5 4 2 3" xfId="5395" xr:uid="{00000000-0005-0000-0000-00006F130000}"/>
    <cellStyle name="Normal 4 3 3 2 5 4 3" xfId="5396" xr:uid="{00000000-0005-0000-0000-000070130000}"/>
    <cellStyle name="Normal 4 3 3 2 5 4 4" xfId="5397" xr:uid="{00000000-0005-0000-0000-000071130000}"/>
    <cellStyle name="Normal 4 3 3 2 5 4 5" xfId="5398" xr:uid="{00000000-0005-0000-0000-000072130000}"/>
    <cellStyle name="Normal 4 3 3 2 5 5" xfId="5399" xr:uid="{00000000-0005-0000-0000-000073130000}"/>
    <cellStyle name="Normal 4 3 3 2 5 5 2" xfId="5400" xr:uid="{00000000-0005-0000-0000-000074130000}"/>
    <cellStyle name="Normal 4 3 3 2 5 5 3" xfId="5401" xr:uid="{00000000-0005-0000-0000-000075130000}"/>
    <cellStyle name="Normal 4 3 3 2 5 6" xfId="5402" xr:uid="{00000000-0005-0000-0000-000076130000}"/>
    <cellStyle name="Normal 4 3 3 2 5 7" xfId="5403" xr:uid="{00000000-0005-0000-0000-000077130000}"/>
    <cellStyle name="Normal 4 3 3 2 5 8" xfId="5404" xr:uid="{00000000-0005-0000-0000-000078130000}"/>
    <cellStyle name="Normal 4 3 3 2 6" xfId="5405" xr:uid="{00000000-0005-0000-0000-000079130000}"/>
    <cellStyle name="Normal 4 3 3 2 6 2" xfId="5406" xr:uid="{00000000-0005-0000-0000-00007A130000}"/>
    <cellStyle name="Normal 4 3 3 2 6 2 2" xfId="5407" xr:uid="{00000000-0005-0000-0000-00007B130000}"/>
    <cellStyle name="Normal 4 3 3 2 6 2 2 2" xfId="5408" xr:uid="{00000000-0005-0000-0000-00007C130000}"/>
    <cellStyle name="Normal 4 3 3 2 6 2 2 3" xfId="5409" xr:uid="{00000000-0005-0000-0000-00007D130000}"/>
    <cellStyle name="Normal 4 3 3 2 6 2 3" xfId="5410" xr:uid="{00000000-0005-0000-0000-00007E130000}"/>
    <cellStyle name="Normal 4 3 3 2 6 2 4" xfId="5411" xr:uid="{00000000-0005-0000-0000-00007F130000}"/>
    <cellStyle name="Normal 4 3 3 2 6 2 5" xfId="5412" xr:uid="{00000000-0005-0000-0000-000080130000}"/>
    <cellStyle name="Normal 4 3 3 2 6 3" xfId="5413" xr:uid="{00000000-0005-0000-0000-000081130000}"/>
    <cellStyle name="Normal 4 3 3 2 6 3 2" xfId="5414" xr:uid="{00000000-0005-0000-0000-000082130000}"/>
    <cellStyle name="Normal 4 3 3 2 6 3 2 2" xfId="5415" xr:uid="{00000000-0005-0000-0000-000083130000}"/>
    <cellStyle name="Normal 4 3 3 2 6 3 2 3" xfId="5416" xr:uid="{00000000-0005-0000-0000-000084130000}"/>
    <cellStyle name="Normal 4 3 3 2 6 3 3" xfId="5417" xr:uid="{00000000-0005-0000-0000-000085130000}"/>
    <cellStyle name="Normal 4 3 3 2 6 3 4" xfId="5418" xr:uid="{00000000-0005-0000-0000-000086130000}"/>
    <cellStyle name="Normal 4 3 3 2 6 3 5" xfId="5419" xr:uid="{00000000-0005-0000-0000-000087130000}"/>
    <cellStyle name="Normal 4 3 3 2 6 4" xfId="5420" xr:uid="{00000000-0005-0000-0000-000088130000}"/>
    <cellStyle name="Normal 4 3 3 2 6 4 2" xfId="5421" xr:uid="{00000000-0005-0000-0000-000089130000}"/>
    <cellStyle name="Normal 4 3 3 2 6 4 3" xfId="5422" xr:uid="{00000000-0005-0000-0000-00008A130000}"/>
    <cellStyle name="Normal 4 3 3 2 6 5" xfId="5423" xr:uid="{00000000-0005-0000-0000-00008B130000}"/>
    <cellStyle name="Normal 4 3 3 2 6 6" xfId="5424" xr:uid="{00000000-0005-0000-0000-00008C130000}"/>
    <cellStyle name="Normal 4 3 3 2 6 7" xfId="5425" xr:uid="{00000000-0005-0000-0000-00008D130000}"/>
    <cellStyle name="Normal 4 3 3 2 7" xfId="5426" xr:uid="{00000000-0005-0000-0000-00008E130000}"/>
    <cellStyle name="Normal 4 3 3 2 7 2" xfId="5427" xr:uid="{00000000-0005-0000-0000-00008F130000}"/>
    <cellStyle name="Normal 4 3 3 2 7 2 2" xfId="5428" xr:uid="{00000000-0005-0000-0000-000090130000}"/>
    <cellStyle name="Normal 4 3 3 2 7 2 3" xfId="5429" xr:uid="{00000000-0005-0000-0000-000091130000}"/>
    <cellStyle name="Normal 4 3 3 2 7 3" xfId="5430" xr:uid="{00000000-0005-0000-0000-000092130000}"/>
    <cellStyle name="Normal 4 3 3 2 7 4" xfId="5431" xr:uid="{00000000-0005-0000-0000-000093130000}"/>
    <cellStyle name="Normal 4 3 3 2 7 5" xfId="5432" xr:uid="{00000000-0005-0000-0000-000094130000}"/>
    <cellStyle name="Normal 4 3 3 2 8" xfId="5433" xr:uid="{00000000-0005-0000-0000-000095130000}"/>
    <cellStyle name="Normal 4 3 3 2 8 2" xfId="5434" xr:uid="{00000000-0005-0000-0000-000096130000}"/>
    <cellStyle name="Normal 4 3 3 2 8 2 2" xfId="5435" xr:uid="{00000000-0005-0000-0000-000097130000}"/>
    <cellStyle name="Normal 4 3 3 2 8 2 3" xfId="5436" xr:uid="{00000000-0005-0000-0000-000098130000}"/>
    <cellStyle name="Normal 4 3 3 2 8 3" xfId="5437" xr:uid="{00000000-0005-0000-0000-000099130000}"/>
    <cellStyle name="Normal 4 3 3 2 8 4" xfId="5438" xr:uid="{00000000-0005-0000-0000-00009A130000}"/>
    <cellStyle name="Normal 4 3 3 2 8 5" xfId="5439" xr:uid="{00000000-0005-0000-0000-00009B130000}"/>
    <cellStyle name="Normal 4 3 3 2 9" xfId="5440" xr:uid="{00000000-0005-0000-0000-00009C130000}"/>
    <cellStyle name="Normal 4 3 3 2 9 2" xfId="5441" xr:uid="{00000000-0005-0000-0000-00009D130000}"/>
    <cellStyle name="Normal 4 3 3 2 9 3" xfId="5442" xr:uid="{00000000-0005-0000-0000-00009E130000}"/>
    <cellStyle name="Normal 4 3 3 3" xfId="5443" xr:uid="{00000000-0005-0000-0000-00009F130000}"/>
    <cellStyle name="Normal 4 3 3 3 2" xfId="5444" xr:uid="{00000000-0005-0000-0000-0000A0130000}"/>
    <cellStyle name="Normal 4 3 3 3 2 2" xfId="5445" xr:uid="{00000000-0005-0000-0000-0000A1130000}"/>
    <cellStyle name="Normal 4 3 3 3 2 2 2" xfId="5446" xr:uid="{00000000-0005-0000-0000-0000A2130000}"/>
    <cellStyle name="Normal 4 3 3 3 2 2 2 2" xfId="5447" xr:uid="{00000000-0005-0000-0000-0000A3130000}"/>
    <cellStyle name="Normal 4 3 3 3 2 2 2 2 2" xfId="5448" xr:uid="{00000000-0005-0000-0000-0000A4130000}"/>
    <cellStyle name="Normal 4 3 3 3 2 2 2 2 3" xfId="5449" xr:uid="{00000000-0005-0000-0000-0000A5130000}"/>
    <cellStyle name="Normal 4 3 3 3 2 2 2 3" xfId="5450" xr:uid="{00000000-0005-0000-0000-0000A6130000}"/>
    <cellStyle name="Normal 4 3 3 3 2 2 2 4" xfId="5451" xr:uid="{00000000-0005-0000-0000-0000A7130000}"/>
    <cellStyle name="Normal 4 3 3 3 2 2 2 5" xfId="5452" xr:uid="{00000000-0005-0000-0000-0000A8130000}"/>
    <cellStyle name="Normal 4 3 3 3 2 2 3" xfId="5453" xr:uid="{00000000-0005-0000-0000-0000A9130000}"/>
    <cellStyle name="Normal 4 3 3 3 2 2 3 2" xfId="5454" xr:uid="{00000000-0005-0000-0000-0000AA130000}"/>
    <cellStyle name="Normal 4 3 3 3 2 2 3 2 2" xfId="5455" xr:uid="{00000000-0005-0000-0000-0000AB130000}"/>
    <cellStyle name="Normal 4 3 3 3 2 2 3 2 3" xfId="5456" xr:uid="{00000000-0005-0000-0000-0000AC130000}"/>
    <cellStyle name="Normal 4 3 3 3 2 2 3 3" xfId="5457" xr:uid="{00000000-0005-0000-0000-0000AD130000}"/>
    <cellStyle name="Normal 4 3 3 3 2 2 3 4" xfId="5458" xr:uid="{00000000-0005-0000-0000-0000AE130000}"/>
    <cellStyle name="Normal 4 3 3 3 2 2 3 5" xfId="5459" xr:uid="{00000000-0005-0000-0000-0000AF130000}"/>
    <cellStyle name="Normal 4 3 3 3 2 2 4" xfId="5460" xr:uid="{00000000-0005-0000-0000-0000B0130000}"/>
    <cellStyle name="Normal 4 3 3 3 2 2 4 2" xfId="5461" xr:uid="{00000000-0005-0000-0000-0000B1130000}"/>
    <cellStyle name="Normal 4 3 3 3 2 2 4 3" xfId="5462" xr:uid="{00000000-0005-0000-0000-0000B2130000}"/>
    <cellStyle name="Normal 4 3 3 3 2 2 5" xfId="5463" xr:uid="{00000000-0005-0000-0000-0000B3130000}"/>
    <cellStyle name="Normal 4 3 3 3 2 2 6" xfId="5464" xr:uid="{00000000-0005-0000-0000-0000B4130000}"/>
    <cellStyle name="Normal 4 3 3 3 2 2 7" xfId="5465" xr:uid="{00000000-0005-0000-0000-0000B5130000}"/>
    <cellStyle name="Normal 4 3 3 3 2 3" xfId="5466" xr:uid="{00000000-0005-0000-0000-0000B6130000}"/>
    <cellStyle name="Normal 4 3 3 3 2 3 2" xfId="5467" xr:uid="{00000000-0005-0000-0000-0000B7130000}"/>
    <cellStyle name="Normal 4 3 3 3 2 3 2 2" xfId="5468" xr:uid="{00000000-0005-0000-0000-0000B8130000}"/>
    <cellStyle name="Normal 4 3 3 3 2 3 2 3" xfId="5469" xr:uid="{00000000-0005-0000-0000-0000B9130000}"/>
    <cellStyle name="Normal 4 3 3 3 2 3 3" xfId="5470" xr:uid="{00000000-0005-0000-0000-0000BA130000}"/>
    <cellStyle name="Normal 4 3 3 3 2 3 4" xfId="5471" xr:uid="{00000000-0005-0000-0000-0000BB130000}"/>
    <cellStyle name="Normal 4 3 3 3 2 3 5" xfId="5472" xr:uid="{00000000-0005-0000-0000-0000BC130000}"/>
    <cellStyle name="Normal 4 3 3 3 2 4" xfId="5473" xr:uid="{00000000-0005-0000-0000-0000BD130000}"/>
    <cellStyle name="Normal 4 3 3 3 2 4 2" xfId="5474" xr:uid="{00000000-0005-0000-0000-0000BE130000}"/>
    <cellStyle name="Normal 4 3 3 3 2 4 2 2" xfId="5475" xr:uid="{00000000-0005-0000-0000-0000BF130000}"/>
    <cellStyle name="Normal 4 3 3 3 2 4 2 3" xfId="5476" xr:uid="{00000000-0005-0000-0000-0000C0130000}"/>
    <cellStyle name="Normal 4 3 3 3 2 4 3" xfId="5477" xr:uid="{00000000-0005-0000-0000-0000C1130000}"/>
    <cellStyle name="Normal 4 3 3 3 2 4 4" xfId="5478" xr:uid="{00000000-0005-0000-0000-0000C2130000}"/>
    <cellStyle name="Normal 4 3 3 3 2 4 5" xfId="5479" xr:uid="{00000000-0005-0000-0000-0000C3130000}"/>
    <cellStyle name="Normal 4 3 3 3 2 5" xfId="5480" xr:uid="{00000000-0005-0000-0000-0000C4130000}"/>
    <cellStyle name="Normal 4 3 3 3 2 5 2" xfId="5481" xr:uid="{00000000-0005-0000-0000-0000C5130000}"/>
    <cellStyle name="Normal 4 3 3 3 2 5 3" xfId="5482" xr:uid="{00000000-0005-0000-0000-0000C6130000}"/>
    <cellStyle name="Normal 4 3 3 3 2 6" xfId="5483" xr:uid="{00000000-0005-0000-0000-0000C7130000}"/>
    <cellStyle name="Normal 4 3 3 3 2 7" xfId="5484" xr:uid="{00000000-0005-0000-0000-0000C8130000}"/>
    <cellStyle name="Normal 4 3 3 3 2 8" xfId="5485" xr:uid="{00000000-0005-0000-0000-0000C9130000}"/>
    <cellStyle name="Normal 4 3 3 3 3" xfId="5486" xr:uid="{00000000-0005-0000-0000-0000CA130000}"/>
    <cellStyle name="Normal 4 3 3 3 3 2" xfId="5487" xr:uid="{00000000-0005-0000-0000-0000CB130000}"/>
    <cellStyle name="Normal 4 3 3 3 3 2 2" xfId="5488" xr:uid="{00000000-0005-0000-0000-0000CC130000}"/>
    <cellStyle name="Normal 4 3 3 3 3 2 2 2" xfId="5489" xr:uid="{00000000-0005-0000-0000-0000CD130000}"/>
    <cellStyle name="Normal 4 3 3 3 3 2 2 3" xfId="5490" xr:uid="{00000000-0005-0000-0000-0000CE130000}"/>
    <cellStyle name="Normal 4 3 3 3 3 2 3" xfId="5491" xr:uid="{00000000-0005-0000-0000-0000CF130000}"/>
    <cellStyle name="Normal 4 3 3 3 3 2 4" xfId="5492" xr:uid="{00000000-0005-0000-0000-0000D0130000}"/>
    <cellStyle name="Normal 4 3 3 3 3 2 5" xfId="5493" xr:uid="{00000000-0005-0000-0000-0000D1130000}"/>
    <cellStyle name="Normal 4 3 3 3 3 3" xfId="5494" xr:uid="{00000000-0005-0000-0000-0000D2130000}"/>
    <cellStyle name="Normal 4 3 3 3 3 3 2" xfId="5495" xr:uid="{00000000-0005-0000-0000-0000D3130000}"/>
    <cellStyle name="Normal 4 3 3 3 3 3 2 2" xfId="5496" xr:uid="{00000000-0005-0000-0000-0000D4130000}"/>
    <cellStyle name="Normal 4 3 3 3 3 3 2 3" xfId="5497" xr:uid="{00000000-0005-0000-0000-0000D5130000}"/>
    <cellStyle name="Normal 4 3 3 3 3 3 3" xfId="5498" xr:uid="{00000000-0005-0000-0000-0000D6130000}"/>
    <cellStyle name="Normal 4 3 3 3 3 3 4" xfId="5499" xr:uid="{00000000-0005-0000-0000-0000D7130000}"/>
    <cellStyle name="Normal 4 3 3 3 3 3 5" xfId="5500" xr:uid="{00000000-0005-0000-0000-0000D8130000}"/>
    <cellStyle name="Normal 4 3 3 3 3 4" xfId="5501" xr:uid="{00000000-0005-0000-0000-0000D9130000}"/>
    <cellStyle name="Normal 4 3 3 3 3 4 2" xfId="5502" xr:uid="{00000000-0005-0000-0000-0000DA130000}"/>
    <cellStyle name="Normal 4 3 3 3 3 4 3" xfId="5503" xr:uid="{00000000-0005-0000-0000-0000DB130000}"/>
    <cellStyle name="Normal 4 3 3 3 3 5" xfId="5504" xr:uid="{00000000-0005-0000-0000-0000DC130000}"/>
    <cellStyle name="Normal 4 3 3 3 3 6" xfId="5505" xr:uid="{00000000-0005-0000-0000-0000DD130000}"/>
    <cellStyle name="Normal 4 3 3 3 3 7" xfId="5506" xr:uid="{00000000-0005-0000-0000-0000DE130000}"/>
    <cellStyle name="Normal 4 3 3 3 4" xfId="5507" xr:uid="{00000000-0005-0000-0000-0000DF130000}"/>
    <cellStyle name="Normal 4 3 3 3 4 2" xfId="5508" xr:uid="{00000000-0005-0000-0000-0000E0130000}"/>
    <cellStyle name="Normal 4 3 3 3 4 2 2" xfId="5509" xr:uid="{00000000-0005-0000-0000-0000E1130000}"/>
    <cellStyle name="Normal 4 3 3 3 4 2 3" xfId="5510" xr:uid="{00000000-0005-0000-0000-0000E2130000}"/>
    <cellStyle name="Normal 4 3 3 3 4 3" xfId="5511" xr:uid="{00000000-0005-0000-0000-0000E3130000}"/>
    <cellStyle name="Normal 4 3 3 3 4 4" xfId="5512" xr:uid="{00000000-0005-0000-0000-0000E4130000}"/>
    <cellStyle name="Normal 4 3 3 3 4 5" xfId="5513" xr:uid="{00000000-0005-0000-0000-0000E5130000}"/>
    <cellStyle name="Normal 4 3 3 3 5" xfId="5514" xr:uid="{00000000-0005-0000-0000-0000E6130000}"/>
    <cellStyle name="Normal 4 3 3 3 5 2" xfId="5515" xr:uid="{00000000-0005-0000-0000-0000E7130000}"/>
    <cellStyle name="Normal 4 3 3 3 5 2 2" xfId="5516" xr:uid="{00000000-0005-0000-0000-0000E8130000}"/>
    <cellStyle name="Normal 4 3 3 3 5 2 3" xfId="5517" xr:uid="{00000000-0005-0000-0000-0000E9130000}"/>
    <cellStyle name="Normal 4 3 3 3 5 3" xfId="5518" xr:uid="{00000000-0005-0000-0000-0000EA130000}"/>
    <cellStyle name="Normal 4 3 3 3 5 4" xfId="5519" xr:uid="{00000000-0005-0000-0000-0000EB130000}"/>
    <cellStyle name="Normal 4 3 3 3 5 5" xfId="5520" xr:uid="{00000000-0005-0000-0000-0000EC130000}"/>
    <cellStyle name="Normal 4 3 3 3 6" xfId="5521" xr:uid="{00000000-0005-0000-0000-0000ED130000}"/>
    <cellStyle name="Normal 4 3 3 3 6 2" xfId="5522" xr:uid="{00000000-0005-0000-0000-0000EE130000}"/>
    <cellStyle name="Normal 4 3 3 3 6 3" xfId="5523" xr:uid="{00000000-0005-0000-0000-0000EF130000}"/>
    <cellStyle name="Normal 4 3 3 3 7" xfId="5524" xr:uid="{00000000-0005-0000-0000-0000F0130000}"/>
    <cellStyle name="Normal 4 3 3 3 8" xfId="5525" xr:uid="{00000000-0005-0000-0000-0000F1130000}"/>
    <cellStyle name="Normal 4 3 3 3 9" xfId="5526" xr:uid="{00000000-0005-0000-0000-0000F2130000}"/>
    <cellStyle name="Normal 4 3 3 4" xfId="5527" xr:uid="{00000000-0005-0000-0000-0000F3130000}"/>
    <cellStyle name="Normal 4 3 3 4 2" xfId="5528" xr:uid="{00000000-0005-0000-0000-0000F4130000}"/>
    <cellStyle name="Normal 4 3 3 4 2 2" xfId="5529" xr:uid="{00000000-0005-0000-0000-0000F5130000}"/>
    <cellStyle name="Normal 4 3 3 4 2 2 2" xfId="5530" xr:uid="{00000000-0005-0000-0000-0000F6130000}"/>
    <cellStyle name="Normal 4 3 3 4 2 2 2 2" xfId="5531" xr:uid="{00000000-0005-0000-0000-0000F7130000}"/>
    <cellStyle name="Normal 4 3 3 4 2 2 2 2 2" xfId="5532" xr:uid="{00000000-0005-0000-0000-0000F8130000}"/>
    <cellStyle name="Normal 4 3 3 4 2 2 2 2 3" xfId="5533" xr:uid="{00000000-0005-0000-0000-0000F9130000}"/>
    <cellStyle name="Normal 4 3 3 4 2 2 2 3" xfId="5534" xr:uid="{00000000-0005-0000-0000-0000FA130000}"/>
    <cellStyle name="Normal 4 3 3 4 2 2 2 4" xfId="5535" xr:uid="{00000000-0005-0000-0000-0000FB130000}"/>
    <cellStyle name="Normal 4 3 3 4 2 2 2 5" xfId="5536" xr:uid="{00000000-0005-0000-0000-0000FC130000}"/>
    <cellStyle name="Normal 4 3 3 4 2 2 3" xfId="5537" xr:uid="{00000000-0005-0000-0000-0000FD130000}"/>
    <cellStyle name="Normal 4 3 3 4 2 2 3 2" xfId="5538" xr:uid="{00000000-0005-0000-0000-0000FE130000}"/>
    <cellStyle name="Normal 4 3 3 4 2 2 3 2 2" xfId="5539" xr:uid="{00000000-0005-0000-0000-0000FF130000}"/>
    <cellStyle name="Normal 4 3 3 4 2 2 3 2 3" xfId="5540" xr:uid="{00000000-0005-0000-0000-000000140000}"/>
    <cellStyle name="Normal 4 3 3 4 2 2 3 3" xfId="5541" xr:uid="{00000000-0005-0000-0000-000001140000}"/>
    <cellStyle name="Normal 4 3 3 4 2 2 3 4" xfId="5542" xr:uid="{00000000-0005-0000-0000-000002140000}"/>
    <cellStyle name="Normal 4 3 3 4 2 2 3 5" xfId="5543" xr:uid="{00000000-0005-0000-0000-000003140000}"/>
    <cellStyle name="Normal 4 3 3 4 2 2 4" xfId="5544" xr:uid="{00000000-0005-0000-0000-000004140000}"/>
    <cellStyle name="Normal 4 3 3 4 2 2 4 2" xfId="5545" xr:uid="{00000000-0005-0000-0000-000005140000}"/>
    <cellStyle name="Normal 4 3 3 4 2 2 4 3" xfId="5546" xr:uid="{00000000-0005-0000-0000-000006140000}"/>
    <cellStyle name="Normal 4 3 3 4 2 2 5" xfId="5547" xr:uid="{00000000-0005-0000-0000-000007140000}"/>
    <cellStyle name="Normal 4 3 3 4 2 2 6" xfId="5548" xr:uid="{00000000-0005-0000-0000-000008140000}"/>
    <cellStyle name="Normal 4 3 3 4 2 2 7" xfId="5549" xr:uid="{00000000-0005-0000-0000-000009140000}"/>
    <cellStyle name="Normal 4 3 3 4 2 3" xfId="5550" xr:uid="{00000000-0005-0000-0000-00000A140000}"/>
    <cellStyle name="Normal 4 3 3 4 2 3 2" xfId="5551" xr:uid="{00000000-0005-0000-0000-00000B140000}"/>
    <cellStyle name="Normal 4 3 3 4 2 3 2 2" xfId="5552" xr:uid="{00000000-0005-0000-0000-00000C140000}"/>
    <cellStyle name="Normal 4 3 3 4 2 3 2 3" xfId="5553" xr:uid="{00000000-0005-0000-0000-00000D140000}"/>
    <cellStyle name="Normal 4 3 3 4 2 3 3" xfId="5554" xr:uid="{00000000-0005-0000-0000-00000E140000}"/>
    <cellStyle name="Normal 4 3 3 4 2 3 4" xfId="5555" xr:uid="{00000000-0005-0000-0000-00000F140000}"/>
    <cellStyle name="Normal 4 3 3 4 2 3 5" xfId="5556" xr:uid="{00000000-0005-0000-0000-000010140000}"/>
    <cellStyle name="Normal 4 3 3 4 2 4" xfId="5557" xr:uid="{00000000-0005-0000-0000-000011140000}"/>
    <cellStyle name="Normal 4 3 3 4 2 4 2" xfId="5558" xr:uid="{00000000-0005-0000-0000-000012140000}"/>
    <cellStyle name="Normal 4 3 3 4 2 4 2 2" xfId="5559" xr:uid="{00000000-0005-0000-0000-000013140000}"/>
    <cellStyle name="Normal 4 3 3 4 2 4 2 3" xfId="5560" xr:uid="{00000000-0005-0000-0000-000014140000}"/>
    <cellStyle name="Normal 4 3 3 4 2 4 3" xfId="5561" xr:uid="{00000000-0005-0000-0000-000015140000}"/>
    <cellStyle name="Normal 4 3 3 4 2 4 4" xfId="5562" xr:uid="{00000000-0005-0000-0000-000016140000}"/>
    <cellStyle name="Normal 4 3 3 4 2 4 5" xfId="5563" xr:uid="{00000000-0005-0000-0000-000017140000}"/>
    <cellStyle name="Normal 4 3 3 4 2 5" xfId="5564" xr:uid="{00000000-0005-0000-0000-000018140000}"/>
    <cellStyle name="Normal 4 3 3 4 2 5 2" xfId="5565" xr:uid="{00000000-0005-0000-0000-000019140000}"/>
    <cellStyle name="Normal 4 3 3 4 2 5 3" xfId="5566" xr:uid="{00000000-0005-0000-0000-00001A140000}"/>
    <cellStyle name="Normal 4 3 3 4 2 6" xfId="5567" xr:uid="{00000000-0005-0000-0000-00001B140000}"/>
    <cellStyle name="Normal 4 3 3 4 2 7" xfId="5568" xr:uid="{00000000-0005-0000-0000-00001C140000}"/>
    <cellStyle name="Normal 4 3 3 4 2 8" xfId="5569" xr:uid="{00000000-0005-0000-0000-00001D140000}"/>
    <cellStyle name="Normal 4 3 3 4 3" xfId="5570" xr:uid="{00000000-0005-0000-0000-00001E140000}"/>
    <cellStyle name="Normal 4 3 3 4 3 2" xfId="5571" xr:uid="{00000000-0005-0000-0000-00001F140000}"/>
    <cellStyle name="Normal 4 3 3 4 3 2 2" xfId="5572" xr:uid="{00000000-0005-0000-0000-000020140000}"/>
    <cellStyle name="Normal 4 3 3 4 3 2 2 2" xfId="5573" xr:uid="{00000000-0005-0000-0000-000021140000}"/>
    <cellStyle name="Normal 4 3 3 4 3 2 2 3" xfId="5574" xr:uid="{00000000-0005-0000-0000-000022140000}"/>
    <cellStyle name="Normal 4 3 3 4 3 2 3" xfId="5575" xr:uid="{00000000-0005-0000-0000-000023140000}"/>
    <cellStyle name="Normal 4 3 3 4 3 2 4" xfId="5576" xr:uid="{00000000-0005-0000-0000-000024140000}"/>
    <cellStyle name="Normal 4 3 3 4 3 2 5" xfId="5577" xr:uid="{00000000-0005-0000-0000-000025140000}"/>
    <cellStyle name="Normal 4 3 3 4 3 3" xfId="5578" xr:uid="{00000000-0005-0000-0000-000026140000}"/>
    <cellStyle name="Normal 4 3 3 4 3 3 2" xfId="5579" xr:uid="{00000000-0005-0000-0000-000027140000}"/>
    <cellStyle name="Normal 4 3 3 4 3 3 2 2" xfId="5580" xr:uid="{00000000-0005-0000-0000-000028140000}"/>
    <cellStyle name="Normal 4 3 3 4 3 3 2 3" xfId="5581" xr:uid="{00000000-0005-0000-0000-000029140000}"/>
    <cellStyle name="Normal 4 3 3 4 3 3 3" xfId="5582" xr:uid="{00000000-0005-0000-0000-00002A140000}"/>
    <cellStyle name="Normal 4 3 3 4 3 3 4" xfId="5583" xr:uid="{00000000-0005-0000-0000-00002B140000}"/>
    <cellStyle name="Normal 4 3 3 4 3 3 5" xfId="5584" xr:uid="{00000000-0005-0000-0000-00002C140000}"/>
    <cellStyle name="Normal 4 3 3 4 3 4" xfId="5585" xr:uid="{00000000-0005-0000-0000-00002D140000}"/>
    <cellStyle name="Normal 4 3 3 4 3 4 2" xfId="5586" xr:uid="{00000000-0005-0000-0000-00002E140000}"/>
    <cellStyle name="Normal 4 3 3 4 3 4 3" xfId="5587" xr:uid="{00000000-0005-0000-0000-00002F140000}"/>
    <cellStyle name="Normal 4 3 3 4 3 5" xfId="5588" xr:uid="{00000000-0005-0000-0000-000030140000}"/>
    <cellStyle name="Normal 4 3 3 4 3 6" xfId="5589" xr:uid="{00000000-0005-0000-0000-000031140000}"/>
    <cellStyle name="Normal 4 3 3 4 3 7" xfId="5590" xr:uid="{00000000-0005-0000-0000-000032140000}"/>
    <cellStyle name="Normal 4 3 3 4 4" xfId="5591" xr:uid="{00000000-0005-0000-0000-000033140000}"/>
    <cellStyle name="Normal 4 3 3 4 4 2" xfId="5592" xr:uid="{00000000-0005-0000-0000-000034140000}"/>
    <cellStyle name="Normal 4 3 3 4 4 2 2" xfId="5593" xr:uid="{00000000-0005-0000-0000-000035140000}"/>
    <cellStyle name="Normal 4 3 3 4 4 2 3" xfId="5594" xr:uid="{00000000-0005-0000-0000-000036140000}"/>
    <cellStyle name="Normal 4 3 3 4 4 3" xfId="5595" xr:uid="{00000000-0005-0000-0000-000037140000}"/>
    <cellStyle name="Normal 4 3 3 4 4 4" xfId="5596" xr:uid="{00000000-0005-0000-0000-000038140000}"/>
    <cellStyle name="Normal 4 3 3 4 4 5" xfId="5597" xr:uid="{00000000-0005-0000-0000-000039140000}"/>
    <cellStyle name="Normal 4 3 3 4 5" xfId="5598" xr:uid="{00000000-0005-0000-0000-00003A140000}"/>
    <cellStyle name="Normal 4 3 3 4 5 2" xfId="5599" xr:uid="{00000000-0005-0000-0000-00003B140000}"/>
    <cellStyle name="Normal 4 3 3 4 5 2 2" xfId="5600" xr:uid="{00000000-0005-0000-0000-00003C140000}"/>
    <cellStyle name="Normal 4 3 3 4 5 2 3" xfId="5601" xr:uid="{00000000-0005-0000-0000-00003D140000}"/>
    <cellStyle name="Normal 4 3 3 4 5 3" xfId="5602" xr:uid="{00000000-0005-0000-0000-00003E140000}"/>
    <cellStyle name="Normal 4 3 3 4 5 4" xfId="5603" xr:uid="{00000000-0005-0000-0000-00003F140000}"/>
    <cellStyle name="Normal 4 3 3 4 5 5" xfId="5604" xr:uid="{00000000-0005-0000-0000-000040140000}"/>
    <cellStyle name="Normal 4 3 3 4 6" xfId="5605" xr:uid="{00000000-0005-0000-0000-000041140000}"/>
    <cellStyle name="Normal 4 3 3 4 6 2" xfId="5606" xr:uid="{00000000-0005-0000-0000-000042140000}"/>
    <cellStyle name="Normal 4 3 3 4 6 3" xfId="5607" xr:uid="{00000000-0005-0000-0000-000043140000}"/>
    <cellStyle name="Normal 4 3 3 4 7" xfId="5608" xr:uid="{00000000-0005-0000-0000-000044140000}"/>
    <cellStyle name="Normal 4 3 3 4 8" xfId="5609" xr:uid="{00000000-0005-0000-0000-000045140000}"/>
    <cellStyle name="Normal 4 3 3 4 9" xfId="5610" xr:uid="{00000000-0005-0000-0000-000046140000}"/>
    <cellStyle name="Normal 4 3 3 5" xfId="5611" xr:uid="{00000000-0005-0000-0000-000047140000}"/>
    <cellStyle name="Normal 4 3 3 5 2" xfId="5612" xr:uid="{00000000-0005-0000-0000-000048140000}"/>
    <cellStyle name="Normal 4 3 3 5 2 2" xfId="5613" xr:uid="{00000000-0005-0000-0000-000049140000}"/>
    <cellStyle name="Normal 4 3 3 5 2 2 2" xfId="5614" xr:uid="{00000000-0005-0000-0000-00004A140000}"/>
    <cellStyle name="Normal 4 3 3 5 2 2 2 2" xfId="5615" xr:uid="{00000000-0005-0000-0000-00004B140000}"/>
    <cellStyle name="Normal 4 3 3 5 2 2 2 2 2" xfId="5616" xr:uid="{00000000-0005-0000-0000-00004C140000}"/>
    <cellStyle name="Normal 4 3 3 5 2 2 2 2 3" xfId="5617" xr:uid="{00000000-0005-0000-0000-00004D140000}"/>
    <cellStyle name="Normal 4 3 3 5 2 2 2 3" xfId="5618" xr:uid="{00000000-0005-0000-0000-00004E140000}"/>
    <cellStyle name="Normal 4 3 3 5 2 2 2 4" xfId="5619" xr:uid="{00000000-0005-0000-0000-00004F140000}"/>
    <cellStyle name="Normal 4 3 3 5 2 2 2 5" xfId="5620" xr:uid="{00000000-0005-0000-0000-000050140000}"/>
    <cellStyle name="Normal 4 3 3 5 2 2 3" xfId="5621" xr:uid="{00000000-0005-0000-0000-000051140000}"/>
    <cellStyle name="Normal 4 3 3 5 2 2 3 2" xfId="5622" xr:uid="{00000000-0005-0000-0000-000052140000}"/>
    <cellStyle name="Normal 4 3 3 5 2 2 3 2 2" xfId="5623" xr:uid="{00000000-0005-0000-0000-000053140000}"/>
    <cellStyle name="Normal 4 3 3 5 2 2 3 2 3" xfId="5624" xr:uid="{00000000-0005-0000-0000-000054140000}"/>
    <cellStyle name="Normal 4 3 3 5 2 2 3 3" xfId="5625" xr:uid="{00000000-0005-0000-0000-000055140000}"/>
    <cellStyle name="Normal 4 3 3 5 2 2 3 4" xfId="5626" xr:uid="{00000000-0005-0000-0000-000056140000}"/>
    <cellStyle name="Normal 4 3 3 5 2 2 3 5" xfId="5627" xr:uid="{00000000-0005-0000-0000-000057140000}"/>
    <cellStyle name="Normal 4 3 3 5 2 2 4" xfId="5628" xr:uid="{00000000-0005-0000-0000-000058140000}"/>
    <cellStyle name="Normal 4 3 3 5 2 2 4 2" xfId="5629" xr:uid="{00000000-0005-0000-0000-000059140000}"/>
    <cellStyle name="Normal 4 3 3 5 2 2 4 3" xfId="5630" xr:uid="{00000000-0005-0000-0000-00005A140000}"/>
    <cellStyle name="Normal 4 3 3 5 2 2 5" xfId="5631" xr:uid="{00000000-0005-0000-0000-00005B140000}"/>
    <cellStyle name="Normal 4 3 3 5 2 2 6" xfId="5632" xr:uid="{00000000-0005-0000-0000-00005C140000}"/>
    <cellStyle name="Normal 4 3 3 5 2 2 7" xfId="5633" xr:uid="{00000000-0005-0000-0000-00005D140000}"/>
    <cellStyle name="Normal 4 3 3 5 2 3" xfId="5634" xr:uid="{00000000-0005-0000-0000-00005E140000}"/>
    <cellStyle name="Normal 4 3 3 5 2 3 2" xfId="5635" xr:uid="{00000000-0005-0000-0000-00005F140000}"/>
    <cellStyle name="Normal 4 3 3 5 2 3 2 2" xfId="5636" xr:uid="{00000000-0005-0000-0000-000060140000}"/>
    <cellStyle name="Normal 4 3 3 5 2 3 2 3" xfId="5637" xr:uid="{00000000-0005-0000-0000-000061140000}"/>
    <cellStyle name="Normal 4 3 3 5 2 3 3" xfId="5638" xr:uid="{00000000-0005-0000-0000-000062140000}"/>
    <cellStyle name="Normal 4 3 3 5 2 3 4" xfId="5639" xr:uid="{00000000-0005-0000-0000-000063140000}"/>
    <cellStyle name="Normal 4 3 3 5 2 3 5" xfId="5640" xr:uid="{00000000-0005-0000-0000-000064140000}"/>
    <cellStyle name="Normal 4 3 3 5 2 4" xfId="5641" xr:uid="{00000000-0005-0000-0000-000065140000}"/>
    <cellStyle name="Normal 4 3 3 5 2 4 2" xfId="5642" xr:uid="{00000000-0005-0000-0000-000066140000}"/>
    <cellStyle name="Normal 4 3 3 5 2 4 2 2" xfId="5643" xr:uid="{00000000-0005-0000-0000-000067140000}"/>
    <cellStyle name="Normal 4 3 3 5 2 4 2 3" xfId="5644" xr:uid="{00000000-0005-0000-0000-000068140000}"/>
    <cellStyle name="Normal 4 3 3 5 2 4 3" xfId="5645" xr:uid="{00000000-0005-0000-0000-000069140000}"/>
    <cellStyle name="Normal 4 3 3 5 2 4 4" xfId="5646" xr:uid="{00000000-0005-0000-0000-00006A140000}"/>
    <cellStyle name="Normal 4 3 3 5 2 4 5" xfId="5647" xr:uid="{00000000-0005-0000-0000-00006B140000}"/>
    <cellStyle name="Normal 4 3 3 5 2 5" xfId="5648" xr:uid="{00000000-0005-0000-0000-00006C140000}"/>
    <cellStyle name="Normal 4 3 3 5 2 5 2" xfId="5649" xr:uid="{00000000-0005-0000-0000-00006D140000}"/>
    <cellStyle name="Normal 4 3 3 5 2 5 3" xfId="5650" xr:uid="{00000000-0005-0000-0000-00006E140000}"/>
    <cellStyle name="Normal 4 3 3 5 2 6" xfId="5651" xr:uid="{00000000-0005-0000-0000-00006F140000}"/>
    <cellStyle name="Normal 4 3 3 5 2 7" xfId="5652" xr:uid="{00000000-0005-0000-0000-000070140000}"/>
    <cellStyle name="Normal 4 3 3 5 2 8" xfId="5653" xr:uid="{00000000-0005-0000-0000-000071140000}"/>
    <cellStyle name="Normal 4 3 3 5 3" xfId="5654" xr:uid="{00000000-0005-0000-0000-000072140000}"/>
    <cellStyle name="Normal 4 3 3 5 3 2" xfId="5655" xr:uid="{00000000-0005-0000-0000-000073140000}"/>
    <cellStyle name="Normal 4 3 3 5 3 2 2" xfId="5656" xr:uid="{00000000-0005-0000-0000-000074140000}"/>
    <cellStyle name="Normal 4 3 3 5 3 2 2 2" xfId="5657" xr:uid="{00000000-0005-0000-0000-000075140000}"/>
    <cellStyle name="Normal 4 3 3 5 3 2 2 3" xfId="5658" xr:uid="{00000000-0005-0000-0000-000076140000}"/>
    <cellStyle name="Normal 4 3 3 5 3 2 3" xfId="5659" xr:uid="{00000000-0005-0000-0000-000077140000}"/>
    <cellStyle name="Normal 4 3 3 5 3 2 4" xfId="5660" xr:uid="{00000000-0005-0000-0000-000078140000}"/>
    <cellStyle name="Normal 4 3 3 5 3 2 5" xfId="5661" xr:uid="{00000000-0005-0000-0000-000079140000}"/>
    <cellStyle name="Normal 4 3 3 5 3 3" xfId="5662" xr:uid="{00000000-0005-0000-0000-00007A140000}"/>
    <cellStyle name="Normal 4 3 3 5 3 3 2" xfId="5663" xr:uid="{00000000-0005-0000-0000-00007B140000}"/>
    <cellStyle name="Normal 4 3 3 5 3 3 2 2" xfId="5664" xr:uid="{00000000-0005-0000-0000-00007C140000}"/>
    <cellStyle name="Normal 4 3 3 5 3 3 2 3" xfId="5665" xr:uid="{00000000-0005-0000-0000-00007D140000}"/>
    <cellStyle name="Normal 4 3 3 5 3 3 3" xfId="5666" xr:uid="{00000000-0005-0000-0000-00007E140000}"/>
    <cellStyle name="Normal 4 3 3 5 3 3 4" xfId="5667" xr:uid="{00000000-0005-0000-0000-00007F140000}"/>
    <cellStyle name="Normal 4 3 3 5 3 3 5" xfId="5668" xr:uid="{00000000-0005-0000-0000-000080140000}"/>
    <cellStyle name="Normal 4 3 3 5 3 4" xfId="5669" xr:uid="{00000000-0005-0000-0000-000081140000}"/>
    <cellStyle name="Normal 4 3 3 5 3 4 2" xfId="5670" xr:uid="{00000000-0005-0000-0000-000082140000}"/>
    <cellStyle name="Normal 4 3 3 5 3 4 3" xfId="5671" xr:uid="{00000000-0005-0000-0000-000083140000}"/>
    <cellStyle name="Normal 4 3 3 5 3 5" xfId="5672" xr:uid="{00000000-0005-0000-0000-000084140000}"/>
    <cellStyle name="Normal 4 3 3 5 3 6" xfId="5673" xr:uid="{00000000-0005-0000-0000-000085140000}"/>
    <cellStyle name="Normal 4 3 3 5 3 7" xfId="5674" xr:uid="{00000000-0005-0000-0000-000086140000}"/>
    <cellStyle name="Normal 4 3 3 5 4" xfId="5675" xr:uid="{00000000-0005-0000-0000-000087140000}"/>
    <cellStyle name="Normal 4 3 3 5 4 2" xfId="5676" xr:uid="{00000000-0005-0000-0000-000088140000}"/>
    <cellStyle name="Normal 4 3 3 5 4 2 2" xfId="5677" xr:uid="{00000000-0005-0000-0000-000089140000}"/>
    <cellStyle name="Normal 4 3 3 5 4 2 3" xfId="5678" xr:uid="{00000000-0005-0000-0000-00008A140000}"/>
    <cellStyle name="Normal 4 3 3 5 4 3" xfId="5679" xr:uid="{00000000-0005-0000-0000-00008B140000}"/>
    <cellStyle name="Normal 4 3 3 5 4 4" xfId="5680" xr:uid="{00000000-0005-0000-0000-00008C140000}"/>
    <cellStyle name="Normal 4 3 3 5 4 5" xfId="5681" xr:uid="{00000000-0005-0000-0000-00008D140000}"/>
    <cellStyle name="Normal 4 3 3 5 5" xfId="5682" xr:uid="{00000000-0005-0000-0000-00008E140000}"/>
    <cellStyle name="Normal 4 3 3 5 5 2" xfId="5683" xr:uid="{00000000-0005-0000-0000-00008F140000}"/>
    <cellStyle name="Normal 4 3 3 5 5 2 2" xfId="5684" xr:uid="{00000000-0005-0000-0000-000090140000}"/>
    <cellStyle name="Normal 4 3 3 5 5 2 3" xfId="5685" xr:uid="{00000000-0005-0000-0000-000091140000}"/>
    <cellStyle name="Normal 4 3 3 5 5 3" xfId="5686" xr:uid="{00000000-0005-0000-0000-000092140000}"/>
    <cellStyle name="Normal 4 3 3 5 5 4" xfId="5687" xr:uid="{00000000-0005-0000-0000-000093140000}"/>
    <cellStyle name="Normal 4 3 3 5 5 5" xfId="5688" xr:uid="{00000000-0005-0000-0000-000094140000}"/>
    <cellStyle name="Normal 4 3 3 5 6" xfId="5689" xr:uid="{00000000-0005-0000-0000-000095140000}"/>
    <cellStyle name="Normal 4 3 3 5 6 2" xfId="5690" xr:uid="{00000000-0005-0000-0000-000096140000}"/>
    <cellStyle name="Normal 4 3 3 5 6 3" xfId="5691" xr:uid="{00000000-0005-0000-0000-000097140000}"/>
    <cellStyle name="Normal 4 3 3 5 7" xfId="5692" xr:uid="{00000000-0005-0000-0000-000098140000}"/>
    <cellStyle name="Normal 4 3 3 5 8" xfId="5693" xr:uid="{00000000-0005-0000-0000-000099140000}"/>
    <cellStyle name="Normal 4 3 3 5 9" xfId="5694" xr:uid="{00000000-0005-0000-0000-00009A140000}"/>
    <cellStyle name="Normal 4 3 3 6" xfId="5695" xr:uid="{00000000-0005-0000-0000-00009B140000}"/>
    <cellStyle name="Normal 4 3 3 6 2" xfId="5696" xr:uid="{00000000-0005-0000-0000-00009C140000}"/>
    <cellStyle name="Normal 4 3 3 6 2 2" xfId="5697" xr:uid="{00000000-0005-0000-0000-00009D140000}"/>
    <cellStyle name="Normal 4 3 3 6 2 2 2" xfId="5698" xr:uid="{00000000-0005-0000-0000-00009E140000}"/>
    <cellStyle name="Normal 4 3 3 6 2 2 2 2" xfId="5699" xr:uid="{00000000-0005-0000-0000-00009F140000}"/>
    <cellStyle name="Normal 4 3 3 6 2 2 2 3" xfId="5700" xr:uid="{00000000-0005-0000-0000-0000A0140000}"/>
    <cellStyle name="Normal 4 3 3 6 2 2 3" xfId="5701" xr:uid="{00000000-0005-0000-0000-0000A1140000}"/>
    <cellStyle name="Normal 4 3 3 6 2 2 4" xfId="5702" xr:uid="{00000000-0005-0000-0000-0000A2140000}"/>
    <cellStyle name="Normal 4 3 3 6 2 2 5" xfId="5703" xr:uid="{00000000-0005-0000-0000-0000A3140000}"/>
    <cellStyle name="Normal 4 3 3 6 2 3" xfId="5704" xr:uid="{00000000-0005-0000-0000-0000A4140000}"/>
    <cellStyle name="Normal 4 3 3 6 2 3 2" xfId="5705" xr:uid="{00000000-0005-0000-0000-0000A5140000}"/>
    <cellStyle name="Normal 4 3 3 6 2 3 2 2" xfId="5706" xr:uid="{00000000-0005-0000-0000-0000A6140000}"/>
    <cellStyle name="Normal 4 3 3 6 2 3 2 3" xfId="5707" xr:uid="{00000000-0005-0000-0000-0000A7140000}"/>
    <cellStyle name="Normal 4 3 3 6 2 3 3" xfId="5708" xr:uid="{00000000-0005-0000-0000-0000A8140000}"/>
    <cellStyle name="Normal 4 3 3 6 2 3 4" xfId="5709" xr:uid="{00000000-0005-0000-0000-0000A9140000}"/>
    <cellStyle name="Normal 4 3 3 6 2 3 5" xfId="5710" xr:uid="{00000000-0005-0000-0000-0000AA140000}"/>
    <cellStyle name="Normal 4 3 3 6 2 4" xfId="5711" xr:uid="{00000000-0005-0000-0000-0000AB140000}"/>
    <cellStyle name="Normal 4 3 3 6 2 4 2" xfId="5712" xr:uid="{00000000-0005-0000-0000-0000AC140000}"/>
    <cellStyle name="Normal 4 3 3 6 2 4 3" xfId="5713" xr:uid="{00000000-0005-0000-0000-0000AD140000}"/>
    <cellStyle name="Normal 4 3 3 6 2 5" xfId="5714" xr:uid="{00000000-0005-0000-0000-0000AE140000}"/>
    <cellStyle name="Normal 4 3 3 6 2 6" xfId="5715" xr:uid="{00000000-0005-0000-0000-0000AF140000}"/>
    <cellStyle name="Normal 4 3 3 6 2 7" xfId="5716" xr:uid="{00000000-0005-0000-0000-0000B0140000}"/>
    <cellStyle name="Normal 4 3 3 6 3" xfId="5717" xr:uid="{00000000-0005-0000-0000-0000B1140000}"/>
    <cellStyle name="Normal 4 3 3 6 3 2" xfId="5718" xr:uid="{00000000-0005-0000-0000-0000B2140000}"/>
    <cellStyle name="Normal 4 3 3 6 3 2 2" xfId="5719" xr:uid="{00000000-0005-0000-0000-0000B3140000}"/>
    <cellStyle name="Normal 4 3 3 6 3 2 3" xfId="5720" xr:uid="{00000000-0005-0000-0000-0000B4140000}"/>
    <cellStyle name="Normal 4 3 3 6 3 3" xfId="5721" xr:uid="{00000000-0005-0000-0000-0000B5140000}"/>
    <cellStyle name="Normal 4 3 3 6 3 4" xfId="5722" xr:uid="{00000000-0005-0000-0000-0000B6140000}"/>
    <cellStyle name="Normal 4 3 3 6 3 5" xfId="5723" xr:uid="{00000000-0005-0000-0000-0000B7140000}"/>
    <cellStyle name="Normal 4 3 3 6 4" xfId="5724" xr:uid="{00000000-0005-0000-0000-0000B8140000}"/>
    <cellStyle name="Normal 4 3 3 6 4 2" xfId="5725" xr:uid="{00000000-0005-0000-0000-0000B9140000}"/>
    <cellStyle name="Normal 4 3 3 6 4 2 2" xfId="5726" xr:uid="{00000000-0005-0000-0000-0000BA140000}"/>
    <cellStyle name="Normal 4 3 3 6 4 2 3" xfId="5727" xr:uid="{00000000-0005-0000-0000-0000BB140000}"/>
    <cellStyle name="Normal 4 3 3 6 4 3" xfId="5728" xr:uid="{00000000-0005-0000-0000-0000BC140000}"/>
    <cellStyle name="Normal 4 3 3 6 4 4" xfId="5729" xr:uid="{00000000-0005-0000-0000-0000BD140000}"/>
    <cellStyle name="Normal 4 3 3 6 4 5" xfId="5730" xr:uid="{00000000-0005-0000-0000-0000BE140000}"/>
    <cellStyle name="Normal 4 3 3 6 5" xfId="5731" xr:uid="{00000000-0005-0000-0000-0000BF140000}"/>
    <cellStyle name="Normal 4 3 3 6 5 2" xfId="5732" xr:uid="{00000000-0005-0000-0000-0000C0140000}"/>
    <cellStyle name="Normal 4 3 3 6 5 3" xfId="5733" xr:uid="{00000000-0005-0000-0000-0000C1140000}"/>
    <cellStyle name="Normal 4 3 3 6 6" xfId="5734" xr:uid="{00000000-0005-0000-0000-0000C2140000}"/>
    <cellStyle name="Normal 4 3 3 6 7" xfId="5735" xr:uid="{00000000-0005-0000-0000-0000C3140000}"/>
    <cellStyle name="Normal 4 3 3 6 8" xfId="5736" xr:uid="{00000000-0005-0000-0000-0000C4140000}"/>
    <cellStyle name="Normal 4 3 3 7" xfId="5737" xr:uid="{00000000-0005-0000-0000-0000C5140000}"/>
    <cellStyle name="Normal 4 3 3 7 2" xfId="5738" xr:uid="{00000000-0005-0000-0000-0000C6140000}"/>
    <cellStyle name="Normal 4 3 3 7 2 2" xfId="5739" xr:uid="{00000000-0005-0000-0000-0000C7140000}"/>
    <cellStyle name="Normal 4 3 3 7 2 2 2" xfId="5740" xr:uid="{00000000-0005-0000-0000-0000C8140000}"/>
    <cellStyle name="Normal 4 3 3 7 2 2 3" xfId="5741" xr:uid="{00000000-0005-0000-0000-0000C9140000}"/>
    <cellStyle name="Normal 4 3 3 7 2 3" xfId="5742" xr:uid="{00000000-0005-0000-0000-0000CA140000}"/>
    <cellStyle name="Normal 4 3 3 7 2 4" xfId="5743" xr:uid="{00000000-0005-0000-0000-0000CB140000}"/>
    <cellStyle name="Normal 4 3 3 7 2 5" xfId="5744" xr:uid="{00000000-0005-0000-0000-0000CC140000}"/>
    <cellStyle name="Normal 4 3 3 7 3" xfId="5745" xr:uid="{00000000-0005-0000-0000-0000CD140000}"/>
    <cellStyle name="Normal 4 3 3 7 3 2" xfId="5746" xr:uid="{00000000-0005-0000-0000-0000CE140000}"/>
    <cellStyle name="Normal 4 3 3 7 3 2 2" xfId="5747" xr:uid="{00000000-0005-0000-0000-0000CF140000}"/>
    <cellStyle name="Normal 4 3 3 7 3 2 3" xfId="5748" xr:uid="{00000000-0005-0000-0000-0000D0140000}"/>
    <cellStyle name="Normal 4 3 3 7 3 3" xfId="5749" xr:uid="{00000000-0005-0000-0000-0000D1140000}"/>
    <cellStyle name="Normal 4 3 3 7 3 4" xfId="5750" xr:uid="{00000000-0005-0000-0000-0000D2140000}"/>
    <cellStyle name="Normal 4 3 3 7 3 5" xfId="5751" xr:uid="{00000000-0005-0000-0000-0000D3140000}"/>
    <cellStyle name="Normal 4 3 3 7 4" xfId="5752" xr:uid="{00000000-0005-0000-0000-0000D4140000}"/>
    <cellStyle name="Normal 4 3 3 7 4 2" xfId="5753" xr:uid="{00000000-0005-0000-0000-0000D5140000}"/>
    <cellStyle name="Normal 4 3 3 7 4 3" xfId="5754" xr:uid="{00000000-0005-0000-0000-0000D6140000}"/>
    <cellStyle name="Normal 4 3 3 7 5" xfId="5755" xr:uid="{00000000-0005-0000-0000-0000D7140000}"/>
    <cellStyle name="Normal 4 3 3 7 6" xfId="5756" xr:uid="{00000000-0005-0000-0000-0000D8140000}"/>
    <cellStyle name="Normal 4 3 3 7 7" xfId="5757" xr:uid="{00000000-0005-0000-0000-0000D9140000}"/>
    <cellStyle name="Normal 4 3 3 8" xfId="5758" xr:uid="{00000000-0005-0000-0000-0000DA140000}"/>
    <cellStyle name="Normal 4 3 3 8 2" xfId="5759" xr:uid="{00000000-0005-0000-0000-0000DB140000}"/>
    <cellStyle name="Normal 4 3 3 8 2 2" xfId="5760" xr:uid="{00000000-0005-0000-0000-0000DC140000}"/>
    <cellStyle name="Normal 4 3 3 8 2 2 2" xfId="5761" xr:uid="{00000000-0005-0000-0000-0000DD140000}"/>
    <cellStyle name="Normal 4 3 3 8 2 2 3" xfId="5762" xr:uid="{00000000-0005-0000-0000-0000DE140000}"/>
    <cellStyle name="Normal 4 3 3 8 2 3" xfId="5763" xr:uid="{00000000-0005-0000-0000-0000DF140000}"/>
    <cellStyle name="Normal 4 3 3 8 2 4" xfId="5764" xr:uid="{00000000-0005-0000-0000-0000E0140000}"/>
    <cellStyle name="Normal 4 3 3 8 2 5" xfId="5765" xr:uid="{00000000-0005-0000-0000-0000E1140000}"/>
    <cellStyle name="Normal 4 3 3 8 3" xfId="5766" xr:uid="{00000000-0005-0000-0000-0000E2140000}"/>
    <cellStyle name="Normal 4 3 3 8 3 2" xfId="5767" xr:uid="{00000000-0005-0000-0000-0000E3140000}"/>
    <cellStyle name="Normal 4 3 3 8 3 2 2" xfId="5768" xr:uid="{00000000-0005-0000-0000-0000E4140000}"/>
    <cellStyle name="Normal 4 3 3 8 3 2 3" xfId="5769" xr:uid="{00000000-0005-0000-0000-0000E5140000}"/>
    <cellStyle name="Normal 4 3 3 8 3 3" xfId="5770" xr:uid="{00000000-0005-0000-0000-0000E6140000}"/>
    <cellStyle name="Normal 4 3 3 8 3 4" xfId="5771" xr:uid="{00000000-0005-0000-0000-0000E7140000}"/>
    <cellStyle name="Normal 4 3 3 8 3 5" xfId="5772" xr:uid="{00000000-0005-0000-0000-0000E8140000}"/>
    <cellStyle name="Normal 4 3 3 8 4" xfId="5773" xr:uid="{00000000-0005-0000-0000-0000E9140000}"/>
    <cellStyle name="Normal 4 3 3 8 4 2" xfId="5774" xr:uid="{00000000-0005-0000-0000-0000EA140000}"/>
    <cellStyle name="Normal 4 3 3 8 4 3" xfId="5775" xr:uid="{00000000-0005-0000-0000-0000EB140000}"/>
    <cellStyle name="Normal 4 3 3 8 5" xfId="5776" xr:uid="{00000000-0005-0000-0000-0000EC140000}"/>
    <cellStyle name="Normal 4 3 3 8 6" xfId="5777" xr:uid="{00000000-0005-0000-0000-0000ED140000}"/>
    <cellStyle name="Normal 4 3 3 8 7" xfId="5778" xr:uid="{00000000-0005-0000-0000-0000EE140000}"/>
    <cellStyle name="Normal 4 3 3 9" xfId="5779" xr:uid="{00000000-0005-0000-0000-0000EF140000}"/>
    <cellStyle name="Normal 4 3 3 9 2" xfId="5780" xr:uid="{00000000-0005-0000-0000-0000F0140000}"/>
    <cellStyle name="Normal 4 3 3 9 2 2" xfId="5781" xr:uid="{00000000-0005-0000-0000-0000F1140000}"/>
    <cellStyle name="Normal 4 3 3 9 2 3" xfId="5782" xr:uid="{00000000-0005-0000-0000-0000F2140000}"/>
    <cellStyle name="Normal 4 3 3 9 3" xfId="5783" xr:uid="{00000000-0005-0000-0000-0000F3140000}"/>
    <cellStyle name="Normal 4 3 3 9 4" xfId="5784" xr:uid="{00000000-0005-0000-0000-0000F4140000}"/>
    <cellStyle name="Normal 4 3 3 9 5" xfId="5785" xr:uid="{00000000-0005-0000-0000-0000F5140000}"/>
    <cellStyle name="Normal 4 3 4" xfId="5786" xr:uid="{00000000-0005-0000-0000-0000F6140000}"/>
    <cellStyle name="Normal 4 3 4 10" xfId="5787" xr:uid="{00000000-0005-0000-0000-0000F7140000}"/>
    <cellStyle name="Normal 4 3 4 11" xfId="5788" xr:uid="{00000000-0005-0000-0000-0000F8140000}"/>
    <cellStyle name="Normal 4 3 4 12" xfId="5789" xr:uid="{00000000-0005-0000-0000-0000F9140000}"/>
    <cellStyle name="Normal 4 3 4 2" xfId="5790" xr:uid="{00000000-0005-0000-0000-0000FA140000}"/>
    <cellStyle name="Normal 4 3 4 2 2" xfId="5791" xr:uid="{00000000-0005-0000-0000-0000FB140000}"/>
    <cellStyle name="Normal 4 3 4 2 2 2" xfId="5792" xr:uid="{00000000-0005-0000-0000-0000FC140000}"/>
    <cellStyle name="Normal 4 3 4 2 2 2 2" xfId="5793" xr:uid="{00000000-0005-0000-0000-0000FD140000}"/>
    <cellStyle name="Normal 4 3 4 2 2 2 2 2" xfId="5794" xr:uid="{00000000-0005-0000-0000-0000FE140000}"/>
    <cellStyle name="Normal 4 3 4 2 2 2 2 2 2" xfId="5795" xr:uid="{00000000-0005-0000-0000-0000FF140000}"/>
    <cellStyle name="Normal 4 3 4 2 2 2 2 2 3" xfId="5796" xr:uid="{00000000-0005-0000-0000-000000150000}"/>
    <cellStyle name="Normal 4 3 4 2 2 2 2 3" xfId="5797" xr:uid="{00000000-0005-0000-0000-000001150000}"/>
    <cellStyle name="Normal 4 3 4 2 2 2 2 4" xfId="5798" xr:uid="{00000000-0005-0000-0000-000002150000}"/>
    <cellStyle name="Normal 4 3 4 2 2 2 2 5" xfId="5799" xr:uid="{00000000-0005-0000-0000-000003150000}"/>
    <cellStyle name="Normal 4 3 4 2 2 2 3" xfId="5800" xr:uid="{00000000-0005-0000-0000-000004150000}"/>
    <cellStyle name="Normal 4 3 4 2 2 2 3 2" xfId="5801" xr:uid="{00000000-0005-0000-0000-000005150000}"/>
    <cellStyle name="Normal 4 3 4 2 2 2 3 2 2" xfId="5802" xr:uid="{00000000-0005-0000-0000-000006150000}"/>
    <cellStyle name="Normal 4 3 4 2 2 2 3 2 3" xfId="5803" xr:uid="{00000000-0005-0000-0000-000007150000}"/>
    <cellStyle name="Normal 4 3 4 2 2 2 3 3" xfId="5804" xr:uid="{00000000-0005-0000-0000-000008150000}"/>
    <cellStyle name="Normal 4 3 4 2 2 2 3 4" xfId="5805" xr:uid="{00000000-0005-0000-0000-000009150000}"/>
    <cellStyle name="Normal 4 3 4 2 2 2 3 5" xfId="5806" xr:uid="{00000000-0005-0000-0000-00000A150000}"/>
    <cellStyle name="Normal 4 3 4 2 2 2 4" xfId="5807" xr:uid="{00000000-0005-0000-0000-00000B150000}"/>
    <cellStyle name="Normal 4 3 4 2 2 2 4 2" xfId="5808" xr:uid="{00000000-0005-0000-0000-00000C150000}"/>
    <cellStyle name="Normal 4 3 4 2 2 2 4 3" xfId="5809" xr:uid="{00000000-0005-0000-0000-00000D150000}"/>
    <cellStyle name="Normal 4 3 4 2 2 2 5" xfId="5810" xr:uid="{00000000-0005-0000-0000-00000E150000}"/>
    <cellStyle name="Normal 4 3 4 2 2 2 6" xfId="5811" xr:uid="{00000000-0005-0000-0000-00000F150000}"/>
    <cellStyle name="Normal 4 3 4 2 2 2 7" xfId="5812" xr:uid="{00000000-0005-0000-0000-000010150000}"/>
    <cellStyle name="Normal 4 3 4 2 2 3" xfId="5813" xr:uid="{00000000-0005-0000-0000-000011150000}"/>
    <cellStyle name="Normal 4 3 4 2 2 3 2" xfId="5814" xr:uid="{00000000-0005-0000-0000-000012150000}"/>
    <cellStyle name="Normal 4 3 4 2 2 3 2 2" xfId="5815" xr:uid="{00000000-0005-0000-0000-000013150000}"/>
    <cellStyle name="Normal 4 3 4 2 2 3 2 3" xfId="5816" xr:uid="{00000000-0005-0000-0000-000014150000}"/>
    <cellStyle name="Normal 4 3 4 2 2 3 3" xfId="5817" xr:uid="{00000000-0005-0000-0000-000015150000}"/>
    <cellStyle name="Normal 4 3 4 2 2 3 4" xfId="5818" xr:uid="{00000000-0005-0000-0000-000016150000}"/>
    <cellStyle name="Normal 4 3 4 2 2 3 5" xfId="5819" xr:uid="{00000000-0005-0000-0000-000017150000}"/>
    <cellStyle name="Normal 4 3 4 2 2 4" xfId="5820" xr:uid="{00000000-0005-0000-0000-000018150000}"/>
    <cellStyle name="Normal 4 3 4 2 2 4 2" xfId="5821" xr:uid="{00000000-0005-0000-0000-000019150000}"/>
    <cellStyle name="Normal 4 3 4 2 2 4 2 2" xfId="5822" xr:uid="{00000000-0005-0000-0000-00001A150000}"/>
    <cellStyle name="Normal 4 3 4 2 2 4 2 3" xfId="5823" xr:uid="{00000000-0005-0000-0000-00001B150000}"/>
    <cellStyle name="Normal 4 3 4 2 2 4 3" xfId="5824" xr:uid="{00000000-0005-0000-0000-00001C150000}"/>
    <cellStyle name="Normal 4 3 4 2 2 4 4" xfId="5825" xr:uid="{00000000-0005-0000-0000-00001D150000}"/>
    <cellStyle name="Normal 4 3 4 2 2 4 5" xfId="5826" xr:uid="{00000000-0005-0000-0000-00001E150000}"/>
    <cellStyle name="Normal 4 3 4 2 2 5" xfId="5827" xr:uid="{00000000-0005-0000-0000-00001F150000}"/>
    <cellStyle name="Normal 4 3 4 2 2 5 2" xfId="5828" xr:uid="{00000000-0005-0000-0000-000020150000}"/>
    <cellStyle name="Normal 4 3 4 2 2 5 3" xfId="5829" xr:uid="{00000000-0005-0000-0000-000021150000}"/>
    <cellStyle name="Normal 4 3 4 2 2 6" xfId="5830" xr:uid="{00000000-0005-0000-0000-000022150000}"/>
    <cellStyle name="Normal 4 3 4 2 2 7" xfId="5831" xr:uid="{00000000-0005-0000-0000-000023150000}"/>
    <cellStyle name="Normal 4 3 4 2 2 8" xfId="5832" xr:uid="{00000000-0005-0000-0000-000024150000}"/>
    <cellStyle name="Normal 4 3 4 2 3" xfId="5833" xr:uid="{00000000-0005-0000-0000-000025150000}"/>
    <cellStyle name="Normal 4 3 4 2 3 2" xfId="5834" xr:uid="{00000000-0005-0000-0000-000026150000}"/>
    <cellStyle name="Normal 4 3 4 2 3 2 2" xfId="5835" xr:uid="{00000000-0005-0000-0000-000027150000}"/>
    <cellStyle name="Normal 4 3 4 2 3 2 2 2" xfId="5836" xr:uid="{00000000-0005-0000-0000-000028150000}"/>
    <cellStyle name="Normal 4 3 4 2 3 2 2 3" xfId="5837" xr:uid="{00000000-0005-0000-0000-000029150000}"/>
    <cellStyle name="Normal 4 3 4 2 3 2 3" xfId="5838" xr:uid="{00000000-0005-0000-0000-00002A150000}"/>
    <cellStyle name="Normal 4 3 4 2 3 2 4" xfId="5839" xr:uid="{00000000-0005-0000-0000-00002B150000}"/>
    <cellStyle name="Normal 4 3 4 2 3 2 5" xfId="5840" xr:uid="{00000000-0005-0000-0000-00002C150000}"/>
    <cellStyle name="Normal 4 3 4 2 3 3" xfId="5841" xr:uid="{00000000-0005-0000-0000-00002D150000}"/>
    <cellStyle name="Normal 4 3 4 2 3 3 2" xfId="5842" xr:uid="{00000000-0005-0000-0000-00002E150000}"/>
    <cellStyle name="Normal 4 3 4 2 3 3 2 2" xfId="5843" xr:uid="{00000000-0005-0000-0000-00002F150000}"/>
    <cellStyle name="Normal 4 3 4 2 3 3 2 3" xfId="5844" xr:uid="{00000000-0005-0000-0000-000030150000}"/>
    <cellStyle name="Normal 4 3 4 2 3 3 3" xfId="5845" xr:uid="{00000000-0005-0000-0000-000031150000}"/>
    <cellStyle name="Normal 4 3 4 2 3 3 4" xfId="5846" xr:uid="{00000000-0005-0000-0000-000032150000}"/>
    <cellStyle name="Normal 4 3 4 2 3 3 5" xfId="5847" xr:uid="{00000000-0005-0000-0000-000033150000}"/>
    <cellStyle name="Normal 4 3 4 2 3 4" xfId="5848" xr:uid="{00000000-0005-0000-0000-000034150000}"/>
    <cellStyle name="Normal 4 3 4 2 3 4 2" xfId="5849" xr:uid="{00000000-0005-0000-0000-000035150000}"/>
    <cellStyle name="Normal 4 3 4 2 3 4 3" xfId="5850" xr:uid="{00000000-0005-0000-0000-000036150000}"/>
    <cellStyle name="Normal 4 3 4 2 3 5" xfId="5851" xr:uid="{00000000-0005-0000-0000-000037150000}"/>
    <cellStyle name="Normal 4 3 4 2 3 6" xfId="5852" xr:uid="{00000000-0005-0000-0000-000038150000}"/>
    <cellStyle name="Normal 4 3 4 2 3 7" xfId="5853" xr:uid="{00000000-0005-0000-0000-000039150000}"/>
    <cellStyle name="Normal 4 3 4 2 4" xfId="5854" xr:uid="{00000000-0005-0000-0000-00003A150000}"/>
    <cellStyle name="Normal 4 3 4 2 4 2" xfId="5855" xr:uid="{00000000-0005-0000-0000-00003B150000}"/>
    <cellStyle name="Normal 4 3 4 2 4 2 2" xfId="5856" xr:uid="{00000000-0005-0000-0000-00003C150000}"/>
    <cellStyle name="Normal 4 3 4 2 4 2 3" xfId="5857" xr:uid="{00000000-0005-0000-0000-00003D150000}"/>
    <cellStyle name="Normal 4 3 4 2 4 3" xfId="5858" xr:uid="{00000000-0005-0000-0000-00003E150000}"/>
    <cellStyle name="Normal 4 3 4 2 4 4" xfId="5859" xr:uid="{00000000-0005-0000-0000-00003F150000}"/>
    <cellStyle name="Normal 4 3 4 2 4 5" xfId="5860" xr:uid="{00000000-0005-0000-0000-000040150000}"/>
    <cellStyle name="Normal 4 3 4 2 5" xfId="5861" xr:uid="{00000000-0005-0000-0000-000041150000}"/>
    <cellStyle name="Normal 4 3 4 2 5 2" xfId="5862" xr:uid="{00000000-0005-0000-0000-000042150000}"/>
    <cellStyle name="Normal 4 3 4 2 5 2 2" xfId="5863" xr:uid="{00000000-0005-0000-0000-000043150000}"/>
    <cellStyle name="Normal 4 3 4 2 5 2 3" xfId="5864" xr:uid="{00000000-0005-0000-0000-000044150000}"/>
    <cellStyle name="Normal 4 3 4 2 5 3" xfId="5865" xr:uid="{00000000-0005-0000-0000-000045150000}"/>
    <cellStyle name="Normal 4 3 4 2 5 4" xfId="5866" xr:uid="{00000000-0005-0000-0000-000046150000}"/>
    <cellStyle name="Normal 4 3 4 2 5 5" xfId="5867" xr:uid="{00000000-0005-0000-0000-000047150000}"/>
    <cellStyle name="Normal 4 3 4 2 6" xfId="5868" xr:uid="{00000000-0005-0000-0000-000048150000}"/>
    <cellStyle name="Normal 4 3 4 2 6 2" xfId="5869" xr:uid="{00000000-0005-0000-0000-000049150000}"/>
    <cellStyle name="Normal 4 3 4 2 6 3" xfId="5870" xr:uid="{00000000-0005-0000-0000-00004A150000}"/>
    <cellStyle name="Normal 4 3 4 2 7" xfId="5871" xr:uid="{00000000-0005-0000-0000-00004B150000}"/>
    <cellStyle name="Normal 4 3 4 2 8" xfId="5872" xr:uid="{00000000-0005-0000-0000-00004C150000}"/>
    <cellStyle name="Normal 4 3 4 2 9" xfId="5873" xr:uid="{00000000-0005-0000-0000-00004D150000}"/>
    <cellStyle name="Normal 4 3 4 3" xfId="5874" xr:uid="{00000000-0005-0000-0000-00004E150000}"/>
    <cellStyle name="Normal 4 3 4 3 2" xfId="5875" xr:uid="{00000000-0005-0000-0000-00004F150000}"/>
    <cellStyle name="Normal 4 3 4 3 2 2" xfId="5876" xr:uid="{00000000-0005-0000-0000-000050150000}"/>
    <cellStyle name="Normal 4 3 4 3 2 2 2" xfId="5877" xr:uid="{00000000-0005-0000-0000-000051150000}"/>
    <cellStyle name="Normal 4 3 4 3 2 2 2 2" xfId="5878" xr:uid="{00000000-0005-0000-0000-000052150000}"/>
    <cellStyle name="Normal 4 3 4 3 2 2 2 2 2" xfId="5879" xr:uid="{00000000-0005-0000-0000-000053150000}"/>
    <cellStyle name="Normal 4 3 4 3 2 2 2 2 3" xfId="5880" xr:uid="{00000000-0005-0000-0000-000054150000}"/>
    <cellStyle name="Normal 4 3 4 3 2 2 2 3" xfId="5881" xr:uid="{00000000-0005-0000-0000-000055150000}"/>
    <cellStyle name="Normal 4 3 4 3 2 2 2 4" xfId="5882" xr:uid="{00000000-0005-0000-0000-000056150000}"/>
    <cellStyle name="Normal 4 3 4 3 2 2 2 5" xfId="5883" xr:uid="{00000000-0005-0000-0000-000057150000}"/>
    <cellStyle name="Normal 4 3 4 3 2 2 3" xfId="5884" xr:uid="{00000000-0005-0000-0000-000058150000}"/>
    <cellStyle name="Normal 4 3 4 3 2 2 3 2" xfId="5885" xr:uid="{00000000-0005-0000-0000-000059150000}"/>
    <cellStyle name="Normal 4 3 4 3 2 2 3 2 2" xfId="5886" xr:uid="{00000000-0005-0000-0000-00005A150000}"/>
    <cellStyle name="Normal 4 3 4 3 2 2 3 2 3" xfId="5887" xr:uid="{00000000-0005-0000-0000-00005B150000}"/>
    <cellStyle name="Normal 4 3 4 3 2 2 3 3" xfId="5888" xr:uid="{00000000-0005-0000-0000-00005C150000}"/>
    <cellStyle name="Normal 4 3 4 3 2 2 3 4" xfId="5889" xr:uid="{00000000-0005-0000-0000-00005D150000}"/>
    <cellStyle name="Normal 4 3 4 3 2 2 3 5" xfId="5890" xr:uid="{00000000-0005-0000-0000-00005E150000}"/>
    <cellStyle name="Normal 4 3 4 3 2 2 4" xfId="5891" xr:uid="{00000000-0005-0000-0000-00005F150000}"/>
    <cellStyle name="Normal 4 3 4 3 2 2 4 2" xfId="5892" xr:uid="{00000000-0005-0000-0000-000060150000}"/>
    <cellStyle name="Normal 4 3 4 3 2 2 4 3" xfId="5893" xr:uid="{00000000-0005-0000-0000-000061150000}"/>
    <cellStyle name="Normal 4 3 4 3 2 2 5" xfId="5894" xr:uid="{00000000-0005-0000-0000-000062150000}"/>
    <cellStyle name="Normal 4 3 4 3 2 2 6" xfId="5895" xr:uid="{00000000-0005-0000-0000-000063150000}"/>
    <cellStyle name="Normal 4 3 4 3 2 2 7" xfId="5896" xr:uid="{00000000-0005-0000-0000-000064150000}"/>
    <cellStyle name="Normal 4 3 4 3 2 3" xfId="5897" xr:uid="{00000000-0005-0000-0000-000065150000}"/>
    <cellStyle name="Normal 4 3 4 3 2 3 2" xfId="5898" xr:uid="{00000000-0005-0000-0000-000066150000}"/>
    <cellStyle name="Normal 4 3 4 3 2 3 2 2" xfId="5899" xr:uid="{00000000-0005-0000-0000-000067150000}"/>
    <cellStyle name="Normal 4 3 4 3 2 3 2 3" xfId="5900" xr:uid="{00000000-0005-0000-0000-000068150000}"/>
    <cellStyle name="Normal 4 3 4 3 2 3 3" xfId="5901" xr:uid="{00000000-0005-0000-0000-000069150000}"/>
    <cellStyle name="Normal 4 3 4 3 2 3 4" xfId="5902" xr:uid="{00000000-0005-0000-0000-00006A150000}"/>
    <cellStyle name="Normal 4 3 4 3 2 3 5" xfId="5903" xr:uid="{00000000-0005-0000-0000-00006B150000}"/>
    <cellStyle name="Normal 4 3 4 3 2 4" xfId="5904" xr:uid="{00000000-0005-0000-0000-00006C150000}"/>
    <cellStyle name="Normal 4 3 4 3 2 4 2" xfId="5905" xr:uid="{00000000-0005-0000-0000-00006D150000}"/>
    <cellStyle name="Normal 4 3 4 3 2 4 2 2" xfId="5906" xr:uid="{00000000-0005-0000-0000-00006E150000}"/>
    <cellStyle name="Normal 4 3 4 3 2 4 2 3" xfId="5907" xr:uid="{00000000-0005-0000-0000-00006F150000}"/>
    <cellStyle name="Normal 4 3 4 3 2 4 3" xfId="5908" xr:uid="{00000000-0005-0000-0000-000070150000}"/>
    <cellStyle name="Normal 4 3 4 3 2 4 4" xfId="5909" xr:uid="{00000000-0005-0000-0000-000071150000}"/>
    <cellStyle name="Normal 4 3 4 3 2 4 5" xfId="5910" xr:uid="{00000000-0005-0000-0000-000072150000}"/>
    <cellStyle name="Normal 4 3 4 3 2 5" xfId="5911" xr:uid="{00000000-0005-0000-0000-000073150000}"/>
    <cellStyle name="Normal 4 3 4 3 2 5 2" xfId="5912" xr:uid="{00000000-0005-0000-0000-000074150000}"/>
    <cellStyle name="Normal 4 3 4 3 2 5 3" xfId="5913" xr:uid="{00000000-0005-0000-0000-000075150000}"/>
    <cellStyle name="Normal 4 3 4 3 2 6" xfId="5914" xr:uid="{00000000-0005-0000-0000-000076150000}"/>
    <cellStyle name="Normal 4 3 4 3 2 7" xfId="5915" xr:uid="{00000000-0005-0000-0000-000077150000}"/>
    <cellStyle name="Normal 4 3 4 3 2 8" xfId="5916" xr:uid="{00000000-0005-0000-0000-000078150000}"/>
    <cellStyle name="Normal 4 3 4 3 3" xfId="5917" xr:uid="{00000000-0005-0000-0000-000079150000}"/>
    <cellStyle name="Normal 4 3 4 3 3 2" xfId="5918" xr:uid="{00000000-0005-0000-0000-00007A150000}"/>
    <cellStyle name="Normal 4 3 4 3 3 2 2" xfId="5919" xr:uid="{00000000-0005-0000-0000-00007B150000}"/>
    <cellStyle name="Normal 4 3 4 3 3 2 2 2" xfId="5920" xr:uid="{00000000-0005-0000-0000-00007C150000}"/>
    <cellStyle name="Normal 4 3 4 3 3 2 2 3" xfId="5921" xr:uid="{00000000-0005-0000-0000-00007D150000}"/>
    <cellStyle name="Normal 4 3 4 3 3 2 3" xfId="5922" xr:uid="{00000000-0005-0000-0000-00007E150000}"/>
    <cellStyle name="Normal 4 3 4 3 3 2 4" xfId="5923" xr:uid="{00000000-0005-0000-0000-00007F150000}"/>
    <cellStyle name="Normal 4 3 4 3 3 2 5" xfId="5924" xr:uid="{00000000-0005-0000-0000-000080150000}"/>
    <cellStyle name="Normal 4 3 4 3 3 3" xfId="5925" xr:uid="{00000000-0005-0000-0000-000081150000}"/>
    <cellStyle name="Normal 4 3 4 3 3 3 2" xfId="5926" xr:uid="{00000000-0005-0000-0000-000082150000}"/>
    <cellStyle name="Normal 4 3 4 3 3 3 2 2" xfId="5927" xr:uid="{00000000-0005-0000-0000-000083150000}"/>
    <cellStyle name="Normal 4 3 4 3 3 3 2 3" xfId="5928" xr:uid="{00000000-0005-0000-0000-000084150000}"/>
    <cellStyle name="Normal 4 3 4 3 3 3 3" xfId="5929" xr:uid="{00000000-0005-0000-0000-000085150000}"/>
    <cellStyle name="Normal 4 3 4 3 3 3 4" xfId="5930" xr:uid="{00000000-0005-0000-0000-000086150000}"/>
    <cellStyle name="Normal 4 3 4 3 3 3 5" xfId="5931" xr:uid="{00000000-0005-0000-0000-000087150000}"/>
    <cellStyle name="Normal 4 3 4 3 3 4" xfId="5932" xr:uid="{00000000-0005-0000-0000-000088150000}"/>
    <cellStyle name="Normal 4 3 4 3 3 4 2" xfId="5933" xr:uid="{00000000-0005-0000-0000-000089150000}"/>
    <cellStyle name="Normal 4 3 4 3 3 4 3" xfId="5934" xr:uid="{00000000-0005-0000-0000-00008A150000}"/>
    <cellStyle name="Normal 4 3 4 3 3 5" xfId="5935" xr:uid="{00000000-0005-0000-0000-00008B150000}"/>
    <cellStyle name="Normal 4 3 4 3 3 6" xfId="5936" xr:uid="{00000000-0005-0000-0000-00008C150000}"/>
    <cellStyle name="Normal 4 3 4 3 3 7" xfId="5937" xr:uid="{00000000-0005-0000-0000-00008D150000}"/>
    <cellStyle name="Normal 4 3 4 3 4" xfId="5938" xr:uid="{00000000-0005-0000-0000-00008E150000}"/>
    <cellStyle name="Normal 4 3 4 3 4 2" xfId="5939" xr:uid="{00000000-0005-0000-0000-00008F150000}"/>
    <cellStyle name="Normal 4 3 4 3 4 2 2" xfId="5940" xr:uid="{00000000-0005-0000-0000-000090150000}"/>
    <cellStyle name="Normal 4 3 4 3 4 2 3" xfId="5941" xr:uid="{00000000-0005-0000-0000-000091150000}"/>
    <cellStyle name="Normal 4 3 4 3 4 3" xfId="5942" xr:uid="{00000000-0005-0000-0000-000092150000}"/>
    <cellStyle name="Normal 4 3 4 3 4 4" xfId="5943" xr:uid="{00000000-0005-0000-0000-000093150000}"/>
    <cellStyle name="Normal 4 3 4 3 4 5" xfId="5944" xr:uid="{00000000-0005-0000-0000-000094150000}"/>
    <cellStyle name="Normal 4 3 4 3 5" xfId="5945" xr:uid="{00000000-0005-0000-0000-000095150000}"/>
    <cellStyle name="Normal 4 3 4 3 5 2" xfId="5946" xr:uid="{00000000-0005-0000-0000-000096150000}"/>
    <cellStyle name="Normal 4 3 4 3 5 2 2" xfId="5947" xr:uid="{00000000-0005-0000-0000-000097150000}"/>
    <cellStyle name="Normal 4 3 4 3 5 2 3" xfId="5948" xr:uid="{00000000-0005-0000-0000-000098150000}"/>
    <cellStyle name="Normal 4 3 4 3 5 3" xfId="5949" xr:uid="{00000000-0005-0000-0000-000099150000}"/>
    <cellStyle name="Normal 4 3 4 3 5 4" xfId="5950" xr:uid="{00000000-0005-0000-0000-00009A150000}"/>
    <cellStyle name="Normal 4 3 4 3 5 5" xfId="5951" xr:uid="{00000000-0005-0000-0000-00009B150000}"/>
    <cellStyle name="Normal 4 3 4 3 6" xfId="5952" xr:uid="{00000000-0005-0000-0000-00009C150000}"/>
    <cellStyle name="Normal 4 3 4 3 6 2" xfId="5953" xr:uid="{00000000-0005-0000-0000-00009D150000}"/>
    <cellStyle name="Normal 4 3 4 3 6 3" xfId="5954" xr:uid="{00000000-0005-0000-0000-00009E150000}"/>
    <cellStyle name="Normal 4 3 4 3 7" xfId="5955" xr:uid="{00000000-0005-0000-0000-00009F150000}"/>
    <cellStyle name="Normal 4 3 4 3 8" xfId="5956" xr:uid="{00000000-0005-0000-0000-0000A0150000}"/>
    <cellStyle name="Normal 4 3 4 3 9" xfId="5957" xr:uid="{00000000-0005-0000-0000-0000A1150000}"/>
    <cellStyle name="Normal 4 3 4 4" xfId="5958" xr:uid="{00000000-0005-0000-0000-0000A2150000}"/>
    <cellStyle name="Normal 4 3 4 4 2" xfId="5959" xr:uid="{00000000-0005-0000-0000-0000A3150000}"/>
    <cellStyle name="Normal 4 3 4 4 2 2" xfId="5960" xr:uid="{00000000-0005-0000-0000-0000A4150000}"/>
    <cellStyle name="Normal 4 3 4 4 2 2 2" xfId="5961" xr:uid="{00000000-0005-0000-0000-0000A5150000}"/>
    <cellStyle name="Normal 4 3 4 4 2 2 2 2" xfId="5962" xr:uid="{00000000-0005-0000-0000-0000A6150000}"/>
    <cellStyle name="Normal 4 3 4 4 2 2 2 2 2" xfId="5963" xr:uid="{00000000-0005-0000-0000-0000A7150000}"/>
    <cellStyle name="Normal 4 3 4 4 2 2 2 2 3" xfId="5964" xr:uid="{00000000-0005-0000-0000-0000A8150000}"/>
    <cellStyle name="Normal 4 3 4 4 2 2 2 3" xfId="5965" xr:uid="{00000000-0005-0000-0000-0000A9150000}"/>
    <cellStyle name="Normal 4 3 4 4 2 2 2 4" xfId="5966" xr:uid="{00000000-0005-0000-0000-0000AA150000}"/>
    <cellStyle name="Normal 4 3 4 4 2 2 2 5" xfId="5967" xr:uid="{00000000-0005-0000-0000-0000AB150000}"/>
    <cellStyle name="Normal 4 3 4 4 2 2 3" xfId="5968" xr:uid="{00000000-0005-0000-0000-0000AC150000}"/>
    <cellStyle name="Normal 4 3 4 4 2 2 3 2" xfId="5969" xr:uid="{00000000-0005-0000-0000-0000AD150000}"/>
    <cellStyle name="Normal 4 3 4 4 2 2 3 2 2" xfId="5970" xr:uid="{00000000-0005-0000-0000-0000AE150000}"/>
    <cellStyle name="Normal 4 3 4 4 2 2 3 2 3" xfId="5971" xr:uid="{00000000-0005-0000-0000-0000AF150000}"/>
    <cellStyle name="Normal 4 3 4 4 2 2 3 3" xfId="5972" xr:uid="{00000000-0005-0000-0000-0000B0150000}"/>
    <cellStyle name="Normal 4 3 4 4 2 2 3 4" xfId="5973" xr:uid="{00000000-0005-0000-0000-0000B1150000}"/>
    <cellStyle name="Normal 4 3 4 4 2 2 3 5" xfId="5974" xr:uid="{00000000-0005-0000-0000-0000B2150000}"/>
    <cellStyle name="Normal 4 3 4 4 2 2 4" xfId="5975" xr:uid="{00000000-0005-0000-0000-0000B3150000}"/>
    <cellStyle name="Normal 4 3 4 4 2 2 4 2" xfId="5976" xr:uid="{00000000-0005-0000-0000-0000B4150000}"/>
    <cellStyle name="Normal 4 3 4 4 2 2 4 3" xfId="5977" xr:uid="{00000000-0005-0000-0000-0000B5150000}"/>
    <cellStyle name="Normal 4 3 4 4 2 2 5" xfId="5978" xr:uid="{00000000-0005-0000-0000-0000B6150000}"/>
    <cellStyle name="Normal 4 3 4 4 2 2 6" xfId="5979" xr:uid="{00000000-0005-0000-0000-0000B7150000}"/>
    <cellStyle name="Normal 4 3 4 4 2 2 7" xfId="5980" xr:uid="{00000000-0005-0000-0000-0000B8150000}"/>
    <cellStyle name="Normal 4 3 4 4 2 3" xfId="5981" xr:uid="{00000000-0005-0000-0000-0000B9150000}"/>
    <cellStyle name="Normal 4 3 4 4 2 3 2" xfId="5982" xr:uid="{00000000-0005-0000-0000-0000BA150000}"/>
    <cellStyle name="Normal 4 3 4 4 2 3 2 2" xfId="5983" xr:uid="{00000000-0005-0000-0000-0000BB150000}"/>
    <cellStyle name="Normal 4 3 4 4 2 3 2 3" xfId="5984" xr:uid="{00000000-0005-0000-0000-0000BC150000}"/>
    <cellStyle name="Normal 4 3 4 4 2 3 3" xfId="5985" xr:uid="{00000000-0005-0000-0000-0000BD150000}"/>
    <cellStyle name="Normal 4 3 4 4 2 3 4" xfId="5986" xr:uid="{00000000-0005-0000-0000-0000BE150000}"/>
    <cellStyle name="Normal 4 3 4 4 2 3 5" xfId="5987" xr:uid="{00000000-0005-0000-0000-0000BF150000}"/>
    <cellStyle name="Normal 4 3 4 4 2 4" xfId="5988" xr:uid="{00000000-0005-0000-0000-0000C0150000}"/>
    <cellStyle name="Normal 4 3 4 4 2 4 2" xfId="5989" xr:uid="{00000000-0005-0000-0000-0000C1150000}"/>
    <cellStyle name="Normal 4 3 4 4 2 4 2 2" xfId="5990" xr:uid="{00000000-0005-0000-0000-0000C2150000}"/>
    <cellStyle name="Normal 4 3 4 4 2 4 2 3" xfId="5991" xr:uid="{00000000-0005-0000-0000-0000C3150000}"/>
    <cellStyle name="Normal 4 3 4 4 2 4 3" xfId="5992" xr:uid="{00000000-0005-0000-0000-0000C4150000}"/>
    <cellStyle name="Normal 4 3 4 4 2 4 4" xfId="5993" xr:uid="{00000000-0005-0000-0000-0000C5150000}"/>
    <cellStyle name="Normal 4 3 4 4 2 4 5" xfId="5994" xr:uid="{00000000-0005-0000-0000-0000C6150000}"/>
    <cellStyle name="Normal 4 3 4 4 2 5" xfId="5995" xr:uid="{00000000-0005-0000-0000-0000C7150000}"/>
    <cellStyle name="Normal 4 3 4 4 2 5 2" xfId="5996" xr:uid="{00000000-0005-0000-0000-0000C8150000}"/>
    <cellStyle name="Normal 4 3 4 4 2 5 3" xfId="5997" xr:uid="{00000000-0005-0000-0000-0000C9150000}"/>
    <cellStyle name="Normal 4 3 4 4 2 6" xfId="5998" xr:uid="{00000000-0005-0000-0000-0000CA150000}"/>
    <cellStyle name="Normal 4 3 4 4 2 7" xfId="5999" xr:uid="{00000000-0005-0000-0000-0000CB150000}"/>
    <cellStyle name="Normal 4 3 4 4 2 8" xfId="6000" xr:uid="{00000000-0005-0000-0000-0000CC150000}"/>
    <cellStyle name="Normal 4 3 4 4 3" xfId="6001" xr:uid="{00000000-0005-0000-0000-0000CD150000}"/>
    <cellStyle name="Normal 4 3 4 4 3 2" xfId="6002" xr:uid="{00000000-0005-0000-0000-0000CE150000}"/>
    <cellStyle name="Normal 4 3 4 4 3 2 2" xfId="6003" xr:uid="{00000000-0005-0000-0000-0000CF150000}"/>
    <cellStyle name="Normal 4 3 4 4 3 2 2 2" xfId="6004" xr:uid="{00000000-0005-0000-0000-0000D0150000}"/>
    <cellStyle name="Normal 4 3 4 4 3 2 2 3" xfId="6005" xr:uid="{00000000-0005-0000-0000-0000D1150000}"/>
    <cellStyle name="Normal 4 3 4 4 3 2 3" xfId="6006" xr:uid="{00000000-0005-0000-0000-0000D2150000}"/>
    <cellStyle name="Normal 4 3 4 4 3 2 4" xfId="6007" xr:uid="{00000000-0005-0000-0000-0000D3150000}"/>
    <cellStyle name="Normal 4 3 4 4 3 2 5" xfId="6008" xr:uid="{00000000-0005-0000-0000-0000D4150000}"/>
    <cellStyle name="Normal 4 3 4 4 3 3" xfId="6009" xr:uid="{00000000-0005-0000-0000-0000D5150000}"/>
    <cellStyle name="Normal 4 3 4 4 3 3 2" xfId="6010" xr:uid="{00000000-0005-0000-0000-0000D6150000}"/>
    <cellStyle name="Normal 4 3 4 4 3 3 2 2" xfId="6011" xr:uid="{00000000-0005-0000-0000-0000D7150000}"/>
    <cellStyle name="Normal 4 3 4 4 3 3 2 3" xfId="6012" xr:uid="{00000000-0005-0000-0000-0000D8150000}"/>
    <cellStyle name="Normal 4 3 4 4 3 3 3" xfId="6013" xr:uid="{00000000-0005-0000-0000-0000D9150000}"/>
    <cellStyle name="Normal 4 3 4 4 3 3 4" xfId="6014" xr:uid="{00000000-0005-0000-0000-0000DA150000}"/>
    <cellStyle name="Normal 4 3 4 4 3 3 5" xfId="6015" xr:uid="{00000000-0005-0000-0000-0000DB150000}"/>
    <cellStyle name="Normal 4 3 4 4 3 4" xfId="6016" xr:uid="{00000000-0005-0000-0000-0000DC150000}"/>
    <cellStyle name="Normal 4 3 4 4 3 4 2" xfId="6017" xr:uid="{00000000-0005-0000-0000-0000DD150000}"/>
    <cellStyle name="Normal 4 3 4 4 3 4 3" xfId="6018" xr:uid="{00000000-0005-0000-0000-0000DE150000}"/>
    <cellStyle name="Normal 4 3 4 4 3 5" xfId="6019" xr:uid="{00000000-0005-0000-0000-0000DF150000}"/>
    <cellStyle name="Normal 4 3 4 4 3 6" xfId="6020" xr:uid="{00000000-0005-0000-0000-0000E0150000}"/>
    <cellStyle name="Normal 4 3 4 4 3 7" xfId="6021" xr:uid="{00000000-0005-0000-0000-0000E1150000}"/>
    <cellStyle name="Normal 4 3 4 4 4" xfId="6022" xr:uid="{00000000-0005-0000-0000-0000E2150000}"/>
    <cellStyle name="Normal 4 3 4 4 4 2" xfId="6023" xr:uid="{00000000-0005-0000-0000-0000E3150000}"/>
    <cellStyle name="Normal 4 3 4 4 4 2 2" xfId="6024" xr:uid="{00000000-0005-0000-0000-0000E4150000}"/>
    <cellStyle name="Normal 4 3 4 4 4 2 3" xfId="6025" xr:uid="{00000000-0005-0000-0000-0000E5150000}"/>
    <cellStyle name="Normal 4 3 4 4 4 3" xfId="6026" xr:uid="{00000000-0005-0000-0000-0000E6150000}"/>
    <cellStyle name="Normal 4 3 4 4 4 4" xfId="6027" xr:uid="{00000000-0005-0000-0000-0000E7150000}"/>
    <cellStyle name="Normal 4 3 4 4 4 5" xfId="6028" xr:uid="{00000000-0005-0000-0000-0000E8150000}"/>
    <cellStyle name="Normal 4 3 4 4 5" xfId="6029" xr:uid="{00000000-0005-0000-0000-0000E9150000}"/>
    <cellStyle name="Normal 4 3 4 4 5 2" xfId="6030" xr:uid="{00000000-0005-0000-0000-0000EA150000}"/>
    <cellStyle name="Normal 4 3 4 4 5 2 2" xfId="6031" xr:uid="{00000000-0005-0000-0000-0000EB150000}"/>
    <cellStyle name="Normal 4 3 4 4 5 2 3" xfId="6032" xr:uid="{00000000-0005-0000-0000-0000EC150000}"/>
    <cellStyle name="Normal 4 3 4 4 5 3" xfId="6033" xr:uid="{00000000-0005-0000-0000-0000ED150000}"/>
    <cellStyle name="Normal 4 3 4 4 5 4" xfId="6034" xr:uid="{00000000-0005-0000-0000-0000EE150000}"/>
    <cellStyle name="Normal 4 3 4 4 5 5" xfId="6035" xr:uid="{00000000-0005-0000-0000-0000EF150000}"/>
    <cellStyle name="Normal 4 3 4 4 6" xfId="6036" xr:uid="{00000000-0005-0000-0000-0000F0150000}"/>
    <cellStyle name="Normal 4 3 4 4 6 2" xfId="6037" xr:uid="{00000000-0005-0000-0000-0000F1150000}"/>
    <cellStyle name="Normal 4 3 4 4 6 3" xfId="6038" xr:uid="{00000000-0005-0000-0000-0000F2150000}"/>
    <cellStyle name="Normal 4 3 4 4 7" xfId="6039" xr:uid="{00000000-0005-0000-0000-0000F3150000}"/>
    <cellStyle name="Normal 4 3 4 4 8" xfId="6040" xr:uid="{00000000-0005-0000-0000-0000F4150000}"/>
    <cellStyle name="Normal 4 3 4 4 9" xfId="6041" xr:uid="{00000000-0005-0000-0000-0000F5150000}"/>
    <cellStyle name="Normal 4 3 4 5" xfId="6042" xr:uid="{00000000-0005-0000-0000-0000F6150000}"/>
    <cellStyle name="Normal 4 3 4 5 2" xfId="6043" xr:uid="{00000000-0005-0000-0000-0000F7150000}"/>
    <cellStyle name="Normal 4 3 4 5 2 2" xfId="6044" xr:uid="{00000000-0005-0000-0000-0000F8150000}"/>
    <cellStyle name="Normal 4 3 4 5 2 2 2" xfId="6045" xr:uid="{00000000-0005-0000-0000-0000F9150000}"/>
    <cellStyle name="Normal 4 3 4 5 2 2 2 2" xfId="6046" xr:uid="{00000000-0005-0000-0000-0000FA150000}"/>
    <cellStyle name="Normal 4 3 4 5 2 2 2 3" xfId="6047" xr:uid="{00000000-0005-0000-0000-0000FB150000}"/>
    <cellStyle name="Normal 4 3 4 5 2 2 3" xfId="6048" xr:uid="{00000000-0005-0000-0000-0000FC150000}"/>
    <cellStyle name="Normal 4 3 4 5 2 2 4" xfId="6049" xr:uid="{00000000-0005-0000-0000-0000FD150000}"/>
    <cellStyle name="Normal 4 3 4 5 2 2 5" xfId="6050" xr:uid="{00000000-0005-0000-0000-0000FE150000}"/>
    <cellStyle name="Normal 4 3 4 5 2 3" xfId="6051" xr:uid="{00000000-0005-0000-0000-0000FF150000}"/>
    <cellStyle name="Normal 4 3 4 5 2 3 2" xfId="6052" xr:uid="{00000000-0005-0000-0000-000000160000}"/>
    <cellStyle name="Normal 4 3 4 5 2 3 2 2" xfId="6053" xr:uid="{00000000-0005-0000-0000-000001160000}"/>
    <cellStyle name="Normal 4 3 4 5 2 3 2 3" xfId="6054" xr:uid="{00000000-0005-0000-0000-000002160000}"/>
    <cellStyle name="Normal 4 3 4 5 2 3 3" xfId="6055" xr:uid="{00000000-0005-0000-0000-000003160000}"/>
    <cellStyle name="Normal 4 3 4 5 2 3 4" xfId="6056" xr:uid="{00000000-0005-0000-0000-000004160000}"/>
    <cellStyle name="Normal 4 3 4 5 2 3 5" xfId="6057" xr:uid="{00000000-0005-0000-0000-000005160000}"/>
    <cellStyle name="Normal 4 3 4 5 2 4" xfId="6058" xr:uid="{00000000-0005-0000-0000-000006160000}"/>
    <cellStyle name="Normal 4 3 4 5 2 4 2" xfId="6059" xr:uid="{00000000-0005-0000-0000-000007160000}"/>
    <cellStyle name="Normal 4 3 4 5 2 4 3" xfId="6060" xr:uid="{00000000-0005-0000-0000-000008160000}"/>
    <cellStyle name="Normal 4 3 4 5 2 5" xfId="6061" xr:uid="{00000000-0005-0000-0000-000009160000}"/>
    <cellStyle name="Normal 4 3 4 5 2 6" xfId="6062" xr:uid="{00000000-0005-0000-0000-00000A160000}"/>
    <cellStyle name="Normal 4 3 4 5 2 7" xfId="6063" xr:uid="{00000000-0005-0000-0000-00000B160000}"/>
    <cellStyle name="Normal 4 3 4 5 3" xfId="6064" xr:uid="{00000000-0005-0000-0000-00000C160000}"/>
    <cellStyle name="Normal 4 3 4 5 3 2" xfId="6065" xr:uid="{00000000-0005-0000-0000-00000D160000}"/>
    <cellStyle name="Normal 4 3 4 5 3 2 2" xfId="6066" xr:uid="{00000000-0005-0000-0000-00000E160000}"/>
    <cellStyle name="Normal 4 3 4 5 3 2 3" xfId="6067" xr:uid="{00000000-0005-0000-0000-00000F160000}"/>
    <cellStyle name="Normal 4 3 4 5 3 3" xfId="6068" xr:uid="{00000000-0005-0000-0000-000010160000}"/>
    <cellStyle name="Normal 4 3 4 5 3 4" xfId="6069" xr:uid="{00000000-0005-0000-0000-000011160000}"/>
    <cellStyle name="Normal 4 3 4 5 3 5" xfId="6070" xr:uid="{00000000-0005-0000-0000-000012160000}"/>
    <cellStyle name="Normal 4 3 4 5 4" xfId="6071" xr:uid="{00000000-0005-0000-0000-000013160000}"/>
    <cellStyle name="Normal 4 3 4 5 4 2" xfId="6072" xr:uid="{00000000-0005-0000-0000-000014160000}"/>
    <cellStyle name="Normal 4 3 4 5 4 2 2" xfId="6073" xr:uid="{00000000-0005-0000-0000-000015160000}"/>
    <cellStyle name="Normal 4 3 4 5 4 2 3" xfId="6074" xr:uid="{00000000-0005-0000-0000-000016160000}"/>
    <cellStyle name="Normal 4 3 4 5 4 3" xfId="6075" xr:uid="{00000000-0005-0000-0000-000017160000}"/>
    <cellStyle name="Normal 4 3 4 5 4 4" xfId="6076" xr:uid="{00000000-0005-0000-0000-000018160000}"/>
    <cellStyle name="Normal 4 3 4 5 4 5" xfId="6077" xr:uid="{00000000-0005-0000-0000-000019160000}"/>
    <cellStyle name="Normal 4 3 4 5 5" xfId="6078" xr:uid="{00000000-0005-0000-0000-00001A160000}"/>
    <cellStyle name="Normal 4 3 4 5 5 2" xfId="6079" xr:uid="{00000000-0005-0000-0000-00001B160000}"/>
    <cellStyle name="Normal 4 3 4 5 5 3" xfId="6080" xr:uid="{00000000-0005-0000-0000-00001C160000}"/>
    <cellStyle name="Normal 4 3 4 5 6" xfId="6081" xr:uid="{00000000-0005-0000-0000-00001D160000}"/>
    <cellStyle name="Normal 4 3 4 5 7" xfId="6082" xr:uid="{00000000-0005-0000-0000-00001E160000}"/>
    <cellStyle name="Normal 4 3 4 5 8" xfId="6083" xr:uid="{00000000-0005-0000-0000-00001F160000}"/>
    <cellStyle name="Normal 4 3 4 6" xfId="6084" xr:uid="{00000000-0005-0000-0000-000020160000}"/>
    <cellStyle name="Normal 4 3 4 6 2" xfId="6085" xr:uid="{00000000-0005-0000-0000-000021160000}"/>
    <cellStyle name="Normal 4 3 4 6 2 2" xfId="6086" xr:uid="{00000000-0005-0000-0000-000022160000}"/>
    <cellStyle name="Normal 4 3 4 6 2 2 2" xfId="6087" xr:uid="{00000000-0005-0000-0000-000023160000}"/>
    <cellStyle name="Normal 4 3 4 6 2 2 3" xfId="6088" xr:uid="{00000000-0005-0000-0000-000024160000}"/>
    <cellStyle name="Normal 4 3 4 6 2 3" xfId="6089" xr:uid="{00000000-0005-0000-0000-000025160000}"/>
    <cellStyle name="Normal 4 3 4 6 2 4" xfId="6090" xr:uid="{00000000-0005-0000-0000-000026160000}"/>
    <cellStyle name="Normal 4 3 4 6 2 5" xfId="6091" xr:uid="{00000000-0005-0000-0000-000027160000}"/>
    <cellStyle name="Normal 4 3 4 6 3" xfId="6092" xr:uid="{00000000-0005-0000-0000-000028160000}"/>
    <cellStyle name="Normal 4 3 4 6 3 2" xfId="6093" xr:uid="{00000000-0005-0000-0000-000029160000}"/>
    <cellStyle name="Normal 4 3 4 6 3 2 2" xfId="6094" xr:uid="{00000000-0005-0000-0000-00002A160000}"/>
    <cellStyle name="Normal 4 3 4 6 3 2 3" xfId="6095" xr:uid="{00000000-0005-0000-0000-00002B160000}"/>
    <cellStyle name="Normal 4 3 4 6 3 3" xfId="6096" xr:uid="{00000000-0005-0000-0000-00002C160000}"/>
    <cellStyle name="Normal 4 3 4 6 3 4" xfId="6097" xr:uid="{00000000-0005-0000-0000-00002D160000}"/>
    <cellStyle name="Normal 4 3 4 6 3 5" xfId="6098" xr:uid="{00000000-0005-0000-0000-00002E160000}"/>
    <cellStyle name="Normal 4 3 4 6 4" xfId="6099" xr:uid="{00000000-0005-0000-0000-00002F160000}"/>
    <cellStyle name="Normal 4 3 4 6 4 2" xfId="6100" xr:uid="{00000000-0005-0000-0000-000030160000}"/>
    <cellStyle name="Normal 4 3 4 6 4 3" xfId="6101" xr:uid="{00000000-0005-0000-0000-000031160000}"/>
    <cellStyle name="Normal 4 3 4 6 5" xfId="6102" xr:uid="{00000000-0005-0000-0000-000032160000}"/>
    <cellStyle name="Normal 4 3 4 6 6" xfId="6103" xr:uid="{00000000-0005-0000-0000-000033160000}"/>
    <cellStyle name="Normal 4 3 4 6 7" xfId="6104" xr:uid="{00000000-0005-0000-0000-000034160000}"/>
    <cellStyle name="Normal 4 3 4 7" xfId="6105" xr:uid="{00000000-0005-0000-0000-000035160000}"/>
    <cellStyle name="Normal 4 3 4 7 2" xfId="6106" xr:uid="{00000000-0005-0000-0000-000036160000}"/>
    <cellStyle name="Normal 4 3 4 7 2 2" xfId="6107" xr:uid="{00000000-0005-0000-0000-000037160000}"/>
    <cellStyle name="Normal 4 3 4 7 2 3" xfId="6108" xr:uid="{00000000-0005-0000-0000-000038160000}"/>
    <cellStyle name="Normal 4 3 4 7 3" xfId="6109" xr:uid="{00000000-0005-0000-0000-000039160000}"/>
    <cellStyle name="Normal 4 3 4 7 4" xfId="6110" xr:uid="{00000000-0005-0000-0000-00003A160000}"/>
    <cellStyle name="Normal 4 3 4 7 5" xfId="6111" xr:uid="{00000000-0005-0000-0000-00003B160000}"/>
    <cellStyle name="Normal 4 3 4 8" xfId="6112" xr:uid="{00000000-0005-0000-0000-00003C160000}"/>
    <cellStyle name="Normal 4 3 4 8 2" xfId="6113" xr:uid="{00000000-0005-0000-0000-00003D160000}"/>
    <cellStyle name="Normal 4 3 4 8 2 2" xfId="6114" xr:uid="{00000000-0005-0000-0000-00003E160000}"/>
    <cellStyle name="Normal 4 3 4 8 2 3" xfId="6115" xr:uid="{00000000-0005-0000-0000-00003F160000}"/>
    <cellStyle name="Normal 4 3 4 8 3" xfId="6116" xr:uid="{00000000-0005-0000-0000-000040160000}"/>
    <cellStyle name="Normal 4 3 4 8 4" xfId="6117" xr:uid="{00000000-0005-0000-0000-000041160000}"/>
    <cellStyle name="Normal 4 3 4 8 5" xfId="6118" xr:uid="{00000000-0005-0000-0000-000042160000}"/>
    <cellStyle name="Normal 4 3 4 9" xfId="6119" xr:uid="{00000000-0005-0000-0000-000043160000}"/>
    <cellStyle name="Normal 4 3 4 9 2" xfId="6120" xr:uid="{00000000-0005-0000-0000-000044160000}"/>
    <cellStyle name="Normal 4 3 4 9 3" xfId="6121" xr:uid="{00000000-0005-0000-0000-000045160000}"/>
    <cellStyle name="Normal 4 3 5" xfId="6122" xr:uid="{00000000-0005-0000-0000-000046160000}"/>
    <cellStyle name="Normal 4 3 5 2" xfId="6123" xr:uid="{00000000-0005-0000-0000-000047160000}"/>
    <cellStyle name="Normal 4 3 5 2 2" xfId="6124" xr:uid="{00000000-0005-0000-0000-000048160000}"/>
    <cellStyle name="Normal 4 3 5 2 2 2" xfId="6125" xr:uid="{00000000-0005-0000-0000-000049160000}"/>
    <cellStyle name="Normal 4 3 5 2 2 2 2" xfId="6126" xr:uid="{00000000-0005-0000-0000-00004A160000}"/>
    <cellStyle name="Normal 4 3 5 2 2 2 2 2" xfId="6127" xr:uid="{00000000-0005-0000-0000-00004B160000}"/>
    <cellStyle name="Normal 4 3 5 2 2 2 2 3" xfId="6128" xr:uid="{00000000-0005-0000-0000-00004C160000}"/>
    <cellStyle name="Normal 4 3 5 2 2 2 3" xfId="6129" xr:uid="{00000000-0005-0000-0000-00004D160000}"/>
    <cellStyle name="Normal 4 3 5 2 2 2 4" xfId="6130" xr:uid="{00000000-0005-0000-0000-00004E160000}"/>
    <cellStyle name="Normal 4 3 5 2 2 2 5" xfId="6131" xr:uid="{00000000-0005-0000-0000-00004F160000}"/>
    <cellStyle name="Normal 4 3 5 2 2 3" xfId="6132" xr:uid="{00000000-0005-0000-0000-000050160000}"/>
    <cellStyle name="Normal 4 3 5 2 2 3 2" xfId="6133" xr:uid="{00000000-0005-0000-0000-000051160000}"/>
    <cellStyle name="Normal 4 3 5 2 2 3 2 2" xfId="6134" xr:uid="{00000000-0005-0000-0000-000052160000}"/>
    <cellStyle name="Normal 4 3 5 2 2 3 2 3" xfId="6135" xr:uid="{00000000-0005-0000-0000-000053160000}"/>
    <cellStyle name="Normal 4 3 5 2 2 3 3" xfId="6136" xr:uid="{00000000-0005-0000-0000-000054160000}"/>
    <cellStyle name="Normal 4 3 5 2 2 3 4" xfId="6137" xr:uid="{00000000-0005-0000-0000-000055160000}"/>
    <cellStyle name="Normal 4 3 5 2 2 3 5" xfId="6138" xr:uid="{00000000-0005-0000-0000-000056160000}"/>
    <cellStyle name="Normal 4 3 5 2 2 4" xfId="6139" xr:uid="{00000000-0005-0000-0000-000057160000}"/>
    <cellStyle name="Normal 4 3 5 2 2 4 2" xfId="6140" xr:uid="{00000000-0005-0000-0000-000058160000}"/>
    <cellStyle name="Normal 4 3 5 2 2 4 3" xfId="6141" xr:uid="{00000000-0005-0000-0000-000059160000}"/>
    <cellStyle name="Normal 4 3 5 2 2 5" xfId="6142" xr:uid="{00000000-0005-0000-0000-00005A160000}"/>
    <cellStyle name="Normal 4 3 5 2 2 6" xfId="6143" xr:uid="{00000000-0005-0000-0000-00005B160000}"/>
    <cellStyle name="Normal 4 3 5 2 2 7" xfId="6144" xr:uid="{00000000-0005-0000-0000-00005C160000}"/>
    <cellStyle name="Normal 4 3 5 2 3" xfId="6145" xr:uid="{00000000-0005-0000-0000-00005D160000}"/>
    <cellStyle name="Normal 4 3 5 2 3 2" xfId="6146" xr:uid="{00000000-0005-0000-0000-00005E160000}"/>
    <cellStyle name="Normal 4 3 5 2 3 2 2" xfId="6147" xr:uid="{00000000-0005-0000-0000-00005F160000}"/>
    <cellStyle name="Normal 4 3 5 2 3 2 3" xfId="6148" xr:uid="{00000000-0005-0000-0000-000060160000}"/>
    <cellStyle name="Normal 4 3 5 2 3 3" xfId="6149" xr:uid="{00000000-0005-0000-0000-000061160000}"/>
    <cellStyle name="Normal 4 3 5 2 3 4" xfId="6150" xr:uid="{00000000-0005-0000-0000-000062160000}"/>
    <cellStyle name="Normal 4 3 5 2 3 5" xfId="6151" xr:uid="{00000000-0005-0000-0000-000063160000}"/>
    <cellStyle name="Normal 4 3 5 2 4" xfId="6152" xr:uid="{00000000-0005-0000-0000-000064160000}"/>
    <cellStyle name="Normal 4 3 5 2 4 2" xfId="6153" xr:uid="{00000000-0005-0000-0000-000065160000}"/>
    <cellStyle name="Normal 4 3 5 2 4 2 2" xfId="6154" xr:uid="{00000000-0005-0000-0000-000066160000}"/>
    <cellStyle name="Normal 4 3 5 2 4 2 3" xfId="6155" xr:uid="{00000000-0005-0000-0000-000067160000}"/>
    <cellStyle name="Normal 4 3 5 2 4 3" xfId="6156" xr:uid="{00000000-0005-0000-0000-000068160000}"/>
    <cellStyle name="Normal 4 3 5 2 4 4" xfId="6157" xr:uid="{00000000-0005-0000-0000-000069160000}"/>
    <cellStyle name="Normal 4 3 5 2 4 5" xfId="6158" xr:uid="{00000000-0005-0000-0000-00006A160000}"/>
    <cellStyle name="Normal 4 3 5 2 5" xfId="6159" xr:uid="{00000000-0005-0000-0000-00006B160000}"/>
    <cellStyle name="Normal 4 3 5 2 5 2" xfId="6160" xr:uid="{00000000-0005-0000-0000-00006C160000}"/>
    <cellStyle name="Normal 4 3 5 2 5 3" xfId="6161" xr:uid="{00000000-0005-0000-0000-00006D160000}"/>
    <cellStyle name="Normal 4 3 5 2 6" xfId="6162" xr:uid="{00000000-0005-0000-0000-00006E160000}"/>
    <cellStyle name="Normal 4 3 5 2 7" xfId="6163" xr:uid="{00000000-0005-0000-0000-00006F160000}"/>
    <cellStyle name="Normal 4 3 5 2 8" xfId="6164" xr:uid="{00000000-0005-0000-0000-000070160000}"/>
    <cellStyle name="Normal 4 3 5 3" xfId="6165" xr:uid="{00000000-0005-0000-0000-000071160000}"/>
    <cellStyle name="Normal 4 3 5 3 2" xfId="6166" xr:uid="{00000000-0005-0000-0000-000072160000}"/>
    <cellStyle name="Normal 4 3 5 3 2 2" xfId="6167" xr:uid="{00000000-0005-0000-0000-000073160000}"/>
    <cellStyle name="Normal 4 3 5 3 2 2 2" xfId="6168" xr:uid="{00000000-0005-0000-0000-000074160000}"/>
    <cellStyle name="Normal 4 3 5 3 2 2 3" xfId="6169" xr:uid="{00000000-0005-0000-0000-000075160000}"/>
    <cellStyle name="Normal 4 3 5 3 2 3" xfId="6170" xr:uid="{00000000-0005-0000-0000-000076160000}"/>
    <cellStyle name="Normal 4 3 5 3 2 4" xfId="6171" xr:uid="{00000000-0005-0000-0000-000077160000}"/>
    <cellStyle name="Normal 4 3 5 3 2 5" xfId="6172" xr:uid="{00000000-0005-0000-0000-000078160000}"/>
    <cellStyle name="Normal 4 3 5 3 3" xfId="6173" xr:uid="{00000000-0005-0000-0000-000079160000}"/>
    <cellStyle name="Normal 4 3 5 3 3 2" xfId="6174" xr:uid="{00000000-0005-0000-0000-00007A160000}"/>
    <cellStyle name="Normal 4 3 5 3 3 2 2" xfId="6175" xr:uid="{00000000-0005-0000-0000-00007B160000}"/>
    <cellStyle name="Normal 4 3 5 3 3 2 3" xfId="6176" xr:uid="{00000000-0005-0000-0000-00007C160000}"/>
    <cellStyle name="Normal 4 3 5 3 3 3" xfId="6177" xr:uid="{00000000-0005-0000-0000-00007D160000}"/>
    <cellStyle name="Normal 4 3 5 3 3 4" xfId="6178" xr:uid="{00000000-0005-0000-0000-00007E160000}"/>
    <cellStyle name="Normal 4 3 5 3 3 5" xfId="6179" xr:uid="{00000000-0005-0000-0000-00007F160000}"/>
    <cellStyle name="Normal 4 3 5 3 4" xfId="6180" xr:uid="{00000000-0005-0000-0000-000080160000}"/>
    <cellStyle name="Normal 4 3 5 3 4 2" xfId="6181" xr:uid="{00000000-0005-0000-0000-000081160000}"/>
    <cellStyle name="Normal 4 3 5 3 4 3" xfId="6182" xr:uid="{00000000-0005-0000-0000-000082160000}"/>
    <cellStyle name="Normal 4 3 5 3 5" xfId="6183" xr:uid="{00000000-0005-0000-0000-000083160000}"/>
    <cellStyle name="Normal 4 3 5 3 6" xfId="6184" xr:uid="{00000000-0005-0000-0000-000084160000}"/>
    <cellStyle name="Normal 4 3 5 3 7" xfId="6185" xr:uid="{00000000-0005-0000-0000-000085160000}"/>
    <cellStyle name="Normal 4 3 5 4" xfId="6186" xr:uid="{00000000-0005-0000-0000-000086160000}"/>
    <cellStyle name="Normal 4 3 5 4 2" xfId="6187" xr:uid="{00000000-0005-0000-0000-000087160000}"/>
    <cellStyle name="Normal 4 3 5 4 2 2" xfId="6188" xr:uid="{00000000-0005-0000-0000-000088160000}"/>
    <cellStyle name="Normal 4 3 5 4 2 3" xfId="6189" xr:uid="{00000000-0005-0000-0000-000089160000}"/>
    <cellStyle name="Normal 4 3 5 4 3" xfId="6190" xr:uid="{00000000-0005-0000-0000-00008A160000}"/>
    <cellStyle name="Normal 4 3 5 4 4" xfId="6191" xr:uid="{00000000-0005-0000-0000-00008B160000}"/>
    <cellStyle name="Normal 4 3 5 4 5" xfId="6192" xr:uid="{00000000-0005-0000-0000-00008C160000}"/>
    <cellStyle name="Normal 4 3 5 5" xfId="6193" xr:uid="{00000000-0005-0000-0000-00008D160000}"/>
    <cellStyle name="Normal 4 3 5 5 2" xfId="6194" xr:uid="{00000000-0005-0000-0000-00008E160000}"/>
    <cellStyle name="Normal 4 3 5 5 2 2" xfId="6195" xr:uid="{00000000-0005-0000-0000-00008F160000}"/>
    <cellStyle name="Normal 4 3 5 5 2 3" xfId="6196" xr:uid="{00000000-0005-0000-0000-000090160000}"/>
    <cellStyle name="Normal 4 3 5 5 3" xfId="6197" xr:uid="{00000000-0005-0000-0000-000091160000}"/>
    <cellStyle name="Normal 4 3 5 5 4" xfId="6198" xr:uid="{00000000-0005-0000-0000-000092160000}"/>
    <cellStyle name="Normal 4 3 5 5 5" xfId="6199" xr:uid="{00000000-0005-0000-0000-000093160000}"/>
    <cellStyle name="Normal 4 3 5 6" xfId="6200" xr:uid="{00000000-0005-0000-0000-000094160000}"/>
    <cellStyle name="Normal 4 3 5 6 2" xfId="6201" xr:uid="{00000000-0005-0000-0000-000095160000}"/>
    <cellStyle name="Normal 4 3 5 6 3" xfId="6202" xr:uid="{00000000-0005-0000-0000-000096160000}"/>
    <cellStyle name="Normal 4 3 5 7" xfId="6203" xr:uid="{00000000-0005-0000-0000-000097160000}"/>
    <cellStyle name="Normal 4 3 5 8" xfId="6204" xr:uid="{00000000-0005-0000-0000-000098160000}"/>
    <cellStyle name="Normal 4 3 5 9" xfId="6205" xr:uid="{00000000-0005-0000-0000-000099160000}"/>
    <cellStyle name="Normal 4 3 6" xfId="6206" xr:uid="{00000000-0005-0000-0000-00009A160000}"/>
    <cellStyle name="Normal 4 3 6 2" xfId="6207" xr:uid="{00000000-0005-0000-0000-00009B160000}"/>
    <cellStyle name="Normal 4 3 6 2 2" xfId="6208" xr:uid="{00000000-0005-0000-0000-00009C160000}"/>
    <cellStyle name="Normal 4 3 6 2 2 2" xfId="6209" xr:uid="{00000000-0005-0000-0000-00009D160000}"/>
    <cellStyle name="Normal 4 3 6 2 2 2 2" xfId="6210" xr:uid="{00000000-0005-0000-0000-00009E160000}"/>
    <cellStyle name="Normal 4 3 6 2 2 2 2 2" xfId="6211" xr:uid="{00000000-0005-0000-0000-00009F160000}"/>
    <cellStyle name="Normal 4 3 6 2 2 2 2 3" xfId="6212" xr:uid="{00000000-0005-0000-0000-0000A0160000}"/>
    <cellStyle name="Normal 4 3 6 2 2 2 3" xfId="6213" xr:uid="{00000000-0005-0000-0000-0000A1160000}"/>
    <cellStyle name="Normal 4 3 6 2 2 2 4" xfId="6214" xr:uid="{00000000-0005-0000-0000-0000A2160000}"/>
    <cellStyle name="Normal 4 3 6 2 2 2 5" xfId="6215" xr:uid="{00000000-0005-0000-0000-0000A3160000}"/>
    <cellStyle name="Normal 4 3 6 2 2 3" xfId="6216" xr:uid="{00000000-0005-0000-0000-0000A4160000}"/>
    <cellStyle name="Normal 4 3 6 2 2 3 2" xfId="6217" xr:uid="{00000000-0005-0000-0000-0000A5160000}"/>
    <cellStyle name="Normal 4 3 6 2 2 3 2 2" xfId="6218" xr:uid="{00000000-0005-0000-0000-0000A6160000}"/>
    <cellStyle name="Normal 4 3 6 2 2 3 2 3" xfId="6219" xr:uid="{00000000-0005-0000-0000-0000A7160000}"/>
    <cellStyle name="Normal 4 3 6 2 2 3 3" xfId="6220" xr:uid="{00000000-0005-0000-0000-0000A8160000}"/>
    <cellStyle name="Normal 4 3 6 2 2 3 4" xfId="6221" xr:uid="{00000000-0005-0000-0000-0000A9160000}"/>
    <cellStyle name="Normal 4 3 6 2 2 3 5" xfId="6222" xr:uid="{00000000-0005-0000-0000-0000AA160000}"/>
    <cellStyle name="Normal 4 3 6 2 2 4" xfId="6223" xr:uid="{00000000-0005-0000-0000-0000AB160000}"/>
    <cellStyle name="Normal 4 3 6 2 2 4 2" xfId="6224" xr:uid="{00000000-0005-0000-0000-0000AC160000}"/>
    <cellStyle name="Normal 4 3 6 2 2 4 3" xfId="6225" xr:uid="{00000000-0005-0000-0000-0000AD160000}"/>
    <cellStyle name="Normal 4 3 6 2 2 5" xfId="6226" xr:uid="{00000000-0005-0000-0000-0000AE160000}"/>
    <cellStyle name="Normal 4 3 6 2 2 6" xfId="6227" xr:uid="{00000000-0005-0000-0000-0000AF160000}"/>
    <cellStyle name="Normal 4 3 6 2 2 7" xfId="6228" xr:uid="{00000000-0005-0000-0000-0000B0160000}"/>
    <cellStyle name="Normal 4 3 6 2 3" xfId="6229" xr:uid="{00000000-0005-0000-0000-0000B1160000}"/>
    <cellStyle name="Normal 4 3 6 2 3 2" xfId="6230" xr:uid="{00000000-0005-0000-0000-0000B2160000}"/>
    <cellStyle name="Normal 4 3 6 2 3 2 2" xfId="6231" xr:uid="{00000000-0005-0000-0000-0000B3160000}"/>
    <cellStyle name="Normal 4 3 6 2 3 2 3" xfId="6232" xr:uid="{00000000-0005-0000-0000-0000B4160000}"/>
    <cellStyle name="Normal 4 3 6 2 3 3" xfId="6233" xr:uid="{00000000-0005-0000-0000-0000B5160000}"/>
    <cellStyle name="Normal 4 3 6 2 3 4" xfId="6234" xr:uid="{00000000-0005-0000-0000-0000B6160000}"/>
    <cellStyle name="Normal 4 3 6 2 3 5" xfId="6235" xr:uid="{00000000-0005-0000-0000-0000B7160000}"/>
    <cellStyle name="Normal 4 3 6 2 4" xfId="6236" xr:uid="{00000000-0005-0000-0000-0000B8160000}"/>
    <cellStyle name="Normal 4 3 6 2 4 2" xfId="6237" xr:uid="{00000000-0005-0000-0000-0000B9160000}"/>
    <cellStyle name="Normal 4 3 6 2 4 2 2" xfId="6238" xr:uid="{00000000-0005-0000-0000-0000BA160000}"/>
    <cellStyle name="Normal 4 3 6 2 4 2 3" xfId="6239" xr:uid="{00000000-0005-0000-0000-0000BB160000}"/>
    <cellStyle name="Normal 4 3 6 2 4 3" xfId="6240" xr:uid="{00000000-0005-0000-0000-0000BC160000}"/>
    <cellStyle name="Normal 4 3 6 2 4 4" xfId="6241" xr:uid="{00000000-0005-0000-0000-0000BD160000}"/>
    <cellStyle name="Normal 4 3 6 2 4 5" xfId="6242" xr:uid="{00000000-0005-0000-0000-0000BE160000}"/>
    <cellStyle name="Normal 4 3 6 2 5" xfId="6243" xr:uid="{00000000-0005-0000-0000-0000BF160000}"/>
    <cellStyle name="Normal 4 3 6 2 5 2" xfId="6244" xr:uid="{00000000-0005-0000-0000-0000C0160000}"/>
    <cellStyle name="Normal 4 3 6 2 5 3" xfId="6245" xr:uid="{00000000-0005-0000-0000-0000C1160000}"/>
    <cellStyle name="Normal 4 3 6 2 6" xfId="6246" xr:uid="{00000000-0005-0000-0000-0000C2160000}"/>
    <cellStyle name="Normal 4 3 6 2 7" xfId="6247" xr:uid="{00000000-0005-0000-0000-0000C3160000}"/>
    <cellStyle name="Normal 4 3 6 2 8" xfId="6248" xr:uid="{00000000-0005-0000-0000-0000C4160000}"/>
    <cellStyle name="Normal 4 3 6 3" xfId="6249" xr:uid="{00000000-0005-0000-0000-0000C5160000}"/>
    <cellStyle name="Normal 4 3 6 3 2" xfId="6250" xr:uid="{00000000-0005-0000-0000-0000C6160000}"/>
    <cellStyle name="Normal 4 3 6 3 2 2" xfId="6251" xr:uid="{00000000-0005-0000-0000-0000C7160000}"/>
    <cellStyle name="Normal 4 3 6 3 2 2 2" xfId="6252" xr:uid="{00000000-0005-0000-0000-0000C8160000}"/>
    <cellStyle name="Normal 4 3 6 3 2 2 3" xfId="6253" xr:uid="{00000000-0005-0000-0000-0000C9160000}"/>
    <cellStyle name="Normal 4 3 6 3 2 3" xfId="6254" xr:uid="{00000000-0005-0000-0000-0000CA160000}"/>
    <cellStyle name="Normal 4 3 6 3 2 4" xfId="6255" xr:uid="{00000000-0005-0000-0000-0000CB160000}"/>
    <cellStyle name="Normal 4 3 6 3 2 5" xfId="6256" xr:uid="{00000000-0005-0000-0000-0000CC160000}"/>
    <cellStyle name="Normal 4 3 6 3 3" xfId="6257" xr:uid="{00000000-0005-0000-0000-0000CD160000}"/>
    <cellStyle name="Normal 4 3 6 3 3 2" xfId="6258" xr:uid="{00000000-0005-0000-0000-0000CE160000}"/>
    <cellStyle name="Normal 4 3 6 3 3 2 2" xfId="6259" xr:uid="{00000000-0005-0000-0000-0000CF160000}"/>
    <cellStyle name="Normal 4 3 6 3 3 2 3" xfId="6260" xr:uid="{00000000-0005-0000-0000-0000D0160000}"/>
    <cellStyle name="Normal 4 3 6 3 3 3" xfId="6261" xr:uid="{00000000-0005-0000-0000-0000D1160000}"/>
    <cellStyle name="Normal 4 3 6 3 3 4" xfId="6262" xr:uid="{00000000-0005-0000-0000-0000D2160000}"/>
    <cellStyle name="Normal 4 3 6 3 3 5" xfId="6263" xr:uid="{00000000-0005-0000-0000-0000D3160000}"/>
    <cellStyle name="Normal 4 3 6 3 4" xfId="6264" xr:uid="{00000000-0005-0000-0000-0000D4160000}"/>
    <cellStyle name="Normal 4 3 6 3 4 2" xfId="6265" xr:uid="{00000000-0005-0000-0000-0000D5160000}"/>
    <cellStyle name="Normal 4 3 6 3 4 3" xfId="6266" xr:uid="{00000000-0005-0000-0000-0000D6160000}"/>
    <cellStyle name="Normal 4 3 6 3 5" xfId="6267" xr:uid="{00000000-0005-0000-0000-0000D7160000}"/>
    <cellStyle name="Normal 4 3 6 3 6" xfId="6268" xr:uid="{00000000-0005-0000-0000-0000D8160000}"/>
    <cellStyle name="Normal 4 3 6 3 7" xfId="6269" xr:uid="{00000000-0005-0000-0000-0000D9160000}"/>
    <cellStyle name="Normal 4 3 6 4" xfId="6270" xr:uid="{00000000-0005-0000-0000-0000DA160000}"/>
    <cellStyle name="Normal 4 3 6 4 2" xfId="6271" xr:uid="{00000000-0005-0000-0000-0000DB160000}"/>
    <cellStyle name="Normal 4 3 6 4 2 2" xfId="6272" xr:uid="{00000000-0005-0000-0000-0000DC160000}"/>
    <cellStyle name="Normal 4 3 6 4 2 3" xfId="6273" xr:uid="{00000000-0005-0000-0000-0000DD160000}"/>
    <cellStyle name="Normal 4 3 6 4 3" xfId="6274" xr:uid="{00000000-0005-0000-0000-0000DE160000}"/>
    <cellStyle name="Normal 4 3 6 4 4" xfId="6275" xr:uid="{00000000-0005-0000-0000-0000DF160000}"/>
    <cellStyle name="Normal 4 3 6 4 5" xfId="6276" xr:uid="{00000000-0005-0000-0000-0000E0160000}"/>
    <cellStyle name="Normal 4 3 6 5" xfId="6277" xr:uid="{00000000-0005-0000-0000-0000E1160000}"/>
    <cellStyle name="Normal 4 3 6 5 2" xfId="6278" xr:uid="{00000000-0005-0000-0000-0000E2160000}"/>
    <cellStyle name="Normal 4 3 6 5 2 2" xfId="6279" xr:uid="{00000000-0005-0000-0000-0000E3160000}"/>
    <cellStyle name="Normal 4 3 6 5 2 3" xfId="6280" xr:uid="{00000000-0005-0000-0000-0000E4160000}"/>
    <cellStyle name="Normal 4 3 6 5 3" xfId="6281" xr:uid="{00000000-0005-0000-0000-0000E5160000}"/>
    <cellStyle name="Normal 4 3 6 5 4" xfId="6282" xr:uid="{00000000-0005-0000-0000-0000E6160000}"/>
    <cellStyle name="Normal 4 3 6 5 5" xfId="6283" xr:uid="{00000000-0005-0000-0000-0000E7160000}"/>
    <cellStyle name="Normal 4 3 6 6" xfId="6284" xr:uid="{00000000-0005-0000-0000-0000E8160000}"/>
    <cellStyle name="Normal 4 3 6 6 2" xfId="6285" xr:uid="{00000000-0005-0000-0000-0000E9160000}"/>
    <cellStyle name="Normal 4 3 6 6 3" xfId="6286" xr:uid="{00000000-0005-0000-0000-0000EA160000}"/>
    <cellStyle name="Normal 4 3 6 7" xfId="6287" xr:uid="{00000000-0005-0000-0000-0000EB160000}"/>
    <cellStyle name="Normal 4 3 6 8" xfId="6288" xr:uid="{00000000-0005-0000-0000-0000EC160000}"/>
    <cellStyle name="Normal 4 3 6 9" xfId="6289" xr:uid="{00000000-0005-0000-0000-0000ED160000}"/>
    <cellStyle name="Normal 4 3 7" xfId="6290" xr:uid="{00000000-0005-0000-0000-0000EE160000}"/>
    <cellStyle name="Normal 4 3 7 2" xfId="6291" xr:uid="{00000000-0005-0000-0000-0000EF160000}"/>
    <cellStyle name="Normal 4 3 7 2 2" xfId="6292" xr:uid="{00000000-0005-0000-0000-0000F0160000}"/>
    <cellStyle name="Normal 4 3 7 2 2 2" xfId="6293" xr:uid="{00000000-0005-0000-0000-0000F1160000}"/>
    <cellStyle name="Normal 4 3 7 2 2 2 2" xfId="6294" xr:uid="{00000000-0005-0000-0000-0000F2160000}"/>
    <cellStyle name="Normal 4 3 7 2 2 2 2 2" xfId="6295" xr:uid="{00000000-0005-0000-0000-0000F3160000}"/>
    <cellStyle name="Normal 4 3 7 2 2 2 2 3" xfId="6296" xr:uid="{00000000-0005-0000-0000-0000F4160000}"/>
    <cellStyle name="Normal 4 3 7 2 2 2 3" xfId="6297" xr:uid="{00000000-0005-0000-0000-0000F5160000}"/>
    <cellStyle name="Normal 4 3 7 2 2 2 4" xfId="6298" xr:uid="{00000000-0005-0000-0000-0000F6160000}"/>
    <cellStyle name="Normal 4 3 7 2 2 2 5" xfId="6299" xr:uid="{00000000-0005-0000-0000-0000F7160000}"/>
    <cellStyle name="Normal 4 3 7 2 2 3" xfId="6300" xr:uid="{00000000-0005-0000-0000-0000F8160000}"/>
    <cellStyle name="Normal 4 3 7 2 2 3 2" xfId="6301" xr:uid="{00000000-0005-0000-0000-0000F9160000}"/>
    <cellStyle name="Normal 4 3 7 2 2 3 2 2" xfId="6302" xr:uid="{00000000-0005-0000-0000-0000FA160000}"/>
    <cellStyle name="Normal 4 3 7 2 2 3 2 3" xfId="6303" xr:uid="{00000000-0005-0000-0000-0000FB160000}"/>
    <cellStyle name="Normal 4 3 7 2 2 3 3" xfId="6304" xr:uid="{00000000-0005-0000-0000-0000FC160000}"/>
    <cellStyle name="Normal 4 3 7 2 2 3 4" xfId="6305" xr:uid="{00000000-0005-0000-0000-0000FD160000}"/>
    <cellStyle name="Normal 4 3 7 2 2 3 5" xfId="6306" xr:uid="{00000000-0005-0000-0000-0000FE160000}"/>
    <cellStyle name="Normal 4 3 7 2 2 4" xfId="6307" xr:uid="{00000000-0005-0000-0000-0000FF160000}"/>
    <cellStyle name="Normal 4 3 7 2 2 4 2" xfId="6308" xr:uid="{00000000-0005-0000-0000-000000170000}"/>
    <cellStyle name="Normal 4 3 7 2 2 4 3" xfId="6309" xr:uid="{00000000-0005-0000-0000-000001170000}"/>
    <cellStyle name="Normal 4 3 7 2 2 5" xfId="6310" xr:uid="{00000000-0005-0000-0000-000002170000}"/>
    <cellStyle name="Normal 4 3 7 2 2 6" xfId="6311" xr:uid="{00000000-0005-0000-0000-000003170000}"/>
    <cellStyle name="Normal 4 3 7 2 2 7" xfId="6312" xr:uid="{00000000-0005-0000-0000-000004170000}"/>
    <cellStyle name="Normal 4 3 7 2 3" xfId="6313" xr:uid="{00000000-0005-0000-0000-000005170000}"/>
    <cellStyle name="Normal 4 3 7 2 3 2" xfId="6314" xr:uid="{00000000-0005-0000-0000-000006170000}"/>
    <cellStyle name="Normal 4 3 7 2 3 2 2" xfId="6315" xr:uid="{00000000-0005-0000-0000-000007170000}"/>
    <cellStyle name="Normal 4 3 7 2 3 2 3" xfId="6316" xr:uid="{00000000-0005-0000-0000-000008170000}"/>
    <cellStyle name="Normal 4 3 7 2 3 3" xfId="6317" xr:uid="{00000000-0005-0000-0000-000009170000}"/>
    <cellStyle name="Normal 4 3 7 2 3 4" xfId="6318" xr:uid="{00000000-0005-0000-0000-00000A170000}"/>
    <cellStyle name="Normal 4 3 7 2 3 5" xfId="6319" xr:uid="{00000000-0005-0000-0000-00000B170000}"/>
    <cellStyle name="Normal 4 3 7 2 4" xfId="6320" xr:uid="{00000000-0005-0000-0000-00000C170000}"/>
    <cellStyle name="Normal 4 3 7 2 4 2" xfId="6321" xr:uid="{00000000-0005-0000-0000-00000D170000}"/>
    <cellStyle name="Normal 4 3 7 2 4 2 2" xfId="6322" xr:uid="{00000000-0005-0000-0000-00000E170000}"/>
    <cellStyle name="Normal 4 3 7 2 4 2 3" xfId="6323" xr:uid="{00000000-0005-0000-0000-00000F170000}"/>
    <cellStyle name="Normal 4 3 7 2 4 3" xfId="6324" xr:uid="{00000000-0005-0000-0000-000010170000}"/>
    <cellStyle name="Normal 4 3 7 2 4 4" xfId="6325" xr:uid="{00000000-0005-0000-0000-000011170000}"/>
    <cellStyle name="Normal 4 3 7 2 4 5" xfId="6326" xr:uid="{00000000-0005-0000-0000-000012170000}"/>
    <cellStyle name="Normal 4 3 7 2 5" xfId="6327" xr:uid="{00000000-0005-0000-0000-000013170000}"/>
    <cellStyle name="Normal 4 3 7 2 5 2" xfId="6328" xr:uid="{00000000-0005-0000-0000-000014170000}"/>
    <cellStyle name="Normal 4 3 7 2 5 3" xfId="6329" xr:uid="{00000000-0005-0000-0000-000015170000}"/>
    <cellStyle name="Normal 4 3 7 2 6" xfId="6330" xr:uid="{00000000-0005-0000-0000-000016170000}"/>
    <cellStyle name="Normal 4 3 7 2 7" xfId="6331" xr:uid="{00000000-0005-0000-0000-000017170000}"/>
    <cellStyle name="Normal 4 3 7 2 8" xfId="6332" xr:uid="{00000000-0005-0000-0000-000018170000}"/>
    <cellStyle name="Normal 4 3 7 3" xfId="6333" xr:uid="{00000000-0005-0000-0000-000019170000}"/>
    <cellStyle name="Normal 4 3 7 3 2" xfId="6334" xr:uid="{00000000-0005-0000-0000-00001A170000}"/>
    <cellStyle name="Normal 4 3 7 3 2 2" xfId="6335" xr:uid="{00000000-0005-0000-0000-00001B170000}"/>
    <cellStyle name="Normal 4 3 7 3 2 2 2" xfId="6336" xr:uid="{00000000-0005-0000-0000-00001C170000}"/>
    <cellStyle name="Normal 4 3 7 3 2 2 3" xfId="6337" xr:uid="{00000000-0005-0000-0000-00001D170000}"/>
    <cellStyle name="Normal 4 3 7 3 2 3" xfId="6338" xr:uid="{00000000-0005-0000-0000-00001E170000}"/>
    <cellStyle name="Normal 4 3 7 3 2 4" xfId="6339" xr:uid="{00000000-0005-0000-0000-00001F170000}"/>
    <cellStyle name="Normal 4 3 7 3 2 5" xfId="6340" xr:uid="{00000000-0005-0000-0000-000020170000}"/>
    <cellStyle name="Normal 4 3 7 3 3" xfId="6341" xr:uid="{00000000-0005-0000-0000-000021170000}"/>
    <cellStyle name="Normal 4 3 7 3 3 2" xfId="6342" xr:uid="{00000000-0005-0000-0000-000022170000}"/>
    <cellStyle name="Normal 4 3 7 3 3 2 2" xfId="6343" xr:uid="{00000000-0005-0000-0000-000023170000}"/>
    <cellStyle name="Normal 4 3 7 3 3 2 3" xfId="6344" xr:uid="{00000000-0005-0000-0000-000024170000}"/>
    <cellStyle name="Normal 4 3 7 3 3 3" xfId="6345" xr:uid="{00000000-0005-0000-0000-000025170000}"/>
    <cellStyle name="Normal 4 3 7 3 3 4" xfId="6346" xr:uid="{00000000-0005-0000-0000-000026170000}"/>
    <cellStyle name="Normal 4 3 7 3 3 5" xfId="6347" xr:uid="{00000000-0005-0000-0000-000027170000}"/>
    <cellStyle name="Normal 4 3 7 3 4" xfId="6348" xr:uid="{00000000-0005-0000-0000-000028170000}"/>
    <cellStyle name="Normal 4 3 7 3 4 2" xfId="6349" xr:uid="{00000000-0005-0000-0000-000029170000}"/>
    <cellStyle name="Normal 4 3 7 3 4 3" xfId="6350" xr:uid="{00000000-0005-0000-0000-00002A170000}"/>
    <cellStyle name="Normal 4 3 7 3 5" xfId="6351" xr:uid="{00000000-0005-0000-0000-00002B170000}"/>
    <cellStyle name="Normal 4 3 7 3 6" xfId="6352" xr:uid="{00000000-0005-0000-0000-00002C170000}"/>
    <cellStyle name="Normal 4 3 7 3 7" xfId="6353" xr:uid="{00000000-0005-0000-0000-00002D170000}"/>
    <cellStyle name="Normal 4 3 7 4" xfId="6354" xr:uid="{00000000-0005-0000-0000-00002E170000}"/>
    <cellStyle name="Normal 4 3 7 4 2" xfId="6355" xr:uid="{00000000-0005-0000-0000-00002F170000}"/>
    <cellStyle name="Normal 4 3 7 4 2 2" xfId="6356" xr:uid="{00000000-0005-0000-0000-000030170000}"/>
    <cellStyle name="Normal 4 3 7 4 2 3" xfId="6357" xr:uid="{00000000-0005-0000-0000-000031170000}"/>
    <cellStyle name="Normal 4 3 7 4 3" xfId="6358" xr:uid="{00000000-0005-0000-0000-000032170000}"/>
    <cellStyle name="Normal 4 3 7 4 4" xfId="6359" xr:uid="{00000000-0005-0000-0000-000033170000}"/>
    <cellStyle name="Normal 4 3 7 4 5" xfId="6360" xr:uid="{00000000-0005-0000-0000-000034170000}"/>
    <cellStyle name="Normal 4 3 7 5" xfId="6361" xr:uid="{00000000-0005-0000-0000-000035170000}"/>
    <cellStyle name="Normal 4 3 7 5 2" xfId="6362" xr:uid="{00000000-0005-0000-0000-000036170000}"/>
    <cellStyle name="Normal 4 3 7 5 2 2" xfId="6363" xr:uid="{00000000-0005-0000-0000-000037170000}"/>
    <cellStyle name="Normal 4 3 7 5 2 3" xfId="6364" xr:uid="{00000000-0005-0000-0000-000038170000}"/>
    <cellStyle name="Normal 4 3 7 5 3" xfId="6365" xr:uid="{00000000-0005-0000-0000-000039170000}"/>
    <cellStyle name="Normal 4 3 7 5 4" xfId="6366" xr:uid="{00000000-0005-0000-0000-00003A170000}"/>
    <cellStyle name="Normal 4 3 7 5 5" xfId="6367" xr:uid="{00000000-0005-0000-0000-00003B170000}"/>
    <cellStyle name="Normal 4 3 7 6" xfId="6368" xr:uid="{00000000-0005-0000-0000-00003C170000}"/>
    <cellStyle name="Normal 4 3 7 6 2" xfId="6369" xr:uid="{00000000-0005-0000-0000-00003D170000}"/>
    <cellStyle name="Normal 4 3 7 6 3" xfId="6370" xr:uid="{00000000-0005-0000-0000-00003E170000}"/>
    <cellStyle name="Normal 4 3 7 7" xfId="6371" xr:uid="{00000000-0005-0000-0000-00003F170000}"/>
    <cellStyle name="Normal 4 3 7 8" xfId="6372" xr:uid="{00000000-0005-0000-0000-000040170000}"/>
    <cellStyle name="Normal 4 3 7 9" xfId="6373" xr:uid="{00000000-0005-0000-0000-000041170000}"/>
    <cellStyle name="Normal 4 3 8" xfId="6374" xr:uid="{00000000-0005-0000-0000-000042170000}"/>
    <cellStyle name="Normal 4 3 8 2" xfId="6375" xr:uid="{00000000-0005-0000-0000-000043170000}"/>
    <cellStyle name="Normal 4 3 8 2 2" xfId="6376" xr:uid="{00000000-0005-0000-0000-000044170000}"/>
    <cellStyle name="Normal 4 3 8 2 2 2" xfId="6377" xr:uid="{00000000-0005-0000-0000-000045170000}"/>
    <cellStyle name="Normal 4 3 8 2 2 2 2" xfId="6378" xr:uid="{00000000-0005-0000-0000-000046170000}"/>
    <cellStyle name="Normal 4 3 8 2 2 2 3" xfId="6379" xr:uid="{00000000-0005-0000-0000-000047170000}"/>
    <cellStyle name="Normal 4 3 8 2 2 3" xfId="6380" xr:uid="{00000000-0005-0000-0000-000048170000}"/>
    <cellStyle name="Normal 4 3 8 2 2 4" xfId="6381" xr:uid="{00000000-0005-0000-0000-000049170000}"/>
    <cellStyle name="Normal 4 3 8 2 2 5" xfId="6382" xr:uid="{00000000-0005-0000-0000-00004A170000}"/>
    <cellStyle name="Normal 4 3 8 2 3" xfId="6383" xr:uid="{00000000-0005-0000-0000-00004B170000}"/>
    <cellStyle name="Normal 4 3 8 2 3 2" xfId="6384" xr:uid="{00000000-0005-0000-0000-00004C170000}"/>
    <cellStyle name="Normal 4 3 8 2 3 2 2" xfId="6385" xr:uid="{00000000-0005-0000-0000-00004D170000}"/>
    <cellStyle name="Normal 4 3 8 2 3 2 3" xfId="6386" xr:uid="{00000000-0005-0000-0000-00004E170000}"/>
    <cellStyle name="Normal 4 3 8 2 3 3" xfId="6387" xr:uid="{00000000-0005-0000-0000-00004F170000}"/>
    <cellStyle name="Normal 4 3 8 2 3 4" xfId="6388" xr:uid="{00000000-0005-0000-0000-000050170000}"/>
    <cellStyle name="Normal 4 3 8 2 3 5" xfId="6389" xr:uid="{00000000-0005-0000-0000-000051170000}"/>
    <cellStyle name="Normal 4 3 8 2 4" xfId="6390" xr:uid="{00000000-0005-0000-0000-000052170000}"/>
    <cellStyle name="Normal 4 3 8 2 4 2" xfId="6391" xr:uid="{00000000-0005-0000-0000-000053170000}"/>
    <cellStyle name="Normal 4 3 8 2 4 3" xfId="6392" xr:uid="{00000000-0005-0000-0000-000054170000}"/>
    <cellStyle name="Normal 4 3 8 2 5" xfId="6393" xr:uid="{00000000-0005-0000-0000-000055170000}"/>
    <cellStyle name="Normal 4 3 8 2 6" xfId="6394" xr:uid="{00000000-0005-0000-0000-000056170000}"/>
    <cellStyle name="Normal 4 3 8 2 7" xfId="6395" xr:uid="{00000000-0005-0000-0000-000057170000}"/>
    <cellStyle name="Normal 4 3 8 3" xfId="6396" xr:uid="{00000000-0005-0000-0000-000058170000}"/>
    <cellStyle name="Normal 4 3 8 3 2" xfId="6397" xr:uid="{00000000-0005-0000-0000-000059170000}"/>
    <cellStyle name="Normal 4 3 8 3 2 2" xfId="6398" xr:uid="{00000000-0005-0000-0000-00005A170000}"/>
    <cellStyle name="Normal 4 3 8 3 2 3" xfId="6399" xr:uid="{00000000-0005-0000-0000-00005B170000}"/>
    <cellStyle name="Normal 4 3 8 3 3" xfId="6400" xr:uid="{00000000-0005-0000-0000-00005C170000}"/>
    <cellStyle name="Normal 4 3 8 3 4" xfId="6401" xr:uid="{00000000-0005-0000-0000-00005D170000}"/>
    <cellStyle name="Normal 4 3 8 3 5" xfId="6402" xr:uid="{00000000-0005-0000-0000-00005E170000}"/>
    <cellStyle name="Normal 4 3 8 4" xfId="6403" xr:uid="{00000000-0005-0000-0000-00005F170000}"/>
    <cellStyle name="Normal 4 3 8 4 2" xfId="6404" xr:uid="{00000000-0005-0000-0000-000060170000}"/>
    <cellStyle name="Normal 4 3 8 4 2 2" xfId="6405" xr:uid="{00000000-0005-0000-0000-000061170000}"/>
    <cellStyle name="Normal 4 3 8 4 2 3" xfId="6406" xr:uid="{00000000-0005-0000-0000-000062170000}"/>
    <cellStyle name="Normal 4 3 8 4 3" xfId="6407" xr:uid="{00000000-0005-0000-0000-000063170000}"/>
    <cellStyle name="Normal 4 3 8 4 4" xfId="6408" xr:uid="{00000000-0005-0000-0000-000064170000}"/>
    <cellStyle name="Normal 4 3 8 4 5" xfId="6409" xr:uid="{00000000-0005-0000-0000-000065170000}"/>
    <cellStyle name="Normal 4 3 8 5" xfId="6410" xr:uid="{00000000-0005-0000-0000-000066170000}"/>
    <cellStyle name="Normal 4 3 8 5 2" xfId="6411" xr:uid="{00000000-0005-0000-0000-000067170000}"/>
    <cellStyle name="Normal 4 3 8 5 3" xfId="6412" xr:uid="{00000000-0005-0000-0000-000068170000}"/>
    <cellStyle name="Normal 4 3 8 6" xfId="6413" xr:uid="{00000000-0005-0000-0000-000069170000}"/>
    <cellStyle name="Normal 4 3 8 7" xfId="6414" xr:uid="{00000000-0005-0000-0000-00006A170000}"/>
    <cellStyle name="Normal 4 3 8 8" xfId="6415" xr:uid="{00000000-0005-0000-0000-00006B170000}"/>
    <cellStyle name="Normal 4 3 9" xfId="6416" xr:uid="{00000000-0005-0000-0000-00006C170000}"/>
    <cellStyle name="Normal 4 3 9 2" xfId="6417" xr:uid="{00000000-0005-0000-0000-00006D170000}"/>
    <cellStyle name="Normal 4 3 9 2 2" xfId="6418" xr:uid="{00000000-0005-0000-0000-00006E170000}"/>
    <cellStyle name="Normal 4 3 9 2 2 2" xfId="6419" xr:uid="{00000000-0005-0000-0000-00006F170000}"/>
    <cellStyle name="Normal 4 3 9 2 2 3" xfId="6420" xr:uid="{00000000-0005-0000-0000-000070170000}"/>
    <cellStyle name="Normal 4 3 9 2 3" xfId="6421" xr:uid="{00000000-0005-0000-0000-000071170000}"/>
    <cellStyle name="Normal 4 3 9 2 4" xfId="6422" xr:uid="{00000000-0005-0000-0000-000072170000}"/>
    <cellStyle name="Normal 4 3 9 2 5" xfId="6423" xr:uid="{00000000-0005-0000-0000-000073170000}"/>
    <cellStyle name="Normal 4 3 9 3" xfId="6424" xr:uid="{00000000-0005-0000-0000-000074170000}"/>
    <cellStyle name="Normal 4 3 9 3 2" xfId="6425" xr:uid="{00000000-0005-0000-0000-000075170000}"/>
    <cellStyle name="Normal 4 3 9 3 2 2" xfId="6426" xr:uid="{00000000-0005-0000-0000-000076170000}"/>
    <cellStyle name="Normal 4 3 9 3 2 3" xfId="6427" xr:uid="{00000000-0005-0000-0000-000077170000}"/>
    <cellStyle name="Normal 4 3 9 3 3" xfId="6428" xr:uid="{00000000-0005-0000-0000-000078170000}"/>
    <cellStyle name="Normal 4 3 9 3 4" xfId="6429" xr:uid="{00000000-0005-0000-0000-000079170000}"/>
    <cellStyle name="Normal 4 3 9 3 5" xfId="6430" xr:uid="{00000000-0005-0000-0000-00007A170000}"/>
    <cellStyle name="Normal 4 3 9 4" xfId="6431" xr:uid="{00000000-0005-0000-0000-00007B170000}"/>
    <cellStyle name="Normal 4 3 9 4 2" xfId="6432" xr:uid="{00000000-0005-0000-0000-00007C170000}"/>
    <cellStyle name="Normal 4 3 9 4 3" xfId="6433" xr:uid="{00000000-0005-0000-0000-00007D170000}"/>
    <cellStyle name="Normal 4 3 9 5" xfId="6434" xr:uid="{00000000-0005-0000-0000-00007E170000}"/>
    <cellStyle name="Normal 4 3 9 6" xfId="6435" xr:uid="{00000000-0005-0000-0000-00007F170000}"/>
    <cellStyle name="Normal 4 3 9 7" xfId="6436" xr:uid="{00000000-0005-0000-0000-000080170000}"/>
    <cellStyle name="Normal 4 4" xfId="601" xr:uid="{00000000-0005-0000-0000-000081170000}"/>
    <cellStyle name="Normal 4 4 10" xfId="6437" xr:uid="{00000000-0005-0000-0000-000082170000}"/>
    <cellStyle name="Normal 4 4 10 2" xfId="6438" xr:uid="{00000000-0005-0000-0000-000083170000}"/>
    <cellStyle name="Normal 4 4 10 2 2" xfId="6439" xr:uid="{00000000-0005-0000-0000-000084170000}"/>
    <cellStyle name="Normal 4 4 10 2 3" xfId="6440" xr:uid="{00000000-0005-0000-0000-000085170000}"/>
    <cellStyle name="Normal 4 4 10 3" xfId="6441" xr:uid="{00000000-0005-0000-0000-000086170000}"/>
    <cellStyle name="Normal 4 4 10 4" xfId="6442" xr:uid="{00000000-0005-0000-0000-000087170000}"/>
    <cellStyle name="Normal 4 4 10 5" xfId="6443" xr:uid="{00000000-0005-0000-0000-000088170000}"/>
    <cellStyle name="Normal 4 4 11" xfId="6444" xr:uid="{00000000-0005-0000-0000-000089170000}"/>
    <cellStyle name="Normal 4 4 11 2" xfId="6445" xr:uid="{00000000-0005-0000-0000-00008A170000}"/>
    <cellStyle name="Normal 4 4 11 3" xfId="6446" xr:uid="{00000000-0005-0000-0000-00008B170000}"/>
    <cellStyle name="Normal 4 4 12" xfId="6447" xr:uid="{00000000-0005-0000-0000-00008C170000}"/>
    <cellStyle name="Normal 4 4 13" xfId="6448" xr:uid="{00000000-0005-0000-0000-00008D170000}"/>
    <cellStyle name="Normal 4 4 14" xfId="6449" xr:uid="{00000000-0005-0000-0000-00008E170000}"/>
    <cellStyle name="Normal 4 4 2" xfId="6450" xr:uid="{00000000-0005-0000-0000-00008F170000}"/>
    <cellStyle name="Normal 4 4 2 10" xfId="6451" xr:uid="{00000000-0005-0000-0000-000090170000}"/>
    <cellStyle name="Normal 4 4 2 10 2" xfId="6452" xr:uid="{00000000-0005-0000-0000-000091170000}"/>
    <cellStyle name="Normal 4 4 2 10 3" xfId="6453" xr:uid="{00000000-0005-0000-0000-000092170000}"/>
    <cellStyle name="Normal 4 4 2 11" xfId="6454" xr:uid="{00000000-0005-0000-0000-000093170000}"/>
    <cellStyle name="Normal 4 4 2 12" xfId="6455" xr:uid="{00000000-0005-0000-0000-000094170000}"/>
    <cellStyle name="Normal 4 4 2 13" xfId="6456" xr:uid="{00000000-0005-0000-0000-000095170000}"/>
    <cellStyle name="Normal 4 4 2 2" xfId="6457" xr:uid="{00000000-0005-0000-0000-000096170000}"/>
    <cellStyle name="Normal 4 4 2 2 2" xfId="6458" xr:uid="{00000000-0005-0000-0000-000097170000}"/>
    <cellStyle name="Normal 4 4 2 2 2 2" xfId="6459" xr:uid="{00000000-0005-0000-0000-000098170000}"/>
    <cellStyle name="Normal 4 4 2 2 2 2 2" xfId="6460" xr:uid="{00000000-0005-0000-0000-000099170000}"/>
    <cellStyle name="Normal 4 4 2 2 2 2 2 2" xfId="6461" xr:uid="{00000000-0005-0000-0000-00009A170000}"/>
    <cellStyle name="Normal 4 4 2 2 2 2 2 2 2" xfId="6462" xr:uid="{00000000-0005-0000-0000-00009B170000}"/>
    <cellStyle name="Normal 4 4 2 2 2 2 2 2 3" xfId="6463" xr:uid="{00000000-0005-0000-0000-00009C170000}"/>
    <cellStyle name="Normal 4 4 2 2 2 2 2 3" xfId="6464" xr:uid="{00000000-0005-0000-0000-00009D170000}"/>
    <cellStyle name="Normal 4 4 2 2 2 2 2 4" xfId="6465" xr:uid="{00000000-0005-0000-0000-00009E170000}"/>
    <cellStyle name="Normal 4 4 2 2 2 2 2 5" xfId="6466" xr:uid="{00000000-0005-0000-0000-00009F170000}"/>
    <cellStyle name="Normal 4 4 2 2 2 2 3" xfId="6467" xr:uid="{00000000-0005-0000-0000-0000A0170000}"/>
    <cellStyle name="Normal 4 4 2 2 2 2 3 2" xfId="6468" xr:uid="{00000000-0005-0000-0000-0000A1170000}"/>
    <cellStyle name="Normal 4 4 2 2 2 2 3 2 2" xfId="6469" xr:uid="{00000000-0005-0000-0000-0000A2170000}"/>
    <cellStyle name="Normal 4 4 2 2 2 2 3 2 3" xfId="6470" xr:uid="{00000000-0005-0000-0000-0000A3170000}"/>
    <cellStyle name="Normal 4 4 2 2 2 2 3 3" xfId="6471" xr:uid="{00000000-0005-0000-0000-0000A4170000}"/>
    <cellStyle name="Normal 4 4 2 2 2 2 3 4" xfId="6472" xr:uid="{00000000-0005-0000-0000-0000A5170000}"/>
    <cellStyle name="Normal 4 4 2 2 2 2 3 5" xfId="6473" xr:uid="{00000000-0005-0000-0000-0000A6170000}"/>
    <cellStyle name="Normal 4 4 2 2 2 2 4" xfId="6474" xr:uid="{00000000-0005-0000-0000-0000A7170000}"/>
    <cellStyle name="Normal 4 4 2 2 2 2 4 2" xfId="6475" xr:uid="{00000000-0005-0000-0000-0000A8170000}"/>
    <cellStyle name="Normal 4 4 2 2 2 2 4 3" xfId="6476" xr:uid="{00000000-0005-0000-0000-0000A9170000}"/>
    <cellStyle name="Normal 4 4 2 2 2 2 5" xfId="6477" xr:uid="{00000000-0005-0000-0000-0000AA170000}"/>
    <cellStyle name="Normal 4 4 2 2 2 2 6" xfId="6478" xr:uid="{00000000-0005-0000-0000-0000AB170000}"/>
    <cellStyle name="Normal 4 4 2 2 2 2 7" xfId="6479" xr:uid="{00000000-0005-0000-0000-0000AC170000}"/>
    <cellStyle name="Normal 4 4 2 2 2 3" xfId="6480" xr:uid="{00000000-0005-0000-0000-0000AD170000}"/>
    <cellStyle name="Normal 4 4 2 2 2 3 2" xfId="6481" xr:uid="{00000000-0005-0000-0000-0000AE170000}"/>
    <cellStyle name="Normal 4 4 2 2 2 3 2 2" xfId="6482" xr:uid="{00000000-0005-0000-0000-0000AF170000}"/>
    <cellStyle name="Normal 4 4 2 2 2 3 2 3" xfId="6483" xr:uid="{00000000-0005-0000-0000-0000B0170000}"/>
    <cellStyle name="Normal 4 4 2 2 2 3 3" xfId="6484" xr:uid="{00000000-0005-0000-0000-0000B1170000}"/>
    <cellStyle name="Normal 4 4 2 2 2 3 4" xfId="6485" xr:uid="{00000000-0005-0000-0000-0000B2170000}"/>
    <cellStyle name="Normal 4 4 2 2 2 3 5" xfId="6486" xr:uid="{00000000-0005-0000-0000-0000B3170000}"/>
    <cellStyle name="Normal 4 4 2 2 2 4" xfId="6487" xr:uid="{00000000-0005-0000-0000-0000B4170000}"/>
    <cellStyle name="Normal 4 4 2 2 2 4 2" xfId="6488" xr:uid="{00000000-0005-0000-0000-0000B5170000}"/>
    <cellStyle name="Normal 4 4 2 2 2 4 2 2" xfId="6489" xr:uid="{00000000-0005-0000-0000-0000B6170000}"/>
    <cellStyle name="Normal 4 4 2 2 2 4 2 3" xfId="6490" xr:uid="{00000000-0005-0000-0000-0000B7170000}"/>
    <cellStyle name="Normal 4 4 2 2 2 4 3" xfId="6491" xr:uid="{00000000-0005-0000-0000-0000B8170000}"/>
    <cellStyle name="Normal 4 4 2 2 2 4 4" xfId="6492" xr:uid="{00000000-0005-0000-0000-0000B9170000}"/>
    <cellStyle name="Normal 4 4 2 2 2 4 5" xfId="6493" xr:uid="{00000000-0005-0000-0000-0000BA170000}"/>
    <cellStyle name="Normal 4 4 2 2 2 5" xfId="6494" xr:uid="{00000000-0005-0000-0000-0000BB170000}"/>
    <cellStyle name="Normal 4 4 2 2 2 5 2" xfId="6495" xr:uid="{00000000-0005-0000-0000-0000BC170000}"/>
    <cellStyle name="Normal 4 4 2 2 2 5 3" xfId="6496" xr:uid="{00000000-0005-0000-0000-0000BD170000}"/>
    <cellStyle name="Normal 4 4 2 2 2 6" xfId="6497" xr:uid="{00000000-0005-0000-0000-0000BE170000}"/>
    <cellStyle name="Normal 4 4 2 2 2 7" xfId="6498" xr:uid="{00000000-0005-0000-0000-0000BF170000}"/>
    <cellStyle name="Normal 4 4 2 2 2 8" xfId="6499" xr:uid="{00000000-0005-0000-0000-0000C0170000}"/>
    <cellStyle name="Normal 4 4 2 2 3" xfId="6500" xr:uid="{00000000-0005-0000-0000-0000C1170000}"/>
    <cellStyle name="Normal 4 4 2 2 3 2" xfId="6501" xr:uid="{00000000-0005-0000-0000-0000C2170000}"/>
    <cellStyle name="Normal 4 4 2 2 3 2 2" xfId="6502" xr:uid="{00000000-0005-0000-0000-0000C3170000}"/>
    <cellStyle name="Normal 4 4 2 2 3 2 2 2" xfId="6503" xr:uid="{00000000-0005-0000-0000-0000C4170000}"/>
    <cellStyle name="Normal 4 4 2 2 3 2 2 3" xfId="6504" xr:uid="{00000000-0005-0000-0000-0000C5170000}"/>
    <cellStyle name="Normal 4 4 2 2 3 2 3" xfId="6505" xr:uid="{00000000-0005-0000-0000-0000C6170000}"/>
    <cellStyle name="Normal 4 4 2 2 3 2 4" xfId="6506" xr:uid="{00000000-0005-0000-0000-0000C7170000}"/>
    <cellStyle name="Normal 4 4 2 2 3 2 5" xfId="6507" xr:uid="{00000000-0005-0000-0000-0000C8170000}"/>
    <cellStyle name="Normal 4 4 2 2 3 3" xfId="6508" xr:uid="{00000000-0005-0000-0000-0000C9170000}"/>
    <cellStyle name="Normal 4 4 2 2 3 3 2" xfId="6509" xr:uid="{00000000-0005-0000-0000-0000CA170000}"/>
    <cellStyle name="Normal 4 4 2 2 3 3 2 2" xfId="6510" xr:uid="{00000000-0005-0000-0000-0000CB170000}"/>
    <cellStyle name="Normal 4 4 2 2 3 3 2 3" xfId="6511" xr:uid="{00000000-0005-0000-0000-0000CC170000}"/>
    <cellStyle name="Normal 4 4 2 2 3 3 3" xfId="6512" xr:uid="{00000000-0005-0000-0000-0000CD170000}"/>
    <cellStyle name="Normal 4 4 2 2 3 3 4" xfId="6513" xr:uid="{00000000-0005-0000-0000-0000CE170000}"/>
    <cellStyle name="Normal 4 4 2 2 3 3 5" xfId="6514" xr:uid="{00000000-0005-0000-0000-0000CF170000}"/>
    <cellStyle name="Normal 4 4 2 2 3 4" xfId="6515" xr:uid="{00000000-0005-0000-0000-0000D0170000}"/>
    <cellStyle name="Normal 4 4 2 2 3 4 2" xfId="6516" xr:uid="{00000000-0005-0000-0000-0000D1170000}"/>
    <cellStyle name="Normal 4 4 2 2 3 4 3" xfId="6517" xr:uid="{00000000-0005-0000-0000-0000D2170000}"/>
    <cellStyle name="Normal 4 4 2 2 3 5" xfId="6518" xr:uid="{00000000-0005-0000-0000-0000D3170000}"/>
    <cellStyle name="Normal 4 4 2 2 3 6" xfId="6519" xr:uid="{00000000-0005-0000-0000-0000D4170000}"/>
    <cellStyle name="Normal 4 4 2 2 3 7" xfId="6520" xr:uid="{00000000-0005-0000-0000-0000D5170000}"/>
    <cellStyle name="Normal 4 4 2 2 4" xfId="6521" xr:uid="{00000000-0005-0000-0000-0000D6170000}"/>
    <cellStyle name="Normal 4 4 2 2 4 2" xfId="6522" xr:uid="{00000000-0005-0000-0000-0000D7170000}"/>
    <cellStyle name="Normal 4 4 2 2 4 2 2" xfId="6523" xr:uid="{00000000-0005-0000-0000-0000D8170000}"/>
    <cellStyle name="Normal 4 4 2 2 4 2 3" xfId="6524" xr:uid="{00000000-0005-0000-0000-0000D9170000}"/>
    <cellStyle name="Normal 4 4 2 2 4 3" xfId="6525" xr:uid="{00000000-0005-0000-0000-0000DA170000}"/>
    <cellStyle name="Normal 4 4 2 2 4 4" xfId="6526" xr:uid="{00000000-0005-0000-0000-0000DB170000}"/>
    <cellStyle name="Normal 4 4 2 2 4 5" xfId="6527" xr:uid="{00000000-0005-0000-0000-0000DC170000}"/>
    <cellStyle name="Normal 4 4 2 2 5" xfId="6528" xr:uid="{00000000-0005-0000-0000-0000DD170000}"/>
    <cellStyle name="Normal 4 4 2 2 5 2" xfId="6529" xr:uid="{00000000-0005-0000-0000-0000DE170000}"/>
    <cellStyle name="Normal 4 4 2 2 5 2 2" xfId="6530" xr:uid="{00000000-0005-0000-0000-0000DF170000}"/>
    <cellStyle name="Normal 4 4 2 2 5 2 3" xfId="6531" xr:uid="{00000000-0005-0000-0000-0000E0170000}"/>
    <cellStyle name="Normal 4 4 2 2 5 3" xfId="6532" xr:uid="{00000000-0005-0000-0000-0000E1170000}"/>
    <cellStyle name="Normal 4 4 2 2 5 4" xfId="6533" xr:uid="{00000000-0005-0000-0000-0000E2170000}"/>
    <cellStyle name="Normal 4 4 2 2 5 5" xfId="6534" xr:uid="{00000000-0005-0000-0000-0000E3170000}"/>
    <cellStyle name="Normal 4 4 2 2 6" xfId="6535" xr:uid="{00000000-0005-0000-0000-0000E4170000}"/>
    <cellStyle name="Normal 4 4 2 2 6 2" xfId="6536" xr:uid="{00000000-0005-0000-0000-0000E5170000}"/>
    <cellStyle name="Normal 4 4 2 2 6 3" xfId="6537" xr:uid="{00000000-0005-0000-0000-0000E6170000}"/>
    <cellStyle name="Normal 4 4 2 2 7" xfId="6538" xr:uid="{00000000-0005-0000-0000-0000E7170000}"/>
    <cellStyle name="Normal 4 4 2 2 8" xfId="6539" xr:uid="{00000000-0005-0000-0000-0000E8170000}"/>
    <cellStyle name="Normal 4 4 2 2 9" xfId="6540" xr:uid="{00000000-0005-0000-0000-0000E9170000}"/>
    <cellStyle name="Normal 4 4 2 3" xfId="6541" xr:uid="{00000000-0005-0000-0000-0000EA170000}"/>
    <cellStyle name="Normal 4 4 2 3 2" xfId="6542" xr:uid="{00000000-0005-0000-0000-0000EB170000}"/>
    <cellStyle name="Normal 4 4 2 3 2 2" xfId="6543" xr:uid="{00000000-0005-0000-0000-0000EC170000}"/>
    <cellStyle name="Normal 4 4 2 3 2 2 2" xfId="6544" xr:uid="{00000000-0005-0000-0000-0000ED170000}"/>
    <cellStyle name="Normal 4 4 2 3 2 2 2 2" xfId="6545" xr:uid="{00000000-0005-0000-0000-0000EE170000}"/>
    <cellStyle name="Normal 4 4 2 3 2 2 2 2 2" xfId="6546" xr:uid="{00000000-0005-0000-0000-0000EF170000}"/>
    <cellStyle name="Normal 4 4 2 3 2 2 2 2 3" xfId="6547" xr:uid="{00000000-0005-0000-0000-0000F0170000}"/>
    <cellStyle name="Normal 4 4 2 3 2 2 2 3" xfId="6548" xr:uid="{00000000-0005-0000-0000-0000F1170000}"/>
    <cellStyle name="Normal 4 4 2 3 2 2 2 4" xfId="6549" xr:uid="{00000000-0005-0000-0000-0000F2170000}"/>
    <cellStyle name="Normal 4 4 2 3 2 2 2 5" xfId="6550" xr:uid="{00000000-0005-0000-0000-0000F3170000}"/>
    <cellStyle name="Normal 4 4 2 3 2 2 3" xfId="6551" xr:uid="{00000000-0005-0000-0000-0000F4170000}"/>
    <cellStyle name="Normal 4 4 2 3 2 2 3 2" xfId="6552" xr:uid="{00000000-0005-0000-0000-0000F5170000}"/>
    <cellStyle name="Normal 4 4 2 3 2 2 3 2 2" xfId="6553" xr:uid="{00000000-0005-0000-0000-0000F6170000}"/>
    <cellStyle name="Normal 4 4 2 3 2 2 3 2 3" xfId="6554" xr:uid="{00000000-0005-0000-0000-0000F7170000}"/>
    <cellStyle name="Normal 4 4 2 3 2 2 3 3" xfId="6555" xr:uid="{00000000-0005-0000-0000-0000F8170000}"/>
    <cellStyle name="Normal 4 4 2 3 2 2 3 4" xfId="6556" xr:uid="{00000000-0005-0000-0000-0000F9170000}"/>
    <cellStyle name="Normal 4 4 2 3 2 2 3 5" xfId="6557" xr:uid="{00000000-0005-0000-0000-0000FA170000}"/>
    <cellStyle name="Normal 4 4 2 3 2 2 4" xfId="6558" xr:uid="{00000000-0005-0000-0000-0000FB170000}"/>
    <cellStyle name="Normal 4 4 2 3 2 2 4 2" xfId="6559" xr:uid="{00000000-0005-0000-0000-0000FC170000}"/>
    <cellStyle name="Normal 4 4 2 3 2 2 4 3" xfId="6560" xr:uid="{00000000-0005-0000-0000-0000FD170000}"/>
    <cellStyle name="Normal 4 4 2 3 2 2 5" xfId="6561" xr:uid="{00000000-0005-0000-0000-0000FE170000}"/>
    <cellStyle name="Normal 4 4 2 3 2 2 6" xfId="6562" xr:uid="{00000000-0005-0000-0000-0000FF170000}"/>
    <cellStyle name="Normal 4 4 2 3 2 2 7" xfId="6563" xr:uid="{00000000-0005-0000-0000-000000180000}"/>
    <cellStyle name="Normal 4 4 2 3 2 3" xfId="6564" xr:uid="{00000000-0005-0000-0000-000001180000}"/>
    <cellStyle name="Normal 4 4 2 3 2 3 2" xfId="6565" xr:uid="{00000000-0005-0000-0000-000002180000}"/>
    <cellStyle name="Normal 4 4 2 3 2 3 2 2" xfId="6566" xr:uid="{00000000-0005-0000-0000-000003180000}"/>
    <cellStyle name="Normal 4 4 2 3 2 3 2 3" xfId="6567" xr:uid="{00000000-0005-0000-0000-000004180000}"/>
    <cellStyle name="Normal 4 4 2 3 2 3 3" xfId="6568" xr:uid="{00000000-0005-0000-0000-000005180000}"/>
    <cellStyle name="Normal 4 4 2 3 2 3 4" xfId="6569" xr:uid="{00000000-0005-0000-0000-000006180000}"/>
    <cellStyle name="Normal 4 4 2 3 2 3 5" xfId="6570" xr:uid="{00000000-0005-0000-0000-000007180000}"/>
    <cellStyle name="Normal 4 4 2 3 2 4" xfId="6571" xr:uid="{00000000-0005-0000-0000-000008180000}"/>
    <cellStyle name="Normal 4 4 2 3 2 4 2" xfId="6572" xr:uid="{00000000-0005-0000-0000-000009180000}"/>
    <cellStyle name="Normal 4 4 2 3 2 4 2 2" xfId="6573" xr:uid="{00000000-0005-0000-0000-00000A180000}"/>
    <cellStyle name="Normal 4 4 2 3 2 4 2 3" xfId="6574" xr:uid="{00000000-0005-0000-0000-00000B180000}"/>
    <cellStyle name="Normal 4 4 2 3 2 4 3" xfId="6575" xr:uid="{00000000-0005-0000-0000-00000C180000}"/>
    <cellStyle name="Normal 4 4 2 3 2 4 4" xfId="6576" xr:uid="{00000000-0005-0000-0000-00000D180000}"/>
    <cellStyle name="Normal 4 4 2 3 2 4 5" xfId="6577" xr:uid="{00000000-0005-0000-0000-00000E180000}"/>
    <cellStyle name="Normal 4 4 2 3 2 5" xfId="6578" xr:uid="{00000000-0005-0000-0000-00000F180000}"/>
    <cellStyle name="Normal 4 4 2 3 2 5 2" xfId="6579" xr:uid="{00000000-0005-0000-0000-000010180000}"/>
    <cellStyle name="Normal 4 4 2 3 2 5 3" xfId="6580" xr:uid="{00000000-0005-0000-0000-000011180000}"/>
    <cellStyle name="Normal 4 4 2 3 2 6" xfId="6581" xr:uid="{00000000-0005-0000-0000-000012180000}"/>
    <cellStyle name="Normal 4 4 2 3 2 7" xfId="6582" xr:uid="{00000000-0005-0000-0000-000013180000}"/>
    <cellStyle name="Normal 4 4 2 3 2 8" xfId="6583" xr:uid="{00000000-0005-0000-0000-000014180000}"/>
    <cellStyle name="Normal 4 4 2 3 3" xfId="6584" xr:uid="{00000000-0005-0000-0000-000015180000}"/>
    <cellStyle name="Normal 4 4 2 3 3 2" xfId="6585" xr:uid="{00000000-0005-0000-0000-000016180000}"/>
    <cellStyle name="Normal 4 4 2 3 3 2 2" xfId="6586" xr:uid="{00000000-0005-0000-0000-000017180000}"/>
    <cellStyle name="Normal 4 4 2 3 3 2 2 2" xfId="6587" xr:uid="{00000000-0005-0000-0000-000018180000}"/>
    <cellStyle name="Normal 4 4 2 3 3 2 2 3" xfId="6588" xr:uid="{00000000-0005-0000-0000-000019180000}"/>
    <cellStyle name="Normal 4 4 2 3 3 2 3" xfId="6589" xr:uid="{00000000-0005-0000-0000-00001A180000}"/>
    <cellStyle name="Normal 4 4 2 3 3 2 4" xfId="6590" xr:uid="{00000000-0005-0000-0000-00001B180000}"/>
    <cellStyle name="Normal 4 4 2 3 3 2 5" xfId="6591" xr:uid="{00000000-0005-0000-0000-00001C180000}"/>
    <cellStyle name="Normal 4 4 2 3 3 3" xfId="6592" xr:uid="{00000000-0005-0000-0000-00001D180000}"/>
    <cellStyle name="Normal 4 4 2 3 3 3 2" xfId="6593" xr:uid="{00000000-0005-0000-0000-00001E180000}"/>
    <cellStyle name="Normal 4 4 2 3 3 3 2 2" xfId="6594" xr:uid="{00000000-0005-0000-0000-00001F180000}"/>
    <cellStyle name="Normal 4 4 2 3 3 3 2 3" xfId="6595" xr:uid="{00000000-0005-0000-0000-000020180000}"/>
    <cellStyle name="Normal 4 4 2 3 3 3 3" xfId="6596" xr:uid="{00000000-0005-0000-0000-000021180000}"/>
    <cellStyle name="Normal 4 4 2 3 3 3 4" xfId="6597" xr:uid="{00000000-0005-0000-0000-000022180000}"/>
    <cellStyle name="Normal 4 4 2 3 3 3 5" xfId="6598" xr:uid="{00000000-0005-0000-0000-000023180000}"/>
    <cellStyle name="Normal 4 4 2 3 3 4" xfId="6599" xr:uid="{00000000-0005-0000-0000-000024180000}"/>
    <cellStyle name="Normal 4 4 2 3 3 4 2" xfId="6600" xr:uid="{00000000-0005-0000-0000-000025180000}"/>
    <cellStyle name="Normal 4 4 2 3 3 4 3" xfId="6601" xr:uid="{00000000-0005-0000-0000-000026180000}"/>
    <cellStyle name="Normal 4 4 2 3 3 5" xfId="6602" xr:uid="{00000000-0005-0000-0000-000027180000}"/>
    <cellStyle name="Normal 4 4 2 3 3 6" xfId="6603" xr:uid="{00000000-0005-0000-0000-000028180000}"/>
    <cellStyle name="Normal 4 4 2 3 3 7" xfId="6604" xr:uid="{00000000-0005-0000-0000-000029180000}"/>
    <cellStyle name="Normal 4 4 2 3 4" xfId="6605" xr:uid="{00000000-0005-0000-0000-00002A180000}"/>
    <cellStyle name="Normal 4 4 2 3 4 2" xfId="6606" xr:uid="{00000000-0005-0000-0000-00002B180000}"/>
    <cellStyle name="Normal 4 4 2 3 4 2 2" xfId="6607" xr:uid="{00000000-0005-0000-0000-00002C180000}"/>
    <cellStyle name="Normal 4 4 2 3 4 2 3" xfId="6608" xr:uid="{00000000-0005-0000-0000-00002D180000}"/>
    <cellStyle name="Normal 4 4 2 3 4 3" xfId="6609" xr:uid="{00000000-0005-0000-0000-00002E180000}"/>
    <cellStyle name="Normal 4 4 2 3 4 4" xfId="6610" xr:uid="{00000000-0005-0000-0000-00002F180000}"/>
    <cellStyle name="Normal 4 4 2 3 4 5" xfId="6611" xr:uid="{00000000-0005-0000-0000-000030180000}"/>
    <cellStyle name="Normal 4 4 2 3 5" xfId="6612" xr:uid="{00000000-0005-0000-0000-000031180000}"/>
    <cellStyle name="Normal 4 4 2 3 5 2" xfId="6613" xr:uid="{00000000-0005-0000-0000-000032180000}"/>
    <cellStyle name="Normal 4 4 2 3 5 2 2" xfId="6614" xr:uid="{00000000-0005-0000-0000-000033180000}"/>
    <cellStyle name="Normal 4 4 2 3 5 2 3" xfId="6615" xr:uid="{00000000-0005-0000-0000-000034180000}"/>
    <cellStyle name="Normal 4 4 2 3 5 3" xfId="6616" xr:uid="{00000000-0005-0000-0000-000035180000}"/>
    <cellStyle name="Normal 4 4 2 3 5 4" xfId="6617" xr:uid="{00000000-0005-0000-0000-000036180000}"/>
    <cellStyle name="Normal 4 4 2 3 5 5" xfId="6618" xr:uid="{00000000-0005-0000-0000-000037180000}"/>
    <cellStyle name="Normal 4 4 2 3 6" xfId="6619" xr:uid="{00000000-0005-0000-0000-000038180000}"/>
    <cellStyle name="Normal 4 4 2 3 6 2" xfId="6620" xr:uid="{00000000-0005-0000-0000-000039180000}"/>
    <cellStyle name="Normal 4 4 2 3 6 3" xfId="6621" xr:uid="{00000000-0005-0000-0000-00003A180000}"/>
    <cellStyle name="Normal 4 4 2 3 7" xfId="6622" xr:uid="{00000000-0005-0000-0000-00003B180000}"/>
    <cellStyle name="Normal 4 4 2 3 8" xfId="6623" xr:uid="{00000000-0005-0000-0000-00003C180000}"/>
    <cellStyle name="Normal 4 4 2 3 9" xfId="6624" xr:uid="{00000000-0005-0000-0000-00003D180000}"/>
    <cellStyle name="Normal 4 4 2 4" xfId="6625" xr:uid="{00000000-0005-0000-0000-00003E180000}"/>
    <cellStyle name="Normal 4 4 2 4 2" xfId="6626" xr:uid="{00000000-0005-0000-0000-00003F180000}"/>
    <cellStyle name="Normal 4 4 2 4 2 2" xfId="6627" xr:uid="{00000000-0005-0000-0000-000040180000}"/>
    <cellStyle name="Normal 4 4 2 4 2 2 2" xfId="6628" xr:uid="{00000000-0005-0000-0000-000041180000}"/>
    <cellStyle name="Normal 4 4 2 4 2 2 2 2" xfId="6629" xr:uid="{00000000-0005-0000-0000-000042180000}"/>
    <cellStyle name="Normal 4 4 2 4 2 2 2 2 2" xfId="6630" xr:uid="{00000000-0005-0000-0000-000043180000}"/>
    <cellStyle name="Normal 4 4 2 4 2 2 2 2 3" xfId="6631" xr:uid="{00000000-0005-0000-0000-000044180000}"/>
    <cellStyle name="Normal 4 4 2 4 2 2 2 3" xfId="6632" xr:uid="{00000000-0005-0000-0000-000045180000}"/>
    <cellStyle name="Normal 4 4 2 4 2 2 2 4" xfId="6633" xr:uid="{00000000-0005-0000-0000-000046180000}"/>
    <cellStyle name="Normal 4 4 2 4 2 2 2 5" xfId="6634" xr:uid="{00000000-0005-0000-0000-000047180000}"/>
    <cellStyle name="Normal 4 4 2 4 2 2 3" xfId="6635" xr:uid="{00000000-0005-0000-0000-000048180000}"/>
    <cellStyle name="Normal 4 4 2 4 2 2 3 2" xfId="6636" xr:uid="{00000000-0005-0000-0000-000049180000}"/>
    <cellStyle name="Normal 4 4 2 4 2 2 3 2 2" xfId="6637" xr:uid="{00000000-0005-0000-0000-00004A180000}"/>
    <cellStyle name="Normal 4 4 2 4 2 2 3 2 3" xfId="6638" xr:uid="{00000000-0005-0000-0000-00004B180000}"/>
    <cellStyle name="Normal 4 4 2 4 2 2 3 3" xfId="6639" xr:uid="{00000000-0005-0000-0000-00004C180000}"/>
    <cellStyle name="Normal 4 4 2 4 2 2 3 4" xfId="6640" xr:uid="{00000000-0005-0000-0000-00004D180000}"/>
    <cellStyle name="Normal 4 4 2 4 2 2 3 5" xfId="6641" xr:uid="{00000000-0005-0000-0000-00004E180000}"/>
    <cellStyle name="Normal 4 4 2 4 2 2 4" xfId="6642" xr:uid="{00000000-0005-0000-0000-00004F180000}"/>
    <cellStyle name="Normal 4 4 2 4 2 2 4 2" xfId="6643" xr:uid="{00000000-0005-0000-0000-000050180000}"/>
    <cellStyle name="Normal 4 4 2 4 2 2 4 3" xfId="6644" xr:uid="{00000000-0005-0000-0000-000051180000}"/>
    <cellStyle name="Normal 4 4 2 4 2 2 5" xfId="6645" xr:uid="{00000000-0005-0000-0000-000052180000}"/>
    <cellStyle name="Normal 4 4 2 4 2 2 6" xfId="6646" xr:uid="{00000000-0005-0000-0000-000053180000}"/>
    <cellStyle name="Normal 4 4 2 4 2 2 7" xfId="6647" xr:uid="{00000000-0005-0000-0000-000054180000}"/>
    <cellStyle name="Normal 4 4 2 4 2 3" xfId="6648" xr:uid="{00000000-0005-0000-0000-000055180000}"/>
    <cellStyle name="Normal 4 4 2 4 2 3 2" xfId="6649" xr:uid="{00000000-0005-0000-0000-000056180000}"/>
    <cellStyle name="Normal 4 4 2 4 2 3 2 2" xfId="6650" xr:uid="{00000000-0005-0000-0000-000057180000}"/>
    <cellStyle name="Normal 4 4 2 4 2 3 2 3" xfId="6651" xr:uid="{00000000-0005-0000-0000-000058180000}"/>
    <cellStyle name="Normal 4 4 2 4 2 3 3" xfId="6652" xr:uid="{00000000-0005-0000-0000-000059180000}"/>
    <cellStyle name="Normal 4 4 2 4 2 3 4" xfId="6653" xr:uid="{00000000-0005-0000-0000-00005A180000}"/>
    <cellStyle name="Normal 4 4 2 4 2 3 5" xfId="6654" xr:uid="{00000000-0005-0000-0000-00005B180000}"/>
    <cellStyle name="Normal 4 4 2 4 2 4" xfId="6655" xr:uid="{00000000-0005-0000-0000-00005C180000}"/>
    <cellStyle name="Normal 4 4 2 4 2 4 2" xfId="6656" xr:uid="{00000000-0005-0000-0000-00005D180000}"/>
    <cellStyle name="Normal 4 4 2 4 2 4 2 2" xfId="6657" xr:uid="{00000000-0005-0000-0000-00005E180000}"/>
    <cellStyle name="Normal 4 4 2 4 2 4 2 3" xfId="6658" xr:uid="{00000000-0005-0000-0000-00005F180000}"/>
    <cellStyle name="Normal 4 4 2 4 2 4 3" xfId="6659" xr:uid="{00000000-0005-0000-0000-000060180000}"/>
    <cellStyle name="Normal 4 4 2 4 2 4 4" xfId="6660" xr:uid="{00000000-0005-0000-0000-000061180000}"/>
    <cellStyle name="Normal 4 4 2 4 2 4 5" xfId="6661" xr:uid="{00000000-0005-0000-0000-000062180000}"/>
    <cellStyle name="Normal 4 4 2 4 2 5" xfId="6662" xr:uid="{00000000-0005-0000-0000-000063180000}"/>
    <cellStyle name="Normal 4 4 2 4 2 5 2" xfId="6663" xr:uid="{00000000-0005-0000-0000-000064180000}"/>
    <cellStyle name="Normal 4 4 2 4 2 5 3" xfId="6664" xr:uid="{00000000-0005-0000-0000-000065180000}"/>
    <cellStyle name="Normal 4 4 2 4 2 6" xfId="6665" xr:uid="{00000000-0005-0000-0000-000066180000}"/>
    <cellStyle name="Normal 4 4 2 4 2 7" xfId="6666" xr:uid="{00000000-0005-0000-0000-000067180000}"/>
    <cellStyle name="Normal 4 4 2 4 2 8" xfId="6667" xr:uid="{00000000-0005-0000-0000-000068180000}"/>
    <cellStyle name="Normal 4 4 2 4 3" xfId="6668" xr:uid="{00000000-0005-0000-0000-000069180000}"/>
    <cellStyle name="Normal 4 4 2 4 3 2" xfId="6669" xr:uid="{00000000-0005-0000-0000-00006A180000}"/>
    <cellStyle name="Normal 4 4 2 4 3 2 2" xfId="6670" xr:uid="{00000000-0005-0000-0000-00006B180000}"/>
    <cellStyle name="Normal 4 4 2 4 3 2 2 2" xfId="6671" xr:uid="{00000000-0005-0000-0000-00006C180000}"/>
    <cellStyle name="Normal 4 4 2 4 3 2 2 3" xfId="6672" xr:uid="{00000000-0005-0000-0000-00006D180000}"/>
    <cellStyle name="Normal 4 4 2 4 3 2 3" xfId="6673" xr:uid="{00000000-0005-0000-0000-00006E180000}"/>
    <cellStyle name="Normal 4 4 2 4 3 2 4" xfId="6674" xr:uid="{00000000-0005-0000-0000-00006F180000}"/>
    <cellStyle name="Normal 4 4 2 4 3 2 5" xfId="6675" xr:uid="{00000000-0005-0000-0000-000070180000}"/>
    <cellStyle name="Normal 4 4 2 4 3 3" xfId="6676" xr:uid="{00000000-0005-0000-0000-000071180000}"/>
    <cellStyle name="Normal 4 4 2 4 3 3 2" xfId="6677" xr:uid="{00000000-0005-0000-0000-000072180000}"/>
    <cellStyle name="Normal 4 4 2 4 3 3 2 2" xfId="6678" xr:uid="{00000000-0005-0000-0000-000073180000}"/>
    <cellStyle name="Normal 4 4 2 4 3 3 2 3" xfId="6679" xr:uid="{00000000-0005-0000-0000-000074180000}"/>
    <cellStyle name="Normal 4 4 2 4 3 3 3" xfId="6680" xr:uid="{00000000-0005-0000-0000-000075180000}"/>
    <cellStyle name="Normal 4 4 2 4 3 3 4" xfId="6681" xr:uid="{00000000-0005-0000-0000-000076180000}"/>
    <cellStyle name="Normal 4 4 2 4 3 3 5" xfId="6682" xr:uid="{00000000-0005-0000-0000-000077180000}"/>
    <cellStyle name="Normal 4 4 2 4 3 4" xfId="6683" xr:uid="{00000000-0005-0000-0000-000078180000}"/>
    <cellStyle name="Normal 4 4 2 4 3 4 2" xfId="6684" xr:uid="{00000000-0005-0000-0000-000079180000}"/>
    <cellStyle name="Normal 4 4 2 4 3 4 3" xfId="6685" xr:uid="{00000000-0005-0000-0000-00007A180000}"/>
    <cellStyle name="Normal 4 4 2 4 3 5" xfId="6686" xr:uid="{00000000-0005-0000-0000-00007B180000}"/>
    <cellStyle name="Normal 4 4 2 4 3 6" xfId="6687" xr:uid="{00000000-0005-0000-0000-00007C180000}"/>
    <cellStyle name="Normal 4 4 2 4 3 7" xfId="6688" xr:uid="{00000000-0005-0000-0000-00007D180000}"/>
    <cellStyle name="Normal 4 4 2 4 4" xfId="6689" xr:uid="{00000000-0005-0000-0000-00007E180000}"/>
    <cellStyle name="Normal 4 4 2 4 4 2" xfId="6690" xr:uid="{00000000-0005-0000-0000-00007F180000}"/>
    <cellStyle name="Normal 4 4 2 4 4 2 2" xfId="6691" xr:uid="{00000000-0005-0000-0000-000080180000}"/>
    <cellStyle name="Normal 4 4 2 4 4 2 3" xfId="6692" xr:uid="{00000000-0005-0000-0000-000081180000}"/>
    <cellStyle name="Normal 4 4 2 4 4 3" xfId="6693" xr:uid="{00000000-0005-0000-0000-000082180000}"/>
    <cellStyle name="Normal 4 4 2 4 4 4" xfId="6694" xr:uid="{00000000-0005-0000-0000-000083180000}"/>
    <cellStyle name="Normal 4 4 2 4 4 5" xfId="6695" xr:uid="{00000000-0005-0000-0000-000084180000}"/>
    <cellStyle name="Normal 4 4 2 4 5" xfId="6696" xr:uid="{00000000-0005-0000-0000-000085180000}"/>
    <cellStyle name="Normal 4 4 2 4 5 2" xfId="6697" xr:uid="{00000000-0005-0000-0000-000086180000}"/>
    <cellStyle name="Normal 4 4 2 4 5 2 2" xfId="6698" xr:uid="{00000000-0005-0000-0000-000087180000}"/>
    <cellStyle name="Normal 4 4 2 4 5 2 3" xfId="6699" xr:uid="{00000000-0005-0000-0000-000088180000}"/>
    <cellStyle name="Normal 4 4 2 4 5 3" xfId="6700" xr:uid="{00000000-0005-0000-0000-000089180000}"/>
    <cellStyle name="Normal 4 4 2 4 5 4" xfId="6701" xr:uid="{00000000-0005-0000-0000-00008A180000}"/>
    <cellStyle name="Normal 4 4 2 4 5 5" xfId="6702" xr:uid="{00000000-0005-0000-0000-00008B180000}"/>
    <cellStyle name="Normal 4 4 2 4 6" xfId="6703" xr:uid="{00000000-0005-0000-0000-00008C180000}"/>
    <cellStyle name="Normal 4 4 2 4 6 2" xfId="6704" xr:uid="{00000000-0005-0000-0000-00008D180000}"/>
    <cellStyle name="Normal 4 4 2 4 6 3" xfId="6705" xr:uid="{00000000-0005-0000-0000-00008E180000}"/>
    <cellStyle name="Normal 4 4 2 4 7" xfId="6706" xr:uid="{00000000-0005-0000-0000-00008F180000}"/>
    <cellStyle name="Normal 4 4 2 4 8" xfId="6707" xr:uid="{00000000-0005-0000-0000-000090180000}"/>
    <cellStyle name="Normal 4 4 2 4 9" xfId="6708" xr:uid="{00000000-0005-0000-0000-000091180000}"/>
    <cellStyle name="Normal 4 4 2 5" xfId="6709" xr:uid="{00000000-0005-0000-0000-000092180000}"/>
    <cellStyle name="Normal 4 4 2 5 2" xfId="6710" xr:uid="{00000000-0005-0000-0000-000093180000}"/>
    <cellStyle name="Normal 4 4 2 5 2 2" xfId="6711" xr:uid="{00000000-0005-0000-0000-000094180000}"/>
    <cellStyle name="Normal 4 4 2 5 2 2 2" xfId="6712" xr:uid="{00000000-0005-0000-0000-000095180000}"/>
    <cellStyle name="Normal 4 4 2 5 2 2 2 2" xfId="6713" xr:uid="{00000000-0005-0000-0000-000096180000}"/>
    <cellStyle name="Normal 4 4 2 5 2 2 2 3" xfId="6714" xr:uid="{00000000-0005-0000-0000-000097180000}"/>
    <cellStyle name="Normal 4 4 2 5 2 2 3" xfId="6715" xr:uid="{00000000-0005-0000-0000-000098180000}"/>
    <cellStyle name="Normal 4 4 2 5 2 2 4" xfId="6716" xr:uid="{00000000-0005-0000-0000-000099180000}"/>
    <cellStyle name="Normal 4 4 2 5 2 2 5" xfId="6717" xr:uid="{00000000-0005-0000-0000-00009A180000}"/>
    <cellStyle name="Normal 4 4 2 5 2 3" xfId="6718" xr:uid="{00000000-0005-0000-0000-00009B180000}"/>
    <cellStyle name="Normal 4 4 2 5 2 3 2" xfId="6719" xr:uid="{00000000-0005-0000-0000-00009C180000}"/>
    <cellStyle name="Normal 4 4 2 5 2 3 2 2" xfId="6720" xr:uid="{00000000-0005-0000-0000-00009D180000}"/>
    <cellStyle name="Normal 4 4 2 5 2 3 2 3" xfId="6721" xr:uid="{00000000-0005-0000-0000-00009E180000}"/>
    <cellStyle name="Normal 4 4 2 5 2 3 3" xfId="6722" xr:uid="{00000000-0005-0000-0000-00009F180000}"/>
    <cellStyle name="Normal 4 4 2 5 2 3 4" xfId="6723" xr:uid="{00000000-0005-0000-0000-0000A0180000}"/>
    <cellStyle name="Normal 4 4 2 5 2 3 5" xfId="6724" xr:uid="{00000000-0005-0000-0000-0000A1180000}"/>
    <cellStyle name="Normal 4 4 2 5 2 4" xfId="6725" xr:uid="{00000000-0005-0000-0000-0000A2180000}"/>
    <cellStyle name="Normal 4 4 2 5 2 4 2" xfId="6726" xr:uid="{00000000-0005-0000-0000-0000A3180000}"/>
    <cellStyle name="Normal 4 4 2 5 2 4 3" xfId="6727" xr:uid="{00000000-0005-0000-0000-0000A4180000}"/>
    <cellStyle name="Normal 4 4 2 5 2 5" xfId="6728" xr:uid="{00000000-0005-0000-0000-0000A5180000}"/>
    <cellStyle name="Normal 4 4 2 5 2 6" xfId="6729" xr:uid="{00000000-0005-0000-0000-0000A6180000}"/>
    <cellStyle name="Normal 4 4 2 5 2 7" xfId="6730" xr:uid="{00000000-0005-0000-0000-0000A7180000}"/>
    <cellStyle name="Normal 4 4 2 5 3" xfId="6731" xr:uid="{00000000-0005-0000-0000-0000A8180000}"/>
    <cellStyle name="Normal 4 4 2 5 3 2" xfId="6732" xr:uid="{00000000-0005-0000-0000-0000A9180000}"/>
    <cellStyle name="Normal 4 4 2 5 3 2 2" xfId="6733" xr:uid="{00000000-0005-0000-0000-0000AA180000}"/>
    <cellStyle name="Normal 4 4 2 5 3 2 3" xfId="6734" xr:uid="{00000000-0005-0000-0000-0000AB180000}"/>
    <cellStyle name="Normal 4 4 2 5 3 3" xfId="6735" xr:uid="{00000000-0005-0000-0000-0000AC180000}"/>
    <cellStyle name="Normal 4 4 2 5 3 4" xfId="6736" xr:uid="{00000000-0005-0000-0000-0000AD180000}"/>
    <cellStyle name="Normal 4 4 2 5 3 5" xfId="6737" xr:uid="{00000000-0005-0000-0000-0000AE180000}"/>
    <cellStyle name="Normal 4 4 2 5 4" xfId="6738" xr:uid="{00000000-0005-0000-0000-0000AF180000}"/>
    <cellStyle name="Normal 4 4 2 5 4 2" xfId="6739" xr:uid="{00000000-0005-0000-0000-0000B0180000}"/>
    <cellStyle name="Normal 4 4 2 5 4 2 2" xfId="6740" xr:uid="{00000000-0005-0000-0000-0000B1180000}"/>
    <cellStyle name="Normal 4 4 2 5 4 2 3" xfId="6741" xr:uid="{00000000-0005-0000-0000-0000B2180000}"/>
    <cellStyle name="Normal 4 4 2 5 4 3" xfId="6742" xr:uid="{00000000-0005-0000-0000-0000B3180000}"/>
    <cellStyle name="Normal 4 4 2 5 4 4" xfId="6743" xr:uid="{00000000-0005-0000-0000-0000B4180000}"/>
    <cellStyle name="Normal 4 4 2 5 4 5" xfId="6744" xr:uid="{00000000-0005-0000-0000-0000B5180000}"/>
    <cellStyle name="Normal 4 4 2 5 5" xfId="6745" xr:uid="{00000000-0005-0000-0000-0000B6180000}"/>
    <cellStyle name="Normal 4 4 2 5 5 2" xfId="6746" xr:uid="{00000000-0005-0000-0000-0000B7180000}"/>
    <cellStyle name="Normal 4 4 2 5 5 3" xfId="6747" xr:uid="{00000000-0005-0000-0000-0000B8180000}"/>
    <cellStyle name="Normal 4 4 2 5 6" xfId="6748" xr:uid="{00000000-0005-0000-0000-0000B9180000}"/>
    <cellStyle name="Normal 4 4 2 5 7" xfId="6749" xr:uid="{00000000-0005-0000-0000-0000BA180000}"/>
    <cellStyle name="Normal 4 4 2 5 8" xfId="6750" xr:uid="{00000000-0005-0000-0000-0000BB180000}"/>
    <cellStyle name="Normal 4 4 2 6" xfId="6751" xr:uid="{00000000-0005-0000-0000-0000BC180000}"/>
    <cellStyle name="Normal 4 4 2 6 2" xfId="6752" xr:uid="{00000000-0005-0000-0000-0000BD180000}"/>
    <cellStyle name="Normal 4 4 2 6 2 2" xfId="6753" xr:uid="{00000000-0005-0000-0000-0000BE180000}"/>
    <cellStyle name="Normal 4 4 2 6 2 2 2" xfId="6754" xr:uid="{00000000-0005-0000-0000-0000BF180000}"/>
    <cellStyle name="Normal 4 4 2 6 2 2 3" xfId="6755" xr:uid="{00000000-0005-0000-0000-0000C0180000}"/>
    <cellStyle name="Normal 4 4 2 6 2 3" xfId="6756" xr:uid="{00000000-0005-0000-0000-0000C1180000}"/>
    <cellStyle name="Normal 4 4 2 6 2 4" xfId="6757" xr:uid="{00000000-0005-0000-0000-0000C2180000}"/>
    <cellStyle name="Normal 4 4 2 6 2 5" xfId="6758" xr:uid="{00000000-0005-0000-0000-0000C3180000}"/>
    <cellStyle name="Normal 4 4 2 6 3" xfId="6759" xr:uid="{00000000-0005-0000-0000-0000C4180000}"/>
    <cellStyle name="Normal 4 4 2 6 3 2" xfId="6760" xr:uid="{00000000-0005-0000-0000-0000C5180000}"/>
    <cellStyle name="Normal 4 4 2 6 3 2 2" xfId="6761" xr:uid="{00000000-0005-0000-0000-0000C6180000}"/>
    <cellStyle name="Normal 4 4 2 6 3 2 3" xfId="6762" xr:uid="{00000000-0005-0000-0000-0000C7180000}"/>
    <cellStyle name="Normal 4 4 2 6 3 3" xfId="6763" xr:uid="{00000000-0005-0000-0000-0000C8180000}"/>
    <cellStyle name="Normal 4 4 2 6 3 4" xfId="6764" xr:uid="{00000000-0005-0000-0000-0000C9180000}"/>
    <cellStyle name="Normal 4 4 2 6 3 5" xfId="6765" xr:uid="{00000000-0005-0000-0000-0000CA180000}"/>
    <cellStyle name="Normal 4 4 2 6 4" xfId="6766" xr:uid="{00000000-0005-0000-0000-0000CB180000}"/>
    <cellStyle name="Normal 4 4 2 6 4 2" xfId="6767" xr:uid="{00000000-0005-0000-0000-0000CC180000}"/>
    <cellStyle name="Normal 4 4 2 6 4 3" xfId="6768" xr:uid="{00000000-0005-0000-0000-0000CD180000}"/>
    <cellStyle name="Normal 4 4 2 6 5" xfId="6769" xr:uid="{00000000-0005-0000-0000-0000CE180000}"/>
    <cellStyle name="Normal 4 4 2 6 6" xfId="6770" xr:uid="{00000000-0005-0000-0000-0000CF180000}"/>
    <cellStyle name="Normal 4 4 2 6 7" xfId="6771" xr:uid="{00000000-0005-0000-0000-0000D0180000}"/>
    <cellStyle name="Normal 4 4 2 7" xfId="6772" xr:uid="{00000000-0005-0000-0000-0000D1180000}"/>
    <cellStyle name="Normal 4 4 2 7 2" xfId="6773" xr:uid="{00000000-0005-0000-0000-0000D2180000}"/>
    <cellStyle name="Normal 4 4 2 7 2 2" xfId="6774" xr:uid="{00000000-0005-0000-0000-0000D3180000}"/>
    <cellStyle name="Normal 4 4 2 7 2 2 2" xfId="6775" xr:uid="{00000000-0005-0000-0000-0000D4180000}"/>
    <cellStyle name="Normal 4 4 2 7 2 2 3" xfId="6776" xr:uid="{00000000-0005-0000-0000-0000D5180000}"/>
    <cellStyle name="Normal 4 4 2 7 2 3" xfId="6777" xr:uid="{00000000-0005-0000-0000-0000D6180000}"/>
    <cellStyle name="Normal 4 4 2 7 2 4" xfId="6778" xr:uid="{00000000-0005-0000-0000-0000D7180000}"/>
    <cellStyle name="Normal 4 4 2 7 2 5" xfId="6779" xr:uid="{00000000-0005-0000-0000-0000D8180000}"/>
    <cellStyle name="Normal 4 4 2 7 3" xfId="6780" xr:uid="{00000000-0005-0000-0000-0000D9180000}"/>
    <cellStyle name="Normal 4 4 2 7 3 2" xfId="6781" xr:uid="{00000000-0005-0000-0000-0000DA180000}"/>
    <cellStyle name="Normal 4 4 2 7 3 2 2" xfId="6782" xr:uid="{00000000-0005-0000-0000-0000DB180000}"/>
    <cellStyle name="Normal 4 4 2 7 3 2 3" xfId="6783" xr:uid="{00000000-0005-0000-0000-0000DC180000}"/>
    <cellStyle name="Normal 4 4 2 7 3 3" xfId="6784" xr:uid="{00000000-0005-0000-0000-0000DD180000}"/>
    <cellStyle name="Normal 4 4 2 7 3 4" xfId="6785" xr:uid="{00000000-0005-0000-0000-0000DE180000}"/>
    <cellStyle name="Normal 4 4 2 7 3 5" xfId="6786" xr:uid="{00000000-0005-0000-0000-0000DF180000}"/>
    <cellStyle name="Normal 4 4 2 7 4" xfId="6787" xr:uid="{00000000-0005-0000-0000-0000E0180000}"/>
    <cellStyle name="Normal 4 4 2 7 4 2" xfId="6788" xr:uid="{00000000-0005-0000-0000-0000E1180000}"/>
    <cellStyle name="Normal 4 4 2 7 4 3" xfId="6789" xr:uid="{00000000-0005-0000-0000-0000E2180000}"/>
    <cellStyle name="Normal 4 4 2 7 5" xfId="6790" xr:uid="{00000000-0005-0000-0000-0000E3180000}"/>
    <cellStyle name="Normal 4 4 2 7 6" xfId="6791" xr:uid="{00000000-0005-0000-0000-0000E4180000}"/>
    <cellStyle name="Normal 4 4 2 7 7" xfId="6792" xr:uid="{00000000-0005-0000-0000-0000E5180000}"/>
    <cellStyle name="Normal 4 4 2 8" xfId="6793" xr:uid="{00000000-0005-0000-0000-0000E6180000}"/>
    <cellStyle name="Normal 4 4 2 8 2" xfId="6794" xr:uid="{00000000-0005-0000-0000-0000E7180000}"/>
    <cellStyle name="Normal 4 4 2 8 2 2" xfId="6795" xr:uid="{00000000-0005-0000-0000-0000E8180000}"/>
    <cellStyle name="Normal 4 4 2 8 2 3" xfId="6796" xr:uid="{00000000-0005-0000-0000-0000E9180000}"/>
    <cellStyle name="Normal 4 4 2 8 3" xfId="6797" xr:uid="{00000000-0005-0000-0000-0000EA180000}"/>
    <cellStyle name="Normal 4 4 2 8 4" xfId="6798" xr:uid="{00000000-0005-0000-0000-0000EB180000}"/>
    <cellStyle name="Normal 4 4 2 8 5" xfId="6799" xr:uid="{00000000-0005-0000-0000-0000EC180000}"/>
    <cellStyle name="Normal 4 4 2 9" xfId="6800" xr:uid="{00000000-0005-0000-0000-0000ED180000}"/>
    <cellStyle name="Normal 4 4 2 9 2" xfId="6801" xr:uid="{00000000-0005-0000-0000-0000EE180000}"/>
    <cellStyle name="Normal 4 4 2 9 2 2" xfId="6802" xr:uid="{00000000-0005-0000-0000-0000EF180000}"/>
    <cellStyle name="Normal 4 4 2 9 2 3" xfId="6803" xr:uid="{00000000-0005-0000-0000-0000F0180000}"/>
    <cellStyle name="Normal 4 4 2 9 3" xfId="6804" xr:uid="{00000000-0005-0000-0000-0000F1180000}"/>
    <cellStyle name="Normal 4 4 2 9 4" xfId="6805" xr:uid="{00000000-0005-0000-0000-0000F2180000}"/>
    <cellStyle name="Normal 4 4 2 9 5" xfId="6806" xr:uid="{00000000-0005-0000-0000-0000F3180000}"/>
    <cellStyle name="Normal 4 4 3" xfId="6807" xr:uid="{00000000-0005-0000-0000-0000F4180000}"/>
    <cellStyle name="Normal 4 4 3 2" xfId="6808" xr:uid="{00000000-0005-0000-0000-0000F5180000}"/>
    <cellStyle name="Normal 4 4 3 2 2" xfId="6809" xr:uid="{00000000-0005-0000-0000-0000F6180000}"/>
    <cellStyle name="Normal 4 4 3 2 2 2" xfId="6810" xr:uid="{00000000-0005-0000-0000-0000F7180000}"/>
    <cellStyle name="Normal 4 4 3 2 2 2 2" xfId="6811" xr:uid="{00000000-0005-0000-0000-0000F8180000}"/>
    <cellStyle name="Normal 4 4 3 2 2 2 2 2" xfId="6812" xr:uid="{00000000-0005-0000-0000-0000F9180000}"/>
    <cellStyle name="Normal 4 4 3 2 2 2 2 3" xfId="6813" xr:uid="{00000000-0005-0000-0000-0000FA180000}"/>
    <cellStyle name="Normal 4 4 3 2 2 2 3" xfId="6814" xr:uid="{00000000-0005-0000-0000-0000FB180000}"/>
    <cellStyle name="Normal 4 4 3 2 2 2 4" xfId="6815" xr:uid="{00000000-0005-0000-0000-0000FC180000}"/>
    <cellStyle name="Normal 4 4 3 2 2 2 5" xfId="6816" xr:uid="{00000000-0005-0000-0000-0000FD180000}"/>
    <cellStyle name="Normal 4 4 3 2 2 3" xfId="6817" xr:uid="{00000000-0005-0000-0000-0000FE180000}"/>
    <cellStyle name="Normal 4 4 3 2 2 3 2" xfId="6818" xr:uid="{00000000-0005-0000-0000-0000FF180000}"/>
    <cellStyle name="Normal 4 4 3 2 2 3 2 2" xfId="6819" xr:uid="{00000000-0005-0000-0000-000000190000}"/>
    <cellStyle name="Normal 4 4 3 2 2 3 2 3" xfId="6820" xr:uid="{00000000-0005-0000-0000-000001190000}"/>
    <cellStyle name="Normal 4 4 3 2 2 3 3" xfId="6821" xr:uid="{00000000-0005-0000-0000-000002190000}"/>
    <cellStyle name="Normal 4 4 3 2 2 3 4" xfId="6822" xr:uid="{00000000-0005-0000-0000-000003190000}"/>
    <cellStyle name="Normal 4 4 3 2 2 3 5" xfId="6823" xr:uid="{00000000-0005-0000-0000-000004190000}"/>
    <cellStyle name="Normal 4 4 3 2 2 4" xfId="6824" xr:uid="{00000000-0005-0000-0000-000005190000}"/>
    <cellStyle name="Normal 4 4 3 2 2 4 2" xfId="6825" xr:uid="{00000000-0005-0000-0000-000006190000}"/>
    <cellStyle name="Normal 4 4 3 2 2 4 3" xfId="6826" xr:uid="{00000000-0005-0000-0000-000007190000}"/>
    <cellStyle name="Normal 4 4 3 2 2 5" xfId="6827" xr:uid="{00000000-0005-0000-0000-000008190000}"/>
    <cellStyle name="Normal 4 4 3 2 2 6" xfId="6828" xr:uid="{00000000-0005-0000-0000-000009190000}"/>
    <cellStyle name="Normal 4 4 3 2 2 7" xfId="6829" xr:uid="{00000000-0005-0000-0000-00000A190000}"/>
    <cellStyle name="Normal 4 4 3 2 3" xfId="6830" xr:uid="{00000000-0005-0000-0000-00000B190000}"/>
    <cellStyle name="Normal 4 4 3 2 3 2" xfId="6831" xr:uid="{00000000-0005-0000-0000-00000C190000}"/>
    <cellStyle name="Normal 4 4 3 2 3 2 2" xfId="6832" xr:uid="{00000000-0005-0000-0000-00000D190000}"/>
    <cellStyle name="Normal 4 4 3 2 3 2 3" xfId="6833" xr:uid="{00000000-0005-0000-0000-00000E190000}"/>
    <cellStyle name="Normal 4 4 3 2 3 3" xfId="6834" xr:uid="{00000000-0005-0000-0000-00000F190000}"/>
    <cellStyle name="Normal 4 4 3 2 3 4" xfId="6835" xr:uid="{00000000-0005-0000-0000-000010190000}"/>
    <cellStyle name="Normal 4 4 3 2 3 5" xfId="6836" xr:uid="{00000000-0005-0000-0000-000011190000}"/>
    <cellStyle name="Normal 4 4 3 2 4" xfId="6837" xr:uid="{00000000-0005-0000-0000-000012190000}"/>
    <cellStyle name="Normal 4 4 3 2 4 2" xfId="6838" xr:uid="{00000000-0005-0000-0000-000013190000}"/>
    <cellStyle name="Normal 4 4 3 2 4 2 2" xfId="6839" xr:uid="{00000000-0005-0000-0000-000014190000}"/>
    <cellStyle name="Normal 4 4 3 2 4 2 3" xfId="6840" xr:uid="{00000000-0005-0000-0000-000015190000}"/>
    <cellStyle name="Normal 4 4 3 2 4 3" xfId="6841" xr:uid="{00000000-0005-0000-0000-000016190000}"/>
    <cellStyle name="Normal 4 4 3 2 4 4" xfId="6842" xr:uid="{00000000-0005-0000-0000-000017190000}"/>
    <cellStyle name="Normal 4 4 3 2 4 5" xfId="6843" xr:uid="{00000000-0005-0000-0000-000018190000}"/>
    <cellStyle name="Normal 4 4 3 2 5" xfId="6844" xr:uid="{00000000-0005-0000-0000-000019190000}"/>
    <cellStyle name="Normal 4 4 3 2 5 2" xfId="6845" xr:uid="{00000000-0005-0000-0000-00001A190000}"/>
    <cellStyle name="Normal 4 4 3 2 5 3" xfId="6846" xr:uid="{00000000-0005-0000-0000-00001B190000}"/>
    <cellStyle name="Normal 4 4 3 2 6" xfId="6847" xr:uid="{00000000-0005-0000-0000-00001C190000}"/>
    <cellStyle name="Normal 4 4 3 2 7" xfId="6848" xr:uid="{00000000-0005-0000-0000-00001D190000}"/>
    <cellStyle name="Normal 4 4 3 2 8" xfId="6849" xr:uid="{00000000-0005-0000-0000-00001E190000}"/>
    <cellStyle name="Normal 4 4 3 3" xfId="6850" xr:uid="{00000000-0005-0000-0000-00001F190000}"/>
    <cellStyle name="Normal 4 4 3 3 2" xfId="6851" xr:uid="{00000000-0005-0000-0000-000020190000}"/>
    <cellStyle name="Normal 4 4 3 3 2 2" xfId="6852" xr:uid="{00000000-0005-0000-0000-000021190000}"/>
    <cellStyle name="Normal 4 4 3 3 2 2 2" xfId="6853" xr:uid="{00000000-0005-0000-0000-000022190000}"/>
    <cellStyle name="Normal 4 4 3 3 2 2 3" xfId="6854" xr:uid="{00000000-0005-0000-0000-000023190000}"/>
    <cellStyle name="Normal 4 4 3 3 2 3" xfId="6855" xr:uid="{00000000-0005-0000-0000-000024190000}"/>
    <cellStyle name="Normal 4 4 3 3 2 4" xfId="6856" xr:uid="{00000000-0005-0000-0000-000025190000}"/>
    <cellStyle name="Normal 4 4 3 3 2 5" xfId="6857" xr:uid="{00000000-0005-0000-0000-000026190000}"/>
    <cellStyle name="Normal 4 4 3 3 3" xfId="6858" xr:uid="{00000000-0005-0000-0000-000027190000}"/>
    <cellStyle name="Normal 4 4 3 3 3 2" xfId="6859" xr:uid="{00000000-0005-0000-0000-000028190000}"/>
    <cellStyle name="Normal 4 4 3 3 3 2 2" xfId="6860" xr:uid="{00000000-0005-0000-0000-000029190000}"/>
    <cellStyle name="Normal 4 4 3 3 3 2 3" xfId="6861" xr:uid="{00000000-0005-0000-0000-00002A190000}"/>
    <cellStyle name="Normal 4 4 3 3 3 3" xfId="6862" xr:uid="{00000000-0005-0000-0000-00002B190000}"/>
    <cellStyle name="Normal 4 4 3 3 3 4" xfId="6863" xr:uid="{00000000-0005-0000-0000-00002C190000}"/>
    <cellStyle name="Normal 4 4 3 3 3 5" xfId="6864" xr:uid="{00000000-0005-0000-0000-00002D190000}"/>
    <cellStyle name="Normal 4 4 3 3 4" xfId="6865" xr:uid="{00000000-0005-0000-0000-00002E190000}"/>
    <cellStyle name="Normal 4 4 3 3 4 2" xfId="6866" xr:uid="{00000000-0005-0000-0000-00002F190000}"/>
    <cellStyle name="Normal 4 4 3 3 4 3" xfId="6867" xr:uid="{00000000-0005-0000-0000-000030190000}"/>
    <cellStyle name="Normal 4 4 3 3 5" xfId="6868" xr:uid="{00000000-0005-0000-0000-000031190000}"/>
    <cellStyle name="Normal 4 4 3 3 6" xfId="6869" xr:uid="{00000000-0005-0000-0000-000032190000}"/>
    <cellStyle name="Normal 4 4 3 3 7" xfId="6870" xr:uid="{00000000-0005-0000-0000-000033190000}"/>
    <cellStyle name="Normal 4 4 3 4" xfId="6871" xr:uid="{00000000-0005-0000-0000-000034190000}"/>
    <cellStyle name="Normal 4 4 3 4 2" xfId="6872" xr:uid="{00000000-0005-0000-0000-000035190000}"/>
    <cellStyle name="Normal 4 4 3 4 2 2" xfId="6873" xr:uid="{00000000-0005-0000-0000-000036190000}"/>
    <cellStyle name="Normal 4 4 3 4 2 3" xfId="6874" xr:uid="{00000000-0005-0000-0000-000037190000}"/>
    <cellStyle name="Normal 4 4 3 4 3" xfId="6875" xr:uid="{00000000-0005-0000-0000-000038190000}"/>
    <cellStyle name="Normal 4 4 3 4 4" xfId="6876" xr:uid="{00000000-0005-0000-0000-000039190000}"/>
    <cellStyle name="Normal 4 4 3 4 5" xfId="6877" xr:uid="{00000000-0005-0000-0000-00003A190000}"/>
    <cellStyle name="Normal 4 4 3 5" xfId="6878" xr:uid="{00000000-0005-0000-0000-00003B190000}"/>
    <cellStyle name="Normal 4 4 3 5 2" xfId="6879" xr:uid="{00000000-0005-0000-0000-00003C190000}"/>
    <cellStyle name="Normal 4 4 3 5 2 2" xfId="6880" xr:uid="{00000000-0005-0000-0000-00003D190000}"/>
    <cellStyle name="Normal 4 4 3 5 2 3" xfId="6881" xr:uid="{00000000-0005-0000-0000-00003E190000}"/>
    <cellStyle name="Normal 4 4 3 5 3" xfId="6882" xr:uid="{00000000-0005-0000-0000-00003F190000}"/>
    <cellStyle name="Normal 4 4 3 5 4" xfId="6883" xr:uid="{00000000-0005-0000-0000-000040190000}"/>
    <cellStyle name="Normal 4 4 3 5 5" xfId="6884" xr:uid="{00000000-0005-0000-0000-000041190000}"/>
    <cellStyle name="Normal 4 4 3 6" xfId="6885" xr:uid="{00000000-0005-0000-0000-000042190000}"/>
    <cellStyle name="Normal 4 4 3 6 2" xfId="6886" xr:uid="{00000000-0005-0000-0000-000043190000}"/>
    <cellStyle name="Normal 4 4 3 6 3" xfId="6887" xr:uid="{00000000-0005-0000-0000-000044190000}"/>
    <cellStyle name="Normal 4 4 3 7" xfId="6888" xr:uid="{00000000-0005-0000-0000-000045190000}"/>
    <cellStyle name="Normal 4 4 3 8" xfId="6889" xr:uid="{00000000-0005-0000-0000-000046190000}"/>
    <cellStyle name="Normal 4 4 3 9" xfId="6890" xr:uid="{00000000-0005-0000-0000-000047190000}"/>
    <cellStyle name="Normal 4 4 4" xfId="6891" xr:uid="{00000000-0005-0000-0000-000048190000}"/>
    <cellStyle name="Normal 4 4 4 2" xfId="6892" xr:uid="{00000000-0005-0000-0000-000049190000}"/>
    <cellStyle name="Normal 4 4 4 2 2" xfId="6893" xr:uid="{00000000-0005-0000-0000-00004A190000}"/>
    <cellStyle name="Normal 4 4 4 2 2 2" xfId="6894" xr:uid="{00000000-0005-0000-0000-00004B190000}"/>
    <cellStyle name="Normal 4 4 4 2 2 2 2" xfId="6895" xr:uid="{00000000-0005-0000-0000-00004C190000}"/>
    <cellStyle name="Normal 4 4 4 2 2 2 2 2" xfId="6896" xr:uid="{00000000-0005-0000-0000-00004D190000}"/>
    <cellStyle name="Normal 4 4 4 2 2 2 2 3" xfId="6897" xr:uid="{00000000-0005-0000-0000-00004E190000}"/>
    <cellStyle name="Normal 4 4 4 2 2 2 3" xfId="6898" xr:uid="{00000000-0005-0000-0000-00004F190000}"/>
    <cellStyle name="Normal 4 4 4 2 2 2 4" xfId="6899" xr:uid="{00000000-0005-0000-0000-000050190000}"/>
    <cellStyle name="Normal 4 4 4 2 2 2 5" xfId="6900" xr:uid="{00000000-0005-0000-0000-000051190000}"/>
    <cellStyle name="Normal 4 4 4 2 2 3" xfId="6901" xr:uid="{00000000-0005-0000-0000-000052190000}"/>
    <cellStyle name="Normal 4 4 4 2 2 3 2" xfId="6902" xr:uid="{00000000-0005-0000-0000-000053190000}"/>
    <cellStyle name="Normal 4 4 4 2 2 3 2 2" xfId="6903" xr:uid="{00000000-0005-0000-0000-000054190000}"/>
    <cellStyle name="Normal 4 4 4 2 2 3 2 3" xfId="6904" xr:uid="{00000000-0005-0000-0000-000055190000}"/>
    <cellStyle name="Normal 4 4 4 2 2 3 3" xfId="6905" xr:uid="{00000000-0005-0000-0000-000056190000}"/>
    <cellStyle name="Normal 4 4 4 2 2 3 4" xfId="6906" xr:uid="{00000000-0005-0000-0000-000057190000}"/>
    <cellStyle name="Normal 4 4 4 2 2 3 5" xfId="6907" xr:uid="{00000000-0005-0000-0000-000058190000}"/>
    <cellStyle name="Normal 4 4 4 2 2 4" xfId="6908" xr:uid="{00000000-0005-0000-0000-000059190000}"/>
    <cellStyle name="Normal 4 4 4 2 2 4 2" xfId="6909" xr:uid="{00000000-0005-0000-0000-00005A190000}"/>
    <cellStyle name="Normal 4 4 4 2 2 4 3" xfId="6910" xr:uid="{00000000-0005-0000-0000-00005B190000}"/>
    <cellStyle name="Normal 4 4 4 2 2 5" xfId="6911" xr:uid="{00000000-0005-0000-0000-00005C190000}"/>
    <cellStyle name="Normal 4 4 4 2 2 6" xfId="6912" xr:uid="{00000000-0005-0000-0000-00005D190000}"/>
    <cellStyle name="Normal 4 4 4 2 2 7" xfId="6913" xr:uid="{00000000-0005-0000-0000-00005E190000}"/>
    <cellStyle name="Normal 4 4 4 2 3" xfId="6914" xr:uid="{00000000-0005-0000-0000-00005F190000}"/>
    <cellStyle name="Normal 4 4 4 2 3 2" xfId="6915" xr:uid="{00000000-0005-0000-0000-000060190000}"/>
    <cellStyle name="Normal 4 4 4 2 3 2 2" xfId="6916" xr:uid="{00000000-0005-0000-0000-000061190000}"/>
    <cellStyle name="Normal 4 4 4 2 3 2 3" xfId="6917" xr:uid="{00000000-0005-0000-0000-000062190000}"/>
    <cellStyle name="Normal 4 4 4 2 3 3" xfId="6918" xr:uid="{00000000-0005-0000-0000-000063190000}"/>
    <cellStyle name="Normal 4 4 4 2 3 4" xfId="6919" xr:uid="{00000000-0005-0000-0000-000064190000}"/>
    <cellStyle name="Normal 4 4 4 2 3 5" xfId="6920" xr:uid="{00000000-0005-0000-0000-000065190000}"/>
    <cellStyle name="Normal 4 4 4 2 4" xfId="6921" xr:uid="{00000000-0005-0000-0000-000066190000}"/>
    <cellStyle name="Normal 4 4 4 2 4 2" xfId="6922" xr:uid="{00000000-0005-0000-0000-000067190000}"/>
    <cellStyle name="Normal 4 4 4 2 4 2 2" xfId="6923" xr:uid="{00000000-0005-0000-0000-000068190000}"/>
    <cellStyle name="Normal 4 4 4 2 4 2 3" xfId="6924" xr:uid="{00000000-0005-0000-0000-000069190000}"/>
    <cellStyle name="Normal 4 4 4 2 4 3" xfId="6925" xr:uid="{00000000-0005-0000-0000-00006A190000}"/>
    <cellStyle name="Normal 4 4 4 2 4 4" xfId="6926" xr:uid="{00000000-0005-0000-0000-00006B190000}"/>
    <cellStyle name="Normal 4 4 4 2 4 5" xfId="6927" xr:uid="{00000000-0005-0000-0000-00006C190000}"/>
    <cellStyle name="Normal 4 4 4 2 5" xfId="6928" xr:uid="{00000000-0005-0000-0000-00006D190000}"/>
    <cellStyle name="Normal 4 4 4 2 5 2" xfId="6929" xr:uid="{00000000-0005-0000-0000-00006E190000}"/>
    <cellStyle name="Normal 4 4 4 2 5 3" xfId="6930" xr:uid="{00000000-0005-0000-0000-00006F190000}"/>
    <cellStyle name="Normal 4 4 4 2 6" xfId="6931" xr:uid="{00000000-0005-0000-0000-000070190000}"/>
    <cellStyle name="Normal 4 4 4 2 7" xfId="6932" xr:uid="{00000000-0005-0000-0000-000071190000}"/>
    <cellStyle name="Normal 4 4 4 2 8" xfId="6933" xr:uid="{00000000-0005-0000-0000-000072190000}"/>
    <cellStyle name="Normal 4 4 4 3" xfId="6934" xr:uid="{00000000-0005-0000-0000-000073190000}"/>
    <cellStyle name="Normal 4 4 4 3 2" xfId="6935" xr:uid="{00000000-0005-0000-0000-000074190000}"/>
    <cellStyle name="Normal 4 4 4 3 2 2" xfId="6936" xr:uid="{00000000-0005-0000-0000-000075190000}"/>
    <cellStyle name="Normal 4 4 4 3 2 2 2" xfId="6937" xr:uid="{00000000-0005-0000-0000-000076190000}"/>
    <cellStyle name="Normal 4 4 4 3 2 2 3" xfId="6938" xr:uid="{00000000-0005-0000-0000-000077190000}"/>
    <cellStyle name="Normal 4 4 4 3 2 3" xfId="6939" xr:uid="{00000000-0005-0000-0000-000078190000}"/>
    <cellStyle name="Normal 4 4 4 3 2 4" xfId="6940" xr:uid="{00000000-0005-0000-0000-000079190000}"/>
    <cellStyle name="Normal 4 4 4 3 2 5" xfId="6941" xr:uid="{00000000-0005-0000-0000-00007A190000}"/>
    <cellStyle name="Normal 4 4 4 3 3" xfId="6942" xr:uid="{00000000-0005-0000-0000-00007B190000}"/>
    <cellStyle name="Normal 4 4 4 3 3 2" xfId="6943" xr:uid="{00000000-0005-0000-0000-00007C190000}"/>
    <cellStyle name="Normal 4 4 4 3 3 2 2" xfId="6944" xr:uid="{00000000-0005-0000-0000-00007D190000}"/>
    <cellStyle name="Normal 4 4 4 3 3 2 3" xfId="6945" xr:uid="{00000000-0005-0000-0000-00007E190000}"/>
    <cellStyle name="Normal 4 4 4 3 3 3" xfId="6946" xr:uid="{00000000-0005-0000-0000-00007F190000}"/>
    <cellStyle name="Normal 4 4 4 3 3 4" xfId="6947" xr:uid="{00000000-0005-0000-0000-000080190000}"/>
    <cellStyle name="Normal 4 4 4 3 3 5" xfId="6948" xr:uid="{00000000-0005-0000-0000-000081190000}"/>
    <cellStyle name="Normal 4 4 4 3 4" xfId="6949" xr:uid="{00000000-0005-0000-0000-000082190000}"/>
    <cellStyle name="Normal 4 4 4 3 4 2" xfId="6950" xr:uid="{00000000-0005-0000-0000-000083190000}"/>
    <cellStyle name="Normal 4 4 4 3 4 3" xfId="6951" xr:uid="{00000000-0005-0000-0000-000084190000}"/>
    <cellStyle name="Normal 4 4 4 3 5" xfId="6952" xr:uid="{00000000-0005-0000-0000-000085190000}"/>
    <cellStyle name="Normal 4 4 4 3 6" xfId="6953" xr:uid="{00000000-0005-0000-0000-000086190000}"/>
    <cellStyle name="Normal 4 4 4 3 7" xfId="6954" xr:uid="{00000000-0005-0000-0000-000087190000}"/>
    <cellStyle name="Normal 4 4 4 4" xfId="6955" xr:uid="{00000000-0005-0000-0000-000088190000}"/>
    <cellStyle name="Normal 4 4 4 4 2" xfId="6956" xr:uid="{00000000-0005-0000-0000-000089190000}"/>
    <cellStyle name="Normal 4 4 4 4 2 2" xfId="6957" xr:uid="{00000000-0005-0000-0000-00008A190000}"/>
    <cellStyle name="Normal 4 4 4 4 2 3" xfId="6958" xr:uid="{00000000-0005-0000-0000-00008B190000}"/>
    <cellStyle name="Normal 4 4 4 4 3" xfId="6959" xr:uid="{00000000-0005-0000-0000-00008C190000}"/>
    <cellStyle name="Normal 4 4 4 4 4" xfId="6960" xr:uid="{00000000-0005-0000-0000-00008D190000}"/>
    <cellStyle name="Normal 4 4 4 4 5" xfId="6961" xr:uid="{00000000-0005-0000-0000-00008E190000}"/>
    <cellStyle name="Normal 4 4 4 5" xfId="6962" xr:uid="{00000000-0005-0000-0000-00008F190000}"/>
    <cellStyle name="Normal 4 4 4 5 2" xfId="6963" xr:uid="{00000000-0005-0000-0000-000090190000}"/>
    <cellStyle name="Normal 4 4 4 5 2 2" xfId="6964" xr:uid="{00000000-0005-0000-0000-000091190000}"/>
    <cellStyle name="Normal 4 4 4 5 2 3" xfId="6965" xr:uid="{00000000-0005-0000-0000-000092190000}"/>
    <cellStyle name="Normal 4 4 4 5 3" xfId="6966" xr:uid="{00000000-0005-0000-0000-000093190000}"/>
    <cellStyle name="Normal 4 4 4 5 4" xfId="6967" xr:uid="{00000000-0005-0000-0000-000094190000}"/>
    <cellStyle name="Normal 4 4 4 5 5" xfId="6968" xr:uid="{00000000-0005-0000-0000-000095190000}"/>
    <cellStyle name="Normal 4 4 4 6" xfId="6969" xr:uid="{00000000-0005-0000-0000-000096190000}"/>
    <cellStyle name="Normal 4 4 4 6 2" xfId="6970" xr:uid="{00000000-0005-0000-0000-000097190000}"/>
    <cellStyle name="Normal 4 4 4 6 3" xfId="6971" xr:uid="{00000000-0005-0000-0000-000098190000}"/>
    <cellStyle name="Normal 4 4 4 7" xfId="6972" xr:uid="{00000000-0005-0000-0000-000099190000}"/>
    <cellStyle name="Normal 4 4 4 8" xfId="6973" xr:uid="{00000000-0005-0000-0000-00009A190000}"/>
    <cellStyle name="Normal 4 4 4 9" xfId="6974" xr:uid="{00000000-0005-0000-0000-00009B190000}"/>
    <cellStyle name="Normal 4 4 5" xfId="6975" xr:uid="{00000000-0005-0000-0000-00009C190000}"/>
    <cellStyle name="Normal 4 4 5 2" xfId="6976" xr:uid="{00000000-0005-0000-0000-00009D190000}"/>
    <cellStyle name="Normal 4 4 5 2 2" xfId="6977" xr:uid="{00000000-0005-0000-0000-00009E190000}"/>
    <cellStyle name="Normal 4 4 5 2 2 2" xfId="6978" xr:uid="{00000000-0005-0000-0000-00009F190000}"/>
    <cellStyle name="Normal 4 4 5 2 2 2 2" xfId="6979" xr:uid="{00000000-0005-0000-0000-0000A0190000}"/>
    <cellStyle name="Normal 4 4 5 2 2 2 2 2" xfId="6980" xr:uid="{00000000-0005-0000-0000-0000A1190000}"/>
    <cellStyle name="Normal 4 4 5 2 2 2 2 3" xfId="6981" xr:uid="{00000000-0005-0000-0000-0000A2190000}"/>
    <cellStyle name="Normal 4 4 5 2 2 2 3" xfId="6982" xr:uid="{00000000-0005-0000-0000-0000A3190000}"/>
    <cellStyle name="Normal 4 4 5 2 2 2 4" xfId="6983" xr:uid="{00000000-0005-0000-0000-0000A4190000}"/>
    <cellStyle name="Normal 4 4 5 2 2 2 5" xfId="6984" xr:uid="{00000000-0005-0000-0000-0000A5190000}"/>
    <cellStyle name="Normal 4 4 5 2 2 3" xfId="6985" xr:uid="{00000000-0005-0000-0000-0000A6190000}"/>
    <cellStyle name="Normal 4 4 5 2 2 3 2" xfId="6986" xr:uid="{00000000-0005-0000-0000-0000A7190000}"/>
    <cellStyle name="Normal 4 4 5 2 2 3 2 2" xfId="6987" xr:uid="{00000000-0005-0000-0000-0000A8190000}"/>
    <cellStyle name="Normal 4 4 5 2 2 3 2 3" xfId="6988" xr:uid="{00000000-0005-0000-0000-0000A9190000}"/>
    <cellStyle name="Normal 4 4 5 2 2 3 3" xfId="6989" xr:uid="{00000000-0005-0000-0000-0000AA190000}"/>
    <cellStyle name="Normal 4 4 5 2 2 3 4" xfId="6990" xr:uid="{00000000-0005-0000-0000-0000AB190000}"/>
    <cellStyle name="Normal 4 4 5 2 2 3 5" xfId="6991" xr:uid="{00000000-0005-0000-0000-0000AC190000}"/>
    <cellStyle name="Normal 4 4 5 2 2 4" xfId="6992" xr:uid="{00000000-0005-0000-0000-0000AD190000}"/>
    <cellStyle name="Normal 4 4 5 2 2 4 2" xfId="6993" xr:uid="{00000000-0005-0000-0000-0000AE190000}"/>
    <cellStyle name="Normal 4 4 5 2 2 4 3" xfId="6994" xr:uid="{00000000-0005-0000-0000-0000AF190000}"/>
    <cellStyle name="Normal 4 4 5 2 2 5" xfId="6995" xr:uid="{00000000-0005-0000-0000-0000B0190000}"/>
    <cellStyle name="Normal 4 4 5 2 2 6" xfId="6996" xr:uid="{00000000-0005-0000-0000-0000B1190000}"/>
    <cellStyle name="Normal 4 4 5 2 2 7" xfId="6997" xr:uid="{00000000-0005-0000-0000-0000B2190000}"/>
    <cellStyle name="Normal 4 4 5 2 3" xfId="6998" xr:uid="{00000000-0005-0000-0000-0000B3190000}"/>
    <cellStyle name="Normal 4 4 5 2 3 2" xfId="6999" xr:uid="{00000000-0005-0000-0000-0000B4190000}"/>
    <cellStyle name="Normal 4 4 5 2 3 2 2" xfId="7000" xr:uid="{00000000-0005-0000-0000-0000B5190000}"/>
    <cellStyle name="Normal 4 4 5 2 3 2 3" xfId="7001" xr:uid="{00000000-0005-0000-0000-0000B6190000}"/>
    <cellStyle name="Normal 4 4 5 2 3 3" xfId="7002" xr:uid="{00000000-0005-0000-0000-0000B7190000}"/>
    <cellStyle name="Normal 4 4 5 2 3 4" xfId="7003" xr:uid="{00000000-0005-0000-0000-0000B8190000}"/>
    <cellStyle name="Normal 4 4 5 2 3 5" xfId="7004" xr:uid="{00000000-0005-0000-0000-0000B9190000}"/>
    <cellStyle name="Normal 4 4 5 2 4" xfId="7005" xr:uid="{00000000-0005-0000-0000-0000BA190000}"/>
    <cellStyle name="Normal 4 4 5 2 4 2" xfId="7006" xr:uid="{00000000-0005-0000-0000-0000BB190000}"/>
    <cellStyle name="Normal 4 4 5 2 4 2 2" xfId="7007" xr:uid="{00000000-0005-0000-0000-0000BC190000}"/>
    <cellStyle name="Normal 4 4 5 2 4 2 3" xfId="7008" xr:uid="{00000000-0005-0000-0000-0000BD190000}"/>
    <cellStyle name="Normal 4 4 5 2 4 3" xfId="7009" xr:uid="{00000000-0005-0000-0000-0000BE190000}"/>
    <cellStyle name="Normal 4 4 5 2 4 4" xfId="7010" xr:uid="{00000000-0005-0000-0000-0000BF190000}"/>
    <cellStyle name="Normal 4 4 5 2 4 5" xfId="7011" xr:uid="{00000000-0005-0000-0000-0000C0190000}"/>
    <cellStyle name="Normal 4 4 5 2 5" xfId="7012" xr:uid="{00000000-0005-0000-0000-0000C1190000}"/>
    <cellStyle name="Normal 4 4 5 2 5 2" xfId="7013" xr:uid="{00000000-0005-0000-0000-0000C2190000}"/>
    <cellStyle name="Normal 4 4 5 2 5 3" xfId="7014" xr:uid="{00000000-0005-0000-0000-0000C3190000}"/>
    <cellStyle name="Normal 4 4 5 2 6" xfId="7015" xr:uid="{00000000-0005-0000-0000-0000C4190000}"/>
    <cellStyle name="Normal 4 4 5 2 7" xfId="7016" xr:uid="{00000000-0005-0000-0000-0000C5190000}"/>
    <cellStyle name="Normal 4 4 5 2 8" xfId="7017" xr:uid="{00000000-0005-0000-0000-0000C6190000}"/>
    <cellStyle name="Normal 4 4 5 3" xfId="7018" xr:uid="{00000000-0005-0000-0000-0000C7190000}"/>
    <cellStyle name="Normal 4 4 5 3 2" xfId="7019" xr:uid="{00000000-0005-0000-0000-0000C8190000}"/>
    <cellStyle name="Normal 4 4 5 3 2 2" xfId="7020" xr:uid="{00000000-0005-0000-0000-0000C9190000}"/>
    <cellStyle name="Normal 4 4 5 3 2 2 2" xfId="7021" xr:uid="{00000000-0005-0000-0000-0000CA190000}"/>
    <cellStyle name="Normal 4 4 5 3 2 2 3" xfId="7022" xr:uid="{00000000-0005-0000-0000-0000CB190000}"/>
    <cellStyle name="Normal 4 4 5 3 2 3" xfId="7023" xr:uid="{00000000-0005-0000-0000-0000CC190000}"/>
    <cellStyle name="Normal 4 4 5 3 2 4" xfId="7024" xr:uid="{00000000-0005-0000-0000-0000CD190000}"/>
    <cellStyle name="Normal 4 4 5 3 2 5" xfId="7025" xr:uid="{00000000-0005-0000-0000-0000CE190000}"/>
    <cellStyle name="Normal 4 4 5 3 3" xfId="7026" xr:uid="{00000000-0005-0000-0000-0000CF190000}"/>
    <cellStyle name="Normal 4 4 5 3 3 2" xfId="7027" xr:uid="{00000000-0005-0000-0000-0000D0190000}"/>
    <cellStyle name="Normal 4 4 5 3 3 2 2" xfId="7028" xr:uid="{00000000-0005-0000-0000-0000D1190000}"/>
    <cellStyle name="Normal 4 4 5 3 3 2 3" xfId="7029" xr:uid="{00000000-0005-0000-0000-0000D2190000}"/>
    <cellStyle name="Normal 4 4 5 3 3 3" xfId="7030" xr:uid="{00000000-0005-0000-0000-0000D3190000}"/>
    <cellStyle name="Normal 4 4 5 3 3 4" xfId="7031" xr:uid="{00000000-0005-0000-0000-0000D4190000}"/>
    <cellStyle name="Normal 4 4 5 3 3 5" xfId="7032" xr:uid="{00000000-0005-0000-0000-0000D5190000}"/>
    <cellStyle name="Normal 4 4 5 3 4" xfId="7033" xr:uid="{00000000-0005-0000-0000-0000D6190000}"/>
    <cellStyle name="Normal 4 4 5 3 4 2" xfId="7034" xr:uid="{00000000-0005-0000-0000-0000D7190000}"/>
    <cellStyle name="Normal 4 4 5 3 4 3" xfId="7035" xr:uid="{00000000-0005-0000-0000-0000D8190000}"/>
    <cellStyle name="Normal 4 4 5 3 5" xfId="7036" xr:uid="{00000000-0005-0000-0000-0000D9190000}"/>
    <cellStyle name="Normal 4 4 5 3 6" xfId="7037" xr:uid="{00000000-0005-0000-0000-0000DA190000}"/>
    <cellStyle name="Normal 4 4 5 3 7" xfId="7038" xr:uid="{00000000-0005-0000-0000-0000DB190000}"/>
    <cellStyle name="Normal 4 4 5 4" xfId="7039" xr:uid="{00000000-0005-0000-0000-0000DC190000}"/>
    <cellStyle name="Normal 4 4 5 4 2" xfId="7040" xr:uid="{00000000-0005-0000-0000-0000DD190000}"/>
    <cellStyle name="Normal 4 4 5 4 2 2" xfId="7041" xr:uid="{00000000-0005-0000-0000-0000DE190000}"/>
    <cellStyle name="Normal 4 4 5 4 2 3" xfId="7042" xr:uid="{00000000-0005-0000-0000-0000DF190000}"/>
    <cellStyle name="Normal 4 4 5 4 3" xfId="7043" xr:uid="{00000000-0005-0000-0000-0000E0190000}"/>
    <cellStyle name="Normal 4 4 5 4 4" xfId="7044" xr:uid="{00000000-0005-0000-0000-0000E1190000}"/>
    <cellStyle name="Normal 4 4 5 4 5" xfId="7045" xr:uid="{00000000-0005-0000-0000-0000E2190000}"/>
    <cellStyle name="Normal 4 4 5 5" xfId="7046" xr:uid="{00000000-0005-0000-0000-0000E3190000}"/>
    <cellStyle name="Normal 4 4 5 5 2" xfId="7047" xr:uid="{00000000-0005-0000-0000-0000E4190000}"/>
    <cellStyle name="Normal 4 4 5 5 2 2" xfId="7048" xr:uid="{00000000-0005-0000-0000-0000E5190000}"/>
    <cellStyle name="Normal 4 4 5 5 2 3" xfId="7049" xr:uid="{00000000-0005-0000-0000-0000E6190000}"/>
    <cellStyle name="Normal 4 4 5 5 3" xfId="7050" xr:uid="{00000000-0005-0000-0000-0000E7190000}"/>
    <cellStyle name="Normal 4 4 5 5 4" xfId="7051" xr:uid="{00000000-0005-0000-0000-0000E8190000}"/>
    <cellStyle name="Normal 4 4 5 5 5" xfId="7052" xr:uid="{00000000-0005-0000-0000-0000E9190000}"/>
    <cellStyle name="Normal 4 4 5 6" xfId="7053" xr:uid="{00000000-0005-0000-0000-0000EA190000}"/>
    <cellStyle name="Normal 4 4 5 6 2" xfId="7054" xr:uid="{00000000-0005-0000-0000-0000EB190000}"/>
    <cellStyle name="Normal 4 4 5 6 3" xfId="7055" xr:uid="{00000000-0005-0000-0000-0000EC190000}"/>
    <cellStyle name="Normal 4 4 5 7" xfId="7056" xr:uid="{00000000-0005-0000-0000-0000ED190000}"/>
    <cellStyle name="Normal 4 4 5 8" xfId="7057" xr:uid="{00000000-0005-0000-0000-0000EE190000}"/>
    <cellStyle name="Normal 4 4 5 9" xfId="7058" xr:uid="{00000000-0005-0000-0000-0000EF190000}"/>
    <cellStyle name="Normal 4 4 6" xfId="7059" xr:uid="{00000000-0005-0000-0000-0000F0190000}"/>
    <cellStyle name="Normal 4 4 6 2" xfId="7060" xr:uid="{00000000-0005-0000-0000-0000F1190000}"/>
    <cellStyle name="Normal 4 4 6 2 2" xfId="7061" xr:uid="{00000000-0005-0000-0000-0000F2190000}"/>
    <cellStyle name="Normal 4 4 6 2 2 2" xfId="7062" xr:uid="{00000000-0005-0000-0000-0000F3190000}"/>
    <cellStyle name="Normal 4 4 6 2 2 2 2" xfId="7063" xr:uid="{00000000-0005-0000-0000-0000F4190000}"/>
    <cellStyle name="Normal 4 4 6 2 2 2 3" xfId="7064" xr:uid="{00000000-0005-0000-0000-0000F5190000}"/>
    <cellStyle name="Normal 4 4 6 2 2 3" xfId="7065" xr:uid="{00000000-0005-0000-0000-0000F6190000}"/>
    <cellStyle name="Normal 4 4 6 2 2 4" xfId="7066" xr:uid="{00000000-0005-0000-0000-0000F7190000}"/>
    <cellStyle name="Normal 4 4 6 2 2 5" xfId="7067" xr:uid="{00000000-0005-0000-0000-0000F8190000}"/>
    <cellStyle name="Normal 4 4 6 2 3" xfId="7068" xr:uid="{00000000-0005-0000-0000-0000F9190000}"/>
    <cellStyle name="Normal 4 4 6 2 3 2" xfId="7069" xr:uid="{00000000-0005-0000-0000-0000FA190000}"/>
    <cellStyle name="Normal 4 4 6 2 3 2 2" xfId="7070" xr:uid="{00000000-0005-0000-0000-0000FB190000}"/>
    <cellStyle name="Normal 4 4 6 2 3 2 3" xfId="7071" xr:uid="{00000000-0005-0000-0000-0000FC190000}"/>
    <cellStyle name="Normal 4 4 6 2 3 3" xfId="7072" xr:uid="{00000000-0005-0000-0000-0000FD190000}"/>
    <cellStyle name="Normal 4 4 6 2 3 4" xfId="7073" xr:uid="{00000000-0005-0000-0000-0000FE190000}"/>
    <cellStyle name="Normal 4 4 6 2 3 5" xfId="7074" xr:uid="{00000000-0005-0000-0000-0000FF190000}"/>
    <cellStyle name="Normal 4 4 6 2 4" xfId="7075" xr:uid="{00000000-0005-0000-0000-0000001A0000}"/>
    <cellStyle name="Normal 4 4 6 2 4 2" xfId="7076" xr:uid="{00000000-0005-0000-0000-0000011A0000}"/>
    <cellStyle name="Normal 4 4 6 2 4 3" xfId="7077" xr:uid="{00000000-0005-0000-0000-0000021A0000}"/>
    <cellStyle name="Normal 4 4 6 2 5" xfId="7078" xr:uid="{00000000-0005-0000-0000-0000031A0000}"/>
    <cellStyle name="Normal 4 4 6 2 6" xfId="7079" xr:uid="{00000000-0005-0000-0000-0000041A0000}"/>
    <cellStyle name="Normal 4 4 6 2 7" xfId="7080" xr:uid="{00000000-0005-0000-0000-0000051A0000}"/>
    <cellStyle name="Normal 4 4 6 3" xfId="7081" xr:uid="{00000000-0005-0000-0000-0000061A0000}"/>
    <cellStyle name="Normal 4 4 6 3 2" xfId="7082" xr:uid="{00000000-0005-0000-0000-0000071A0000}"/>
    <cellStyle name="Normal 4 4 6 3 2 2" xfId="7083" xr:uid="{00000000-0005-0000-0000-0000081A0000}"/>
    <cellStyle name="Normal 4 4 6 3 2 3" xfId="7084" xr:uid="{00000000-0005-0000-0000-0000091A0000}"/>
    <cellStyle name="Normal 4 4 6 3 3" xfId="7085" xr:uid="{00000000-0005-0000-0000-00000A1A0000}"/>
    <cellStyle name="Normal 4 4 6 3 4" xfId="7086" xr:uid="{00000000-0005-0000-0000-00000B1A0000}"/>
    <cellStyle name="Normal 4 4 6 3 5" xfId="7087" xr:uid="{00000000-0005-0000-0000-00000C1A0000}"/>
    <cellStyle name="Normal 4 4 6 4" xfId="7088" xr:uid="{00000000-0005-0000-0000-00000D1A0000}"/>
    <cellStyle name="Normal 4 4 6 4 2" xfId="7089" xr:uid="{00000000-0005-0000-0000-00000E1A0000}"/>
    <cellStyle name="Normal 4 4 6 4 2 2" xfId="7090" xr:uid="{00000000-0005-0000-0000-00000F1A0000}"/>
    <cellStyle name="Normal 4 4 6 4 2 3" xfId="7091" xr:uid="{00000000-0005-0000-0000-0000101A0000}"/>
    <cellStyle name="Normal 4 4 6 4 3" xfId="7092" xr:uid="{00000000-0005-0000-0000-0000111A0000}"/>
    <cellStyle name="Normal 4 4 6 4 4" xfId="7093" xr:uid="{00000000-0005-0000-0000-0000121A0000}"/>
    <cellStyle name="Normal 4 4 6 4 5" xfId="7094" xr:uid="{00000000-0005-0000-0000-0000131A0000}"/>
    <cellStyle name="Normal 4 4 6 5" xfId="7095" xr:uid="{00000000-0005-0000-0000-0000141A0000}"/>
    <cellStyle name="Normal 4 4 6 5 2" xfId="7096" xr:uid="{00000000-0005-0000-0000-0000151A0000}"/>
    <cellStyle name="Normal 4 4 6 5 3" xfId="7097" xr:uid="{00000000-0005-0000-0000-0000161A0000}"/>
    <cellStyle name="Normal 4 4 6 6" xfId="7098" xr:uid="{00000000-0005-0000-0000-0000171A0000}"/>
    <cellStyle name="Normal 4 4 6 7" xfId="7099" xr:uid="{00000000-0005-0000-0000-0000181A0000}"/>
    <cellStyle name="Normal 4 4 6 8" xfId="7100" xr:uid="{00000000-0005-0000-0000-0000191A0000}"/>
    <cellStyle name="Normal 4 4 7" xfId="7101" xr:uid="{00000000-0005-0000-0000-00001A1A0000}"/>
    <cellStyle name="Normal 4 4 7 2" xfId="7102" xr:uid="{00000000-0005-0000-0000-00001B1A0000}"/>
    <cellStyle name="Normal 4 4 7 2 2" xfId="7103" xr:uid="{00000000-0005-0000-0000-00001C1A0000}"/>
    <cellStyle name="Normal 4 4 7 2 2 2" xfId="7104" xr:uid="{00000000-0005-0000-0000-00001D1A0000}"/>
    <cellStyle name="Normal 4 4 7 2 2 3" xfId="7105" xr:uid="{00000000-0005-0000-0000-00001E1A0000}"/>
    <cellStyle name="Normal 4 4 7 2 3" xfId="7106" xr:uid="{00000000-0005-0000-0000-00001F1A0000}"/>
    <cellStyle name="Normal 4 4 7 2 4" xfId="7107" xr:uid="{00000000-0005-0000-0000-0000201A0000}"/>
    <cellStyle name="Normal 4 4 7 2 5" xfId="7108" xr:uid="{00000000-0005-0000-0000-0000211A0000}"/>
    <cellStyle name="Normal 4 4 7 3" xfId="7109" xr:uid="{00000000-0005-0000-0000-0000221A0000}"/>
    <cellStyle name="Normal 4 4 7 3 2" xfId="7110" xr:uid="{00000000-0005-0000-0000-0000231A0000}"/>
    <cellStyle name="Normal 4 4 7 3 2 2" xfId="7111" xr:uid="{00000000-0005-0000-0000-0000241A0000}"/>
    <cellStyle name="Normal 4 4 7 3 2 3" xfId="7112" xr:uid="{00000000-0005-0000-0000-0000251A0000}"/>
    <cellStyle name="Normal 4 4 7 3 3" xfId="7113" xr:uid="{00000000-0005-0000-0000-0000261A0000}"/>
    <cellStyle name="Normal 4 4 7 3 4" xfId="7114" xr:uid="{00000000-0005-0000-0000-0000271A0000}"/>
    <cellStyle name="Normal 4 4 7 3 5" xfId="7115" xr:uid="{00000000-0005-0000-0000-0000281A0000}"/>
    <cellStyle name="Normal 4 4 7 4" xfId="7116" xr:uid="{00000000-0005-0000-0000-0000291A0000}"/>
    <cellStyle name="Normal 4 4 7 4 2" xfId="7117" xr:uid="{00000000-0005-0000-0000-00002A1A0000}"/>
    <cellStyle name="Normal 4 4 7 4 3" xfId="7118" xr:uid="{00000000-0005-0000-0000-00002B1A0000}"/>
    <cellStyle name="Normal 4 4 7 5" xfId="7119" xr:uid="{00000000-0005-0000-0000-00002C1A0000}"/>
    <cellStyle name="Normal 4 4 7 6" xfId="7120" xr:uid="{00000000-0005-0000-0000-00002D1A0000}"/>
    <cellStyle name="Normal 4 4 7 7" xfId="7121" xr:uid="{00000000-0005-0000-0000-00002E1A0000}"/>
    <cellStyle name="Normal 4 4 8" xfId="7122" xr:uid="{00000000-0005-0000-0000-00002F1A0000}"/>
    <cellStyle name="Normal 4 4 8 2" xfId="7123" xr:uid="{00000000-0005-0000-0000-0000301A0000}"/>
    <cellStyle name="Normal 4 4 8 2 2" xfId="7124" xr:uid="{00000000-0005-0000-0000-0000311A0000}"/>
    <cellStyle name="Normal 4 4 8 2 2 2" xfId="7125" xr:uid="{00000000-0005-0000-0000-0000321A0000}"/>
    <cellStyle name="Normal 4 4 8 2 2 3" xfId="7126" xr:uid="{00000000-0005-0000-0000-0000331A0000}"/>
    <cellStyle name="Normal 4 4 8 2 3" xfId="7127" xr:uid="{00000000-0005-0000-0000-0000341A0000}"/>
    <cellStyle name="Normal 4 4 8 2 4" xfId="7128" xr:uid="{00000000-0005-0000-0000-0000351A0000}"/>
    <cellStyle name="Normal 4 4 8 2 5" xfId="7129" xr:uid="{00000000-0005-0000-0000-0000361A0000}"/>
    <cellStyle name="Normal 4 4 8 3" xfId="7130" xr:uid="{00000000-0005-0000-0000-0000371A0000}"/>
    <cellStyle name="Normal 4 4 8 3 2" xfId="7131" xr:uid="{00000000-0005-0000-0000-0000381A0000}"/>
    <cellStyle name="Normal 4 4 8 3 2 2" xfId="7132" xr:uid="{00000000-0005-0000-0000-0000391A0000}"/>
    <cellStyle name="Normal 4 4 8 3 2 3" xfId="7133" xr:uid="{00000000-0005-0000-0000-00003A1A0000}"/>
    <cellStyle name="Normal 4 4 8 3 3" xfId="7134" xr:uid="{00000000-0005-0000-0000-00003B1A0000}"/>
    <cellStyle name="Normal 4 4 8 3 4" xfId="7135" xr:uid="{00000000-0005-0000-0000-00003C1A0000}"/>
    <cellStyle name="Normal 4 4 8 3 5" xfId="7136" xr:uid="{00000000-0005-0000-0000-00003D1A0000}"/>
    <cellStyle name="Normal 4 4 8 4" xfId="7137" xr:uid="{00000000-0005-0000-0000-00003E1A0000}"/>
    <cellStyle name="Normal 4 4 8 4 2" xfId="7138" xr:uid="{00000000-0005-0000-0000-00003F1A0000}"/>
    <cellStyle name="Normal 4 4 8 4 3" xfId="7139" xr:uid="{00000000-0005-0000-0000-0000401A0000}"/>
    <cellStyle name="Normal 4 4 8 5" xfId="7140" xr:uid="{00000000-0005-0000-0000-0000411A0000}"/>
    <cellStyle name="Normal 4 4 8 6" xfId="7141" xr:uid="{00000000-0005-0000-0000-0000421A0000}"/>
    <cellStyle name="Normal 4 4 8 7" xfId="7142" xr:uid="{00000000-0005-0000-0000-0000431A0000}"/>
    <cellStyle name="Normal 4 4 9" xfId="7143" xr:uid="{00000000-0005-0000-0000-0000441A0000}"/>
    <cellStyle name="Normal 4 4 9 2" xfId="7144" xr:uid="{00000000-0005-0000-0000-0000451A0000}"/>
    <cellStyle name="Normal 4 4 9 2 2" xfId="7145" xr:uid="{00000000-0005-0000-0000-0000461A0000}"/>
    <cellStyle name="Normal 4 4 9 2 3" xfId="7146" xr:uid="{00000000-0005-0000-0000-0000471A0000}"/>
    <cellStyle name="Normal 4 4 9 3" xfId="7147" xr:uid="{00000000-0005-0000-0000-0000481A0000}"/>
    <cellStyle name="Normal 4 4 9 4" xfId="7148" xr:uid="{00000000-0005-0000-0000-0000491A0000}"/>
    <cellStyle name="Normal 4 4 9 5" xfId="7149" xr:uid="{00000000-0005-0000-0000-00004A1A0000}"/>
    <cellStyle name="Normal 4 5" xfId="644" xr:uid="{00000000-0005-0000-0000-00004B1A0000}"/>
    <cellStyle name="Normal 4 5 10" xfId="7150" xr:uid="{00000000-0005-0000-0000-00004C1A0000}"/>
    <cellStyle name="Normal 4 5 10 2" xfId="7151" xr:uid="{00000000-0005-0000-0000-00004D1A0000}"/>
    <cellStyle name="Normal 4 5 10 2 2" xfId="7152" xr:uid="{00000000-0005-0000-0000-00004E1A0000}"/>
    <cellStyle name="Normal 4 5 10 2 3" xfId="7153" xr:uid="{00000000-0005-0000-0000-00004F1A0000}"/>
    <cellStyle name="Normal 4 5 10 3" xfId="7154" xr:uid="{00000000-0005-0000-0000-0000501A0000}"/>
    <cellStyle name="Normal 4 5 10 4" xfId="7155" xr:uid="{00000000-0005-0000-0000-0000511A0000}"/>
    <cellStyle name="Normal 4 5 10 5" xfId="7156" xr:uid="{00000000-0005-0000-0000-0000521A0000}"/>
    <cellStyle name="Normal 4 5 11" xfId="7157" xr:uid="{00000000-0005-0000-0000-0000531A0000}"/>
    <cellStyle name="Normal 4 5 11 2" xfId="7158" xr:uid="{00000000-0005-0000-0000-0000541A0000}"/>
    <cellStyle name="Normal 4 5 11 3" xfId="7159" xr:uid="{00000000-0005-0000-0000-0000551A0000}"/>
    <cellStyle name="Normal 4 5 12" xfId="7160" xr:uid="{00000000-0005-0000-0000-0000561A0000}"/>
    <cellStyle name="Normal 4 5 13" xfId="7161" xr:uid="{00000000-0005-0000-0000-0000571A0000}"/>
    <cellStyle name="Normal 4 5 14" xfId="7162" xr:uid="{00000000-0005-0000-0000-0000581A0000}"/>
    <cellStyle name="Normal 4 5 2" xfId="749" xr:uid="{00000000-0005-0000-0000-0000591A0000}"/>
    <cellStyle name="Normal 4 5 2 10" xfId="7163" xr:uid="{00000000-0005-0000-0000-00005A1A0000}"/>
    <cellStyle name="Normal 4 5 2 11" xfId="7164" xr:uid="{00000000-0005-0000-0000-00005B1A0000}"/>
    <cellStyle name="Normal 4 5 2 12" xfId="7165" xr:uid="{00000000-0005-0000-0000-00005C1A0000}"/>
    <cellStyle name="Normal 4 5 2 2" xfId="7166" xr:uid="{00000000-0005-0000-0000-00005D1A0000}"/>
    <cellStyle name="Normal 4 5 2 2 2" xfId="7167" xr:uid="{00000000-0005-0000-0000-00005E1A0000}"/>
    <cellStyle name="Normal 4 5 2 2 2 2" xfId="7168" xr:uid="{00000000-0005-0000-0000-00005F1A0000}"/>
    <cellStyle name="Normal 4 5 2 2 2 2 2" xfId="7169" xr:uid="{00000000-0005-0000-0000-0000601A0000}"/>
    <cellStyle name="Normal 4 5 2 2 2 2 2 2" xfId="7170" xr:uid="{00000000-0005-0000-0000-0000611A0000}"/>
    <cellStyle name="Normal 4 5 2 2 2 2 2 2 2" xfId="7171" xr:uid="{00000000-0005-0000-0000-0000621A0000}"/>
    <cellStyle name="Normal 4 5 2 2 2 2 2 2 3" xfId="7172" xr:uid="{00000000-0005-0000-0000-0000631A0000}"/>
    <cellStyle name="Normal 4 5 2 2 2 2 2 3" xfId="7173" xr:uid="{00000000-0005-0000-0000-0000641A0000}"/>
    <cellStyle name="Normal 4 5 2 2 2 2 2 4" xfId="7174" xr:uid="{00000000-0005-0000-0000-0000651A0000}"/>
    <cellStyle name="Normal 4 5 2 2 2 2 2 5" xfId="7175" xr:uid="{00000000-0005-0000-0000-0000661A0000}"/>
    <cellStyle name="Normal 4 5 2 2 2 2 3" xfId="7176" xr:uid="{00000000-0005-0000-0000-0000671A0000}"/>
    <cellStyle name="Normal 4 5 2 2 2 2 3 2" xfId="7177" xr:uid="{00000000-0005-0000-0000-0000681A0000}"/>
    <cellStyle name="Normal 4 5 2 2 2 2 3 2 2" xfId="7178" xr:uid="{00000000-0005-0000-0000-0000691A0000}"/>
    <cellStyle name="Normal 4 5 2 2 2 2 3 2 3" xfId="7179" xr:uid="{00000000-0005-0000-0000-00006A1A0000}"/>
    <cellStyle name="Normal 4 5 2 2 2 2 3 3" xfId="7180" xr:uid="{00000000-0005-0000-0000-00006B1A0000}"/>
    <cellStyle name="Normal 4 5 2 2 2 2 3 4" xfId="7181" xr:uid="{00000000-0005-0000-0000-00006C1A0000}"/>
    <cellStyle name="Normal 4 5 2 2 2 2 3 5" xfId="7182" xr:uid="{00000000-0005-0000-0000-00006D1A0000}"/>
    <cellStyle name="Normal 4 5 2 2 2 2 4" xfId="7183" xr:uid="{00000000-0005-0000-0000-00006E1A0000}"/>
    <cellStyle name="Normal 4 5 2 2 2 2 4 2" xfId="7184" xr:uid="{00000000-0005-0000-0000-00006F1A0000}"/>
    <cellStyle name="Normal 4 5 2 2 2 2 4 3" xfId="7185" xr:uid="{00000000-0005-0000-0000-0000701A0000}"/>
    <cellStyle name="Normal 4 5 2 2 2 2 5" xfId="7186" xr:uid="{00000000-0005-0000-0000-0000711A0000}"/>
    <cellStyle name="Normal 4 5 2 2 2 2 6" xfId="7187" xr:uid="{00000000-0005-0000-0000-0000721A0000}"/>
    <cellStyle name="Normal 4 5 2 2 2 2 7" xfId="7188" xr:uid="{00000000-0005-0000-0000-0000731A0000}"/>
    <cellStyle name="Normal 4 5 2 2 2 3" xfId="7189" xr:uid="{00000000-0005-0000-0000-0000741A0000}"/>
    <cellStyle name="Normal 4 5 2 2 2 3 2" xfId="7190" xr:uid="{00000000-0005-0000-0000-0000751A0000}"/>
    <cellStyle name="Normal 4 5 2 2 2 3 2 2" xfId="7191" xr:uid="{00000000-0005-0000-0000-0000761A0000}"/>
    <cellStyle name="Normal 4 5 2 2 2 3 2 3" xfId="7192" xr:uid="{00000000-0005-0000-0000-0000771A0000}"/>
    <cellStyle name="Normal 4 5 2 2 2 3 3" xfId="7193" xr:uid="{00000000-0005-0000-0000-0000781A0000}"/>
    <cellStyle name="Normal 4 5 2 2 2 3 4" xfId="7194" xr:uid="{00000000-0005-0000-0000-0000791A0000}"/>
    <cellStyle name="Normal 4 5 2 2 2 3 5" xfId="7195" xr:uid="{00000000-0005-0000-0000-00007A1A0000}"/>
    <cellStyle name="Normal 4 5 2 2 2 4" xfId="7196" xr:uid="{00000000-0005-0000-0000-00007B1A0000}"/>
    <cellStyle name="Normal 4 5 2 2 2 4 2" xfId="7197" xr:uid="{00000000-0005-0000-0000-00007C1A0000}"/>
    <cellStyle name="Normal 4 5 2 2 2 4 2 2" xfId="7198" xr:uid="{00000000-0005-0000-0000-00007D1A0000}"/>
    <cellStyle name="Normal 4 5 2 2 2 4 2 3" xfId="7199" xr:uid="{00000000-0005-0000-0000-00007E1A0000}"/>
    <cellStyle name="Normal 4 5 2 2 2 4 3" xfId="7200" xr:uid="{00000000-0005-0000-0000-00007F1A0000}"/>
    <cellStyle name="Normal 4 5 2 2 2 4 4" xfId="7201" xr:uid="{00000000-0005-0000-0000-0000801A0000}"/>
    <cellStyle name="Normal 4 5 2 2 2 4 5" xfId="7202" xr:uid="{00000000-0005-0000-0000-0000811A0000}"/>
    <cellStyle name="Normal 4 5 2 2 2 5" xfId="7203" xr:uid="{00000000-0005-0000-0000-0000821A0000}"/>
    <cellStyle name="Normal 4 5 2 2 2 5 2" xfId="7204" xr:uid="{00000000-0005-0000-0000-0000831A0000}"/>
    <cellStyle name="Normal 4 5 2 2 2 5 3" xfId="7205" xr:uid="{00000000-0005-0000-0000-0000841A0000}"/>
    <cellStyle name="Normal 4 5 2 2 2 6" xfId="7206" xr:uid="{00000000-0005-0000-0000-0000851A0000}"/>
    <cellStyle name="Normal 4 5 2 2 2 7" xfId="7207" xr:uid="{00000000-0005-0000-0000-0000861A0000}"/>
    <cellStyle name="Normal 4 5 2 2 2 8" xfId="7208" xr:uid="{00000000-0005-0000-0000-0000871A0000}"/>
    <cellStyle name="Normal 4 5 2 2 3" xfId="7209" xr:uid="{00000000-0005-0000-0000-0000881A0000}"/>
    <cellStyle name="Normal 4 5 2 2 3 2" xfId="7210" xr:uid="{00000000-0005-0000-0000-0000891A0000}"/>
    <cellStyle name="Normal 4 5 2 2 3 2 2" xfId="7211" xr:uid="{00000000-0005-0000-0000-00008A1A0000}"/>
    <cellStyle name="Normal 4 5 2 2 3 2 2 2" xfId="7212" xr:uid="{00000000-0005-0000-0000-00008B1A0000}"/>
    <cellStyle name="Normal 4 5 2 2 3 2 2 3" xfId="7213" xr:uid="{00000000-0005-0000-0000-00008C1A0000}"/>
    <cellStyle name="Normal 4 5 2 2 3 2 3" xfId="7214" xr:uid="{00000000-0005-0000-0000-00008D1A0000}"/>
    <cellStyle name="Normal 4 5 2 2 3 2 4" xfId="7215" xr:uid="{00000000-0005-0000-0000-00008E1A0000}"/>
    <cellStyle name="Normal 4 5 2 2 3 2 5" xfId="7216" xr:uid="{00000000-0005-0000-0000-00008F1A0000}"/>
    <cellStyle name="Normal 4 5 2 2 3 3" xfId="7217" xr:uid="{00000000-0005-0000-0000-0000901A0000}"/>
    <cellStyle name="Normal 4 5 2 2 3 3 2" xfId="7218" xr:uid="{00000000-0005-0000-0000-0000911A0000}"/>
    <cellStyle name="Normal 4 5 2 2 3 3 2 2" xfId="7219" xr:uid="{00000000-0005-0000-0000-0000921A0000}"/>
    <cellStyle name="Normal 4 5 2 2 3 3 2 3" xfId="7220" xr:uid="{00000000-0005-0000-0000-0000931A0000}"/>
    <cellStyle name="Normal 4 5 2 2 3 3 3" xfId="7221" xr:uid="{00000000-0005-0000-0000-0000941A0000}"/>
    <cellStyle name="Normal 4 5 2 2 3 3 4" xfId="7222" xr:uid="{00000000-0005-0000-0000-0000951A0000}"/>
    <cellStyle name="Normal 4 5 2 2 3 3 5" xfId="7223" xr:uid="{00000000-0005-0000-0000-0000961A0000}"/>
    <cellStyle name="Normal 4 5 2 2 3 4" xfId="7224" xr:uid="{00000000-0005-0000-0000-0000971A0000}"/>
    <cellStyle name="Normal 4 5 2 2 3 4 2" xfId="7225" xr:uid="{00000000-0005-0000-0000-0000981A0000}"/>
    <cellStyle name="Normal 4 5 2 2 3 4 3" xfId="7226" xr:uid="{00000000-0005-0000-0000-0000991A0000}"/>
    <cellStyle name="Normal 4 5 2 2 3 5" xfId="7227" xr:uid="{00000000-0005-0000-0000-00009A1A0000}"/>
    <cellStyle name="Normal 4 5 2 2 3 6" xfId="7228" xr:uid="{00000000-0005-0000-0000-00009B1A0000}"/>
    <cellStyle name="Normal 4 5 2 2 3 7" xfId="7229" xr:uid="{00000000-0005-0000-0000-00009C1A0000}"/>
    <cellStyle name="Normal 4 5 2 2 4" xfId="7230" xr:uid="{00000000-0005-0000-0000-00009D1A0000}"/>
    <cellStyle name="Normal 4 5 2 2 4 2" xfId="7231" xr:uid="{00000000-0005-0000-0000-00009E1A0000}"/>
    <cellStyle name="Normal 4 5 2 2 4 2 2" xfId="7232" xr:uid="{00000000-0005-0000-0000-00009F1A0000}"/>
    <cellStyle name="Normal 4 5 2 2 4 2 3" xfId="7233" xr:uid="{00000000-0005-0000-0000-0000A01A0000}"/>
    <cellStyle name="Normal 4 5 2 2 4 3" xfId="7234" xr:uid="{00000000-0005-0000-0000-0000A11A0000}"/>
    <cellStyle name="Normal 4 5 2 2 4 4" xfId="7235" xr:uid="{00000000-0005-0000-0000-0000A21A0000}"/>
    <cellStyle name="Normal 4 5 2 2 4 5" xfId="7236" xr:uid="{00000000-0005-0000-0000-0000A31A0000}"/>
    <cellStyle name="Normal 4 5 2 2 5" xfId="7237" xr:uid="{00000000-0005-0000-0000-0000A41A0000}"/>
    <cellStyle name="Normal 4 5 2 2 5 2" xfId="7238" xr:uid="{00000000-0005-0000-0000-0000A51A0000}"/>
    <cellStyle name="Normal 4 5 2 2 5 2 2" xfId="7239" xr:uid="{00000000-0005-0000-0000-0000A61A0000}"/>
    <cellStyle name="Normal 4 5 2 2 5 2 3" xfId="7240" xr:uid="{00000000-0005-0000-0000-0000A71A0000}"/>
    <cellStyle name="Normal 4 5 2 2 5 3" xfId="7241" xr:uid="{00000000-0005-0000-0000-0000A81A0000}"/>
    <cellStyle name="Normal 4 5 2 2 5 4" xfId="7242" xr:uid="{00000000-0005-0000-0000-0000A91A0000}"/>
    <cellStyle name="Normal 4 5 2 2 5 5" xfId="7243" xr:uid="{00000000-0005-0000-0000-0000AA1A0000}"/>
    <cellStyle name="Normal 4 5 2 2 6" xfId="7244" xr:uid="{00000000-0005-0000-0000-0000AB1A0000}"/>
    <cellStyle name="Normal 4 5 2 2 6 2" xfId="7245" xr:uid="{00000000-0005-0000-0000-0000AC1A0000}"/>
    <cellStyle name="Normal 4 5 2 2 6 3" xfId="7246" xr:uid="{00000000-0005-0000-0000-0000AD1A0000}"/>
    <cellStyle name="Normal 4 5 2 2 7" xfId="7247" xr:uid="{00000000-0005-0000-0000-0000AE1A0000}"/>
    <cellStyle name="Normal 4 5 2 2 8" xfId="7248" xr:uid="{00000000-0005-0000-0000-0000AF1A0000}"/>
    <cellStyle name="Normal 4 5 2 2 9" xfId="7249" xr:uid="{00000000-0005-0000-0000-0000B01A0000}"/>
    <cellStyle name="Normal 4 5 2 3" xfId="7250" xr:uid="{00000000-0005-0000-0000-0000B11A0000}"/>
    <cellStyle name="Normal 4 5 2 3 2" xfId="7251" xr:uid="{00000000-0005-0000-0000-0000B21A0000}"/>
    <cellStyle name="Normal 4 5 2 3 2 2" xfId="7252" xr:uid="{00000000-0005-0000-0000-0000B31A0000}"/>
    <cellStyle name="Normal 4 5 2 3 2 2 2" xfId="7253" xr:uid="{00000000-0005-0000-0000-0000B41A0000}"/>
    <cellStyle name="Normal 4 5 2 3 2 2 2 2" xfId="7254" xr:uid="{00000000-0005-0000-0000-0000B51A0000}"/>
    <cellStyle name="Normal 4 5 2 3 2 2 2 2 2" xfId="7255" xr:uid="{00000000-0005-0000-0000-0000B61A0000}"/>
    <cellStyle name="Normal 4 5 2 3 2 2 2 2 3" xfId="7256" xr:uid="{00000000-0005-0000-0000-0000B71A0000}"/>
    <cellStyle name="Normal 4 5 2 3 2 2 2 3" xfId="7257" xr:uid="{00000000-0005-0000-0000-0000B81A0000}"/>
    <cellStyle name="Normal 4 5 2 3 2 2 2 4" xfId="7258" xr:uid="{00000000-0005-0000-0000-0000B91A0000}"/>
    <cellStyle name="Normal 4 5 2 3 2 2 2 5" xfId="7259" xr:uid="{00000000-0005-0000-0000-0000BA1A0000}"/>
    <cellStyle name="Normal 4 5 2 3 2 2 3" xfId="7260" xr:uid="{00000000-0005-0000-0000-0000BB1A0000}"/>
    <cellStyle name="Normal 4 5 2 3 2 2 3 2" xfId="7261" xr:uid="{00000000-0005-0000-0000-0000BC1A0000}"/>
    <cellStyle name="Normal 4 5 2 3 2 2 3 2 2" xfId="7262" xr:uid="{00000000-0005-0000-0000-0000BD1A0000}"/>
    <cellStyle name="Normal 4 5 2 3 2 2 3 2 3" xfId="7263" xr:uid="{00000000-0005-0000-0000-0000BE1A0000}"/>
    <cellStyle name="Normal 4 5 2 3 2 2 3 3" xfId="7264" xr:uid="{00000000-0005-0000-0000-0000BF1A0000}"/>
    <cellStyle name="Normal 4 5 2 3 2 2 3 4" xfId="7265" xr:uid="{00000000-0005-0000-0000-0000C01A0000}"/>
    <cellStyle name="Normal 4 5 2 3 2 2 3 5" xfId="7266" xr:uid="{00000000-0005-0000-0000-0000C11A0000}"/>
    <cellStyle name="Normal 4 5 2 3 2 2 4" xfId="7267" xr:uid="{00000000-0005-0000-0000-0000C21A0000}"/>
    <cellStyle name="Normal 4 5 2 3 2 2 4 2" xfId="7268" xr:uid="{00000000-0005-0000-0000-0000C31A0000}"/>
    <cellStyle name="Normal 4 5 2 3 2 2 4 3" xfId="7269" xr:uid="{00000000-0005-0000-0000-0000C41A0000}"/>
    <cellStyle name="Normal 4 5 2 3 2 2 5" xfId="7270" xr:uid="{00000000-0005-0000-0000-0000C51A0000}"/>
    <cellStyle name="Normal 4 5 2 3 2 2 6" xfId="7271" xr:uid="{00000000-0005-0000-0000-0000C61A0000}"/>
    <cellStyle name="Normal 4 5 2 3 2 2 7" xfId="7272" xr:uid="{00000000-0005-0000-0000-0000C71A0000}"/>
    <cellStyle name="Normal 4 5 2 3 2 3" xfId="7273" xr:uid="{00000000-0005-0000-0000-0000C81A0000}"/>
    <cellStyle name="Normal 4 5 2 3 2 3 2" xfId="7274" xr:uid="{00000000-0005-0000-0000-0000C91A0000}"/>
    <cellStyle name="Normal 4 5 2 3 2 3 2 2" xfId="7275" xr:uid="{00000000-0005-0000-0000-0000CA1A0000}"/>
    <cellStyle name="Normal 4 5 2 3 2 3 2 3" xfId="7276" xr:uid="{00000000-0005-0000-0000-0000CB1A0000}"/>
    <cellStyle name="Normal 4 5 2 3 2 3 3" xfId="7277" xr:uid="{00000000-0005-0000-0000-0000CC1A0000}"/>
    <cellStyle name="Normal 4 5 2 3 2 3 4" xfId="7278" xr:uid="{00000000-0005-0000-0000-0000CD1A0000}"/>
    <cellStyle name="Normal 4 5 2 3 2 3 5" xfId="7279" xr:uid="{00000000-0005-0000-0000-0000CE1A0000}"/>
    <cellStyle name="Normal 4 5 2 3 2 4" xfId="7280" xr:uid="{00000000-0005-0000-0000-0000CF1A0000}"/>
    <cellStyle name="Normal 4 5 2 3 2 4 2" xfId="7281" xr:uid="{00000000-0005-0000-0000-0000D01A0000}"/>
    <cellStyle name="Normal 4 5 2 3 2 4 2 2" xfId="7282" xr:uid="{00000000-0005-0000-0000-0000D11A0000}"/>
    <cellStyle name="Normal 4 5 2 3 2 4 2 3" xfId="7283" xr:uid="{00000000-0005-0000-0000-0000D21A0000}"/>
    <cellStyle name="Normal 4 5 2 3 2 4 3" xfId="7284" xr:uid="{00000000-0005-0000-0000-0000D31A0000}"/>
    <cellStyle name="Normal 4 5 2 3 2 4 4" xfId="7285" xr:uid="{00000000-0005-0000-0000-0000D41A0000}"/>
    <cellStyle name="Normal 4 5 2 3 2 4 5" xfId="7286" xr:uid="{00000000-0005-0000-0000-0000D51A0000}"/>
    <cellStyle name="Normal 4 5 2 3 2 5" xfId="7287" xr:uid="{00000000-0005-0000-0000-0000D61A0000}"/>
    <cellStyle name="Normal 4 5 2 3 2 5 2" xfId="7288" xr:uid="{00000000-0005-0000-0000-0000D71A0000}"/>
    <cellStyle name="Normal 4 5 2 3 2 5 3" xfId="7289" xr:uid="{00000000-0005-0000-0000-0000D81A0000}"/>
    <cellStyle name="Normal 4 5 2 3 2 6" xfId="7290" xr:uid="{00000000-0005-0000-0000-0000D91A0000}"/>
    <cellStyle name="Normal 4 5 2 3 2 7" xfId="7291" xr:uid="{00000000-0005-0000-0000-0000DA1A0000}"/>
    <cellStyle name="Normal 4 5 2 3 2 8" xfId="7292" xr:uid="{00000000-0005-0000-0000-0000DB1A0000}"/>
    <cellStyle name="Normal 4 5 2 3 3" xfId="7293" xr:uid="{00000000-0005-0000-0000-0000DC1A0000}"/>
    <cellStyle name="Normal 4 5 2 3 3 2" xfId="7294" xr:uid="{00000000-0005-0000-0000-0000DD1A0000}"/>
    <cellStyle name="Normal 4 5 2 3 3 2 2" xfId="7295" xr:uid="{00000000-0005-0000-0000-0000DE1A0000}"/>
    <cellStyle name="Normal 4 5 2 3 3 2 2 2" xfId="7296" xr:uid="{00000000-0005-0000-0000-0000DF1A0000}"/>
    <cellStyle name="Normal 4 5 2 3 3 2 2 3" xfId="7297" xr:uid="{00000000-0005-0000-0000-0000E01A0000}"/>
    <cellStyle name="Normal 4 5 2 3 3 2 3" xfId="7298" xr:uid="{00000000-0005-0000-0000-0000E11A0000}"/>
    <cellStyle name="Normal 4 5 2 3 3 2 4" xfId="7299" xr:uid="{00000000-0005-0000-0000-0000E21A0000}"/>
    <cellStyle name="Normal 4 5 2 3 3 2 5" xfId="7300" xr:uid="{00000000-0005-0000-0000-0000E31A0000}"/>
    <cellStyle name="Normal 4 5 2 3 3 3" xfId="7301" xr:uid="{00000000-0005-0000-0000-0000E41A0000}"/>
    <cellStyle name="Normal 4 5 2 3 3 3 2" xfId="7302" xr:uid="{00000000-0005-0000-0000-0000E51A0000}"/>
    <cellStyle name="Normal 4 5 2 3 3 3 2 2" xfId="7303" xr:uid="{00000000-0005-0000-0000-0000E61A0000}"/>
    <cellStyle name="Normal 4 5 2 3 3 3 2 3" xfId="7304" xr:uid="{00000000-0005-0000-0000-0000E71A0000}"/>
    <cellStyle name="Normal 4 5 2 3 3 3 3" xfId="7305" xr:uid="{00000000-0005-0000-0000-0000E81A0000}"/>
    <cellStyle name="Normal 4 5 2 3 3 3 4" xfId="7306" xr:uid="{00000000-0005-0000-0000-0000E91A0000}"/>
    <cellStyle name="Normal 4 5 2 3 3 3 5" xfId="7307" xr:uid="{00000000-0005-0000-0000-0000EA1A0000}"/>
    <cellStyle name="Normal 4 5 2 3 3 4" xfId="7308" xr:uid="{00000000-0005-0000-0000-0000EB1A0000}"/>
    <cellStyle name="Normal 4 5 2 3 3 4 2" xfId="7309" xr:uid="{00000000-0005-0000-0000-0000EC1A0000}"/>
    <cellStyle name="Normal 4 5 2 3 3 4 3" xfId="7310" xr:uid="{00000000-0005-0000-0000-0000ED1A0000}"/>
    <cellStyle name="Normal 4 5 2 3 3 5" xfId="7311" xr:uid="{00000000-0005-0000-0000-0000EE1A0000}"/>
    <cellStyle name="Normal 4 5 2 3 3 6" xfId="7312" xr:uid="{00000000-0005-0000-0000-0000EF1A0000}"/>
    <cellStyle name="Normal 4 5 2 3 3 7" xfId="7313" xr:uid="{00000000-0005-0000-0000-0000F01A0000}"/>
    <cellStyle name="Normal 4 5 2 3 4" xfId="7314" xr:uid="{00000000-0005-0000-0000-0000F11A0000}"/>
    <cellStyle name="Normal 4 5 2 3 4 2" xfId="7315" xr:uid="{00000000-0005-0000-0000-0000F21A0000}"/>
    <cellStyle name="Normal 4 5 2 3 4 2 2" xfId="7316" xr:uid="{00000000-0005-0000-0000-0000F31A0000}"/>
    <cellStyle name="Normal 4 5 2 3 4 2 3" xfId="7317" xr:uid="{00000000-0005-0000-0000-0000F41A0000}"/>
    <cellStyle name="Normal 4 5 2 3 4 3" xfId="7318" xr:uid="{00000000-0005-0000-0000-0000F51A0000}"/>
    <cellStyle name="Normal 4 5 2 3 4 4" xfId="7319" xr:uid="{00000000-0005-0000-0000-0000F61A0000}"/>
    <cellStyle name="Normal 4 5 2 3 4 5" xfId="7320" xr:uid="{00000000-0005-0000-0000-0000F71A0000}"/>
    <cellStyle name="Normal 4 5 2 3 5" xfId="7321" xr:uid="{00000000-0005-0000-0000-0000F81A0000}"/>
    <cellStyle name="Normal 4 5 2 3 5 2" xfId="7322" xr:uid="{00000000-0005-0000-0000-0000F91A0000}"/>
    <cellStyle name="Normal 4 5 2 3 5 2 2" xfId="7323" xr:uid="{00000000-0005-0000-0000-0000FA1A0000}"/>
    <cellStyle name="Normal 4 5 2 3 5 2 3" xfId="7324" xr:uid="{00000000-0005-0000-0000-0000FB1A0000}"/>
    <cellStyle name="Normal 4 5 2 3 5 3" xfId="7325" xr:uid="{00000000-0005-0000-0000-0000FC1A0000}"/>
    <cellStyle name="Normal 4 5 2 3 5 4" xfId="7326" xr:uid="{00000000-0005-0000-0000-0000FD1A0000}"/>
    <cellStyle name="Normal 4 5 2 3 5 5" xfId="7327" xr:uid="{00000000-0005-0000-0000-0000FE1A0000}"/>
    <cellStyle name="Normal 4 5 2 3 6" xfId="7328" xr:uid="{00000000-0005-0000-0000-0000FF1A0000}"/>
    <cellStyle name="Normal 4 5 2 3 6 2" xfId="7329" xr:uid="{00000000-0005-0000-0000-0000001B0000}"/>
    <cellStyle name="Normal 4 5 2 3 6 3" xfId="7330" xr:uid="{00000000-0005-0000-0000-0000011B0000}"/>
    <cellStyle name="Normal 4 5 2 3 7" xfId="7331" xr:uid="{00000000-0005-0000-0000-0000021B0000}"/>
    <cellStyle name="Normal 4 5 2 3 8" xfId="7332" xr:uid="{00000000-0005-0000-0000-0000031B0000}"/>
    <cellStyle name="Normal 4 5 2 3 9" xfId="7333" xr:uid="{00000000-0005-0000-0000-0000041B0000}"/>
    <cellStyle name="Normal 4 5 2 4" xfId="7334" xr:uid="{00000000-0005-0000-0000-0000051B0000}"/>
    <cellStyle name="Normal 4 5 2 4 2" xfId="7335" xr:uid="{00000000-0005-0000-0000-0000061B0000}"/>
    <cellStyle name="Normal 4 5 2 4 2 2" xfId="7336" xr:uid="{00000000-0005-0000-0000-0000071B0000}"/>
    <cellStyle name="Normal 4 5 2 4 2 2 2" xfId="7337" xr:uid="{00000000-0005-0000-0000-0000081B0000}"/>
    <cellStyle name="Normal 4 5 2 4 2 2 2 2" xfId="7338" xr:uid="{00000000-0005-0000-0000-0000091B0000}"/>
    <cellStyle name="Normal 4 5 2 4 2 2 2 2 2" xfId="7339" xr:uid="{00000000-0005-0000-0000-00000A1B0000}"/>
    <cellStyle name="Normal 4 5 2 4 2 2 2 2 3" xfId="7340" xr:uid="{00000000-0005-0000-0000-00000B1B0000}"/>
    <cellStyle name="Normal 4 5 2 4 2 2 2 3" xfId="7341" xr:uid="{00000000-0005-0000-0000-00000C1B0000}"/>
    <cellStyle name="Normal 4 5 2 4 2 2 2 4" xfId="7342" xr:uid="{00000000-0005-0000-0000-00000D1B0000}"/>
    <cellStyle name="Normal 4 5 2 4 2 2 2 5" xfId="7343" xr:uid="{00000000-0005-0000-0000-00000E1B0000}"/>
    <cellStyle name="Normal 4 5 2 4 2 2 3" xfId="7344" xr:uid="{00000000-0005-0000-0000-00000F1B0000}"/>
    <cellStyle name="Normal 4 5 2 4 2 2 3 2" xfId="7345" xr:uid="{00000000-0005-0000-0000-0000101B0000}"/>
    <cellStyle name="Normal 4 5 2 4 2 2 3 2 2" xfId="7346" xr:uid="{00000000-0005-0000-0000-0000111B0000}"/>
    <cellStyle name="Normal 4 5 2 4 2 2 3 2 3" xfId="7347" xr:uid="{00000000-0005-0000-0000-0000121B0000}"/>
    <cellStyle name="Normal 4 5 2 4 2 2 3 3" xfId="7348" xr:uid="{00000000-0005-0000-0000-0000131B0000}"/>
    <cellStyle name="Normal 4 5 2 4 2 2 3 4" xfId="7349" xr:uid="{00000000-0005-0000-0000-0000141B0000}"/>
    <cellStyle name="Normal 4 5 2 4 2 2 3 5" xfId="7350" xr:uid="{00000000-0005-0000-0000-0000151B0000}"/>
    <cellStyle name="Normal 4 5 2 4 2 2 4" xfId="7351" xr:uid="{00000000-0005-0000-0000-0000161B0000}"/>
    <cellStyle name="Normal 4 5 2 4 2 2 4 2" xfId="7352" xr:uid="{00000000-0005-0000-0000-0000171B0000}"/>
    <cellStyle name="Normal 4 5 2 4 2 2 4 3" xfId="7353" xr:uid="{00000000-0005-0000-0000-0000181B0000}"/>
    <cellStyle name="Normal 4 5 2 4 2 2 5" xfId="7354" xr:uid="{00000000-0005-0000-0000-0000191B0000}"/>
    <cellStyle name="Normal 4 5 2 4 2 2 6" xfId="7355" xr:uid="{00000000-0005-0000-0000-00001A1B0000}"/>
    <cellStyle name="Normal 4 5 2 4 2 2 7" xfId="7356" xr:uid="{00000000-0005-0000-0000-00001B1B0000}"/>
    <cellStyle name="Normal 4 5 2 4 2 3" xfId="7357" xr:uid="{00000000-0005-0000-0000-00001C1B0000}"/>
    <cellStyle name="Normal 4 5 2 4 2 3 2" xfId="7358" xr:uid="{00000000-0005-0000-0000-00001D1B0000}"/>
    <cellStyle name="Normal 4 5 2 4 2 3 2 2" xfId="7359" xr:uid="{00000000-0005-0000-0000-00001E1B0000}"/>
    <cellStyle name="Normal 4 5 2 4 2 3 2 3" xfId="7360" xr:uid="{00000000-0005-0000-0000-00001F1B0000}"/>
    <cellStyle name="Normal 4 5 2 4 2 3 3" xfId="7361" xr:uid="{00000000-0005-0000-0000-0000201B0000}"/>
    <cellStyle name="Normal 4 5 2 4 2 3 4" xfId="7362" xr:uid="{00000000-0005-0000-0000-0000211B0000}"/>
    <cellStyle name="Normal 4 5 2 4 2 3 5" xfId="7363" xr:uid="{00000000-0005-0000-0000-0000221B0000}"/>
    <cellStyle name="Normal 4 5 2 4 2 4" xfId="7364" xr:uid="{00000000-0005-0000-0000-0000231B0000}"/>
    <cellStyle name="Normal 4 5 2 4 2 4 2" xfId="7365" xr:uid="{00000000-0005-0000-0000-0000241B0000}"/>
    <cellStyle name="Normal 4 5 2 4 2 4 2 2" xfId="7366" xr:uid="{00000000-0005-0000-0000-0000251B0000}"/>
    <cellStyle name="Normal 4 5 2 4 2 4 2 3" xfId="7367" xr:uid="{00000000-0005-0000-0000-0000261B0000}"/>
    <cellStyle name="Normal 4 5 2 4 2 4 3" xfId="7368" xr:uid="{00000000-0005-0000-0000-0000271B0000}"/>
    <cellStyle name="Normal 4 5 2 4 2 4 4" xfId="7369" xr:uid="{00000000-0005-0000-0000-0000281B0000}"/>
    <cellStyle name="Normal 4 5 2 4 2 4 5" xfId="7370" xr:uid="{00000000-0005-0000-0000-0000291B0000}"/>
    <cellStyle name="Normal 4 5 2 4 2 5" xfId="7371" xr:uid="{00000000-0005-0000-0000-00002A1B0000}"/>
    <cellStyle name="Normal 4 5 2 4 2 5 2" xfId="7372" xr:uid="{00000000-0005-0000-0000-00002B1B0000}"/>
    <cellStyle name="Normal 4 5 2 4 2 5 3" xfId="7373" xr:uid="{00000000-0005-0000-0000-00002C1B0000}"/>
    <cellStyle name="Normal 4 5 2 4 2 6" xfId="7374" xr:uid="{00000000-0005-0000-0000-00002D1B0000}"/>
    <cellStyle name="Normal 4 5 2 4 2 7" xfId="7375" xr:uid="{00000000-0005-0000-0000-00002E1B0000}"/>
    <cellStyle name="Normal 4 5 2 4 2 8" xfId="7376" xr:uid="{00000000-0005-0000-0000-00002F1B0000}"/>
    <cellStyle name="Normal 4 5 2 4 3" xfId="7377" xr:uid="{00000000-0005-0000-0000-0000301B0000}"/>
    <cellStyle name="Normal 4 5 2 4 3 2" xfId="7378" xr:uid="{00000000-0005-0000-0000-0000311B0000}"/>
    <cellStyle name="Normal 4 5 2 4 3 2 2" xfId="7379" xr:uid="{00000000-0005-0000-0000-0000321B0000}"/>
    <cellStyle name="Normal 4 5 2 4 3 2 2 2" xfId="7380" xr:uid="{00000000-0005-0000-0000-0000331B0000}"/>
    <cellStyle name="Normal 4 5 2 4 3 2 2 3" xfId="7381" xr:uid="{00000000-0005-0000-0000-0000341B0000}"/>
    <cellStyle name="Normal 4 5 2 4 3 2 3" xfId="7382" xr:uid="{00000000-0005-0000-0000-0000351B0000}"/>
    <cellStyle name="Normal 4 5 2 4 3 2 4" xfId="7383" xr:uid="{00000000-0005-0000-0000-0000361B0000}"/>
    <cellStyle name="Normal 4 5 2 4 3 2 5" xfId="7384" xr:uid="{00000000-0005-0000-0000-0000371B0000}"/>
    <cellStyle name="Normal 4 5 2 4 3 3" xfId="7385" xr:uid="{00000000-0005-0000-0000-0000381B0000}"/>
    <cellStyle name="Normal 4 5 2 4 3 3 2" xfId="7386" xr:uid="{00000000-0005-0000-0000-0000391B0000}"/>
    <cellStyle name="Normal 4 5 2 4 3 3 2 2" xfId="7387" xr:uid="{00000000-0005-0000-0000-00003A1B0000}"/>
    <cellStyle name="Normal 4 5 2 4 3 3 2 3" xfId="7388" xr:uid="{00000000-0005-0000-0000-00003B1B0000}"/>
    <cellStyle name="Normal 4 5 2 4 3 3 3" xfId="7389" xr:uid="{00000000-0005-0000-0000-00003C1B0000}"/>
    <cellStyle name="Normal 4 5 2 4 3 3 4" xfId="7390" xr:uid="{00000000-0005-0000-0000-00003D1B0000}"/>
    <cellStyle name="Normal 4 5 2 4 3 3 5" xfId="7391" xr:uid="{00000000-0005-0000-0000-00003E1B0000}"/>
    <cellStyle name="Normal 4 5 2 4 3 4" xfId="7392" xr:uid="{00000000-0005-0000-0000-00003F1B0000}"/>
    <cellStyle name="Normal 4 5 2 4 3 4 2" xfId="7393" xr:uid="{00000000-0005-0000-0000-0000401B0000}"/>
    <cellStyle name="Normal 4 5 2 4 3 4 3" xfId="7394" xr:uid="{00000000-0005-0000-0000-0000411B0000}"/>
    <cellStyle name="Normal 4 5 2 4 3 5" xfId="7395" xr:uid="{00000000-0005-0000-0000-0000421B0000}"/>
    <cellStyle name="Normal 4 5 2 4 3 6" xfId="7396" xr:uid="{00000000-0005-0000-0000-0000431B0000}"/>
    <cellStyle name="Normal 4 5 2 4 3 7" xfId="7397" xr:uid="{00000000-0005-0000-0000-0000441B0000}"/>
    <cellStyle name="Normal 4 5 2 4 4" xfId="7398" xr:uid="{00000000-0005-0000-0000-0000451B0000}"/>
    <cellStyle name="Normal 4 5 2 4 4 2" xfId="7399" xr:uid="{00000000-0005-0000-0000-0000461B0000}"/>
    <cellStyle name="Normal 4 5 2 4 4 2 2" xfId="7400" xr:uid="{00000000-0005-0000-0000-0000471B0000}"/>
    <cellStyle name="Normal 4 5 2 4 4 2 3" xfId="7401" xr:uid="{00000000-0005-0000-0000-0000481B0000}"/>
    <cellStyle name="Normal 4 5 2 4 4 3" xfId="7402" xr:uid="{00000000-0005-0000-0000-0000491B0000}"/>
    <cellStyle name="Normal 4 5 2 4 4 4" xfId="7403" xr:uid="{00000000-0005-0000-0000-00004A1B0000}"/>
    <cellStyle name="Normal 4 5 2 4 4 5" xfId="7404" xr:uid="{00000000-0005-0000-0000-00004B1B0000}"/>
    <cellStyle name="Normal 4 5 2 4 5" xfId="7405" xr:uid="{00000000-0005-0000-0000-00004C1B0000}"/>
    <cellStyle name="Normal 4 5 2 4 5 2" xfId="7406" xr:uid="{00000000-0005-0000-0000-00004D1B0000}"/>
    <cellStyle name="Normal 4 5 2 4 5 2 2" xfId="7407" xr:uid="{00000000-0005-0000-0000-00004E1B0000}"/>
    <cellStyle name="Normal 4 5 2 4 5 2 3" xfId="7408" xr:uid="{00000000-0005-0000-0000-00004F1B0000}"/>
    <cellStyle name="Normal 4 5 2 4 5 3" xfId="7409" xr:uid="{00000000-0005-0000-0000-0000501B0000}"/>
    <cellStyle name="Normal 4 5 2 4 5 4" xfId="7410" xr:uid="{00000000-0005-0000-0000-0000511B0000}"/>
    <cellStyle name="Normal 4 5 2 4 5 5" xfId="7411" xr:uid="{00000000-0005-0000-0000-0000521B0000}"/>
    <cellStyle name="Normal 4 5 2 4 6" xfId="7412" xr:uid="{00000000-0005-0000-0000-0000531B0000}"/>
    <cellStyle name="Normal 4 5 2 4 6 2" xfId="7413" xr:uid="{00000000-0005-0000-0000-0000541B0000}"/>
    <cellStyle name="Normal 4 5 2 4 6 3" xfId="7414" xr:uid="{00000000-0005-0000-0000-0000551B0000}"/>
    <cellStyle name="Normal 4 5 2 4 7" xfId="7415" xr:uid="{00000000-0005-0000-0000-0000561B0000}"/>
    <cellStyle name="Normal 4 5 2 4 8" xfId="7416" xr:uid="{00000000-0005-0000-0000-0000571B0000}"/>
    <cellStyle name="Normal 4 5 2 4 9" xfId="7417" xr:uid="{00000000-0005-0000-0000-0000581B0000}"/>
    <cellStyle name="Normal 4 5 2 5" xfId="7418" xr:uid="{00000000-0005-0000-0000-0000591B0000}"/>
    <cellStyle name="Normal 4 5 2 5 2" xfId="7419" xr:uid="{00000000-0005-0000-0000-00005A1B0000}"/>
    <cellStyle name="Normal 4 5 2 5 2 2" xfId="7420" xr:uid="{00000000-0005-0000-0000-00005B1B0000}"/>
    <cellStyle name="Normal 4 5 2 5 2 2 2" xfId="7421" xr:uid="{00000000-0005-0000-0000-00005C1B0000}"/>
    <cellStyle name="Normal 4 5 2 5 2 2 2 2" xfId="7422" xr:uid="{00000000-0005-0000-0000-00005D1B0000}"/>
    <cellStyle name="Normal 4 5 2 5 2 2 2 3" xfId="7423" xr:uid="{00000000-0005-0000-0000-00005E1B0000}"/>
    <cellStyle name="Normal 4 5 2 5 2 2 3" xfId="7424" xr:uid="{00000000-0005-0000-0000-00005F1B0000}"/>
    <cellStyle name="Normal 4 5 2 5 2 2 4" xfId="7425" xr:uid="{00000000-0005-0000-0000-0000601B0000}"/>
    <cellStyle name="Normal 4 5 2 5 2 2 5" xfId="7426" xr:uid="{00000000-0005-0000-0000-0000611B0000}"/>
    <cellStyle name="Normal 4 5 2 5 2 3" xfId="7427" xr:uid="{00000000-0005-0000-0000-0000621B0000}"/>
    <cellStyle name="Normal 4 5 2 5 2 3 2" xfId="7428" xr:uid="{00000000-0005-0000-0000-0000631B0000}"/>
    <cellStyle name="Normal 4 5 2 5 2 3 2 2" xfId="7429" xr:uid="{00000000-0005-0000-0000-0000641B0000}"/>
    <cellStyle name="Normal 4 5 2 5 2 3 2 3" xfId="7430" xr:uid="{00000000-0005-0000-0000-0000651B0000}"/>
    <cellStyle name="Normal 4 5 2 5 2 3 3" xfId="7431" xr:uid="{00000000-0005-0000-0000-0000661B0000}"/>
    <cellStyle name="Normal 4 5 2 5 2 3 4" xfId="7432" xr:uid="{00000000-0005-0000-0000-0000671B0000}"/>
    <cellStyle name="Normal 4 5 2 5 2 3 5" xfId="7433" xr:uid="{00000000-0005-0000-0000-0000681B0000}"/>
    <cellStyle name="Normal 4 5 2 5 2 4" xfId="7434" xr:uid="{00000000-0005-0000-0000-0000691B0000}"/>
    <cellStyle name="Normal 4 5 2 5 2 4 2" xfId="7435" xr:uid="{00000000-0005-0000-0000-00006A1B0000}"/>
    <cellStyle name="Normal 4 5 2 5 2 4 3" xfId="7436" xr:uid="{00000000-0005-0000-0000-00006B1B0000}"/>
    <cellStyle name="Normal 4 5 2 5 2 5" xfId="7437" xr:uid="{00000000-0005-0000-0000-00006C1B0000}"/>
    <cellStyle name="Normal 4 5 2 5 2 6" xfId="7438" xr:uid="{00000000-0005-0000-0000-00006D1B0000}"/>
    <cellStyle name="Normal 4 5 2 5 2 7" xfId="7439" xr:uid="{00000000-0005-0000-0000-00006E1B0000}"/>
    <cellStyle name="Normal 4 5 2 5 3" xfId="7440" xr:uid="{00000000-0005-0000-0000-00006F1B0000}"/>
    <cellStyle name="Normal 4 5 2 5 3 2" xfId="7441" xr:uid="{00000000-0005-0000-0000-0000701B0000}"/>
    <cellStyle name="Normal 4 5 2 5 3 2 2" xfId="7442" xr:uid="{00000000-0005-0000-0000-0000711B0000}"/>
    <cellStyle name="Normal 4 5 2 5 3 2 3" xfId="7443" xr:uid="{00000000-0005-0000-0000-0000721B0000}"/>
    <cellStyle name="Normal 4 5 2 5 3 3" xfId="7444" xr:uid="{00000000-0005-0000-0000-0000731B0000}"/>
    <cellStyle name="Normal 4 5 2 5 3 4" xfId="7445" xr:uid="{00000000-0005-0000-0000-0000741B0000}"/>
    <cellStyle name="Normal 4 5 2 5 3 5" xfId="7446" xr:uid="{00000000-0005-0000-0000-0000751B0000}"/>
    <cellStyle name="Normal 4 5 2 5 4" xfId="7447" xr:uid="{00000000-0005-0000-0000-0000761B0000}"/>
    <cellStyle name="Normal 4 5 2 5 4 2" xfId="7448" xr:uid="{00000000-0005-0000-0000-0000771B0000}"/>
    <cellStyle name="Normal 4 5 2 5 4 2 2" xfId="7449" xr:uid="{00000000-0005-0000-0000-0000781B0000}"/>
    <cellStyle name="Normal 4 5 2 5 4 2 3" xfId="7450" xr:uid="{00000000-0005-0000-0000-0000791B0000}"/>
    <cellStyle name="Normal 4 5 2 5 4 3" xfId="7451" xr:uid="{00000000-0005-0000-0000-00007A1B0000}"/>
    <cellStyle name="Normal 4 5 2 5 4 4" xfId="7452" xr:uid="{00000000-0005-0000-0000-00007B1B0000}"/>
    <cellStyle name="Normal 4 5 2 5 4 5" xfId="7453" xr:uid="{00000000-0005-0000-0000-00007C1B0000}"/>
    <cellStyle name="Normal 4 5 2 5 5" xfId="7454" xr:uid="{00000000-0005-0000-0000-00007D1B0000}"/>
    <cellStyle name="Normal 4 5 2 5 5 2" xfId="7455" xr:uid="{00000000-0005-0000-0000-00007E1B0000}"/>
    <cellStyle name="Normal 4 5 2 5 5 3" xfId="7456" xr:uid="{00000000-0005-0000-0000-00007F1B0000}"/>
    <cellStyle name="Normal 4 5 2 5 6" xfId="7457" xr:uid="{00000000-0005-0000-0000-0000801B0000}"/>
    <cellStyle name="Normal 4 5 2 5 7" xfId="7458" xr:uid="{00000000-0005-0000-0000-0000811B0000}"/>
    <cellStyle name="Normal 4 5 2 5 8" xfId="7459" xr:uid="{00000000-0005-0000-0000-0000821B0000}"/>
    <cellStyle name="Normal 4 5 2 6" xfId="7460" xr:uid="{00000000-0005-0000-0000-0000831B0000}"/>
    <cellStyle name="Normal 4 5 2 6 2" xfId="7461" xr:uid="{00000000-0005-0000-0000-0000841B0000}"/>
    <cellStyle name="Normal 4 5 2 6 2 2" xfId="7462" xr:uid="{00000000-0005-0000-0000-0000851B0000}"/>
    <cellStyle name="Normal 4 5 2 6 2 2 2" xfId="7463" xr:uid="{00000000-0005-0000-0000-0000861B0000}"/>
    <cellStyle name="Normal 4 5 2 6 2 2 3" xfId="7464" xr:uid="{00000000-0005-0000-0000-0000871B0000}"/>
    <cellStyle name="Normal 4 5 2 6 2 3" xfId="7465" xr:uid="{00000000-0005-0000-0000-0000881B0000}"/>
    <cellStyle name="Normal 4 5 2 6 2 4" xfId="7466" xr:uid="{00000000-0005-0000-0000-0000891B0000}"/>
    <cellStyle name="Normal 4 5 2 6 2 5" xfId="7467" xr:uid="{00000000-0005-0000-0000-00008A1B0000}"/>
    <cellStyle name="Normal 4 5 2 6 3" xfId="7468" xr:uid="{00000000-0005-0000-0000-00008B1B0000}"/>
    <cellStyle name="Normal 4 5 2 6 3 2" xfId="7469" xr:uid="{00000000-0005-0000-0000-00008C1B0000}"/>
    <cellStyle name="Normal 4 5 2 6 3 2 2" xfId="7470" xr:uid="{00000000-0005-0000-0000-00008D1B0000}"/>
    <cellStyle name="Normal 4 5 2 6 3 2 3" xfId="7471" xr:uid="{00000000-0005-0000-0000-00008E1B0000}"/>
    <cellStyle name="Normal 4 5 2 6 3 3" xfId="7472" xr:uid="{00000000-0005-0000-0000-00008F1B0000}"/>
    <cellStyle name="Normal 4 5 2 6 3 4" xfId="7473" xr:uid="{00000000-0005-0000-0000-0000901B0000}"/>
    <cellStyle name="Normal 4 5 2 6 3 5" xfId="7474" xr:uid="{00000000-0005-0000-0000-0000911B0000}"/>
    <cellStyle name="Normal 4 5 2 6 4" xfId="7475" xr:uid="{00000000-0005-0000-0000-0000921B0000}"/>
    <cellStyle name="Normal 4 5 2 6 4 2" xfId="7476" xr:uid="{00000000-0005-0000-0000-0000931B0000}"/>
    <cellStyle name="Normal 4 5 2 6 4 3" xfId="7477" xr:uid="{00000000-0005-0000-0000-0000941B0000}"/>
    <cellStyle name="Normal 4 5 2 6 5" xfId="7478" xr:uid="{00000000-0005-0000-0000-0000951B0000}"/>
    <cellStyle name="Normal 4 5 2 6 6" xfId="7479" xr:uid="{00000000-0005-0000-0000-0000961B0000}"/>
    <cellStyle name="Normal 4 5 2 6 7" xfId="7480" xr:uid="{00000000-0005-0000-0000-0000971B0000}"/>
    <cellStyle name="Normal 4 5 2 7" xfId="7481" xr:uid="{00000000-0005-0000-0000-0000981B0000}"/>
    <cellStyle name="Normal 4 5 2 7 2" xfId="7482" xr:uid="{00000000-0005-0000-0000-0000991B0000}"/>
    <cellStyle name="Normal 4 5 2 7 2 2" xfId="7483" xr:uid="{00000000-0005-0000-0000-00009A1B0000}"/>
    <cellStyle name="Normal 4 5 2 7 2 3" xfId="7484" xr:uid="{00000000-0005-0000-0000-00009B1B0000}"/>
    <cellStyle name="Normal 4 5 2 7 3" xfId="7485" xr:uid="{00000000-0005-0000-0000-00009C1B0000}"/>
    <cellStyle name="Normal 4 5 2 7 4" xfId="7486" xr:uid="{00000000-0005-0000-0000-00009D1B0000}"/>
    <cellStyle name="Normal 4 5 2 7 5" xfId="7487" xr:uid="{00000000-0005-0000-0000-00009E1B0000}"/>
    <cellStyle name="Normal 4 5 2 8" xfId="7488" xr:uid="{00000000-0005-0000-0000-00009F1B0000}"/>
    <cellStyle name="Normal 4 5 2 8 2" xfId="7489" xr:uid="{00000000-0005-0000-0000-0000A01B0000}"/>
    <cellStyle name="Normal 4 5 2 8 2 2" xfId="7490" xr:uid="{00000000-0005-0000-0000-0000A11B0000}"/>
    <cellStyle name="Normal 4 5 2 8 2 3" xfId="7491" xr:uid="{00000000-0005-0000-0000-0000A21B0000}"/>
    <cellStyle name="Normal 4 5 2 8 3" xfId="7492" xr:uid="{00000000-0005-0000-0000-0000A31B0000}"/>
    <cellStyle name="Normal 4 5 2 8 4" xfId="7493" xr:uid="{00000000-0005-0000-0000-0000A41B0000}"/>
    <cellStyle name="Normal 4 5 2 8 5" xfId="7494" xr:uid="{00000000-0005-0000-0000-0000A51B0000}"/>
    <cellStyle name="Normal 4 5 2 9" xfId="7495" xr:uid="{00000000-0005-0000-0000-0000A61B0000}"/>
    <cellStyle name="Normal 4 5 2 9 2" xfId="7496" xr:uid="{00000000-0005-0000-0000-0000A71B0000}"/>
    <cellStyle name="Normal 4 5 2 9 3" xfId="7497" xr:uid="{00000000-0005-0000-0000-0000A81B0000}"/>
    <cellStyle name="Normal 4 5 3" xfId="7498" xr:uid="{00000000-0005-0000-0000-0000A91B0000}"/>
    <cellStyle name="Normal 4 5 3 2" xfId="7499" xr:uid="{00000000-0005-0000-0000-0000AA1B0000}"/>
    <cellStyle name="Normal 4 5 3 2 2" xfId="7500" xr:uid="{00000000-0005-0000-0000-0000AB1B0000}"/>
    <cellStyle name="Normal 4 5 3 2 2 2" xfId="7501" xr:uid="{00000000-0005-0000-0000-0000AC1B0000}"/>
    <cellStyle name="Normal 4 5 3 2 2 2 2" xfId="7502" xr:uid="{00000000-0005-0000-0000-0000AD1B0000}"/>
    <cellStyle name="Normal 4 5 3 2 2 2 2 2" xfId="7503" xr:uid="{00000000-0005-0000-0000-0000AE1B0000}"/>
    <cellStyle name="Normal 4 5 3 2 2 2 2 3" xfId="7504" xr:uid="{00000000-0005-0000-0000-0000AF1B0000}"/>
    <cellStyle name="Normal 4 5 3 2 2 2 3" xfId="7505" xr:uid="{00000000-0005-0000-0000-0000B01B0000}"/>
    <cellStyle name="Normal 4 5 3 2 2 2 4" xfId="7506" xr:uid="{00000000-0005-0000-0000-0000B11B0000}"/>
    <cellStyle name="Normal 4 5 3 2 2 2 5" xfId="7507" xr:uid="{00000000-0005-0000-0000-0000B21B0000}"/>
    <cellStyle name="Normal 4 5 3 2 2 3" xfId="7508" xr:uid="{00000000-0005-0000-0000-0000B31B0000}"/>
    <cellStyle name="Normal 4 5 3 2 2 3 2" xfId="7509" xr:uid="{00000000-0005-0000-0000-0000B41B0000}"/>
    <cellStyle name="Normal 4 5 3 2 2 3 2 2" xfId="7510" xr:uid="{00000000-0005-0000-0000-0000B51B0000}"/>
    <cellStyle name="Normal 4 5 3 2 2 3 2 3" xfId="7511" xr:uid="{00000000-0005-0000-0000-0000B61B0000}"/>
    <cellStyle name="Normal 4 5 3 2 2 3 3" xfId="7512" xr:uid="{00000000-0005-0000-0000-0000B71B0000}"/>
    <cellStyle name="Normal 4 5 3 2 2 3 4" xfId="7513" xr:uid="{00000000-0005-0000-0000-0000B81B0000}"/>
    <cellStyle name="Normal 4 5 3 2 2 3 5" xfId="7514" xr:uid="{00000000-0005-0000-0000-0000B91B0000}"/>
    <cellStyle name="Normal 4 5 3 2 2 4" xfId="7515" xr:uid="{00000000-0005-0000-0000-0000BA1B0000}"/>
    <cellStyle name="Normal 4 5 3 2 2 4 2" xfId="7516" xr:uid="{00000000-0005-0000-0000-0000BB1B0000}"/>
    <cellStyle name="Normal 4 5 3 2 2 4 3" xfId="7517" xr:uid="{00000000-0005-0000-0000-0000BC1B0000}"/>
    <cellStyle name="Normal 4 5 3 2 2 5" xfId="7518" xr:uid="{00000000-0005-0000-0000-0000BD1B0000}"/>
    <cellStyle name="Normal 4 5 3 2 2 6" xfId="7519" xr:uid="{00000000-0005-0000-0000-0000BE1B0000}"/>
    <cellStyle name="Normal 4 5 3 2 2 7" xfId="7520" xr:uid="{00000000-0005-0000-0000-0000BF1B0000}"/>
    <cellStyle name="Normal 4 5 3 2 3" xfId="7521" xr:uid="{00000000-0005-0000-0000-0000C01B0000}"/>
    <cellStyle name="Normal 4 5 3 2 3 2" xfId="7522" xr:uid="{00000000-0005-0000-0000-0000C11B0000}"/>
    <cellStyle name="Normal 4 5 3 2 3 2 2" xfId="7523" xr:uid="{00000000-0005-0000-0000-0000C21B0000}"/>
    <cellStyle name="Normal 4 5 3 2 3 2 3" xfId="7524" xr:uid="{00000000-0005-0000-0000-0000C31B0000}"/>
    <cellStyle name="Normal 4 5 3 2 3 3" xfId="7525" xr:uid="{00000000-0005-0000-0000-0000C41B0000}"/>
    <cellStyle name="Normal 4 5 3 2 3 4" xfId="7526" xr:uid="{00000000-0005-0000-0000-0000C51B0000}"/>
    <cellStyle name="Normal 4 5 3 2 3 5" xfId="7527" xr:uid="{00000000-0005-0000-0000-0000C61B0000}"/>
    <cellStyle name="Normal 4 5 3 2 4" xfId="7528" xr:uid="{00000000-0005-0000-0000-0000C71B0000}"/>
    <cellStyle name="Normal 4 5 3 2 4 2" xfId="7529" xr:uid="{00000000-0005-0000-0000-0000C81B0000}"/>
    <cellStyle name="Normal 4 5 3 2 4 2 2" xfId="7530" xr:uid="{00000000-0005-0000-0000-0000C91B0000}"/>
    <cellStyle name="Normal 4 5 3 2 4 2 3" xfId="7531" xr:uid="{00000000-0005-0000-0000-0000CA1B0000}"/>
    <cellStyle name="Normal 4 5 3 2 4 3" xfId="7532" xr:uid="{00000000-0005-0000-0000-0000CB1B0000}"/>
    <cellStyle name="Normal 4 5 3 2 4 4" xfId="7533" xr:uid="{00000000-0005-0000-0000-0000CC1B0000}"/>
    <cellStyle name="Normal 4 5 3 2 4 5" xfId="7534" xr:uid="{00000000-0005-0000-0000-0000CD1B0000}"/>
    <cellStyle name="Normal 4 5 3 2 5" xfId="7535" xr:uid="{00000000-0005-0000-0000-0000CE1B0000}"/>
    <cellStyle name="Normal 4 5 3 2 5 2" xfId="7536" xr:uid="{00000000-0005-0000-0000-0000CF1B0000}"/>
    <cellStyle name="Normal 4 5 3 2 5 3" xfId="7537" xr:uid="{00000000-0005-0000-0000-0000D01B0000}"/>
    <cellStyle name="Normal 4 5 3 2 6" xfId="7538" xr:uid="{00000000-0005-0000-0000-0000D11B0000}"/>
    <cellStyle name="Normal 4 5 3 2 7" xfId="7539" xr:uid="{00000000-0005-0000-0000-0000D21B0000}"/>
    <cellStyle name="Normal 4 5 3 2 8" xfId="7540" xr:uid="{00000000-0005-0000-0000-0000D31B0000}"/>
    <cellStyle name="Normal 4 5 3 3" xfId="7541" xr:uid="{00000000-0005-0000-0000-0000D41B0000}"/>
    <cellStyle name="Normal 4 5 3 3 2" xfId="7542" xr:uid="{00000000-0005-0000-0000-0000D51B0000}"/>
    <cellStyle name="Normal 4 5 3 3 2 2" xfId="7543" xr:uid="{00000000-0005-0000-0000-0000D61B0000}"/>
    <cellStyle name="Normal 4 5 3 3 2 2 2" xfId="7544" xr:uid="{00000000-0005-0000-0000-0000D71B0000}"/>
    <cellStyle name="Normal 4 5 3 3 2 2 3" xfId="7545" xr:uid="{00000000-0005-0000-0000-0000D81B0000}"/>
    <cellStyle name="Normal 4 5 3 3 2 3" xfId="7546" xr:uid="{00000000-0005-0000-0000-0000D91B0000}"/>
    <cellStyle name="Normal 4 5 3 3 2 4" xfId="7547" xr:uid="{00000000-0005-0000-0000-0000DA1B0000}"/>
    <cellStyle name="Normal 4 5 3 3 2 5" xfId="7548" xr:uid="{00000000-0005-0000-0000-0000DB1B0000}"/>
    <cellStyle name="Normal 4 5 3 3 3" xfId="7549" xr:uid="{00000000-0005-0000-0000-0000DC1B0000}"/>
    <cellStyle name="Normal 4 5 3 3 3 2" xfId="7550" xr:uid="{00000000-0005-0000-0000-0000DD1B0000}"/>
    <cellStyle name="Normal 4 5 3 3 3 2 2" xfId="7551" xr:uid="{00000000-0005-0000-0000-0000DE1B0000}"/>
    <cellStyle name="Normal 4 5 3 3 3 2 3" xfId="7552" xr:uid="{00000000-0005-0000-0000-0000DF1B0000}"/>
    <cellStyle name="Normal 4 5 3 3 3 3" xfId="7553" xr:uid="{00000000-0005-0000-0000-0000E01B0000}"/>
    <cellStyle name="Normal 4 5 3 3 3 4" xfId="7554" xr:uid="{00000000-0005-0000-0000-0000E11B0000}"/>
    <cellStyle name="Normal 4 5 3 3 3 5" xfId="7555" xr:uid="{00000000-0005-0000-0000-0000E21B0000}"/>
    <cellStyle name="Normal 4 5 3 3 4" xfId="7556" xr:uid="{00000000-0005-0000-0000-0000E31B0000}"/>
    <cellStyle name="Normal 4 5 3 3 4 2" xfId="7557" xr:uid="{00000000-0005-0000-0000-0000E41B0000}"/>
    <cellStyle name="Normal 4 5 3 3 4 3" xfId="7558" xr:uid="{00000000-0005-0000-0000-0000E51B0000}"/>
    <cellStyle name="Normal 4 5 3 3 5" xfId="7559" xr:uid="{00000000-0005-0000-0000-0000E61B0000}"/>
    <cellStyle name="Normal 4 5 3 3 6" xfId="7560" xr:uid="{00000000-0005-0000-0000-0000E71B0000}"/>
    <cellStyle name="Normal 4 5 3 3 7" xfId="7561" xr:uid="{00000000-0005-0000-0000-0000E81B0000}"/>
    <cellStyle name="Normal 4 5 3 4" xfId="7562" xr:uid="{00000000-0005-0000-0000-0000E91B0000}"/>
    <cellStyle name="Normal 4 5 3 4 2" xfId="7563" xr:uid="{00000000-0005-0000-0000-0000EA1B0000}"/>
    <cellStyle name="Normal 4 5 3 4 2 2" xfId="7564" xr:uid="{00000000-0005-0000-0000-0000EB1B0000}"/>
    <cellStyle name="Normal 4 5 3 4 2 3" xfId="7565" xr:uid="{00000000-0005-0000-0000-0000EC1B0000}"/>
    <cellStyle name="Normal 4 5 3 4 3" xfId="7566" xr:uid="{00000000-0005-0000-0000-0000ED1B0000}"/>
    <cellStyle name="Normal 4 5 3 4 4" xfId="7567" xr:uid="{00000000-0005-0000-0000-0000EE1B0000}"/>
    <cellStyle name="Normal 4 5 3 4 5" xfId="7568" xr:uid="{00000000-0005-0000-0000-0000EF1B0000}"/>
    <cellStyle name="Normal 4 5 3 5" xfId="7569" xr:uid="{00000000-0005-0000-0000-0000F01B0000}"/>
    <cellStyle name="Normal 4 5 3 5 2" xfId="7570" xr:uid="{00000000-0005-0000-0000-0000F11B0000}"/>
    <cellStyle name="Normal 4 5 3 5 2 2" xfId="7571" xr:uid="{00000000-0005-0000-0000-0000F21B0000}"/>
    <cellStyle name="Normal 4 5 3 5 2 3" xfId="7572" xr:uid="{00000000-0005-0000-0000-0000F31B0000}"/>
    <cellStyle name="Normal 4 5 3 5 3" xfId="7573" xr:uid="{00000000-0005-0000-0000-0000F41B0000}"/>
    <cellStyle name="Normal 4 5 3 5 4" xfId="7574" xr:uid="{00000000-0005-0000-0000-0000F51B0000}"/>
    <cellStyle name="Normal 4 5 3 5 5" xfId="7575" xr:uid="{00000000-0005-0000-0000-0000F61B0000}"/>
    <cellStyle name="Normal 4 5 3 6" xfId="7576" xr:uid="{00000000-0005-0000-0000-0000F71B0000}"/>
    <cellStyle name="Normal 4 5 3 6 2" xfId="7577" xr:uid="{00000000-0005-0000-0000-0000F81B0000}"/>
    <cellStyle name="Normal 4 5 3 6 3" xfId="7578" xr:uid="{00000000-0005-0000-0000-0000F91B0000}"/>
    <cellStyle name="Normal 4 5 3 7" xfId="7579" xr:uid="{00000000-0005-0000-0000-0000FA1B0000}"/>
    <cellStyle name="Normal 4 5 3 8" xfId="7580" xr:uid="{00000000-0005-0000-0000-0000FB1B0000}"/>
    <cellStyle name="Normal 4 5 3 9" xfId="7581" xr:uid="{00000000-0005-0000-0000-0000FC1B0000}"/>
    <cellStyle name="Normal 4 5 4" xfId="7582" xr:uid="{00000000-0005-0000-0000-0000FD1B0000}"/>
    <cellStyle name="Normal 4 5 4 2" xfId="7583" xr:uid="{00000000-0005-0000-0000-0000FE1B0000}"/>
    <cellStyle name="Normal 4 5 4 2 2" xfId="7584" xr:uid="{00000000-0005-0000-0000-0000FF1B0000}"/>
    <cellStyle name="Normal 4 5 4 2 2 2" xfId="7585" xr:uid="{00000000-0005-0000-0000-0000001C0000}"/>
    <cellStyle name="Normal 4 5 4 2 2 2 2" xfId="7586" xr:uid="{00000000-0005-0000-0000-0000011C0000}"/>
    <cellStyle name="Normal 4 5 4 2 2 2 2 2" xfId="7587" xr:uid="{00000000-0005-0000-0000-0000021C0000}"/>
    <cellStyle name="Normal 4 5 4 2 2 2 2 3" xfId="7588" xr:uid="{00000000-0005-0000-0000-0000031C0000}"/>
    <cellStyle name="Normal 4 5 4 2 2 2 3" xfId="7589" xr:uid="{00000000-0005-0000-0000-0000041C0000}"/>
    <cellStyle name="Normal 4 5 4 2 2 2 4" xfId="7590" xr:uid="{00000000-0005-0000-0000-0000051C0000}"/>
    <cellStyle name="Normal 4 5 4 2 2 2 5" xfId="7591" xr:uid="{00000000-0005-0000-0000-0000061C0000}"/>
    <cellStyle name="Normal 4 5 4 2 2 3" xfId="7592" xr:uid="{00000000-0005-0000-0000-0000071C0000}"/>
    <cellStyle name="Normal 4 5 4 2 2 3 2" xfId="7593" xr:uid="{00000000-0005-0000-0000-0000081C0000}"/>
    <cellStyle name="Normal 4 5 4 2 2 3 2 2" xfId="7594" xr:uid="{00000000-0005-0000-0000-0000091C0000}"/>
    <cellStyle name="Normal 4 5 4 2 2 3 2 3" xfId="7595" xr:uid="{00000000-0005-0000-0000-00000A1C0000}"/>
    <cellStyle name="Normal 4 5 4 2 2 3 3" xfId="7596" xr:uid="{00000000-0005-0000-0000-00000B1C0000}"/>
    <cellStyle name="Normal 4 5 4 2 2 3 4" xfId="7597" xr:uid="{00000000-0005-0000-0000-00000C1C0000}"/>
    <cellStyle name="Normal 4 5 4 2 2 3 5" xfId="7598" xr:uid="{00000000-0005-0000-0000-00000D1C0000}"/>
    <cellStyle name="Normal 4 5 4 2 2 4" xfId="7599" xr:uid="{00000000-0005-0000-0000-00000E1C0000}"/>
    <cellStyle name="Normal 4 5 4 2 2 4 2" xfId="7600" xr:uid="{00000000-0005-0000-0000-00000F1C0000}"/>
    <cellStyle name="Normal 4 5 4 2 2 4 3" xfId="7601" xr:uid="{00000000-0005-0000-0000-0000101C0000}"/>
    <cellStyle name="Normal 4 5 4 2 2 5" xfId="7602" xr:uid="{00000000-0005-0000-0000-0000111C0000}"/>
    <cellStyle name="Normal 4 5 4 2 2 6" xfId="7603" xr:uid="{00000000-0005-0000-0000-0000121C0000}"/>
    <cellStyle name="Normal 4 5 4 2 2 7" xfId="7604" xr:uid="{00000000-0005-0000-0000-0000131C0000}"/>
    <cellStyle name="Normal 4 5 4 2 3" xfId="7605" xr:uid="{00000000-0005-0000-0000-0000141C0000}"/>
    <cellStyle name="Normal 4 5 4 2 3 2" xfId="7606" xr:uid="{00000000-0005-0000-0000-0000151C0000}"/>
    <cellStyle name="Normal 4 5 4 2 3 2 2" xfId="7607" xr:uid="{00000000-0005-0000-0000-0000161C0000}"/>
    <cellStyle name="Normal 4 5 4 2 3 2 3" xfId="7608" xr:uid="{00000000-0005-0000-0000-0000171C0000}"/>
    <cellStyle name="Normal 4 5 4 2 3 3" xfId="7609" xr:uid="{00000000-0005-0000-0000-0000181C0000}"/>
    <cellStyle name="Normal 4 5 4 2 3 4" xfId="7610" xr:uid="{00000000-0005-0000-0000-0000191C0000}"/>
    <cellStyle name="Normal 4 5 4 2 3 5" xfId="7611" xr:uid="{00000000-0005-0000-0000-00001A1C0000}"/>
    <cellStyle name="Normal 4 5 4 2 4" xfId="7612" xr:uid="{00000000-0005-0000-0000-00001B1C0000}"/>
    <cellStyle name="Normal 4 5 4 2 4 2" xfId="7613" xr:uid="{00000000-0005-0000-0000-00001C1C0000}"/>
    <cellStyle name="Normal 4 5 4 2 4 2 2" xfId="7614" xr:uid="{00000000-0005-0000-0000-00001D1C0000}"/>
    <cellStyle name="Normal 4 5 4 2 4 2 3" xfId="7615" xr:uid="{00000000-0005-0000-0000-00001E1C0000}"/>
    <cellStyle name="Normal 4 5 4 2 4 3" xfId="7616" xr:uid="{00000000-0005-0000-0000-00001F1C0000}"/>
    <cellStyle name="Normal 4 5 4 2 4 4" xfId="7617" xr:uid="{00000000-0005-0000-0000-0000201C0000}"/>
    <cellStyle name="Normal 4 5 4 2 4 5" xfId="7618" xr:uid="{00000000-0005-0000-0000-0000211C0000}"/>
    <cellStyle name="Normal 4 5 4 2 5" xfId="7619" xr:uid="{00000000-0005-0000-0000-0000221C0000}"/>
    <cellStyle name="Normal 4 5 4 2 5 2" xfId="7620" xr:uid="{00000000-0005-0000-0000-0000231C0000}"/>
    <cellStyle name="Normal 4 5 4 2 5 3" xfId="7621" xr:uid="{00000000-0005-0000-0000-0000241C0000}"/>
    <cellStyle name="Normal 4 5 4 2 6" xfId="7622" xr:uid="{00000000-0005-0000-0000-0000251C0000}"/>
    <cellStyle name="Normal 4 5 4 2 7" xfId="7623" xr:uid="{00000000-0005-0000-0000-0000261C0000}"/>
    <cellStyle name="Normal 4 5 4 2 8" xfId="7624" xr:uid="{00000000-0005-0000-0000-0000271C0000}"/>
    <cellStyle name="Normal 4 5 4 3" xfId="7625" xr:uid="{00000000-0005-0000-0000-0000281C0000}"/>
    <cellStyle name="Normal 4 5 4 3 2" xfId="7626" xr:uid="{00000000-0005-0000-0000-0000291C0000}"/>
    <cellStyle name="Normal 4 5 4 3 2 2" xfId="7627" xr:uid="{00000000-0005-0000-0000-00002A1C0000}"/>
    <cellStyle name="Normal 4 5 4 3 2 2 2" xfId="7628" xr:uid="{00000000-0005-0000-0000-00002B1C0000}"/>
    <cellStyle name="Normal 4 5 4 3 2 2 3" xfId="7629" xr:uid="{00000000-0005-0000-0000-00002C1C0000}"/>
    <cellStyle name="Normal 4 5 4 3 2 3" xfId="7630" xr:uid="{00000000-0005-0000-0000-00002D1C0000}"/>
    <cellStyle name="Normal 4 5 4 3 2 4" xfId="7631" xr:uid="{00000000-0005-0000-0000-00002E1C0000}"/>
    <cellStyle name="Normal 4 5 4 3 2 5" xfId="7632" xr:uid="{00000000-0005-0000-0000-00002F1C0000}"/>
    <cellStyle name="Normal 4 5 4 3 3" xfId="7633" xr:uid="{00000000-0005-0000-0000-0000301C0000}"/>
    <cellStyle name="Normal 4 5 4 3 3 2" xfId="7634" xr:uid="{00000000-0005-0000-0000-0000311C0000}"/>
    <cellStyle name="Normal 4 5 4 3 3 2 2" xfId="7635" xr:uid="{00000000-0005-0000-0000-0000321C0000}"/>
    <cellStyle name="Normal 4 5 4 3 3 2 3" xfId="7636" xr:uid="{00000000-0005-0000-0000-0000331C0000}"/>
    <cellStyle name="Normal 4 5 4 3 3 3" xfId="7637" xr:uid="{00000000-0005-0000-0000-0000341C0000}"/>
    <cellStyle name="Normal 4 5 4 3 3 4" xfId="7638" xr:uid="{00000000-0005-0000-0000-0000351C0000}"/>
    <cellStyle name="Normal 4 5 4 3 3 5" xfId="7639" xr:uid="{00000000-0005-0000-0000-0000361C0000}"/>
    <cellStyle name="Normal 4 5 4 3 4" xfId="7640" xr:uid="{00000000-0005-0000-0000-0000371C0000}"/>
    <cellStyle name="Normal 4 5 4 3 4 2" xfId="7641" xr:uid="{00000000-0005-0000-0000-0000381C0000}"/>
    <cellStyle name="Normal 4 5 4 3 4 3" xfId="7642" xr:uid="{00000000-0005-0000-0000-0000391C0000}"/>
    <cellStyle name="Normal 4 5 4 3 5" xfId="7643" xr:uid="{00000000-0005-0000-0000-00003A1C0000}"/>
    <cellStyle name="Normal 4 5 4 3 6" xfId="7644" xr:uid="{00000000-0005-0000-0000-00003B1C0000}"/>
    <cellStyle name="Normal 4 5 4 3 7" xfId="7645" xr:uid="{00000000-0005-0000-0000-00003C1C0000}"/>
    <cellStyle name="Normal 4 5 4 4" xfId="7646" xr:uid="{00000000-0005-0000-0000-00003D1C0000}"/>
    <cellStyle name="Normal 4 5 4 4 2" xfId="7647" xr:uid="{00000000-0005-0000-0000-00003E1C0000}"/>
    <cellStyle name="Normal 4 5 4 4 2 2" xfId="7648" xr:uid="{00000000-0005-0000-0000-00003F1C0000}"/>
    <cellStyle name="Normal 4 5 4 4 2 3" xfId="7649" xr:uid="{00000000-0005-0000-0000-0000401C0000}"/>
    <cellStyle name="Normal 4 5 4 4 3" xfId="7650" xr:uid="{00000000-0005-0000-0000-0000411C0000}"/>
    <cellStyle name="Normal 4 5 4 4 4" xfId="7651" xr:uid="{00000000-0005-0000-0000-0000421C0000}"/>
    <cellStyle name="Normal 4 5 4 4 5" xfId="7652" xr:uid="{00000000-0005-0000-0000-0000431C0000}"/>
    <cellStyle name="Normal 4 5 4 5" xfId="7653" xr:uid="{00000000-0005-0000-0000-0000441C0000}"/>
    <cellStyle name="Normal 4 5 4 5 2" xfId="7654" xr:uid="{00000000-0005-0000-0000-0000451C0000}"/>
    <cellStyle name="Normal 4 5 4 5 2 2" xfId="7655" xr:uid="{00000000-0005-0000-0000-0000461C0000}"/>
    <cellStyle name="Normal 4 5 4 5 2 3" xfId="7656" xr:uid="{00000000-0005-0000-0000-0000471C0000}"/>
    <cellStyle name="Normal 4 5 4 5 3" xfId="7657" xr:uid="{00000000-0005-0000-0000-0000481C0000}"/>
    <cellStyle name="Normal 4 5 4 5 4" xfId="7658" xr:uid="{00000000-0005-0000-0000-0000491C0000}"/>
    <cellStyle name="Normal 4 5 4 5 5" xfId="7659" xr:uid="{00000000-0005-0000-0000-00004A1C0000}"/>
    <cellStyle name="Normal 4 5 4 6" xfId="7660" xr:uid="{00000000-0005-0000-0000-00004B1C0000}"/>
    <cellStyle name="Normal 4 5 4 6 2" xfId="7661" xr:uid="{00000000-0005-0000-0000-00004C1C0000}"/>
    <cellStyle name="Normal 4 5 4 6 3" xfId="7662" xr:uid="{00000000-0005-0000-0000-00004D1C0000}"/>
    <cellStyle name="Normal 4 5 4 7" xfId="7663" xr:uid="{00000000-0005-0000-0000-00004E1C0000}"/>
    <cellStyle name="Normal 4 5 4 8" xfId="7664" xr:uid="{00000000-0005-0000-0000-00004F1C0000}"/>
    <cellStyle name="Normal 4 5 4 9" xfId="7665" xr:uid="{00000000-0005-0000-0000-0000501C0000}"/>
    <cellStyle name="Normal 4 5 5" xfId="7666" xr:uid="{00000000-0005-0000-0000-0000511C0000}"/>
    <cellStyle name="Normal 4 5 5 2" xfId="7667" xr:uid="{00000000-0005-0000-0000-0000521C0000}"/>
    <cellStyle name="Normal 4 5 5 2 2" xfId="7668" xr:uid="{00000000-0005-0000-0000-0000531C0000}"/>
    <cellStyle name="Normal 4 5 5 2 2 2" xfId="7669" xr:uid="{00000000-0005-0000-0000-0000541C0000}"/>
    <cellStyle name="Normal 4 5 5 2 2 2 2" xfId="7670" xr:uid="{00000000-0005-0000-0000-0000551C0000}"/>
    <cellStyle name="Normal 4 5 5 2 2 2 2 2" xfId="7671" xr:uid="{00000000-0005-0000-0000-0000561C0000}"/>
    <cellStyle name="Normal 4 5 5 2 2 2 2 3" xfId="7672" xr:uid="{00000000-0005-0000-0000-0000571C0000}"/>
    <cellStyle name="Normal 4 5 5 2 2 2 3" xfId="7673" xr:uid="{00000000-0005-0000-0000-0000581C0000}"/>
    <cellStyle name="Normal 4 5 5 2 2 2 4" xfId="7674" xr:uid="{00000000-0005-0000-0000-0000591C0000}"/>
    <cellStyle name="Normal 4 5 5 2 2 2 5" xfId="7675" xr:uid="{00000000-0005-0000-0000-00005A1C0000}"/>
    <cellStyle name="Normal 4 5 5 2 2 3" xfId="7676" xr:uid="{00000000-0005-0000-0000-00005B1C0000}"/>
    <cellStyle name="Normal 4 5 5 2 2 3 2" xfId="7677" xr:uid="{00000000-0005-0000-0000-00005C1C0000}"/>
    <cellStyle name="Normal 4 5 5 2 2 3 2 2" xfId="7678" xr:uid="{00000000-0005-0000-0000-00005D1C0000}"/>
    <cellStyle name="Normal 4 5 5 2 2 3 2 3" xfId="7679" xr:uid="{00000000-0005-0000-0000-00005E1C0000}"/>
    <cellStyle name="Normal 4 5 5 2 2 3 3" xfId="7680" xr:uid="{00000000-0005-0000-0000-00005F1C0000}"/>
    <cellStyle name="Normal 4 5 5 2 2 3 4" xfId="7681" xr:uid="{00000000-0005-0000-0000-0000601C0000}"/>
    <cellStyle name="Normal 4 5 5 2 2 3 5" xfId="7682" xr:uid="{00000000-0005-0000-0000-0000611C0000}"/>
    <cellStyle name="Normal 4 5 5 2 2 4" xfId="7683" xr:uid="{00000000-0005-0000-0000-0000621C0000}"/>
    <cellStyle name="Normal 4 5 5 2 2 4 2" xfId="7684" xr:uid="{00000000-0005-0000-0000-0000631C0000}"/>
    <cellStyle name="Normal 4 5 5 2 2 4 3" xfId="7685" xr:uid="{00000000-0005-0000-0000-0000641C0000}"/>
    <cellStyle name="Normal 4 5 5 2 2 5" xfId="7686" xr:uid="{00000000-0005-0000-0000-0000651C0000}"/>
    <cellStyle name="Normal 4 5 5 2 2 6" xfId="7687" xr:uid="{00000000-0005-0000-0000-0000661C0000}"/>
    <cellStyle name="Normal 4 5 5 2 2 7" xfId="7688" xr:uid="{00000000-0005-0000-0000-0000671C0000}"/>
    <cellStyle name="Normal 4 5 5 2 3" xfId="7689" xr:uid="{00000000-0005-0000-0000-0000681C0000}"/>
    <cellStyle name="Normal 4 5 5 2 3 2" xfId="7690" xr:uid="{00000000-0005-0000-0000-0000691C0000}"/>
    <cellStyle name="Normal 4 5 5 2 3 2 2" xfId="7691" xr:uid="{00000000-0005-0000-0000-00006A1C0000}"/>
    <cellStyle name="Normal 4 5 5 2 3 2 3" xfId="7692" xr:uid="{00000000-0005-0000-0000-00006B1C0000}"/>
    <cellStyle name="Normal 4 5 5 2 3 3" xfId="7693" xr:uid="{00000000-0005-0000-0000-00006C1C0000}"/>
    <cellStyle name="Normal 4 5 5 2 3 4" xfId="7694" xr:uid="{00000000-0005-0000-0000-00006D1C0000}"/>
    <cellStyle name="Normal 4 5 5 2 3 5" xfId="7695" xr:uid="{00000000-0005-0000-0000-00006E1C0000}"/>
    <cellStyle name="Normal 4 5 5 2 4" xfId="7696" xr:uid="{00000000-0005-0000-0000-00006F1C0000}"/>
    <cellStyle name="Normal 4 5 5 2 4 2" xfId="7697" xr:uid="{00000000-0005-0000-0000-0000701C0000}"/>
    <cellStyle name="Normal 4 5 5 2 4 2 2" xfId="7698" xr:uid="{00000000-0005-0000-0000-0000711C0000}"/>
    <cellStyle name="Normal 4 5 5 2 4 2 3" xfId="7699" xr:uid="{00000000-0005-0000-0000-0000721C0000}"/>
    <cellStyle name="Normal 4 5 5 2 4 3" xfId="7700" xr:uid="{00000000-0005-0000-0000-0000731C0000}"/>
    <cellStyle name="Normal 4 5 5 2 4 4" xfId="7701" xr:uid="{00000000-0005-0000-0000-0000741C0000}"/>
    <cellStyle name="Normal 4 5 5 2 4 5" xfId="7702" xr:uid="{00000000-0005-0000-0000-0000751C0000}"/>
    <cellStyle name="Normal 4 5 5 2 5" xfId="7703" xr:uid="{00000000-0005-0000-0000-0000761C0000}"/>
    <cellStyle name="Normal 4 5 5 2 5 2" xfId="7704" xr:uid="{00000000-0005-0000-0000-0000771C0000}"/>
    <cellStyle name="Normal 4 5 5 2 5 3" xfId="7705" xr:uid="{00000000-0005-0000-0000-0000781C0000}"/>
    <cellStyle name="Normal 4 5 5 2 6" xfId="7706" xr:uid="{00000000-0005-0000-0000-0000791C0000}"/>
    <cellStyle name="Normal 4 5 5 2 7" xfId="7707" xr:uid="{00000000-0005-0000-0000-00007A1C0000}"/>
    <cellStyle name="Normal 4 5 5 2 8" xfId="7708" xr:uid="{00000000-0005-0000-0000-00007B1C0000}"/>
    <cellStyle name="Normal 4 5 5 3" xfId="7709" xr:uid="{00000000-0005-0000-0000-00007C1C0000}"/>
    <cellStyle name="Normal 4 5 5 3 2" xfId="7710" xr:uid="{00000000-0005-0000-0000-00007D1C0000}"/>
    <cellStyle name="Normal 4 5 5 3 2 2" xfId="7711" xr:uid="{00000000-0005-0000-0000-00007E1C0000}"/>
    <cellStyle name="Normal 4 5 5 3 2 2 2" xfId="7712" xr:uid="{00000000-0005-0000-0000-00007F1C0000}"/>
    <cellStyle name="Normal 4 5 5 3 2 2 3" xfId="7713" xr:uid="{00000000-0005-0000-0000-0000801C0000}"/>
    <cellStyle name="Normal 4 5 5 3 2 3" xfId="7714" xr:uid="{00000000-0005-0000-0000-0000811C0000}"/>
    <cellStyle name="Normal 4 5 5 3 2 4" xfId="7715" xr:uid="{00000000-0005-0000-0000-0000821C0000}"/>
    <cellStyle name="Normal 4 5 5 3 2 5" xfId="7716" xr:uid="{00000000-0005-0000-0000-0000831C0000}"/>
    <cellStyle name="Normal 4 5 5 3 3" xfId="7717" xr:uid="{00000000-0005-0000-0000-0000841C0000}"/>
    <cellStyle name="Normal 4 5 5 3 3 2" xfId="7718" xr:uid="{00000000-0005-0000-0000-0000851C0000}"/>
    <cellStyle name="Normal 4 5 5 3 3 2 2" xfId="7719" xr:uid="{00000000-0005-0000-0000-0000861C0000}"/>
    <cellStyle name="Normal 4 5 5 3 3 2 3" xfId="7720" xr:uid="{00000000-0005-0000-0000-0000871C0000}"/>
    <cellStyle name="Normal 4 5 5 3 3 3" xfId="7721" xr:uid="{00000000-0005-0000-0000-0000881C0000}"/>
    <cellStyle name="Normal 4 5 5 3 3 4" xfId="7722" xr:uid="{00000000-0005-0000-0000-0000891C0000}"/>
    <cellStyle name="Normal 4 5 5 3 3 5" xfId="7723" xr:uid="{00000000-0005-0000-0000-00008A1C0000}"/>
    <cellStyle name="Normal 4 5 5 3 4" xfId="7724" xr:uid="{00000000-0005-0000-0000-00008B1C0000}"/>
    <cellStyle name="Normal 4 5 5 3 4 2" xfId="7725" xr:uid="{00000000-0005-0000-0000-00008C1C0000}"/>
    <cellStyle name="Normal 4 5 5 3 4 3" xfId="7726" xr:uid="{00000000-0005-0000-0000-00008D1C0000}"/>
    <cellStyle name="Normal 4 5 5 3 5" xfId="7727" xr:uid="{00000000-0005-0000-0000-00008E1C0000}"/>
    <cellStyle name="Normal 4 5 5 3 6" xfId="7728" xr:uid="{00000000-0005-0000-0000-00008F1C0000}"/>
    <cellStyle name="Normal 4 5 5 3 7" xfId="7729" xr:uid="{00000000-0005-0000-0000-0000901C0000}"/>
    <cellStyle name="Normal 4 5 5 4" xfId="7730" xr:uid="{00000000-0005-0000-0000-0000911C0000}"/>
    <cellStyle name="Normal 4 5 5 4 2" xfId="7731" xr:uid="{00000000-0005-0000-0000-0000921C0000}"/>
    <cellStyle name="Normal 4 5 5 4 2 2" xfId="7732" xr:uid="{00000000-0005-0000-0000-0000931C0000}"/>
    <cellStyle name="Normal 4 5 5 4 2 3" xfId="7733" xr:uid="{00000000-0005-0000-0000-0000941C0000}"/>
    <cellStyle name="Normal 4 5 5 4 3" xfId="7734" xr:uid="{00000000-0005-0000-0000-0000951C0000}"/>
    <cellStyle name="Normal 4 5 5 4 4" xfId="7735" xr:uid="{00000000-0005-0000-0000-0000961C0000}"/>
    <cellStyle name="Normal 4 5 5 4 5" xfId="7736" xr:uid="{00000000-0005-0000-0000-0000971C0000}"/>
    <cellStyle name="Normal 4 5 5 5" xfId="7737" xr:uid="{00000000-0005-0000-0000-0000981C0000}"/>
    <cellStyle name="Normal 4 5 5 5 2" xfId="7738" xr:uid="{00000000-0005-0000-0000-0000991C0000}"/>
    <cellStyle name="Normal 4 5 5 5 2 2" xfId="7739" xr:uid="{00000000-0005-0000-0000-00009A1C0000}"/>
    <cellStyle name="Normal 4 5 5 5 2 3" xfId="7740" xr:uid="{00000000-0005-0000-0000-00009B1C0000}"/>
    <cellStyle name="Normal 4 5 5 5 3" xfId="7741" xr:uid="{00000000-0005-0000-0000-00009C1C0000}"/>
    <cellStyle name="Normal 4 5 5 5 4" xfId="7742" xr:uid="{00000000-0005-0000-0000-00009D1C0000}"/>
    <cellStyle name="Normal 4 5 5 5 5" xfId="7743" xr:uid="{00000000-0005-0000-0000-00009E1C0000}"/>
    <cellStyle name="Normal 4 5 5 6" xfId="7744" xr:uid="{00000000-0005-0000-0000-00009F1C0000}"/>
    <cellStyle name="Normal 4 5 5 6 2" xfId="7745" xr:uid="{00000000-0005-0000-0000-0000A01C0000}"/>
    <cellStyle name="Normal 4 5 5 6 3" xfId="7746" xr:uid="{00000000-0005-0000-0000-0000A11C0000}"/>
    <cellStyle name="Normal 4 5 5 7" xfId="7747" xr:uid="{00000000-0005-0000-0000-0000A21C0000}"/>
    <cellStyle name="Normal 4 5 5 8" xfId="7748" xr:uid="{00000000-0005-0000-0000-0000A31C0000}"/>
    <cellStyle name="Normal 4 5 5 9" xfId="7749" xr:uid="{00000000-0005-0000-0000-0000A41C0000}"/>
    <cellStyle name="Normal 4 5 6" xfId="7750" xr:uid="{00000000-0005-0000-0000-0000A51C0000}"/>
    <cellStyle name="Normal 4 5 6 2" xfId="7751" xr:uid="{00000000-0005-0000-0000-0000A61C0000}"/>
    <cellStyle name="Normal 4 5 6 2 2" xfId="7752" xr:uid="{00000000-0005-0000-0000-0000A71C0000}"/>
    <cellStyle name="Normal 4 5 6 2 2 2" xfId="7753" xr:uid="{00000000-0005-0000-0000-0000A81C0000}"/>
    <cellStyle name="Normal 4 5 6 2 2 2 2" xfId="7754" xr:uid="{00000000-0005-0000-0000-0000A91C0000}"/>
    <cellStyle name="Normal 4 5 6 2 2 2 3" xfId="7755" xr:uid="{00000000-0005-0000-0000-0000AA1C0000}"/>
    <cellStyle name="Normal 4 5 6 2 2 3" xfId="7756" xr:uid="{00000000-0005-0000-0000-0000AB1C0000}"/>
    <cellStyle name="Normal 4 5 6 2 2 4" xfId="7757" xr:uid="{00000000-0005-0000-0000-0000AC1C0000}"/>
    <cellStyle name="Normal 4 5 6 2 2 5" xfId="7758" xr:uid="{00000000-0005-0000-0000-0000AD1C0000}"/>
    <cellStyle name="Normal 4 5 6 2 3" xfId="7759" xr:uid="{00000000-0005-0000-0000-0000AE1C0000}"/>
    <cellStyle name="Normal 4 5 6 2 3 2" xfId="7760" xr:uid="{00000000-0005-0000-0000-0000AF1C0000}"/>
    <cellStyle name="Normal 4 5 6 2 3 2 2" xfId="7761" xr:uid="{00000000-0005-0000-0000-0000B01C0000}"/>
    <cellStyle name="Normal 4 5 6 2 3 2 3" xfId="7762" xr:uid="{00000000-0005-0000-0000-0000B11C0000}"/>
    <cellStyle name="Normal 4 5 6 2 3 3" xfId="7763" xr:uid="{00000000-0005-0000-0000-0000B21C0000}"/>
    <cellStyle name="Normal 4 5 6 2 3 4" xfId="7764" xr:uid="{00000000-0005-0000-0000-0000B31C0000}"/>
    <cellStyle name="Normal 4 5 6 2 3 5" xfId="7765" xr:uid="{00000000-0005-0000-0000-0000B41C0000}"/>
    <cellStyle name="Normal 4 5 6 2 4" xfId="7766" xr:uid="{00000000-0005-0000-0000-0000B51C0000}"/>
    <cellStyle name="Normal 4 5 6 2 4 2" xfId="7767" xr:uid="{00000000-0005-0000-0000-0000B61C0000}"/>
    <cellStyle name="Normal 4 5 6 2 4 3" xfId="7768" xr:uid="{00000000-0005-0000-0000-0000B71C0000}"/>
    <cellStyle name="Normal 4 5 6 2 5" xfId="7769" xr:uid="{00000000-0005-0000-0000-0000B81C0000}"/>
    <cellStyle name="Normal 4 5 6 2 6" xfId="7770" xr:uid="{00000000-0005-0000-0000-0000B91C0000}"/>
    <cellStyle name="Normal 4 5 6 2 7" xfId="7771" xr:uid="{00000000-0005-0000-0000-0000BA1C0000}"/>
    <cellStyle name="Normal 4 5 6 3" xfId="7772" xr:uid="{00000000-0005-0000-0000-0000BB1C0000}"/>
    <cellStyle name="Normal 4 5 6 3 2" xfId="7773" xr:uid="{00000000-0005-0000-0000-0000BC1C0000}"/>
    <cellStyle name="Normal 4 5 6 3 2 2" xfId="7774" xr:uid="{00000000-0005-0000-0000-0000BD1C0000}"/>
    <cellStyle name="Normal 4 5 6 3 2 3" xfId="7775" xr:uid="{00000000-0005-0000-0000-0000BE1C0000}"/>
    <cellStyle name="Normal 4 5 6 3 3" xfId="7776" xr:uid="{00000000-0005-0000-0000-0000BF1C0000}"/>
    <cellStyle name="Normal 4 5 6 3 4" xfId="7777" xr:uid="{00000000-0005-0000-0000-0000C01C0000}"/>
    <cellStyle name="Normal 4 5 6 3 5" xfId="7778" xr:uid="{00000000-0005-0000-0000-0000C11C0000}"/>
    <cellStyle name="Normal 4 5 6 4" xfId="7779" xr:uid="{00000000-0005-0000-0000-0000C21C0000}"/>
    <cellStyle name="Normal 4 5 6 4 2" xfId="7780" xr:uid="{00000000-0005-0000-0000-0000C31C0000}"/>
    <cellStyle name="Normal 4 5 6 4 2 2" xfId="7781" xr:uid="{00000000-0005-0000-0000-0000C41C0000}"/>
    <cellStyle name="Normal 4 5 6 4 2 3" xfId="7782" xr:uid="{00000000-0005-0000-0000-0000C51C0000}"/>
    <cellStyle name="Normal 4 5 6 4 3" xfId="7783" xr:uid="{00000000-0005-0000-0000-0000C61C0000}"/>
    <cellStyle name="Normal 4 5 6 4 4" xfId="7784" xr:uid="{00000000-0005-0000-0000-0000C71C0000}"/>
    <cellStyle name="Normal 4 5 6 4 5" xfId="7785" xr:uid="{00000000-0005-0000-0000-0000C81C0000}"/>
    <cellStyle name="Normal 4 5 6 5" xfId="7786" xr:uid="{00000000-0005-0000-0000-0000C91C0000}"/>
    <cellStyle name="Normal 4 5 6 5 2" xfId="7787" xr:uid="{00000000-0005-0000-0000-0000CA1C0000}"/>
    <cellStyle name="Normal 4 5 6 5 3" xfId="7788" xr:uid="{00000000-0005-0000-0000-0000CB1C0000}"/>
    <cellStyle name="Normal 4 5 6 6" xfId="7789" xr:uid="{00000000-0005-0000-0000-0000CC1C0000}"/>
    <cellStyle name="Normal 4 5 6 7" xfId="7790" xr:uid="{00000000-0005-0000-0000-0000CD1C0000}"/>
    <cellStyle name="Normal 4 5 6 8" xfId="7791" xr:uid="{00000000-0005-0000-0000-0000CE1C0000}"/>
    <cellStyle name="Normal 4 5 7" xfId="7792" xr:uid="{00000000-0005-0000-0000-0000CF1C0000}"/>
    <cellStyle name="Normal 4 5 7 2" xfId="7793" xr:uid="{00000000-0005-0000-0000-0000D01C0000}"/>
    <cellStyle name="Normal 4 5 7 2 2" xfId="7794" xr:uid="{00000000-0005-0000-0000-0000D11C0000}"/>
    <cellStyle name="Normal 4 5 7 2 2 2" xfId="7795" xr:uid="{00000000-0005-0000-0000-0000D21C0000}"/>
    <cellStyle name="Normal 4 5 7 2 2 3" xfId="7796" xr:uid="{00000000-0005-0000-0000-0000D31C0000}"/>
    <cellStyle name="Normal 4 5 7 2 3" xfId="7797" xr:uid="{00000000-0005-0000-0000-0000D41C0000}"/>
    <cellStyle name="Normal 4 5 7 2 4" xfId="7798" xr:uid="{00000000-0005-0000-0000-0000D51C0000}"/>
    <cellStyle name="Normal 4 5 7 2 5" xfId="7799" xr:uid="{00000000-0005-0000-0000-0000D61C0000}"/>
    <cellStyle name="Normal 4 5 7 3" xfId="7800" xr:uid="{00000000-0005-0000-0000-0000D71C0000}"/>
    <cellStyle name="Normal 4 5 7 3 2" xfId="7801" xr:uid="{00000000-0005-0000-0000-0000D81C0000}"/>
    <cellStyle name="Normal 4 5 7 3 2 2" xfId="7802" xr:uid="{00000000-0005-0000-0000-0000D91C0000}"/>
    <cellStyle name="Normal 4 5 7 3 2 3" xfId="7803" xr:uid="{00000000-0005-0000-0000-0000DA1C0000}"/>
    <cellStyle name="Normal 4 5 7 3 3" xfId="7804" xr:uid="{00000000-0005-0000-0000-0000DB1C0000}"/>
    <cellStyle name="Normal 4 5 7 3 4" xfId="7805" xr:uid="{00000000-0005-0000-0000-0000DC1C0000}"/>
    <cellStyle name="Normal 4 5 7 3 5" xfId="7806" xr:uid="{00000000-0005-0000-0000-0000DD1C0000}"/>
    <cellStyle name="Normal 4 5 7 4" xfId="7807" xr:uid="{00000000-0005-0000-0000-0000DE1C0000}"/>
    <cellStyle name="Normal 4 5 7 4 2" xfId="7808" xr:uid="{00000000-0005-0000-0000-0000DF1C0000}"/>
    <cellStyle name="Normal 4 5 7 4 3" xfId="7809" xr:uid="{00000000-0005-0000-0000-0000E01C0000}"/>
    <cellStyle name="Normal 4 5 7 5" xfId="7810" xr:uid="{00000000-0005-0000-0000-0000E11C0000}"/>
    <cellStyle name="Normal 4 5 7 6" xfId="7811" xr:uid="{00000000-0005-0000-0000-0000E21C0000}"/>
    <cellStyle name="Normal 4 5 7 7" xfId="7812" xr:uid="{00000000-0005-0000-0000-0000E31C0000}"/>
    <cellStyle name="Normal 4 5 8" xfId="7813" xr:uid="{00000000-0005-0000-0000-0000E41C0000}"/>
    <cellStyle name="Normal 4 5 8 2" xfId="7814" xr:uid="{00000000-0005-0000-0000-0000E51C0000}"/>
    <cellStyle name="Normal 4 5 8 2 2" xfId="7815" xr:uid="{00000000-0005-0000-0000-0000E61C0000}"/>
    <cellStyle name="Normal 4 5 8 2 2 2" xfId="7816" xr:uid="{00000000-0005-0000-0000-0000E71C0000}"/>
    <cellStyle name="Normal 4 5 8 2 2 3" xfId="7817" xr:uid="{00000000-0005-0000-0000-0000E81C0000}"/>
    <cellStyle name="Normal 4 5 8 2 3" xfId="7818" xr:uid="{00000000-0005-0000-0000-0000E91C0000}"/>
    <cellStyle name="Normal 4 5 8 2 4" xfId="7819" xr:uid="{00000000-0005-0000-0000-0000EA1C0000}"/>
    <cellStyle name="Normal 4 5 8 2 5" xfId="7820" xr:uid="{00000000-0005-0000-0000-0000EB1C0000}"/>
    <cellStyle name="Normal 4 5 8 3" xfId="7821" xr:uid="{00000000-0005-0000-0000-0000EC1C0000}"/>
    <cellStyle name="Normal 4 5 8 3 2" xfId="7822" xr:uid="{00000000-0005-0000-0000-0000ED1C0000}"/>
    <cellStyle name="Normal 4 5 8 3 2 2" xfId="7823" xr:uid="{00000000-0005-0000-0000-0000EE1C0000}"/>
    <cellStyle name="Normal 4 5 8 3 2 3" xfId="7824" xr:uid="{00000000-0005-0000-0000-0000EF1C0000}"/>
    <cellStyle name="Normal 4 5 8 3 3" xfId="7825" xr:uid="{00000000-0005-0000-0000-0000F01C0000}"/>
    <cellStyle name="Normal 4 5 8 3 4" xfId="7826" xr:uid="{00000000-0005-0000-0000-0000F11C0000}"/>
    <cellStyle name="Normal 4 5 8 3 5" xfId="7827" xr:uid="{00000000-0005-0000-0000-0000F21C0000}"/>
    <cellStyle name="Normal 4 5 8 4" xfId="7828" xr:uid="{00000000-0005-0000-0000-0000F31C0000}"/>
    <cellStyle name="Normal 4 5 8 4 2" xfId="7829" xr:uid="{00000000-0005-0000-0000-0000F41C0000}"/>
    <cellStyle name="Normal 4 5 8 4 3" xfId="7830" xr:uid="{00000000-0005-0000-0000-0000F51C0000}"/>
    <cellStyle name="Normal 4 5 8 5" xfId="7831" xr:uid="{00000000-0005-0000-0000-0000F61C0000}"/>
    <cellStyle name="Normal 4 5 8 6" xfId="7832" xr:uid="{00000000-0005-0000-0000-0000F71C0000}"/>
    <cellStyle name="Normal 4 5 8 7" xfId="7833" xr:uid="{00000000-0005-0000-0000-0000F81C0000}"/>
    <cellStyle name="Normal 4 5 9" xfId="7834" xr:uid="{00000000-0005-0000-0000-0000F91C0000}"/>
    <cellStyle name="Normal 4 5 9 2" xfId="7835" xr:uid="{00000000-0005-0000-0000-0000FA1C0000}"/>
    <cellStyle name="Normal 4 5 9 2 2" xfId="7836" xr:uid="{00000000-0005-0000-0000-0000FB1C0000}"/>
    <cellStyle name="Normal 4 5 9 2 3" xfId="7837" xr:uid="{00000000-0005-0000-0000-0000FC1C0000}"/>
    <cellStyle name="Normal 4 5 9 3" xfId="7838" xr:uid="{00000000-0005-0000-0000-0000FD1C0000}"/>
    <cellStyle name="Normal 4 5 9 4" xfId="7839" xr:uid="{00000000-0005-0000-0000-0000FE1C0000}"/>
    <cellStyle name="Normal 4 5 9 5" xfId="7840" xr:uid="{00000000-0005-0000-0000-0000FF1C0000}"/>
    <cellStyle name="Normal 4 6" xfId="7841" xr:uid="{00000000-0005-0000-0000-0000001D0000}"/>
    <cellStyle name="Normal 4 6 10" xfId="7842" xr:uid="{00000000-0005-0000-0000-0000011D0000}"/>
    <cellStyle name="Normal 4 6 11" xfId="7843" xr:uid="{00000000-0005-0000-0000-0000021D0000}"/>
    <cellStyle name="Normal 4 6 12" xfId="7844" xr:uid="{00000000-0005-0000-0000-0000031D0000}"/>
    <cellStyle name="Normal 4 6 2" xfId="7845" xr:uid="{00000000-0005-0000-0000-0000041D0000}"/>
    <cellStyle name="Normal 4 6 2 2" xfId="7846" xr:uid="{00000000-0005-0000-0000-0000051D0000}"/>
    <cellStyle name="Normal 4 6 2 2 2" xfId="7847" xr:uid="{00000000-0005-0000-0000-0000061D0000}"/>
    <cellStyle name="Normal 4 6 2 2 2 2" xfId="7848" xr:uid="{00000000-0005-0000-0000-0000071D0000}"/>
    <cellStyle name="Normal 4 6 2 2 2 2 2" xfId="7849" xr:uid="{00000000-0005-0000-0000-0000081D0000}"/>
    <cellStyle name="Normal 4 6 2 2 2 2 2 2" xfId="7850" xr:uid="{00000000-0005-0000-0000-0000091D0000}"/>
    <cellStyle name="Normal 4 6 2 2 2 2 2 3" xfId="7851" xr:uid="{00000000-0005-0000-0000-00000A1D0000}"/>
    <cellStyle name="Normal 4 6 2 2 2 2 3" xfId="7852" xr:uid="{00000000-0005-0000-0000-00000B1D0000}"/>
    <cellStyle name="Normal 4 6 2 2 2 2 4" xfId="7853" xr:uid="{00000000-0005-0000-0000-00000C1D0000}"/>
    <cellStyle name="Normal 4 6 2 2 2 2 5" xfId="7854" xr:uid="{00000000-0005-0000-0000-00000D1D0000}"/>
    <cellStyle name="Normal 4 6 2 2 2 3" xfId="7855" xr:uid="{00000000-0005-0000-0000-00000E1D0000}"/>
    <cellStyle name="Normal 4 6 2 2 2 3 2" xfId="7856" xr:uid="{00000000-0005-0000-0000-00000F1D0000}"/>
    <cellStyle name="Normal 4 6 2 2 2 3 2 2" xfId="7857" xr:uid="{00000000-0005-0000-0000-0000101D0000}"/>
    <cellStyle name="Normal 4 6 2 2 2 3 2 3" xfId="7858" xr:uid="{00000000-0005-0000-0000-0000111D0000}"/>
    <cellStyle name="Normal 4 6 2 2 2 3 3" xfId="7859" xr:uid="{00000000-0005-0000-0000-0000121D0000}"/>
    <cellStyle name="Normal 4 6 2 2 2 3 4" xfId="7860" xr:uid="{00000000-0005-0000-0000-0000131D0000}"/>
    <cellStyle name="Normal 4 6 2 2 2 3 5" xfId="7861" xr:uid="{00000000-0005-0000-0000-0000141D0000}"/>
    <cellStyle name="Normal 4 6 2 2 2 4" xfId="7862" xr:uid="{00000000-0005-0000-0000-0000151D0000}"/>
    <cellStyle name="Normal 4 6 2 2 2 4 2" xfId="7863" xr:uid="{00000000-0005-0000-0000-0000161D0000}"/>
    <cellStyle name="Normal 4 6 2 2 2 4 3" xfId="7864" xr:uid="{00000000-0005-0000-0000-0000171D0000}"/>
    <cellStyle name="Normal 4 6 2 2 2 5" xfId="7865" xr:uid="{00000000-0005-0000-0000-0000181D0000}"/>
    <cellStyle name="Normal 4 6 2 2 2 6" xfId="7866" xr:uid="{00000000-0005-0000-0000-0000191D0000}"/>
    <cellStyle name="Normal 4 6 2 2 2 7" xfId="7867" xr:uid="{00000000-0005-0000-0000-00001A1D0000}"/>
    <cellStyle name="Normal 4 6 2 2 3" xfId="7868" xr:uid="{00000000-0005-0000-0000-00001B1D0000}"/>
    <cellStyle name="Normal 4 6 2 2 3 2" xfId="7869" xr:uid="{00000000-0005-0000-0000-00001C1D0000}"/>
    <cellStyle name="Normal 4 6 2 2 3 2 2" xfId="7870" xr:uid="{00000000-0005-0000-0000-00001D1D0000}"/>
    <cellStyle name="Normal 4 6 2 2 3 2 3" xfId="7871" xr:uid="{00000000-0005-0000-0000-00001E1D0000}"/>
    <cellStyle name="Normal 4 6 2 2 3 3" xfId="7872" xr:uid="{00000000-0005-0000-0000-00001F1D0000}"/>
    <cellStyle name="Normal 4 6 2 2 3 4" xfId="7873" xr:uid="{00000000-0005-0000-0000-0000201D0000}"/>
    <cellStyle name="Normal 4 6 2 2 3 5" xfId="7874" xr:uid="{00000000-0005-0000-0000-0000211D0000}"/>
    <cellStyle name="Normal 4 6 2 2 4" xfId="7875" xr:uid="{00000000-0005-0000-0000-0000221D0000}"/>
    <cellStyle name="Normal 4 6 2 2 4 2" xfId="7876" xr:uid="{00000000-0005-0000-0000-0000231D0000}"/>
    <cellStyle name="Normal 4 6 2 2 4 2 2" xfId="7877" xr:uid="{00000000-0005-0000-0000-0000241D0000}"/>
    <cellStyle name="Normal 4 6 2 2 4 2 3" xfId="7878" xr:uid="{00000000-0005-0000-0000-0000251D0000}"/>
    <cellStyle name="Normal 4 6 2 2 4 3" xfId="7879" xr:uid="{00000000-0005-0000-0000-0000261D0000}"/>
    <cellStyle name="Normal 4 6 2 2 4 4" xfId="7880" xr:uid="{00000000-0005-0000-0000-0000271D0000}"/>
    <cellStyle name="Normal 4 6 2 2 4 5" xfId="7881" xr:uid="{00000000-0005-0000-0000-0000281D0000}"/>
    <cellStyle name="Normal 4 6 2 2 5" xfId="7882" xr:uid="{00000000-0005-0000-0000-0000291D0000}"/>
    <cellStyle name="Normal 4 6 2 2 5 2" xfId="7883" xr:uid="{00000000-0005-0000-0000-00002A1D0000}"/>
    <cellStyle name="Normal 4 6 2 2 5 3" xfId="7884" xr:uid="{00000000-0005-0000-0000-00002B1D0000}"/>
    <cellStyle name="Normal 4 6 2 2 6" xfId="7885" xr:uid="{00000000-0005-0000-0000-00002C1D0000}"/>
    <cellStyle name="Normal 4 6 2 2 7" xfId="7886" xr:uid="{00000000-0005-0000-0000-00002D1D0000}"/>
    <cellStyle name="Normal 4 6 2 2 8" xfId="7887" xr:uid="{00000000-0005-0000-0000-00002E1D0000}"/>
    <cellStyle name="Normal 4 6 2 3" xfId="7888" xr:uid="{00000000-0005-0000-0000-00002F1D0000}"/>
    <cellStyle name="Normal 4 6 2 3 2" xfId="7889" xr:uid="{00000000-0005-0000-0000-0000301D0000}"/>
    <cellStyle name="Normal 4 6 2 3 2 2" xfId="7890" xr:uid="{00000000-0005-0000-0000-0000311D0000}"/>
    <cellStyle name="Normal 4 6 2 3 2 2 2" xfId="7891" xr:uid="{00000000-0005-0000-0000-0000321D0000}"/>
    <cellStyle name="Normal 4 6 2 3 2 2 3" xfId="7892" xr:uid="{00000000-0005-0000-0000-0000331D0000}"/>
    <cellStyle name="Normal 4 6 2 3 2 3" xfId="7893" xr:uid="{00000000-0005-0000-0000-0000341D0000}"/>
    <cellStyle name="Normal 4 6 2 3 2 4" xfId="7894" xr:uid="{00000000-0005-0000-0000-0000351D0000}"/>
    <cellStyle name="Normal 4 6 2 3 2 5" xfId="7895" xr:uid="{00000000-0005-0000-0000-0000361D0000}"/>
    <cellStyle name="Normal 4 6 2 3 3" xfId="7896" xr:uid="{00000000-0005-0000-0000-0000371D0000}"/>
    <cellStyle name="Normal 4 6 2 3 3 2" xfId="7897" xr:uid="{00000000-0005-0000-0000-0000381D0000}"/>
    <cellStyle name="Normal 4 6 2 3 3 2 2" xfId="7898" xr:uid="{00000000-0005-0000-0000-0000391D0000}"/>
    <cellStyle name="Normal 4 6 2 3 3 2 3" xfId="7899" xr:uid="{00000000-0005-0000-0000-00003A1D0000}"/>
    <cellStyle name="Normal 4 6 2 3 3 3" xfId="7900" xr:uid="{00000000-0005-0000-0000-00003B1D0000}"/>
    <cellStyle name="Normal 4 6 2 3 3 4" xfId="7901" xr:uid="{00000000-0005-0000-0000-00003C1D0000}"/>
    <cellStyle name="Normal 4 6 2 3 3 5" xfId="7902" xr:uid="{00000000-0005-0000-0000-00003D1D0000}"/>
    <cellStyle name="Normal 4 6 2 3 4" xfId="7903" xr:uid="{00000000-0005-0000-0000-00003E1D0000}"/>
    <cellStyle name="Normal 4 6 2 3 4 2" xfId="7904" xr:uid="{00000000-0005-0000-0000-00003F1D0000}"/>
    <cellStyle name="Normal 4 6 2 3 4 3" xfId="7905" xr:uid="{00000000-0005-0000-0000-0000401D0000}"/>
    <cellStyle name="Normal 4 6 2 3 5" xfId="7906" xr:uid="{00000000-0005-0000-0000-0000411D0000}"/>
    <cellStyle name="Normal 4 6 2 3 6" xfId="7907" xr:uid="{00000000-0005-0000-0000-0000421D0000}"/>
    <cellStyle name="Normal 4 6 2 3 7" xfId="7908" xr:uid="{00000000-0005-0000-0000-0000431D0000}"/>
    <cellStyle name="Normal 4 6 2 4" xfId="7909" xr:uid="{00000000-0005-0000-0000-0000441D0000}"/>
    <cellStyle name="Normal 4 6 2 4 2" xfId="7910" xr:uid="{00000000-0005-0000-0000-0000451D0000}"/>
    <cellStyle name="Normal 4 6 2 4 2 2" xfId="7911" xr:uid="{00000000-0005-0000-0000-0000461D0000}"/>
    <cellStyle name="Normal 4 6 2 4 2 3" xfId="7912" xr:uid="{00000000-0005-0000-0000-0000471D0000}"/>
    <cellStyle name="Normal 4 6 2 4 3" xfId="7913" xr:uid="{00000000-0005-0000-0000-0000481D0000}"/>
    <cellStyle name="Normal 4 6 2 4 4" xfId="7914" xr:uid="{00000000-0005-0000-0000-0000491D0000}"/>
    <cellStyle name="Normal 4 6 2 4 5" xfId="7915" xr:uid="{00000000-0005-0000-0000-00004A1D0000}"/>
    <cellStyle name="Normal 4 6 2 5" xfId="7916" xr:uid="{00000000-0005-0000-0000-00004B1D0000}"/>
    <cellStyle name="Normal 4 6 2 5 2" xfId="7917" xr:uid="{00000000-0005-0000-0000-00004C1D0000}"/>
    <cellStyle name="Normal 4 6 2 5 2 2" xfId="7918" xr:uid="{00000000-0005-0000-0000-00004D1D0000}"/>
    <cellStyle name="Normal 4 6 2 5 2 3" xfId="7919" xr:uid="{00000000-0005-0000-0000-00004E1D0000}"/>
    <cellStyle name="Normal 4 6 2 5 3" xfId="7920" xr:uid="{00000000-0005-0000-0000-00004F1D0000}"/>
    <cellStyle name="Normal 4 6 2 5 4" xfId="7921" xr:uid="{00000000-0005-0000-0000-0000501D0000}"/>
    <cellStyle name="Normal 4 6 2 5 5" xfId="7922" xr:uid="{00000000-0005-0000-0000-0000511D0000}"/>
    <cellStyle name="Normal 4 6 2 6" xfId="7923" xr:uid="{00000000-0005-0000-0000-0000521D0000}"/>
    <cellStyle name="Normal 4 6 2 6 2" xfId="7924" xr:uid="{00000000-0005-0000-0000-0000531D0000}"/>
    <cellStyle name="Normal 4 6 2 6 3" xfId="7925" xr:uid="{00000000-0005-0000-0000-0000541D0000}"/>
    <cellStyle name="Normal 4 6 2 7" xfId="7926" xr:uid="{00000000-0005-0000-0000-0000551D0000}"/>
    <cellStyle name="Normal 4 6 2 8" xfId="7927" xr:uid="{00000000-0005-0000-0000-0000561D0000}"/>
    <cellStyle name="Normal 4 6 2 9" xfId="7928" xr:uid="{00000000-0005-0000-0000-0000571D0000}"/>
    <cellStyle name="Normal 4 6 3" xfId="7929" xr:uid="{00000000-0005-0000-0000-0000581D0000}"/>
    <cellStyle name="Normal 4 6 3 2" xfId="7930" xr:uid="{00000000-0005-0000-0000-0000591D0000}"/>
    <cellStyle name="Normal 4 6 3 2 2" xfId="7931" xr:uid="{00000000-0005-0000-0000-00005A1D0000}"/>
    <cellStyle name="Normal 4 6 3 2 2 2" xfId="7932" xr:uid="{00000000-0005-0000-0000-00005B1D0000}"/>
    <cellStyle name="Normal 4 6 3 2 2 2 2" xfId="7933" xr:uid="{00000000-0005-0000-0000-00005C1D0000}"/>
    <cellStyle name="Normal 4 6 3 2 2 2 2 2" xfId="7934" xr:uid="{00000000-0005-0000-0000-00005D1D0000}"/>
    <cellStyle name="Normal 4 6 3 2 2 2 2 3" xfId="7935" xr:uid="{00000000-0005-0000-0000-00005E1D0000}"/>
    <cellStyle name="Normal 4 6 3 2 2 2 3" xfId="7936" xr:uid="{00000000-0005-0000-0000-00005F1D0000}"/>
    <cellStyle name="Normal 4 6 3 2 2 2 4" xfId="7937" xr:uid="{00000000-0005-0000-0000-0000601D0000}"/>
    <cellStyle name="Normal 4 6 3 2 2 2 5" xfId="7938" xr:uid="{00000000-0005-0000-0000-0000611D0000}"/>
    <cellStyle name="Normal 4 6 3 2 2 3" xfId="7939" xr:uid="{00000000-0005-0000-0000-0000621D0000}"/>
    <cellStyle name="Normal 4 6 3 2 2 3 2" xfId="7940" xr:uid="{00000000-0005-0000-0000-0000631D0000}"/>
    <cellStyle name="Normal 4 6 3 2 2 3 2 2" xfId="7941" xr:uid="{00000000-0005-0000-0000-0000641D0000}"/>
    <cellStyle name="Normal 4 6 3 2 2 3 2 3" xfId="7942" xr:uid="{00000000-0005-0000-0000-0000651D0000}"/>
    <cellStyle name="Normal 4 6 3 2 2 3 3" xfId="7943" xr:uid="{00000000-0005-0000-0000-0000661D0000}"/>
    <cellStyle name="Normal 4 6 3 2 2 3 4" xfId="7944" xr:uid="{00000000-0005-0000-0000-0000671D0000}"/>
    <cellStyle name="Normal 4 6 3 2 2 3 5" xfId="7945" xr:uid="{00000000-0005-0000-0000-0000681D0000}"/>
    <cellStyle name="Normal 4 6 3 2 2 4" xfId="7946" xr:uid="{00000000-0005-0000-0000-0000691D0000}"/>
    <cellStyle name="Normal 4 6 3 2 2 4 2" xfId="7947" xr:uid="{00000000-0005-0000-0000-00006A1D0000}"/>
    <cellStyle name="Normal 4 6 3 2 2 4 3" xfId="7948" xr:uid="{00000000-0005-0000-0000-00006B1D0000}"/>
    <cellStyle name="Normal 4 6 3 2 2 5" xfId="7949" xr:uid="{00000000-0005-0000-0000-00006C1D0000}"/>
    <cellStyle name="Normal 4 6 3 2 2 6" xfId="7950" xr:uid="{00000000-0005-0000-0000-00006D1D0000}"/>
    <cellStyle name="Normal 4 6 3 2 2 7" xfId="7951" xr:uid="{00000000-0005-0000-0000-00006E1D0000}"/>
    <cellStyle name="Normal 4 6 3 2 3" xfId="7952" xr:uid="{00000000-0005-0000-0000-00006F1D0000}"/>
    <cellStyle name="Normal 4 6 3 2 3 2" xfId="7953" xr:uid="{00000000-0005-0000-0000-0000701D0000}"/>
    <cellStyle name="Normal 4 6 3 2 3 2 2" xfId="7954" xr:uid="{00000000-0005-0000-0000-0000711D0000}"/>
    <cellStyle name="Normal 4 6 3 2 3 2 3" xfId="7955" xr:uid="{00000000-0005-0000-0000-0000721D0000}"/>
    <cellStyle name="Normal 4 6 3 2 3 3" xfId="7956" xr:uid="{00000000-0005-0000-0000-0000731D0000}"/>
    <cellStyle name="Normal 4 6 3 2 3 4" xfId="7957" xr:uid="{00000000-0005-0000-0000-0000741D0000}"/>
    <cellStyle name="Normal 4 6 3 2 3 5" xfId="7958" xr:uid="{00000000-0005-0000-0000-0000751D0000}"/>
    <cellStyle name="Normal 4 6 3 2 4" xfId="7959" xr:uid="{00000000-0005-0000-0000-0000761D0000}"/>
    <cellStyle name="Normal 4 6 3 2 4 2" xfId="7960" xr:uid="{00000000-0005-0000-0000-0000771D0000}"/>
    <cellStyle name="Normal 4 6 3 2 4 2 2" xfId="7961" xr:uid="{00000000-0005-0000-0000-0000781D0000}"/>
    <cellStyle name="Normal 4 6 3 2 4 2 3" xfId="7962" xr:uid="{00000000-0005-0000-0000-0000791D0000}"/>
    <cellStyle name="Normal 4 6 3 2 4 3" xfId="7963" xr:uid="{00000000-0005-0000-0000-00007A1D0000}"/>
    <cellStyle name="Normal 4 6 3 2 4 4" xfId="7964" xr:uid="{00000000-0005-0000-0000-00007B1D0000}"/>
    <cellStyle name="Normal 4 6 3 2 4 5" xfId="7965" xr:uid="{00000000-0005-0000-0000-00007C1D0000}"/>
    <cellStyle name="Normal 4 6 3 2 5" xfId="7966" xr:uid="{00000000-0005-0000-0000-00007D1D0000}"/>
    <cellStyle name="Normal 4 6 3 2 5 2" xfId="7967" xr:uid="{00000000-0005-0000-0000-00007E1D0000}"/>
    <cellStyle name="Normal 4 6 3 2 5 3" xfId="7968" xr:uid="{00000000-0005-0000-0000-00007F1D0000}"/>
    <cellStyle name="Normal 4 6 3 2 6" xfId="7969" xr:uid="{00000000-0005-0000-0000-0000801D0000}"/>
    <cellStyle name="Normal 4 6 3 2 7" xfId="7970" xr:uid="{00000000-0005-0000-0000-0000811D0000}"/>
    <cellStyle name="Normal 4 6 3 2 8" xfId="7971" xr:uid="{00000000-0005-0000-0000-0000821D0000}"/>
    <cellStyle name="Normal 4 6 3 3" xfId="7972" xr:uid="{00000000-0005-0000-0000-0000831D0000}"/>
    <cellStyle name="Normal 4 6 3 3 2" xfId="7973" xr:uid="{00000000-0005-0000-0000-0000841D0000}"/>
    <cellStyle name="Normal 4 6 3 3 2 2" xfId="7974" xr:uid="{00000000-0005-0000-0000-0000851D0000}"/>
    <cellStyle name="Normal 4 6 3 3 2 2 2" xfId="7975" xr:uid="{00000000-0005-0000-0000-0000861D0000}"/>
    <cellStyle name="Normal 4 6 3 3 2 2 3" xfId="7976" xr:uid="{00000000-0005-0000-0000-0000871D0000}"/>
    <cellStyle name="Normal 4 6 3 3 2 3" xfId="7977" xr:uid="{00000000-0005-0000-0000-0000881D0000}"/>
    <cellStyle name="Normal 4 6 3 3 2 4" xfId="7978" xr:uid="{00000000-0005-0000-0000-0000891D0000}"/>
    <cellStyle name="Normal 4 6 3 3 2 5" xfId="7979" xr:uid="{00000000-0005-0000-0000-00008A1D0000}"/>
    <cellStyle name="Normal 4 6 3 3 3" xfId="7980" xr:uid="{00000000-0005-0000-0000-00008B1D0000}"/>
    <cellStyle name="Normal 4 6 3 3 3 2" xfId="7981" xr:uid="{00000000-0005-0000-0000-00008C1D0000}"/>
    <cellStyle name="Normal 4 6 3 3 3 2 2" xfId="7982" xr:uid="{00000000-0005-0000-0000-00008D1D0000}"/>
    <cellStyle name="Normal 4 6 3 3 3 2 3" xfId="7983" xr:uid="{00000000-0005-0000-0000-00008E1D0000}"/>
    <cellStyle name="Normal 4 6 3 3 3 3" xfId="7984" xr:uid="{00000000-0005-0000-0000-00008F1D0000}"/>
    <cellStyle name="Normal 4 6 3 3 3 4" xfId="7985" xr:uid="{00000000-0005-0000-0000-0000901D0000}"/>
    <cellStyle name="Normal 4 6 3 3 3 5" xfId="7986" xr:uid="{00000000-0005-0000-0000-0000911D0000}"/>
    <cellStyle name="Normal 4 6 3 3 4" xfId="7987" xr:uid="{00000000-0005-0000-0000-0000921D0000}"/>
    <cellStyle name="Normal 4 6 3 3 4 2" xfId="7988" xr:uid="{00000000-0005-0000-0000-0000931D0000}"/>
    <cellStyle name="Normal 4 6 3 3 4 3" xfId="7989" xr:uid="{00000000-0005-0000-0000-0000941D0000}"/>
    <cellStyle name="Normal 4 6 3 3 5" xfId="7990" xr:uid="{00000000-0005-0000-0000-0000951D0000}"/>
    <cellStyle name="Normal 4 6 3 3 6" xfId="7991" xr:uid="{00000000-0005-0000-0000-0000961D0000}"/>
    <cellStyle name="Normal 4 6 3 3 7" xfId="7992" xr:uid="{00000000-0005-0000-0000-0000971D0000}"/>
    <cellStyle name="Normal 4 6 3 4" xfId="7993" xr:uid="{00000000-0005-0000-0000-0000981D0000}"/>
    <cellStyle name="Normal 4 6 3 4 2" xfId="7994" xr:uid="{00000000-0005-0000-0000-0000991D0000}"/>
    <cellStyle name="Normal 4 6 3 4 2 2" xfId="7995" xr:uid="{00000000-0005-0000-0000-00009A1D0000}"/>
    <cellStyle name="Normal 4 6 3 4 2 3" xfId="7996" xr:uid="{00000000-0005-0000-0000-00009B1D0000}"/>
    <cellStyle name="Normal 4 6 3 4 3" xfId="7997" xr:uid="{00000000-0005-0000-0000-00009C1D0000}"/>
    <cellStyle name="Normal 4 6 3 4 4" xfId="7998" xr:uid="{00000000-0005-0000-0000-00009D1D0000}"/>
    <cellStyle name="Normal 4 6 3 4 5" xfId="7999" xr:uid="{00000000-0005-0000-0000-00009E1D0000}"/>
    <cellStyle name="Normal 4 6 3 5" xfId="8000" xr:uid="{00000000-0005-0000-0000-00009F1D0000}"/>
    <cellStyle name="Normal 4 6 3 5 2" xfId="8001" xr:uid="{00000000-0005-0000-0000-0000A01D0000}"/>
    <cellStyle name="Normal 4 6 3 5 2 2" xfId="8002" xr:uid="{00000000-0005-0000-0000-0000A11D0000}"/>
    <cellStyle name="Normal 4 6 3 5 2 3" xfId="8003" xr:uid="{00000000-0005-0000-0000-0000A21D0000}"/>
    <cellStyle name="Normal 4 6 3 5 3" xfId="8004" xr:uid="{00000000-0005-0000-0000-0000A31D0000}"/>
    <cellStyle name="Normal 4 6 3 5 4" xfId="8005" xr:uid="{00000000-0005-0000-0000-0000A41D0000}"/>
    <cellStyle name="Normal 4 6 3 5 5" xfId="8006" xr:uid="{00000000-0005-0000-0000-0000A51D0000}"/>
    <cellStyle name="Normal 4 6 3 6" xfId="8007" xr:uid="{00000000-0005-0000-0000-0000A61D0000}"/>
    <cellStyle name="Normal 4 6 3 6 2" xfId="8008" xr:uid="{00000000-0005-0000-0000-0000A71D0000}"/>
    <cellStyle name="Normal 4 6 3 6 3" xfId="8009" xr:uid="{00000000-0005-0000-0000-0000A81D0000}"/>
    <cellStyle name="Normal 4 6 3 7" xfId="8010" xr:uid="{00000000-0005-0000-0000-0000A91D0000}"/>
    <cellStyle name="Normal 4 6 3 8" xfId="8011" xr:uid="{00000000-0005-0000-0000-0000AA1D0000}"/>
    <cellStyle name="Normal 4 6 3 9" xfId="8012" xr:uid="{00000000-0005-0000-0000-0000AB1D0000}"/>
    <cellStyle name="Normal 4 6 4" xfId="8013" xr:uid="{00000000-0005-0000-0000-0000AC1D0000}"/>
    <cellStyle name="Normal 4 6 4 2" xfId="8014" xr:uid="{00000000-0005-0000-0000-0000AD1D0000}"/>
    <cellStyle name="Normal 4 6 4 2 2" xfId="8015" xr:uid="{00000000-0005-0000-0000-0000AE1D0000}"/>
    <cellStyle name="Normal 4 6 4 2 2 2" xfId="8016" xr:uid="{00000000-0005-0000-0000-0000AF1D0000}"/>
    <cellStyle name="Normal 4 6 4 2 2 2 2" xfId="8017" xr:uid="{00000000-0005-0000-0000-0000B01D0000}"/>
    <cellStyle name="Normal 4 6 4 2 2 2 2 2" xfId="8018" xr:uid="{00000000-0005-0000-0000-0000B11D0000}"/>
    <cellStyle name="Normal 4 6 4 2 2 2 2 3" xfId="8019" xr:uid="{00000000-0005-0000-0000-0000B21D0000}"/>
    <cellStyle name="Normal 4 6 4 2 2 2 3" xfId="8020" xr:uid="{00000000-0005-0000-0000-0000B31D0000}"/>
    <cellStyle name="Normal 4 6 4 2 2 2 4" xfId="8021" xr:uid="{00000000-0005-0000-0000-0000B41D0000}"/>
    <cellStyle name="Normal 4 6 4 2 2 2 5" xfId="8022" xr:uid="{00000000-0005-0000-0000-0000B51D0000}"/>
    <cellStyle name="Normal 4 6 4 2 2 3" xfId="8023" xr:uid="{00000000-0005-0000-0000-0000B61D0000}"/>
    <cellStyle name="Normal 4 6 4 2 2 3 2" xfId="8024" xr:uid="{00000000-0005-0000-0000-0000B71D0000}"/>
    <cellStyle name="Normal 4 6 4 2 2 3 2 2" xfId="8025" xr:uid="{00000000-0005-0000-0000-0000B81D0000}"/>
    <cellStyle name="Normal 4 6 4 2 2 3 2 3" xfId="8026" xr:uid="{00000000-0005-0000-0000-0000B91D0000}"/>
    <cellStyle name="Normal 4 6 4 2 2 3 3" xfId="8027" xr:uid="{00000000-0005-0000-0000-0000BA1D0000}"/>
    <cellStyle name="Normal 4 6 4 2 2 3 4" xfId="8028" xr:uid="{00000000-0005-0000-0000-0000BB1D0000}"/>
    <cellStyle name="Normal 4 6 4 2 2 3 5" xfId="8029" xr:uid="{00000000-0005-0000-0000-0000BC1D0000}"/>
    <cellStyle name="Normal 4 6 4 2 2 4" xfId="8030" xr:uid="{00000000-0005-0000-0000-0000BD1D0000}"/>
    <cellStyle name="Normal 4 6 4 2 2 4 2" xfId="8031" xr:uid="{00000000-0005-0000-0000-0000BE1D0000}"/>
    <cellStyle name="Normal 4 6 4 2 2 4 3" xfId="8032" xr:uid="{00000000-0005-0000-0000-0000BF1D0000}"/>
    <cellStyle name="Normal 4 6 4 2 2 5" xfId="8033" xr:uid="{00000000-0005-0000-0000-0000C01D0000}"/>
    <cellStyle name="Normal 4 6 4 2 2 6" xfId="8034" xr:uid="{00000000-0005-0000-0000-0000C11D0000}"/>
    <cellStyle name="Normal 4 6 4 2 2 7" xfId="8035" xr:uid="{00000000-0005-0000-0000-0000C21D0000}"/>
    <cellStyle name="Normal 4 6 4 2 3" xfId="8036" xr:uid="{00000000-0005-0000-0000-0000C31D0000}"/>
    <cellStyle name="Normal 4 6 4 2 3 2" xfId="8037" xr:uid="{00000000-0005-0000-0000-0000C41D0000}"/>
    <cellStyle name="Normal 4 6 4 2 3 2 2" xfId="8038" xr:uid="{00000000-0005-0000-0000-0000C51D0000}"/>
    <cellStyle name="Normal 4 6 4 2 3 2 3" xfId="8039" xr:uid="{00000000-0005-0000-0000-0000C61D0000}"/>
    <cellStyle name="Normal 4 6 4 2 3 3" xfId="8040" xr:uid="{00000000-0005-0000-0000-0000C71D0000}"/>
    <cellStyle name="Normal 4 6 4 2 3 4" xfId="8041" xr:uid="{00000000-0005-0000-0000-0000C81D0000}"/>
    <cellStyle name="Normal 4 6 4 2 3 5" xfId="8042" xr:uid="{00000000-0005-0000-0000-0000C91D0000}"/>
    <cellStyle name="Normal 4 6 4 2 4" xfId="8043" xr:uid="{00000000-0005-0000-0000-0000CA1D0000}"/>
    <cellStyle name="Normal 4 6 4 2 4 2" xfId="8044" xr:uid="{00000000-0005-0000-0000-0000CB1D0000}"/>
    <cellStyle name="Normal 4 6 4 2 4 2 2" xfId="8045" xr:uid="{00000000-0005-0000-0000-0000CC1D0000}"/>
    <cellStyle name="Normal 4 6 4 2 4 2 3" xfId="8046" xr:uid="{00000000-0005-0000-0000-0000CD1D0000}"/>
    <cellStyle name="Normal 4 6 4 2 4 3" xfId="8047" xr:uid="{00000000-0005-0000-0000-0000CE1D0000}"/>
    <cellStyle name="Normal 4 6 4 2 4 4" xfId="8048" xr:uid="{00000000-0005-0000-0000-0000CF1D0000}"/>
    <cellStyle name="Normal 4 6 4 2 4 5" xfId="8049" xr:uid="{00000000-0005-0000-0000-0000D01D0000}"/>
    <cellStyle name="Normal 4 6 4 2 5" xfId="8050" xr:uid="{00000000-0005-0000-0000-0000D11D0000}"/>
    <cellStyle name="Normal 4 6 4 2 5 2" xfId="8051" xr:uid="{00000000-0005-0000-0000-0000D21D0000}"/>
    <cellStyle name="Normal 4 6 4 2 5 3" xfId="8052" xr:uid="{00000000-0005-0000-0000-0000D31D0000}"/>
    <cellStyle name="Normal 4 6 4 2 6" xfId="8053" xr:uid="{00000000-0005-0000-0000-0000D41D0000}"/>
    <cellStyle name="Normal 4 6 4 2 7" xfId="8054" xr:uid="{00000000-0005-0000-0000-0000D51D0000}"/>
    <cellStyle name="Normal 4 6 4 2 8" xfId="8055" xr:uid="{00000000-0005-0000-0000-0000D61D0000}"/>
    <cellStyle name="Normal 4 6 4 3" xfId="8056" xr:uid="{00000000-0005-0000-0000-0000D71D0000}"/>
    <cellStyle name="Normal 4 6 4 3 2" xfId="8057" xr:uid="{00000000-0005-0000-0000-0000D81D0000}"/>
    <cellStyle name="Normal 4 6 4 3 2 2" xfId="8058" xr:uid="{00000000-0005-0000-0000-0000D91D0000}"/>
    <cellStyle name="Normal 4 6 4 3 2 2 2" xfId="8059" xr:uid="{00000000-0005-0000-0000-0000DA1D0000}"/>
    <cellStyle name="Normal 4 6 4 3 2 2 3" xfId="8060" xr:uid="{00000000-0005-0000-0000-0000DB1D0000}"/>
    <cellStyle name="Normal 4 6 4 3 2 3" xfId="8061" xr:uid="{00000000-0005-0000-0000-0000DC1D0000}"/>
    <cellStyle name="Normal 4 6 4 3 2 4" xfId="8062" xr:uid="{00000000-0005-0000-0000-0000DD1D0000}"/>
    <cellStyle name="Normal 4 6 4 3 2 5" xfId="8063" xr:uid="{00000000-0005-0000-0000-0000DE1D0000}"/>
    <cellStyle name="Normal 4 6 4 3 3" xfId="8064" xr:uid="{00000000-0005-0000-0000-0000DF1D0000}"/>
    <cellStyle name="Normal 4 6 4 3 3 2" xfId="8065" xr:uid="{00000000-0005-0000-0000-0000E01D0000}"/>
    <cellStyle name="Normal 4 6 4 3 3 2 2" xfId="8066" xr:uid="{00000000-0005-0000-0000-0000E11D0000}"/>
    <cellStyle name="Normal 4 6 4 3 3 2 3" xfId="8067" xr:uid="{00000000-0005-0000-0000-0000E21D0000}"/>
    <cellStyle name="Normal 4 6 4 3 3 3" xfId="8068" xr:uid="{00000000-0005-0000-0000-0000E31D0000}"/>
    <cellStyle name="Normal 4 6 4 3 3 4" xfId="8069" xr:uid="{00000000-0005-0000-0000-0000E41D0000}"/>
    <cellStyle name="Normal 4 6 4 3 3 5" xfId="8070" xr:uid="{00000000-0005-0000-0000-0000E51D0000}"/>
    <cellStyle name="Normal 4 6 4 3 4" xfId="8071" xr:uid="{00000000-0005-0000-0000-0000E61D0000}"/>
    <cellStyle name="Normal 4 6 4 3 4 2" xfId="8072" xr:uid="{00000000-0005-0000-0000-0000E71D0000}"/>
    <cellStyle name="Normal 4 6 4 3 4 3" xfId="8073" xr:uid="{00000000-0005-0000-0000-0000E81D0000}"/>
    <cellStyle name="Normal 4 6 4 3 5" xfId="8074" xr:uid="{00000000-0005-0000-0000-0000E91D0000}"/>
    <cellStyle name="Normal 4 6 4 3 6" xfId="8075" xr:uid="{00000000-0005-0000-0000-0000EA1D0000}"/>
    <cellStyle name="Normal 4 6 4 3 7" xfId="8076" xr:uid="{00000000-0005-0000-0000-0000EB1D0000}"/>
    <cellStyle name="Normal 4 6 4 4" xfId="8077" xr:uid="{00000000-0005-0000-0000-0000EC1D0000}"/>
    <cellStyle name="Normal 4 6 4 4 2" xfId="8078" xr:uid="{00000000-0005-0000-0000-0000ED1D0000}"/>
    <cellStyle name="Normal 4 6 4 4 2 2" xfId="8079" xr:uid="{00000000-0005-0000-0000-0000EE1D0000}"/>
    <cellStyle name="Normal 4 6 4 4 2 3" xfId="8080" xr:uid="{00000000-0005-0000-0000-0000EF1D0000}"/>
    <cellStyle name="Normal 4 6 4 4 3" xfId="8081" xr:uid="{00000000-0005-0000-0000-0000F01D0000}"/>
    <cellStyle name="Normal 4 6 4 4 4" xfId="8082" xr:uid="{00000000-0005-0000-0000-0000F11D0000}"/>
    <cellStyle name="Normal 4 6 4 4 5" xfId="8083" xr:uid="{00000000-0005-0000-0000-0000F21D0000}"/>
    <cellStyle name="Normal 4 6 4 5" xfId="8084" xr:uid="{00000000-0005-0000-0000-0000F31D0000}"/>
    <cellStyle name="Normal 4 6 4 5 2" xfId="8085" xr:uid="{00000000-0005-0000-0000-0000F41D0000}"/>
    <cellStyle name="Normal 4 6 4 5 2 2" xfId="8086" xr:uid="{00000000-0005-0000-0000-0000F51D0000}"/>
    <cellStyle name="Normal 4 6 4 5 2 3" xfId="8087" xr:uid="{00000000-0005-0000-0000-0000F61D0000}"/>
    <cellStyle name="Normal 4 6 4 5 3" xfId="8088" xr:uid="{00000000-0005-0000-0000-0000F71D0000}"/>
    <cellStyle name="Normal 4 6 4 5 4" xfId="8089" xr:uid="{00000000-0005-0000-0000-0000F81D0000}"/>
    <cellStyle name="Normal 4 6 4 5 5" xfId="8090" xr:uid="{00000000-0005-0000-0000-0000F91D0000}"/>
    <cellStyle name="Normal 4 6 4 6" xfId="8091" xr:uid="{00000000-0005-0000-0000-0000FA1D0000}"/>
    <cellStyle name="Normal 4 6 4 6 2" xfId="8092" xr:uid="{00000000-0005-0000-0000-0000FB1D0000}"/>
    <cellStyle name="Normal 4 6 4 6 3" xfId="8093" xr:uid="{00000000-0005-0000-0000-0000FC1D0000}"/>
    <cellStyle name="Normal 4 6 4 7" xfId="8094" xr:uid="{00000000-0005-0000-0000-0000FD1D0000}"/>
    <cellStyle name="Normal 4 6 4 8" xfId="8095" xr:uid="{00000000-0005-0000-0000-0000FE1D0000}"/>
    <cellStyle name="Normal 4 6 4 9" xfId="8096" xr:uid="{00000000-0005-0000-0000-0000FF1D0000}"/>
    <cellStyle name="Normal 4 6 5" xfId="8097" xr:uid="{00000000-0005-0000-0000-0000001E0000}"/>
    <cellStyle name="Normal 4 6 5 2" xfId="8098" xr:uid="{00000000-0005-0000-0000-0000011E0000}"/>
    <cellStyle name="Normal 4 6 5 2 2" xfId="8099" xr:uid="{00000000-0005-0000-0000-0000021E0000}"/>
    <cellStyle name="Normal 4 6 5 2 2 2" xfId="8100" xr:uid="{00000000-0005-0000-0000-0000031E0000}"/>
    <cellStyle name="Normal 4 6 5 2 2 2 2" xfId="8101" xr:uid="{00000000-0005-0000-0000-0000041E0000}"/>
    <cellStyle name="Normal 4 6 5 2 2 2 3" xfId="8102" xr:uid="{00000000-0005-0000-0000-0000051E0000}"/>
    <cellStyle name="Normal 4 6 5 2 2 3" xfId="8103" xr:uid="{00000000-0005-0000-0000-0000061E0000}"/>
    <cellStyle name="Normal 4 6 5 2 2 4" xfId="8104" xr:uid="{00000000-0005-0000-0000-0000071E0000}"/>
    <cellStyle name="Normal 4 6 5 2 2 5" xfId="8105" xr:uid="{00000000-0005-0000-0000-0000081E0000}"/>
    <cellStyle name="Normal 4 6 5 2 3" xfId="8106" xr:uid="{00000000-0005-0000-0000-0000091E0000}"/>
    <cellStyle name="Normal 4 6 5 2 3 2" xfId="8107" xr:uid="{00000000-0005-0000-0000-00000A1E0000}"/>
    <cellStyle name="Normal 4 6 5 2 3 2 2" xfId="8108" xr:uid="{00000000-0005-0000-0000-00000B1E0000}"/>
    <cellStyle name="Normal 4 6 5 2 3 2 3" xfId="8109" xr:uid="{00000000-0005-0000-0000-00000C1E0000}"/>
    <cellStyle name="Normal 4 6 5 2 3 3" xfId="8110" xr:uid="{00000000-0005-0000-0000-00000D1E0000}"/>
    <cellStyle name="Normal 4 6 5 2 3 4" xfId="8111" xr:uid="{00000000-0005-0000-0000-00000E1E0000}"/>
    <cellStyle name="Normal 4 6 5 2 3 5" xfId="8112" xr:uid="{00000000-0005-0000-0000-00000F1E0000}"/>
    <cellStyle name="Normal 4 6 5 2 4" xfId="8113" xr:uid="{00000000-0005-0000-0000-0000101E0000}"/>
    <cellStyle name="Normal 4 6 5 2 4 2" xfId="8114" xr:uid="{00000000-0005-0000-0000-0000111E0000}"/>
    <cellStyle name="Normal 4 6 5 2 4 3" xfId="8115" xr:uid="{00000000-0005-0000-0000-0000121E0000}"/>
    <cellStyle name="Normal 4 6 5 2 5" xfId="8116" xr:uid="{00000000-0005-0000-0000-0000131E0000}"/>
    <cellStyle name="Normal 4 6 5 2 6" xfId="8117" xr:uid="{00000000-0005-0000-0000-0000141E0000}"/>
    <cellStyle name="Normal 4 6 5 2 7" xfId="8118" xr:uid="{00000000-0005-0000-0000-0000151E0000}"/>
    <cellStyle name="Normal 4 6 5 3" xfId="8119" xr:uid="{00000000-0005-0000-0000-0000161E0000}"/>
    <cellStyle name="Normal 4 6 5 3 2" xfId="8120" xr:uid="{00000000-0005-0000-0000-0000171E0000}"/>
    <cellStyle name="Normal 4 6 5 3 2 2" xfId="8121" xr:uid="{00000000-0005-0000-0000-0000181E0000}"/>
    <cellStyle name="Normal 4 6 5 3 2 3" xfId="8122" xr:uid="{00000000-0005-0000-0000-0000191E0000}"/>
    <cellStyle name="Normal 4 6 5 3 3" xfId="8123" xr:uid="{00000000-0005-0000-0000-00001A1E0000}"/>
    <cellStyle name="Normal 4 6 5 3 4" xfId="8124" xr:uid="{00000000-0005-0000-0000-00001B1E0000}"/>
    <cellStyle name="Normal 4 6 5 3 5" xfId="8125" xr:uid="{00000000-0005-0000-0000-00001C1E0000}"/>
    <cellStyle name="Normal 4 6 5 4" xfId="8126" xr:uid="{00000000-0005-0000-0000-00001D1E0000}"/>
    <cellStyle name="Normal 4 6 5 4 2" xfId="8127" xr:uid="{00000000-0005-0000-0000-00001E1E0000}"/>
    <cellStyle name="Normal 4 6 5 4 2 2" xfId="8128" xr:uid="{00000000-0005-0000-0000-00001F1E0000}"/>
    <cellStyle name="Normal 4 6 5 4 2 3" xfId="8129" xr:uid="{00000000-0005-0000-0000-0000201E0000}"/>
    <cellStyle name="Normal 4 6 5 4 3" xfId="8130" xr:uid="{00000000-0005-0000-0000-0000211E0000}"/>
    <cellStyle name="Normal 4 6 5 4 4" xfId="8131" xr:uid="{00000000-0005-0000-0000-0000221E0000}"/>
    <cellStyle name="Normal 4 6 5 4 5" xfId="8132" xr:uid="{00000000-0005-0000-0000-0000231E0000}"/>
    <cellStyle name="Normal 4 6 5 5" xfId="8133" xr:uid="{00000000-0005-0000-0000-0000241E0000}"/>
    <cellStyle name="Normal 4 6 5 5 2" xfId="8134" xr:uid="{00000000-0005-0000-0000-0000251E0000}"/>
    <cellStyle name="Normal 4 6 5 5 3" xfId="8135" xr:uid="{00000000-0005-0000-0000-0000261E0000}"/>
    <cellStyle name="Normal 4 6 5 6" xfId="8136" xr:uid="{00000000-0005-0000-0000-0000271E0000}"/>
    <cellStyle name="Normal 4 6 5 7" xfId="8137" xr:uid="{00000000-0005-0000-0000-0000281E0000}"/>
    <cellStyle name="Normal 4 6 5 8" xfId="8138" xr:uid="{00000000-0005-0000-0000-0000291E0000}"/>
    <cellStyle name="Normal 4 6 6" xfId="8139" xr:uid="{00000000-0005-0000-0000-00002A1E0000}"/>
    <cellStyle name="Normal 4 6 6 2" xfId="8140" xr:uid="{00000000-0005-0000-0000-00002B1E0000}"/>
    <cellStyle name="Normal 4 6 6 2 2" xfId="8141" xr:uid="{00000000-0005-0000-0000-00002C1E0000}"/>
    <cellStyle name="Normal 4 6 6 2 2 2" xfId="8142" xr:uid="{00000000-0005-0000-0000-00002D1E0000}"/>
    <cellStyle name="Normal 4 6 6 2 2 3" xfId="8143" xr:uid="{00000000-0005-0000-0000-00002E1E0000}"/>
    <cellStyle name="Normal 4 6 6 2 3" xfId="8144" xr:uid="{00000000-0005-0000-0000-00002F1E0000}"/>
    <cellStyle name="Normal 4 6 6 2 4" xfId="8145" xr:uid="{00000000-0005-0000-0000-0000301E0000}"/>
    <cellStyle name="Normal 4 6 6 2 5" xfId="8146" xr:uid="{00000000-0005-0000-0000-0000311E0000}"/>
    <cellStyle name="Normal 4 6 6 3" xfId="8147" xr:uid="{00000000-0005-0000-0000-0000321E0000}"/>
    <cellStyle name="Normal 4 6 6 3 2" xfId="8148" xr:uid="{00000000-0005-0000-0000-0000331E0000}"/>
    <cellStyle name="Normal 4 6 6 3 2 2" xfId="8149" xr:uid="{00000000-0005-0000-0000-0000341E0000}"/>
    <cellStyle name="Normal 4 6 6 3 2 3" xfId="8150" xr:uid="{00000000-0005-0000-0000-0000351E0000}"/>
    <cellStyle name="Normal 4 6 6 3 3" xfId="8151" xr:uid="{00000000-0005-0000-0000-0000361E0000}"/>
    <cellStyle name="Normal 4 6 6 3 4" xfId="8152" xr:uid="{00000000-0005-0000-0000-0000371E0000}"/>
    <cellStyle name="Normal 4 6 6 3 5" xfId="8153" xr:uid="{00000000-0005-0000-0000-0000381E0000}"/>
    <cellStyle name="Normal 4 6 6 4" xfId="8154" xr:uid="{00000000-0005-0000-0000-0000391E0000}"/>
    <cellStyle name="Normal 4 6 6 4 2" xfId="8155" xr:uid="{00000000-0005-0000-0000-00003A1E0000}"/>
    <cellStyle name="Normal 4 6 6 4 3" xfId="8156" xr:uid="{00000000-0005-0000-0000-00003B1E0000}"/>
    <cellStyle name="Normal 4 6 6 5" xfId="8157" xr:uid="{00000000-0005-0000-0000-00003C1E0000}"/>
    <cellStyle name="Normal 4 6 6 6" xfId="8158" xr:uid="{00000000-0005-0000-0000-00003D1E0000}"/>
    <cellStyle name="Normal 4 6 6 7" xfId="8159" xr:uid="{00000000-0005-0000-0000-00003E1E0000}"/>
    <cellStyle name="Normal 4 6 7" xfId="8160" xr:uid="{00000000-0005-0000-0000-00003F1E0000}"/>
    <cellStyle name="Normal 4 6 7 2" xfId="8161" xr:uid="{00000000-0005-0000-0000-0000401E0000}"/>
    <cellStyle name="Normal 4 6 7 2 2" xfId="8162" xr:uid="{00000000-0005-0000-0000-0000411E0000}"/>
    <cellStyle name="Normal 4 6 7 2 3" xfId="8163" xr:uid="{00000000-0005-0000-0000-0000421E0000}"/>
    <cellStyle name="Normal 4 6 7 3" xfId="8164" xr:uid="{00000000-0005-0000-0000-0000431E0000}"/>
    <cellStyle name="Normal 4 6 7 4" xfId="8165" xr:uid="{00000000-0005-0000-0000-0000441E0000}"/>
    <cellStyle name="Normal 4 6 7 5" xfId="8166" xr:uid="{00000000-0005-0000-0000-0000451E0000}"/>
    <cellStyle name="Normal 4 6 8" xfId="8167" xr:uid="{00000000-0005-0000-0000-0000461E0000}"/>
    <cellStyle name="Normal 4 6 8 2" xfId="8168" xr:uid="{00000000-0005-0000-0000-0000471E0000}"/>
    <cellStyle name="Normal 4 6 8 2 2" xfId="8169" xr:uid="{00000000-0005-0000-0000-0000481E0000}"/>
    <cellStyle name="Normal 4 6 8 2 3" xfId="8170" xr:uid="{00000000-0005-0000-0000-0000491E0000}"/>
    <cellStyle name="Normal 4 6 8 3" xfId="8171" xr:uid="{00000000-0005-0000-0000-00004A1E0000}"/>
    <cellStyle name="Normal 4 6 8 4" xfId="8172" xr:uid="{00000000-0005-0000-0000-00004B1E0000}"/>
    <cellStyle name="Normal 4 6 8 5" xfId="8173" xr:uid="{00000000-0005-0000-0000-00004C1E0000}"/>
    <cellStyle name="Normal 4 6 9" xfId="8174" xr:uid="{00000000-0005-0000-0000-00004D1E0000}"/>
    <cellStyle name="Normal 4 6 9 2" xfId="8175" xr:uid="{00000000-0005-0000-0000-00004E1E0000}"/>
    <cellStyle name="Normal 4 6 9 3" xfId="8176" xr:uid="{00000000-0005-0000-0000-00004F1E0000}"/>
    <cellStyle name="Normal 4 7" xfId="8177" xr:uid="{00000000-0005-0000-0000-0000501E0000}"/>
    <cellStyle name="Normal 4 7 2" xfId="8178" xr:uid="{00000000-0005-0000-0000-0000511E0000}"/>
    <cellStyle name="Normal 4 7 2 2" xfId="8179" xr:uid="{00000000-0005-0000-0000-0000521E0000}"/>
    <cellStyle name="Normal 4 7 2 2 2" xfId="8180" xr:uid="{00000000-0005-0000-0000-0000531E0000}"/>
    <cellStyle name="Normal 4 7 2 2 2 2" xfId="8181" xr:uid="{00000000-0005-0000-0000-0000541E0000}"/>
    <cellStyle name="Normal 4 7 2 2 2 2 2" xfId="8182" xr:uid="{00000000-0005-0000-0000-0000551E0000}"/>
    <cellStyle name="Normal 4 7 2 2 2 2 3" xfId="8183" xr:uid="{00000000-0005-0000-0000-0000561E0000}"/>
    <cellStyle name="Normal 4 7 2 2 2 3" xfId="8184" xr:uid="{00000000-0005-0000-0000-0000571E0000}"/>
    <cellStyle name="Normal 4 7 2 2 2 4" xfId="8185" xr:uid="{00000000-0005-0000-0000-0000581E0000}"/>
    <cellStyle name="Normal 4 7 2 2 2 5" xfId="8186" xr:uid="{00000000-0005-0000-0000-0000591E0000}"/>
    <cellStyle name="Normal 4 7 2 2 3" xfId="8187" xr:uid="{00000000-0005-0000-0000-00005A1E0000}"/>
    <cellStyle name="Normal 4 7 2 2 3 2" xfId="8188" xr:uid="{00000000-0005-0000-0000-00005B1E0000}"/>
    <cellStyle name="Normal 4 7 2 2 3 2 2" xfId="8189" xr:uid="{00000000-0005-0000-0000-00005C1E0000}"/>
    <cellStyle name="Normal 4 7 2 2 3 2 3" xfId="8190" xr:uid="{00000000-0005-0000-0000-00005D1E0000}"/>
    <cellStyle name="Normal 4 7 2 2 3 3" xfId="8191" xr:uid="{00000000-0005-0000-0000-00005E1E0000}"/>
    <cellStyle name="Normal 4 7 2 2 3 4" xfId="8192" xr:uid="{00000000-0005-0000-0000-00005F1E0000}"/>
    <cellStyle name="Normal 4 7 2 2 3 5" xfId="8193" xr:uid="{00000000-0005-0000-0000-0000601E0000}"/>
    <cellStyle name="Normal 4 7 2 2 4" xfId="8194" xr:uid="{00000000-0005-0000-0000-0000611E0000}"/>
    <cellStyle name="Normal 4 7 2 2 4 2" xfId="8195" xr:uid="{00000000-0005-0000-0000-0000621E0000}"/>
    <cellStyle name="Normal 4 7 2 2 4 3" xfId="8196" xr:uid="{00000000-0005-0000-0000-0000631E0000}"/>
    <cellStyle name="Normal 4 7 2 2 5" xfId="8197" xr:uid="{00000000-0005-0000-0000-0000641E0000}"/>
    <cellStyle name="Normal 4 7 2 2 6" xfId="8198" xr:uid="{00000000-0005-0000-0000-0000651E0000}"/>
    <cellStyle name="Normal 4 7 2 2 7" xfId="8199" xr:uid="{00000000-0005-0000-0000-0000661E0000}"/>
    <cellStyle name="Normal 4 7 2 3" xfId="8200" xr:uid="{00000000-0005-0000-0000-0000671E0000}"/>
    <cellStyle name="Normal 4 7 2 3 2" xfId="8201" xr:uid="{00000000-0005-0000-0000-0000681E0000}"/>
    <cellStyle name="Normal 4 7 2 3 2 2" xfId="8202" xr:uid="{00000000-0005-0000-0000-0000691E0000}"/>
    <cellStyle name="Normal 4 7 2 3 2 3" xfId="8203" xr:uid="{00000000-0005-0000-0000-00006A1E0000}"/>
    <cellStyle name="Normal 4 7 2 3 3" xfId="8204" xr:uid="{00000000-0005-0000-0000-00006B1E0000}"/>
    <cellStyle name="Normal 4 7 2 3 4" xfId="8205" xr:uid="{00000000-0005-0000-0000-00006C1E0000}"/>
    <cellStyle name="Normal 4 7 2 3 5" xfId="8206" xr:uid="{00000000-0005-0000-0000-00006D1E0000}"/>
    <cellStyle name="Normal 4 7 2 4" xfId="8207" xr:uid="{00000000-0005-0000-0000-00006E1E0000}"/>
    <cellStyle name="Normal 4 7 2 4 2" xfId="8208" xr:uid="{00000000-0005-0000-0000-00006F1E0000}"/>
    <cellStyle name="Normal 4 7 2 4 2 2" xfId="8209" xr:uid="{00000000-0005-0000-0000-0000701E0000}"/>
    <cellStyle name="Normal 4 7 2 4 2 3" xfId="8210" xr:uid="{00000000-0005-0000-0000-0000711E0000}"/>
    <cellStyle name="Normal 4 7 2 4 3" xfId="8211" xr:uid="{00000000-0005-0000-0000-0000721E0000}"/>
    <cellStyle name="Normal 4 7 2 4 4" xfId="8212" xr:uid="{00000000-0005-0000-0000-0000731E0000}"/>
    <cellStyle name="Normal 4 7 2 4 5" xfId="8213" xr:uid="{00000000-0005-0000-0000-0000741E0000}"/>
    <cellStyle name="Normal 4 7 2 5" xfId="8214" xr:uid="{00000000-0005-0000-0000-0000751E0000}"/>
    <cellStyle name="Normal 4 7 2 5 2" xfId="8215" xr:uid="{00000000-0005-0000-0000-0000761E0000}"/>
    <cellStyle name="Normal 4 7 2 5 3" xfId="8216" xr:uid="{00000000-0005-0000-0000-0000771E0000}"/>
    <cellStyle name="Normal 4 7 2 6" xfId="8217" xr:uid="{00000000-0005-0000-0000-0000781E0000}"/>
    <cellStyle name="Normal 4 7 2 7" xfId="8218" xr:uid="{00000000-0005-0000-0000-0000791E0000}"/>
    <cellStyle name="Normal 4 7 2 8" xfId="8219" xr:uid="{00000000-0005-0000-0000-00007A1E0000}"/>
    <cellStyle name="Normal 4 7 3" xfId="8220" xr:uid="{00000000-0005-0000-0000-00007B1E0000}"/>
    <cellStyle name="Normal 4 7 3 2" xfId="8221" xr:uid="{00000000-0005-0000-0000-00007C1E0000}"/>
    <cellStyle name="Normal 4 7 3 2 2" xfId="8222" xr:uid="{00000000-0005-0000-0000-00007D1E0000}"/>
    <cellStyle name="Normal 4 7 3 2 2 2" xfId="8223" xr:uid="{00000000-0005-0000-0000-00007E1E0000}"/>
    <cellStyle name="Normal 4 7 3 2 2 3" xfId="8224" xr:uid="{00000000-0005-0000-0000-00007F1E0000}"/>
    <cellStyle name="Normal 4 7 3 2 3" xfId="8225" xr:uid="{00000000-0005-0000-0000-0000801E0000}"/>
    <cellStyle name="Normal 4 7 3 2 4" xfId="8226" xr:uid="{00000000-0005-0000-0000-0000811E0000}"/>
    <cellStyle name="Normal 4 7 3 2 5" xfId="8227" xr:uid="{00000000-0005-0000-0000-0000821E0000}"/>
    <cellStyle name="Normal 4 7 3 3" xfId="8228" xr:uid="{00000000-0005-0000-0000-0000831E0000}"/>
    <cellStyle name="Normal 4 7 3 3 2" xfId="8229" xr:uid="{00000000-0005-0000-0000-0000841E0000}"/>
    <cellStyle name="Normal 4 7 3 3 2 2" xfId="8230" xr:uid="{00000000-0005-0000-0000-0000851E0000}"/>
    <cellStyle name="Normal 4 7 3 3 2 3" xfId="8231" xr:uid="{00000000-0005-0000-0000-0000861E0000}"/>
    <cellStyle name="Normal 4 7 3 3 3" xfId="8232" xr:uid="{00000000-0005-0000-0000-0000871E0000}"/>
    <cellStyle name="Normal 4 7 3 3 4" xfId="8233" xr:uid="{00000000-0005-0000-0000-0000881E0000}"/>
    <cellStyle name="Normal 4 7 3 3 5" xfId="8234" xr:uid="{00000000-0005-0000-0000-0000891E0000}"/>
    <cellStyle name="Normal 4 7 3 4" xfId="8235" xr:uid="{00000000-0005-0000-0000-00008A1E0000}"/>
    <cellStyle name="Normal 4 7 3 4 2" xfId="8236" xr:uid="{00000000-0005-0000-0000-00008B1E0000}"/>
    <cellStyle name="Normal 4 7 3 4 3" xfId="8237" xr:uid="{00000000-0005-0000-0000-00008C1E0000}"/>
    <cellStyle name="Normal 4 7 3 5" xfId="8238" xr:uid="{00000000-0005-0000-0000-00008D1E0000}"/>
    <cellStyle name="Normal 4 7 3 6" xfId="8239" xr:uid="{00000000-0005-0000-0000-00008E1E0000}"/>
    <cellStyle name="Normal 4 7 3 7" xfId="8240" xr:uid="{00000000-0005-0000-0000-00008F1E0000}"/>
    <cellStyle name="Normal 4 7 4" xfId="8241" xr:uid="{00000000-0005-0000-0000-0000901E0000}"/>
    <cellStyle name="Normal 4 7 4 2" xfId="8242" xr:uid="{00000000-0005-0000-0000-0000911E0000}"/>
    <cellStyle name="Normal 4 7 4 2 2" xfId="8243" xr:uid="{00000000-0005-0000-0000-0000921E0000}"/>
    <cellStyle name="Normal 4 7 4 2 3" xfId="8244" xr:uid="{00000000-0005-0000-0000-0000931E0000}"/>
    <cellStyle name="Normal 4 7 4 3" xfId="8245" xr:uid="{00000000-0005-0000-0000-0000941E0000}"/>
    <cellStyle name="Normal 4 7 4 4" xfId="8246" xr:uid="{00000000-0005-0000-0000-0000951E0000}"/>
    <cellStyle name="Normal 4 7 4 5" xfId="8247" xr:uid="{00000000-0005-0000-0000-0000961E0000}"/>
    <cellStyle name="Normal 4 7 5" xfId="8248" xr:uid="{00000000-0005-0000-0000-0000971E0000}"/>
    <cellStyle name="Normal 4 7 5 2" xfId="8249" xr:uid="{00000000-0005-0000-0000-0000981E0000}"/>
    <cellStyle name="Normal 4 7 5 2 2" xfId="8250" xr:uid="{00000000-0005-0000-0000-0000991E0000}"/>
    <cellStyle name="Normal 4 7 5 2 3" xfId="8251" xr:uid="{00000000-0005-0000-0000-00009A1E0000}"/>
    <cellStyle name="Normal 4 7 5 3" xfId="8252" xr:uid="{00000000-0005-0000-0000-00009B1E0000}"/>
    <cellStyle name="Normal 4 7 5 4" xfId="8253" xr:uid="{00000000-0005-0000-0000-00009C1E0000}"/>
    <cellStyle name="Normal 4 7 5 5" xfId="8254" xr:uid="{00000000-0005-0000-0000-00009D1E0000}"/>
    <cellStyle name="Normal 4 7 6" xfId="8255" xr:uid="{00000000-0005-0000-0000-00009E1E0000}"/>
    <cellStyle name="Normal 4 7 6 2" xfId="8256" xr:uid="{00000000-0005-0000-0000-00009F1E0000}"/>
    <cellStyle name="Normal 4 7 6 3" xfId="8257" xr:uid="{00000000-0005-0000-0000-0000A01E0000}"/>
    <cellStyle name="Normal 4 7 7" xfId="8258" xr:uid="{00000000-0005-0000-0000-0000A11E0000}"/>
    <cellStyle name="Normal 4 7 8" xfId="8259" xr:uid="{00000000-0005-0000-0000-0000A21E0000}"/>
    <cellStyle name="Normal 4 7 9" xfId="8260" xr:uid="{00000000-0005-0000-0000-0000A31E0000}"/>
    <cellStyle name="Normal 4 8" xfId="8261" xr:uid="{00000000-0005-0000-0000-0000A41E0000}"/>
    <cellStyle name="Normal 4 8 2" xfId="8262" xr:uid="{00000000-0005-0000-0000-0000A51E0000}"/>
    <cellStyle name="Normal 4 8 2 2" xfId="8263" xr:uid="{00000000-0005-0000-0000-0000A61E0000}"/>
    <cellStyle name="Normal 4 8 2 2 2" xfId="8264" xr:uid="{00000000-0005-0000-0000-0000A71E0000}"/>
    <cellStyle name="Normal 4 8 2 2 2 2" xfId="8265" xr:uid="{00000000-0005-0000-0000-0000A81E0000}"/>
    <cellStyle name="Normal 4 8 2 2 2 2 2" xfId="8266" xr:uid="{00000000-0005-0000-0000-0000A91E0000}"/>
    <cellStyle name="Normal 4 8 2 2 2 2 3" xfId="8267" xr:uid="{00000000-0005-0000-0000-0000AA1E0000}"/>
    <cellStyle name="Normal 4 8 2 2 2 3" xfId="8268" xr:uid="{00000000-0005-0000-0000-0000AB1E0000}"/>
    <cellStyle name="Normal 4 8 2 2 2 4" xfId="8269" xr:uid="{00000000-0005-0000-0000-0000AC1E0000}"/>
    <cellStyle name="Normal 4 8 2 2 2 5" xfId="8270" xr:uid="{00000000-0005-0000-0000-0000AD1E0000}"/>
    <cellStyle name="Normal 4 8 2 2 3" xfId="8271" xr:uid="{00000000-0005-0000-0000-0000AE1E0000}"/>
    <cellStyle name="Normal 4 8 2 2 3 2" xfId="8272" xr:uid="{00000000-0005-0000-0000-0000AF1E0000}"/>
    <cellStyle name="Normal 4 8 2 2 3 2 2" xfId="8273" xr:uid="{00000000-0005-0000-0000-0000B01E0000}"/>
    <cellStyle name="Normal 4 8 2 2 3 2 3" xfId="8274" xr:uid="{00000000-0005-0000-0000-0000B11E0000}"/>
    <cellStyle name="Normal 4 8 2 2 3 3" xfId="8275" xr:uid="{00000000-0005-0000-0000-0000B21E0000}"/>
    <cellStyle name="Normal 4 8 2 2 3 4" xfId="8276" xr:uid="{00000000-0005-0000-0000-0000B31E0000}"/>
    <cellStyle name="Normal 4 8 2 2 3 5" xfId="8277" xr:uid="{00000000-0005-0000-0000-0000B41E0000}"/>
    <cellStyle name="Normal 4 8 2 2 4" xfId="8278" xr:uid="{00000000-0005-0000-0000-0000B51E0000}"/>
    <cellStyle name="Normal 4 8 2 2 4 2" xfId="8279" xr:uid="{00000000-0005-0000-0000-0000B61E0000}"/>
    <cellStyle name="Normal 4 8 2 2 4 3" xfId="8280" xr:uid="{00000000-0005-0000-0000-0000B71E0000}"/>
    <cellStyle name="Normal 4 8 2 2 5" xfId="8281" xr:uid="{00000000-0005-0000-0000-0000B81E0000}"/>
    <cellStyle name="Normal 4 8 2 2 6" xfId="8282" xr:uid="{00000000-0005-0000-0000-0000B91E0000}"/>
    <cellStyle name="Normal 4 8 2 2 7" xfId="8283" xr:uid="{00000000-0005-0000-0000-0000BA1E0000}"/>
    <cellStyle name="Normal 4 8 2 3" xfId="8284" xr:uid="{00000000-0005-0000-0000-0000BB1E0000}"/>
    <cellStyle name="Normal 4 8 2 3 2" xfId="8285" xr:uid="{00000000-0005-0000-0000-0000BC1E0000}"/>
    <cellStyle name="Normal 4 8 2 3 2 2" xfId="8286" xr:uid="{00000000-0005-0000-0000-0000BD1E0000}"/>
    <cellStyle name="Normal 4 8 2 3 2 3" xfId="8287" xr:uid="{00000000-0005-0000-0000-0000BE1E0000}"/>
    <cellStyle name="Normal 4 8 2 3 3" xfId="8288" xr:uid="{00000000-0005-0000-0000-0000BF1E0000}"/>
    <cellStyle name="Normal 4 8 2 3 4" xfId="8289" xr:uid="{00000000-0005-0000-0000-0000C01E0000}"/>
    <cellStyle name="Normal 4 8 2 3 5" xfId="8290" xr:uid="{00000000-0005-0000-0000-0000C11E0000}"/>
    <cellStyle name="Normal 4 8 2 4" xfId="8291" xr:uid="{00000000-0005-0000-0000-0000C21E0000}"/>
    <cellStyle name="Normal 4 8 2 4 2" xfId="8292" xr:uid="{00000000-0005-0000-0000-0000C31E0000}"/>
    <cellStyle name="Normal 4 8 2 4 2 2" xfId="8293" xr:uid="{00000000-0005-0000-0000-0000C41E0000}"/>
    <cellStyle name="Normal 4 8 2 4 2 3" xfId="8294" xr:uid="{00000000-0005-0000-0000-0000C51E0000}"/>
    <cellStyle name="Normal 4 8 2 4 3" xfId="8295" xr:uid="{00000000-0005-0000-0000-0000C61E0000}"/>
    <cellStyle name="Normal 4 8 2 4 4" xfId="8296" xr:uid="{00000000-0005-0000-0000-0000C71E0000}"/>
    <cellStyle name="Normal 4 8 2 4 5" xfId="8297" xr:uid="{00000000-0005-0000-0000-0000C81E0000}"/>
    <cellStyle name="Normal 4 8 2 5" xfId="8298" xr:uid="{00000000-0005-0000-0000-0000C91E0000}"/>
    <cellStyle name="Normal 4 8 2 5 2" xfId="8299" xr:uid="{00000000-0005-0000-0000-0000CA1E0000}"/>
    <cellStyle name="Normal 4 8 2 5 3" xfId="8300" xr:uid="{00000000-0005-0000-0000-0000CB1E0000}"/>
    <cellStyle name="Normal 4 8 2 6" xfId="8301" xr:uid="{00000000-0005-0000-0000-0000CC1E0000}"/>
    <cellStyle name="Normal 4 8 2 7" xfId="8302" xr:uid="{00000000-0005-0000-0000-0000CD1E0000}"/>
    <cellStyle name="Normal 4 8 2 8" xfId="8303" xr:uid="{00000000-0005-0000-0000-0000CE1E0000}"/>
    <cellStyle name="Normal 4 8 3" xfId="8304" xr:uid="{00000000-0005-0000-0000-0000CF1E0000}"/>
    <cellStyle name="Normal 4 8 3 2" xfId="8305" xr:uid="{00000000-0005-0000-0000-0000D01E0000}"/>
    <cellStyle name="Normal 4 8 3 2 2" xfId="8306" xr:uid="{00000000-0005-0000-0000-0000D11E0000}"/>
    <cellStyle name="Normal 4 8 3 2 2 2" xfId="8307" xr:uid="{00000000-0005-0000-0000-0000D21E0000}"/>
    <cellStyle name="Normal 4 8 3 2 2 3" xfId="8308" xr:uid="{00000000-0005-0000-0000-0000D31E0000}"/>
    <cellStyle name="Normal 4 8 3 2 3" xfId="8309" xr:uid="{00000000-0005-0000-0000-0000D41E0000}"/>
    <cellStyle name="Normal 4 8 3 2 4" xfId="8310" xr:uid="{00000000-0005-0000-0000-0000D51E0000}"/>
    <cellStyle name="Normal 4 8 3 2 5" xfId="8311" xr:uid="{00000000-0005-0000-0000-0000D61E0000}"/>
    <cellStyle name="Normal 4 8 3 3" xfId="8312" xr:uid="{00000000-0005-0000-0000-0000D71E0000}"/>
    <cellStyle name="Normal 4 8 3 3 2" xfId="8313" xr:uid="{00000000-0005-0000-0000-0000D81E0000}"/>
    <cellStyle name="Normal 4 8 3 3 2 2" xfId="8314" xr:uid="{00000000-0005-0000-0000-0000D91E0000}"/>
    <cellStyle name="Normal 4 8 3 3 2 3" xfId="8315" xr:uid="{00000000-0005-0000-0000-0000DA1E0000}"/>
    <cellStyle name="Normal 4 8 3 3 3" xfId="8316" xr:uid="{00000000-0005-0000-0000-0000DB1E0000}"/>
    <cellStyle name="Normal 4 8 3 3 4" xfId="8317" xr:uid="{00000000-0005-0000-0000-0000DC1E0000}"/>
    <cellStyle name="Normal 4 8 3 3 5" xfId="8318" xr:uid="{00000000-0005-0000-0000-0000DD1E0000}"/>
    <cellStyle name="Normal 4 8 3 4" xfId="8319" xr:uid="{00000000-0005-0000-0000-0000DE1E0000}"/>
    <cellStyle name="Normal 4 8 3 4 2" xfId="8320" xr:uid="{00000000-0005-0000-0000-0000DF1E0000}"/>
    <cellStyle name="Normal 4 8 3 4 3" xfId="8321" xr:uid="{00000000-0005-0000-0000-0000E01E0000}"/>
    <cellStyle name="Normal 4 8 3 5" xfId="8322" xr:uid="{00000000-0005-0000-0000-0000E11E0000}"/>
    <cellStyle name="Normal 4 8 3 6" xfId="8323" xr:uid="{00000000-0005-0000-0000-0000E21E0000}"/>
    <cellStyle name="Normal 4 8 3 7" xfId="8324" xr:uid="{00000000-0005-0000-0000-0000E31E0000}"/>
    <cellStyle name="Normal 4 8 4" xfId="8325" xr:uid="{00000000-0005-0000-0000-0000E41E0000}"/>
    <cellStyle name="Normal 4 8 4 2" xfId="8326" xr:uid="{00000000-0005-0000-0000-0000E51E0000}"/>
    <cellStyle name="Normal 4 8 4 2 2" xfId="8327" xr:uid="{00000000-0005-0000-0000-0000E61E0000}"/>
    <cellStyle name="Normal 4 8 4 2 3" xfId="8328" xr:uid="{00000000-0005-0000-0000-0000E71E0000}"/>
    <cellStyle name="Normal 4 8 4 3" xfId="8329" xr:uid="{00000000-0005-0000-0000-0000E81E0000}"/>
    <cellStyle name="Normal 4 8 4 4" xfId="8330" xr:uid="{00000000-0005-0000-0000-0000E91E0000}"/>
    <cellStyle name="Normal 4 8 4 5" xfId="8331" xr:uid="{00000000-0005-0000-0000-0000EA1E0000}"/>
    <cellStyle name="Normal 4 8 5" xfId="8332" xr:uid="{00000000-0005-0000-0000-0000EB1E0000}"/>
    <cellStyle name="Normal 4 8 5 2" xfId="8333" xr:uid="{00000000-0005-0000-0000-0000EC1E0000}"/>
    <cellStyle name="Normal 4 8 5 2 2" xfId="8334" xr:uid="{00000000-0005-0000-0000-0000ED1E0000}"/>
    <cellStyle name="Normal 4 8 5 2 3" xfId="8335" xr:uid="{00000000-0005-0000-0000-0000EE1E0000}"/>
    <cellStyle name="Normal 4 8 5 3" xfId="8336" xr:uid="{00000000-0005-0000-0000-0000EF1E0000}"/>
    <cellStyle name="Normal 4 8 5 4" xfId="8337" xr:uid="{00000000-0005-0000-0000-0000F01E0000}"/>
    <cellStyle name="Normal 4 8 5 5" xfId="8338" xr:uid="{00000000-0005-0000-0000-0000F11E0000}"/>
    <cellStyle name="Normal 4 8 6" xfId="8339" xr:uid="{00000000-0005-0000-0000-0000F21E0000}"/>
    <cellStyle name="Normal 4 8 6 2" xfId="8340" xr:uid="{00000000-0005-0000-0000-0000F31E0000}"/>
    <cellStyle name="Normal 4 8 6 3" xfId="8341" xr:uid="{00000000-0005-0000-0000-0000F41E0000}"/>
    <cellStyle name="Normal 4 8 7" xfId="8342" xr:uid="{00000000-0005-0000-0000-0000F51E0000}"/>
    <cellStyle name="Normal 4 8 8" xfId="8343" xr:uid="{00000000-0005-0000-0000-0000F61E0000}"/>
    <cellStyle name="Normal 4 8 9" xfId="8344" xr:uid="{00000000-0005-0000-0000-0000F71E0000}"/>
    <cellStyle name="Normal 4 9" xfId="8345" xr:uid="{00000000-0005-0000-0000-0000F81E0000}"/>
    <cellStyle name="Normal 4 9 2" xfId="8346" xr:uid="{00000000-0005-0000-0000-0000F91E0000}"/>
    <cellStyle name="Normal 4 9 2 2" xfId="8347" xr:uid="{00000000-0005-0000-0000-0000FA1E0000}"/>
    <cellStyle name="Normal 4 9 2 2 2" xfId="8348" xr:uid="{00000000-0005-0000-0000-0000FB1E0000}"/>
    <cellStyle name="Normal 4 9 2 2 2 2" xfId="8349" xr:uid="{00000000-0005-0000-0000-0000FC1E0000}"/>
    <cellStyle name="Normal 4 9 2 2 2 2 2" xfId="8350" xr:uid="{00000000-0005-0000-0000-0000FD1E0000}"/>
    <cellStyle name="Normal 4 9 2 2 2 2 3" xfId="8351" xr:uid="{00000000-0005-0000-0000-0000FE1E0000}"/>
    <cellStyle name="Normal 4 9 2 2 2 3" xfId="8352" xr:uid="{00000000-0005-0000-0000-0000FF1E0000}"/>
    <cellStyle name="Normal 4 9 2 2 2 4" xfId="8353" xr:uid="{00000000-0005-0000-0000-0000001F0000}"/>
    <cellStyle name="Normal 4 9 2 2 2 5" xfId="8354" xr:uid="{00000000-0005-0000-0000-0000011F0000}"/>
    <cellStyle name="Normal 4 9 2 2 3" xfId="8355" xr:uid="{00000000-0005-0000-0000-0000021F0000}"/>
    <cellStyle name="Normal 4 9 2 2 3 2" xfId="8356" xr:uid="{00000000-0005-0000-0000-0000031F0000}"/>
    <cellStyle name="Normal 4 9 2 2 3 2 2" xfId="8357" xr:uid="{00000000-0005-0000-0000-0000041F0000}"/>
    <cellStyle name="Normal 4 9 2 2 3 2 3" xfId="8358" xr:uid="{00000000-0005-0000-0000-0000051F0000}"/>
    <cellStyle name="Normal 4 9 2 2 3 3" xfId="8359" xr:uid="{00000000-0005-0000-0000-0000061F0000}"/>
    <cellStyle name="Normal 4 9 2 2 3 4" xfId="8360" xr:uid="{00000000-0005-0000-0000-0000071F0000}"/>
    <cellStyle name="Normal 4 9 2 2 3 5" xfId="8361" xr:uid="{00000000-0005-0000-0000-0000081F0000}"/>
    <cellStyle name="Normal 4 9 2 2 4" xfId="8362" xr:uid="{00000000-0005-0000-0000-0000091F0000}"/>
    <cellStyle name="Normal 4 9 2 2 4 2" xfId="8363" xr:uid="{00000000-0005-0000-0000-00000A1F0000}"/>
    <cellStyle name="Normal 4 9 2 2 4 3" xfId="8364" xr:uid="{00000000-0005-0000-0000-00000B1F0000}"/>
    <cellStyle name="Normal 4 9 2 2 5" xfId="8365" xr:uid="{00000000-0005-0000-0000-00000C1F0000}"/>
    <cellStyle name="Normal 4 9 2 2 6" xfId="8366" xr:uid="{00000000-0005-0000-0000-00000D1F0000}"/>
    <cellStyle name="Normal 4 9 2 2 7" xfId="8367" xr:uid="{00000000-0005-0000-0000-00000E1F0000}"/>
    <cellStyle name="Normal 4 9 2 3" xfId="8368" xr:uid="{00000000-0005-0000-0000-00000F1F0000}"/>
    <cellStyle name="Normal 4 9 2 3 2" xfId="8369" xr:uid="{00000000-0005-0000-0000-0000101F0000}"/>
    <cellStyle name="Normal 4 9 2 3 2 2" xfId="8370" xr:uid="{00000000-0005-0000-0000-0000111F0000}"/>
    <cellStyle name="Normal 4 9 2 3 2 3" xfId="8371" xr:uid="{00000000-0005-0000-0000-0000121F0000}"/>
    <cellStyle name="Normal 4 9 2 3 3" xfId="8372" xr:uid="{00000000-0005-0000-0000-0000131F0000}"/>
    <cellStyle name="Normal 4 9 2 3 4" xfId="8373" xr:uid="{00000000-0005-0000-0000-0000141F0000}"/>
    <cellStyle name="Normal 4 9 2 3 5" xfId="8374" xr:uid="{00000000-0005-0000-0000-0000151F0000}"/>
    <cellStyle name="Normal 4 9 2 4" xfId="8375" xr:uid="{00000000-0005-0000-0000-0000161F0000}"/>
    <cellStyle name="Normal 4 9 2 4 2" xfId="8376" xr:uid="{00000000-0005-0000-0000-0000171F0000}"/>
    <cellStyle name="Normal 4 9 2 4 2 2" xfId="8377" xr:uid="{00000000-0005-0000-0000-0000181F0000}"/>
    <cellStyle name="Normal 4 9 2 4 2 3" xfId="8378" xr:uid="{00000000-0005-0000-0000-0000191F0000}"/>
    <cellStyle name="Normal 4 9 2 4 3" xfId="8379" xr:uid="{00000000-0005-0000-0000-00001A1F0000}"/>
    <cellStyle name="Normal 4 9 2 4 4" xfId="8380" xr:uid="{00000000-0005-0000-0000-00001B1F0000}"/>
    <cellStyle name="Normal 4 9 2 4 5" xfId="8381" xr:uid="{00000000-0005-0000-0000-00001C1F0000}"/>
    <cellStyle name="Normal 4 9 2 5" xfId="8382" xr:uid="{00000000-0005-0000-0000-00001D1F0000}"/>
    <cellStyle name="Normal 4 9 2 5 2" xfId="8383" xr:uid="{00000000-0005-0000-0000-00001E1F0000}"/>
    <cellStyle name="Normal 4 9 2 5 3" xfId="8384" xr:uid="{00000000-0005-0000-0000-00001F1F0000}"/>
    <cellStyle name="Normal 4 9 2 6" xfId="8385" xr:uid="{00000000-0005-0000-0000-0000201F0000}"/>
    <cellStyle name="Normal 4 9 2 7" xfId="8386" xr:uid="{00000000-0005-0000-0000-0000211F0000}"/>
    <cellStyle name="Normal 4 9 2 8" xfId="8387" xr:uid="{00000000-0005-0000-0000-0000221F0000}"/>
    <cellStyle name="Normal 4 9 3" xfId="8388" xr:uid="{00000000-0005-0000-0000-0000231F0000}"/>
    <cellStyle name="Normal 4 9 3 2" xfId="8389" xr:uid="{00000000-0005-0000-0000-0000241F0000}"/>
    <cellStyle name="Normal 4 9 3 2 2" xfId="8390" xr:uid="{00000000-0005-0000-0000-0000251F0000}"/>
    <cellStyle name="Normal 4 9 3 2 2 2" xfId="8391" xr:uid="{00000000-0005-0000-0000-0000261F0000}"/>
    <cellStyle name="Normal 4 9 3 2 2 3" xfId="8392" xr:uid="{00000000-0005-0000-0000-0000271F0000}"/>
    <cellStyle name="Normal 4 9 3 2 3" xfId="8393" xr:uid="{00000000-0005-0000-0000-0000281F0000}"/>
    <cellStyle name="Normal 4 9 3 2 4" xfId="8394" xr:uid="{00000000-0005-0000-0000-0000291F0000}"/>
    <cellStyle name="Normal 4 9 3 2 5" xfId="8395" xr:uid="{00000000-0005-0000-0000-00002A1F0000}"/>
    <cellStyle name="Normal 4 9 3 3" xfId="8396" xr:uid="{00000000-0005-0000-0000-00002B1F0000}"/>
    <cellStyle name="Normal 4 9 3 3 2" xfId="8397" xr:uid="{00000000-0005-0000-0000-00002C1F0000}"/>
    <cellStyle name="Normal 4 9 3 3 2 2" xfId="8398" xr:uid="{00000000-0005-0000-0000-00002D1F0000}"/>
    <cellStyle name="Normal 4 9 3 3 2 3" xfId="8399" xr:uid="{00000000-0005-0000-0000-00002E1F0000}"/>
    <cellStyle name="Normal 4 9 3 3 3" xfId="8400" xr:uid="{00000000-0005-0000-0000-00002F1F0000}"/>
    <cellStyle name="Normal 4 9 3 3 4" xfId="8401" xr:uid="{00000000-0005-0000-0000-0000301F0000}"/>
    <cellStyle name="Normal 4 9 3 3 5" xfId="8402" xr:uid="{00000000-0005-0000-0000-0000311F0000}"/>
    <cellStyle name="Normal 4 9 3 4" xfId="8403" xr:uid="{00000000-0005-0000-0000-0000321F0000}"/>
    <cellStyle name="Normal 4 9 3 4 2" xfId="8404" xr:uid="{00000000-0005-0000-0000-0000331F0000}"/>
    <cellStyle name="Normal 4 9 3 4 3" xfId="8405" xr:uid="{00000000-0005-0000-0000-0000341F0000}"/>
    <cellStyle name="Normal 4 9 3 5" xfId="8406" xr:uid="{00000000-0005-0000-0000-0000351F0000}"/>
    <cellStyle name="Normal 4 9 3 6" xfId="8407" xr:uid="{00000000-0005-0000-0000-0000361F0000}"/>
    <cellStyle name="Normal 4 9 3 7" xfId="8408" xr:uid="{00000000-0005-0000-0000-0000371F0000}"/>
    <cellStyle name="Normal 4 9 4" xfId="8409" xr:uid="{00000000-0005-0000-0000-0000381F0000}"/>
    <cellStyle name="Normal 4 9 4 2" xfId="8410" xr:uid="{00000000-0005-0000-0000-0000391F0000}"/>
    <cellStyle name="Normal 4 9 4 2 2" xfId="8411" xr:uid="{00000000-0005-0000-0000-00003A1F0000}"/>
    <cellStyle name="Normal 4 9 4 2 3" xfId="8412" xr:uid="{00000000-0005-0000-0000-00003B1F0000}"/>
    <cellStyle name="Normal 4 9 4 3" xfId="8413" xr:uid="{00000000-0005-0000-0000-00003C1F0000}"/>
    <cellStyle name="Normal 4 9 4 4" xfId="8414" xr:uid="{00000000-0005-0000-0000-00003D1F0000}"/>
    <cellStyle name="Normal 4 9 4 5" xfId="8415" xr:uid="{00000000-0005-0000-0000-00003E1F0000}"/>
    <cellStyle name="Normal 4 9 5" xfId="8416" xr:uid="{00000000-0005-0000-0000-00003F1F0000}"/>
    <cellStyle name="Normal 4 9 5 2" xfId="8417" xr:uid="{00000000-0005-0000-0000-0000401F0000}"/>
    <cellStyle name="Normal 4 9 5 2 2" xfId="8418" xr:uid="{00000000-0005-0000-0000-0000411F0000}"/>
    <cellStyle name="Normal 4 9 5 2 3" xfId="8419" xr:uid="{00000000-0005-0000-0000-0000421F0000}"/>
    <cellStyle name="Normal 4 9 5 3" xfId="8420" xr:uid="{00000000-0005-0000-0000-0000431F0000}"/>
    <cellStyle name="Normal 4 9 5 4" xfId="8421" xr:uid="{00000000-0005-0000-0000-0000441F0000}"/>
    <cellStyle name="Normal 4 9 5 5" xfId="8422" xr:uid="{00000000-0005-0000-0000-0000451F0000}"/>
    <cellStyle name="Normal 4 9 6" xfId="8423" xr:uid="{00000000-0005-0000-0000-0000461F0000}"/>
    <cellStyle name="Normal 4 9 6 2" xfId="8424" xr:uid="{00000000-0005-0000-0000-0000471F0000}"/>
    <cellStyle name="Normal 4 9 6 3" xfId="8425" xr:uid="{00000000-0005-0000-0000-0000481F0000}"/>
    <cellStyle name="Normal 4 9 7" xfId="8426" xr:uid="{00000000-0005-0000-0000-0000491F0000}"/>
    <cellStyle name="Normal 4 9 8" xfId="8427" xr:uid="{00000000-0005-0000-0000-00004A1F0000}"/>
    <cellStyle name="Normal 4 9 9" xfId="8428" xr:uid="{00000000-0005-0000-0000-00004B1F0000}"/>
    <cellStyle name="Normal 4_Attach O, GG, Support -New Method 2-14-11" xfId="191" xr:uid="{00000000-0005-0000-0000-00004C1F0000}"/>
    <cellStyle name="Normal 5" xfId="192" xr:uid="{00000000-0005-0000-0000-00004D1F0000}"/>
    <cellStyle name="Normal 5 10" xfId="8429" xr:uid="{00000000-0005-0000-0000-00004E1F0000}"/>
    <cellStyle name="Normal 5 10 2" xfId="8430" xr:uid="{00000000-0005-0000-0000-00004F1F0000}"/>
    <cellStyle name="Normal 5 10 2 2" xfId="8431" xr:uid="{00000000-0005-0000-0000-0000501F0000}"/>
    <cellStyle name="Normal 5 10 2 3" xfId="8432" xr:uid="{00000000-0005-0000-0000-0000511F0000}"/>
    <cellStyle name="Normal 5 10 3" xfId="8433" xr:uid="{00000000-0005-0000-0000-0000521F0000}"/>
    <cellStyle name="Normal 5 10 4" xfId="8434" xr:uid="{00000000-0005-0000-0000-0000531F0000}"/>
    <cellStyle name="Normal 5 10 5" xfId="8435" xr:uid="{00000000-0005-0000-0000-0000541F0000}"/>
    <cellStyle name="Normal 5 11" xfId="8436" xr:uid="{00000000-0005-0000-0000-0000551F0000}"/>
    <cellStyle name="Normal 5 2" xfId="602" xr:uid="{00000000-0005-0000-0000-0000561F0000}"/>
    <cellStyle name="Normal 5 2 2" xfId="8437" xr:uid="{00000000-0005-0000-0000-0000571F0000}"/>
    <cellStyle name="Normal 5 2 2 2" xfId="8438" xr:uid="{00000000-0005-0000-0000-0000581F0000}"/>
    <cellStyle name="Normal 5 2 2 2 2" xfId="8439" xr:uid="{00000000-0005-0000-0000-0000591F0000}"/>
    <cellStyle name="Normal 5 2 2 2 2 2" xfId="8440" xr:uid="{00000000-0005-0000-0000-00005A1F0000}"/>
    <cellStyle name="Normal 5 2 2 2 2 2 2" xfId="8441" xr:uid="{00000000-0005-0000-0000-00005B1F0000}"/>
    <cellStyle name="Normal 5 2 2 2 2 2 2 2" xfId="8442" xr:uid="{00000000-0005-0000-0000-00005C1F0000}"/>
    <cellStyle name="Normal 5 2 2 2 2 2 2 3" xfId="8443" xr:uid="{00000000-0005-0000-0000-00005D1F0000}"/>
    <cellStyle name="Normal 5 2 2 2 2 2 3" xfId="8444" xr:uid="{00000000-0005-0000-0000-00005E1F0000}"/>
    <cellStyle name="Normal 5 2 2 2 2 2 4" xfId="8445" xr:uid="{00000000-0005-0000-0000-00005F1F0000}"/>
    <cellStyle name="Normal 5 2 2 2 2 2 5" xfId="8446" xr:uid="{00000000-0005-0000-0000-0000601F0000}"/>
    <cellStyle name="Normal 5 2 2 2 2 3" xfId="8447" xr:uid="{00000000-0005-0000-0000-0000611F0000}"/>
    <cellStyle name="Normal 5 2 2 2 2 3 2" xfId="8448" xr:uid="{00000000-0005-0000-0000-0000621F0000}"/>
    <cellStyle name="Normal 5 2 2 2 2 3 2 2" xfId="8449" xr:uid="{00000000-0005-0000-0000-0000631F0000}"/>
    <cellStyle name="Normal 5 2 2 2 2 3 2 3" xfId="8450" xr:uid="{00000000-0005-0000-0000-0000641F0000}"/>
    <cellStyle name="Normal 5 2 2 2 2 3 3" xfId="8451" xr:uid="{00000000-0005-0000-0000-0000651F0000}"/>
    <cellStyle name="Normal 5 2 2 2 2 3 4" xfId="8452" xr:uid="{00000000-0005-0000-0000-0000661F0000}"/>
    <cellStyle name="Normal 5 2 2 2 2 3 5" xfId="8453" xr:uid="{00000000-0005-0000-0000-0000671F0000}"/>
    <cellStyle name="Normal 5 2 2 2 2 4" xfId="8454" xr:uid="{00000000-0005-0000-0000-0000681F0000}"/>
    <cellStyle name="Normal 5 2 2 2 2 4 2" xfId="8455" xr:uid="{00000000-0005-0000-0000-0000691F0000}"/>
    <cellStyle name="Normal 5 2 2 2 2 4 3" xfId="8456" xr:uid="{00000000-0005-0000-0000-00006A1F0000}"/>
    <cellStyle name="Normal 5 2 2 2 2 5" xfId="8457" xr:uid="{00000000-0005-0000-0000-00006B1F0000}"/>
    <cellStyle name="Normal 5 2 2 2 2 6" xfId="8458" xr:uid="{00000000-0005-0000-0000-00006C1F0000}"/>
    <cellStyle name="Normal 5 2 2 2 2 7" xfId="8459" xr:uid="{00000000-0005-0000-0000-00006D1F0000}"/>
    <cellStyle name="Normal 5 2 2 2 3" xfId="8460" xr:uid="{00000000-0005-0000-0000-00006E1F0000}"/>
    <cellStyle name="Normal 5 2 2 2 3 2" xfId="8461" xr:uid="{00000000-0005-0000-0000-00006F1F0000}"/>
    <cellStyle name="Normal 5 2 2 2 3 2 2" xfId="8462" xr:uid="{00000000-0005-0000-0000-0000701F0000}"/>
    <cellStyle name="Normal 5 2 2 2 3 2 3" xfId="8463" xr:uid="{00000000-0005-0000-0000-0000711F0000}"/>
    <cellStyle name="Normal 5 2 2 2 3 3" xfId="8464" xr:uid="{00000000-0005-0000-0000-0000721F0000}"/>
    <cellStyle name="Normal 5 2 2 2 3 4" xfId="8465" xr:uid="{00000000-0005-0000-0000-0000731F0000}"/>
    <cellStyle name="Normal 5 2 2 2 3 5" xfId="8466" xr:uid="{00000000-0005-0000-0000-0000741F0000}"/>
    <cellStyle name="Normal 5 2 2 2 4" xfId="8467" xr:uid="{00000000-0005-0000-0000-0000751F0000}"/>
    <cellStyle name="Normal 5 2 2 2 4 2" xfId="8468" xr:uid="{00000000-0005-0000-0000-0000761F0000}"/>
    <cellStyle name="Normal 5 2 2 2 4 2 2" xfId="8469" xr:uid="{00000000-0005-0000-0000-0000771F0000}"/>
    <cellStyle name="Normal 5 2 2 2 4 2 3" xfId="8470" xr:uid="{00000000-0005-0000-0000-0000781F0000}"/>
    <cellStyle name="Normal 5 2 2 2 4 3" xfId="8471" xr:uid="{00000000-0005-0000-0000-0000791F0000}"/>
    <cellStyle name="Normal 5 2 2 2 4 4" xfId="8472" xr:uid="{00000000-0005-0000-0000-00007A1F0000}"/>
    <cellStyle name="Normal 5 2 2 2 4 5" xfId="8473" xr:uid="{00000000-0005-0000-0000-00007B1F0000}"/>
    <cellStyle name="Normal 5 2 2 2 5" xfId="8474" xr:uid="{00000000-0005-0000-0000-00007C1F0000}"/>
    <cellStyle name="Normal 5 2 2 2 5 2" xfId="8475" xr:uid="{00000000-0005-0000-0000-00007D1F0000}"/>
    <cellStyle name="Normal 5 2 2 2 5 3" xfId="8476" xr:uid="{00000000-0005-0000-0000-00007E1F0000}"/>
    <cellStyle name="Normal 5 2 2 2 6" xfId="8477" xr:uid="{00000000-0005-0000-0000-00007F1F0000}"/>
    <cellStyle name="Normal 5 2 2 2 7" xfId="8478" xr:uid="{00000000-0005-0000-0000-0000801F0000}"/>
    <cellStyle name="Normal 5 2 2 2 8" xfId="8479" xr:uid="{00000000-0005-0000-0000-0000811F0000}"/>
    <cellStyle name="Normal 5 2 2 3" xfId="8480" xr:uid="{00000000-0005-0000-0000-0000821F0000}"/>
    <cellStyle name="Normal 5 2 2 3 2" xfId="8481" xr:uid="{00000000-0005-0000-0000-0000831F0000}"/>
    <cellStyle name="Normal 5 2 2 3 2 2" xfId="8482" xr:uid="{00000000-0005-0000-0000-0000841F0000}"/>
    <cellStyle name="Normal 5 2 2 3 2 2 2" xfId="8483" xr:uid="{00000000-0005-0000-0000-0000851F0000}"/>
    <cellStyle name="Normal 5 2 2 3 2 2 3" xfId="8484" xr:uid="{00000000-0005-0000-0000-0000861F0000}"/>
    <cellStyle name="Normal 5 2 2 3 2 3" xfId="8485" xr:uid="{00000000-0005-0000-0000-0000871F0000}"/>
    <cellStyle name="Normal 5 2 2 3 2 4" xfId="8486" xr:uid="{00000000-0005-0000-0000-0000881F0000}"/>
    <cellStyle name="Normal 5 2 2 3 2 5" xfId="8487" xr:uid="{00000000-0005-0000-0000-0000891F0000}"/>
    <cellStyle name="Normal 5 2 2 3 3" xfId="8488" xr:uid="{00000000-0005-0000-0000-00008A1F0000}"/>
    <cellStyle name="Normal 5 2 2 3 3 2" xfId="8489" xr:uid="{00000000-0005-0000-0000-00008B1F0000}"/>
    <cellStyle name="Normal 5 2 2 3 3 2 2" xfId="8490" xr:uid="{00000000-0005-0000-0000-00008C1F0000}"/>
    <cellStyle name="Normal 5 2 2 3 3 2 3" xfId="8491" xr:uid="{00000000-0005-0000-0000-00008D1F0000}"/>
    <cellStyle name="Normal 5 2 2 3 3 3" xfId="8492" xr:uid="{00000000-0005-0000-0000-00008E1F0000}"/>
    <cellStyle name="Normal 5 2 2 3 3 4" xfId="8493" xr:uid="{00000000-0005-0000-0000-00008F1F0000}"/>
    <cellStyle name="Normal 5 2 2 3 3 5" xfId="8494" xr:uid="{00000000-0005-0000-0000-0000901F0000}"/>
    <cellStyle name="Normal 5 2 2 3 4" xfId="8495" xr:uid="{00000000-0005-0000-0000-0000911F0000}"/>
    <cellStyle name="Normal 5 2 2 3 4 2" xfId="8496" xr:uid="{00000000-0005-0000-0000-0000921F0000}"/>
    <cellStyle name="Normal 5 2 2 3 4 3" xfId="8497" xr:uid="{00000000-0005-0000-0000-0000931F0000}"/>
    <cellStyle name="Normal 5 2 2 3 5" xfId="8498" xr:uid="{00000000-0005-0000-0000-0000941F0000}"/>
    <cellStyle name="Normal 5 2 2 3 6" xfId="8499" xr:uid="{00000000-0005-0000-0000-0000951F0000}"/>
    <cellStyle name="Normal 5 2 2 3 7" xfId="8500" xr:uid="{00000000-0005-0000-0000-0000961F0000}"/>
    <cellStyle name="Normal 5 2 2 4" xfId="8501" xr:uid="{00000000-0005-0000-0000-0000971F0000}"/>
    <cellStyle name="Normal 5 2 2 4 2" xfId="8502" xr:uid="{00000000-0005-0000-0000-0000981F0000}"/>
    <cellStyle name="Normal 5 2 2 4 2 2" xfId="8503" xr:uid="{00000000-0005-0000-0000-0000991F0000}"/>
    <cellStyle name="Normal 5 2 2 4 2 3" xfId="8504" xr:uid="{00000000-0005-0000-0000-00009A1F0000}"/>
    <cellStyle name="Normal 5 2 2 4 3" xfId="8505" xr:uid="{00000000-0005-0000-0000-00009B1F0000}"/>
    <cellStyle name="Normal 5 2 2 4 4" xfId="8506" xr:uid="{00000000-0005-0000-0000-00009C1F0000}"/>
    <cellStyle name="Normal 5 2 2 4 5" xfId="8507" xr:uid="{00000000-0005-0000-0000-00009D1F0000}"/>
    <cellStyle name="Normal 5 2 2 5" xfId="8508" xr:uid="{00000000-0005-0000-0000-00009E1F0000}"/>
    <cellStyle name="Normal 5 2 2 5 2" xfId="8509" xr:uid="{00000000-0005-0000-0000-00009F1F0000}"/>
    <cellStyle name="Normal 5 2 2 5 2 2" xfId="8510" xr:uid="{00000000-0005-0000-0000-0000A01F0000}"/>
    <cellStyle name="Normal 5 2 2 5 2 3" xfId="8511" xr:uid="{00000000-0005-0000-0000-0000A11F0000}"/>
    <cellStyle name="Normal 5 2 2 5 3" xfId="8512" xr:uid="{00000000-0005-0000-0000-0000A21F0000}"/>
    <cellStyle name="Normal 5 2 2 5 4" xfId="8513" xr:uid="{00000000-0005-0000-0000-0000A31F0000}"/>
    <cellStyle name="Normal 5 2 2 5 5" xfId="8514" xr:uid="{00000000-0005-0000-0000-0000A41F0000}"/>
    <cellStyle name="Normal 5 2 2 6" xfId="8515" xr:uid="{00000000-0005-0000-0000-0000A51F0000}"/>
    <cellStyle name="Normal 5 2 2 6 2" xfId="8516" xr:uid="{00000000-0005-0000-0000-0000A61F0000}"/>
    <cellStyle name="Normal 5 2 2 6 3" xfId="8517" xr:uid="{00000000-0005-0000-0000-0000A71F0000}"/>
    <cellStyle name="Normal 5 2 2 7" xfId="8518" xr:uid="{00000000-0005-0000-0000-0000A81F0000}"/>
    <cellStyle name="Normal 5 2 2 8" xfId="8519" xr:uid="{00000000-0005-0000-0000-0000A91F0000}"/>
    <cellStyle name="Normal 5 2 2 9" xfId="8520" xr:uid="{00000000-0005-0000-0000-0000AA1F0000}"/>
    <cellStyle name="Normal 5 2 3" xfId="8521" xr:uid="{00000000-0005-0000-0000-0000AB1F0000}"/>
    <cellStyle name="Normal 5 2 3 2" xfId="8522" xr:uid="{00000000-0005-0000-0000-0000AC1F0000}"/>
    <cellStyle name="Normal 5 2 3 2 2" xfId="8523" xr:uid="{00000000-0005-0000-0000-0000AD1F0000}"/>
    <cellStyle name="Normal 5 2 3 2 2 2" xfId="8524" xr:uid="{00000000-0005-0000-0000-0000AE1F0000}"/>
    <cellStyle name="Normal 5 2 3 2 2 2 2" xfId="8525" xr:uid="{00000000-0005-0000-0000-0000AF1F0000}"/>
    <cellStyle name="Normal 5 2 3 2 2 2 2 2" xfId="8526" xr:uid="{00000000-0005-0000-0000-0000B01F0000}"/>
    <cellStyle name="Normal 5 2 3 2 2 2 2 3" xfId="8527" xr:uid="{00000000-0005-0000-0000-0000B11F0000}"/>
    <cellStyle name="Normal 5 2 3 2 2 2 3" xfId="8528" xr:uid="{00000000-0005-0000-0000-0000B21F0000}"/>
    <cellStyle name="Normal 5 2 3 2 2 2 4" xfId="8529" xr:uid="{00000000-0005-0000-0000-0000B31F0000}"/>
    <cellStyle name="Normal 5 2 3 2 2 2 5" xfId="8530" xr:uid="{00000000-0005-0000-0000-0000B41F0000}"/>
    <cellStyle name="Normal 5 2 3 2 2 3" xfId="8531" xr:uid="{00000000-0005-0000-0000-0000B51F0000}"/>
    <cellStyle name="Normal 5 2 3 2 2 3 2" xfId="8532" xr:uid="{00000000-0005-0000-0000-0000B61F0000}"/>
    <cellStyle name="Normal 5 2 3 2 2 3 2 2" xfId="8533" xr:uid="{00000000-0005-0000-0000-0000B71F0000}"/>
    <cellStyle name="Normal 5 2 3 2 2 3 2 3" xfId="8534" xr:uid="{00000000-0005-0000-0000-0000B81F0000}"/>
    <cellStyle name="Normal 5 2 3 2 2 3 3" xfId="8535" xr:uid="{00000000-0005-0000-0000-0000B91F0000}"/>
    <cellStyle name="Normal 5 2 3 2 2 3 4" xfId="8536" xr:uid="{00000000-0005-0000-0000-0000BA1F0000}"/>
    <cellStyle name="Normal 5 2 3 2 2 3 5" xfId="8537" xr:uid="{00000000-0005-0000-0000-0000BB1F0000}"/>
    <cellStyle name="Normal 5 2 3 2 2 4" xfId="8538" xr:uid="{00000000-0005-0000-0000-0000BC1F0000}"/>
    <cellStyle name="Normal 5 2 3 2 2 4 2" xfId="8539" xr:uid="{00000000-0005-0000-0000-0000BD1F0000}"/>
    <cellStyle name="Normal 5 2 3 2 2 4 3" xfId="8540" xr:uid="{00000000-0005-0000-0000-0000BE1F0000}"/>
    <cellStyle name="Normal 5 2 3 2 2 5" xfId="8541" xr:uid="{00000000-0005-0000-0000-0000BF1F0000}"/>
    <cellStyle name="Normal 5 2 3 2 2 6" xfId="8542" xr:uid="{00000000-0005-0000-0000-0000C01F0000}"/>
    <cellStyle name="Normal 5 2 3 2 2 7" xfId="8543" xr:uid="{00000000-0005-0000-0000-0000C11F0000}"/>
    <cellStyle name="Normal 5 2 3 2 3" xfId="8544" xr:uid="{00000000-0005-0000-0000-0000C21F0000}"/>
    <cellStyle name="Normal 5 2 3 2 3 2" xfId="8545" xr:uid="{00000000-0005-0000-0000-0000C31F0000}"/>
    <cellStyle name="Normal 5 2 3 2 3 2 2" xfId="8546" xr:uid="{00000000-0005-0000-0000-0000C41F0000}"/>
    <cellStyle name="Normal 5 2 3 2 3 2 3" xfId="8547" xr:uid="{00000000-0005-0000-0000-0000C51F0000}"/>
    <cellStyle name="Normal 5 2 3 2 3 3" xfId="8548" xr:uid="{00000000-0005-0000-0000-0000C61F0000}"/>
    <cellStyle name="Normal 5 2 3 2 3 4" xfId="8549" xr:uid="{00000000-0005-0000-0000-0000C71F0000}"/>
    <cellStyle name="Normal 5 2 3 2 3 5" xfId="8550" xr:uid="{00000000-0005-0000-0000-0000C81F0000}"/>
    <cellStyle name="Normal 5 2 3 2 4" xfId="8551" xr:uid="{00000000-0005-0000-0000-0000C91F0000}"/>
    <cellStyle name="Normal 5 2 3 2 4 2" xfId="8552" xr:uid="{00000000-0005-0000-0000-0000CA1F0000}"/>
    <cellStyle name="Normal 5 2 3 2 4 2 2" xfId="8553" xr:uid="{00000000-0005-0000-0000-0000CB1F0000}"/>
    <cellStyle name="Normal 5 2 3 2 4 2 3" xfId="8554" xr:uid="{00000000-0005-0000-0000-0000CC1F0000}"/>
    <cellStyle name="Normal 5 2 3 2 4 3" xfId="8555" xr:uid="{00000000-0005-0000-0000-0000CD1F0000}"/>
    <cellStyle name="Normal 5 2 3 2 4 4" xfId="8556" xr:uid="{00000000-0005-0000-0000-0000CE1F0000}"/>
    <cellStyle name="Normal 5 2 3 2 4 5" xfId="8557" xr:uid="{00000000-0005-0000-0000-0000CF1F0000}"/>
    <cellStyle name="Normal 5 2 3 2 5" xfId="8558" xr:uid="{00000000-0005-0000-0000-0000D01F0000}"/>
    <cellStyle name="Normal 5 2 3 2 5 2" xfId="8559" xr:uid="{00000000-0005-0000-0000-0000D11F0000}"/>
    <cellStyle name="Normal 5 2 3 2 5 3" xfId="8560" xr:uid="{00000000-0005-0000-0000-0000D21F0000}"/>
    <cellStyle name="Normal 5 2 3 2 6" xfId="8561" xr:uid="{00000000-0005-0000-0000-0000D31F0000}"/>
    <cellStyle name="Normal 5 2 3 2 7" xfId="8562" xr:uid="{00000000-0005-0000-0000-0000D41F0000}"/>
    <cellStyle name="Normal 5 2 3 2 8" xfId="8563" xr:uid="{00000000-0005-0000-0000-0000D51F0000}"/>
    <cellStyle name="Normal 5 2 3 3" xfId="8564" xr:uid="{00000000-0005-0000-0000-0000D61F0000}"/>
    <cellStyle name="Normal 5 2 3 3 2" xfId="8565" xr:uid="{00000000-0005-0000-0000-0000D71F0000}"/>
    <cellStyle name="Normal 5 2 3 3 2 2" xfId="8566" xr:uid="{00000000-0005-0000-0000-0000D81F0000}"/>
    <cellStyle name="Normal 5 2 3 3 2 2 2" xfId="8567" xr:uid="{00000000-0005-0000-0000-0000D91F0000}"/>
    <cellStyle name="Normal 5 2 3 3 2 2 3" xfId="8568" xr:uid="{00000000-0005-0000-0000-0000DA1F0000}"/>
    <cellStyle name="Normal 5 2 3 3 2 3" xfId="8569" xr:uid="{00000000-0005-0000-0000-0000DB1F0000}"/>
    <cellStyle name="Normal 5 2 3 3 2 4" xfId="8570" xr:uid="{00000000-0005-0000-0000-0000DC1F0000}"/>
    <cellStyle name="Normal 5 2 3 3 2 5" xfId="8571" xr:uid="{00000000-0005-0000-0000-0000DD1F0000}"/>
    <cellStyle name="Normal 5 2 3 3 3" xfId="8572" xr:uid="{00000000-0005-0000-0000-0000DE1F0000}"/>
    <cellStyle name="Normal 5 2 3 3 3 2" xfId="8573" xr:uid="{00000000-0005-0000-0000-0000DF1F0000}"/>
    <cellStyle name="Normal 5 2 3 3 3 2 2" xfId="8574" xr:uid="{00000000-0005-0000-0000-0000E01F0000}"/>
    <cellStyle name="Normal 5 2 3 3 3 2 3" xfId="8575" xr:uid="{00000000-0005-0000-0000-0000E11F0000}"/>
    <cellStyle name="Normal 5 2 3 3 3 3" xfId="8576" xr:uid="{00000000-0005-0000-0000-0000E21F0000}"/>
    <cellStyle name="Normal 5 2 3 3 3 4" xfId="8577" xr:uid="{00000000-0005-0000-0000-0000E31F0000}"/>
    <cellStyle name="Normal 5 2 3 3 3 5" xfId="8578" xr:uid="{00000000-0005-0000-0000-0000E41F0000}"/>
    <cellStyle name="Normal 5 2 3 3 4" xfId="8579" xr:uid="{00000000-0005-0000-0000-0000E51F0000}"/>
    <cellStyle name="Normal 5 2 3 3 4 2" xfId="8580" xr:uid="{00000000-0005-0000-0000-0000E61F0000}"/>
    <cellStyle name="Normal 5 2 3 3 4 3" xfId="8581" xr:uid="{00000000-0005-0000-0000-0000E71F0000}"/>
    <cellStyle name="Normal 5 2 3 3 5" xfId="8582" xr:uid="{00000000-0005-0000-0000-0000E81F0000}"/>
    <cellStyle name="Normal 5 2 3 3 6" xfId="8583" xr:uid="{00000000-0005-0000-0000-0000E91F0000}"/>
    <cellStyle name="Normal 5 2 3 3 7" xfId="8584" xr:uid="{00000000-0005-0000-0000-0000EA1F0000}"/>
    <cellStyle name="Normal 5 2 3 4" xfId="8585" xr:uid="{00000000-0005-0000-0000-0000EB1F0000}"/>
    <cellStyle name="Normal 5 2 3 4 2" xfId="8586" xr:uid="{00000000-0005-0000-0000-0000EC1F0000}"/>
    <cellStyle name="Normal 5 2 3 4 2 2" xfId="8587" xr:uid="{00000000-0005-0000-0000-0000ED1F0000}"/>
    <cellStyle name="Normal 5 2 3 4 2 3" xfId="8588" xr:uid="{00000000-0005-0000-0000-0000EE1F0000}"/>
    <cellStyle name="Normal 5 2 3 4 3" xfId="8589" xr:uid="{00000000-0005-0000-0000-0000EF1F0000}"/>
    <cellStyle name="Normal 5 2 3 4 4" xfId="8590" xr:uid="{00000000-0005-0000-0000-0000F01F0000}"/>
    <cellStyle name="Normal 5 2 3 4 5" xfId="8591" xr:uid="{00000000-0005-0000-0000-0000F11F0000}"/>
    <cellStyle name="Normal 5 2 3 5" xfId="8592" xr:uid="{00000000-0005-0000-0000-0000F21F0000}"/>
    <cellStyle name="Normal 5 2 3 5 2" xfId="8593" xr:uid="{00000000-0005-0000-0000-0000F31F0000}"/>
    <cellStyle name="Normal 5 2 3 5 2 2" xfId="8594" xr:uid="{00000000-0005-0000-0000-0000F41F0000}"/>
    <cellStyle name="Normal 5 2 3 5 2 3" xfId="8595" xr:uid="{00000000-0005-0000-0000-0000F51F0000}"/>
    <cellStyle name="Normal 5 2 3 5 3" xfId="8596" xr:uid="{00000000-0005-0000-0000-0000F61F0000}"/>
    <cellStyle name="Normal 5 2 3 5 4" xfId="8597" xr:uid="{00000000-0005-0000-0000-0000F71F0000}"/>
    <cellStyle name="Normal 5 2 3 5 5" xfId="8598" xr:uid="{00000000-0005-0000-0000-0000F81F0000}"/>
    <cellStyle name="Normal 5 2 3 6" xfId="8599" xr:uid="{00000000-0005-0000-0000-0000F91F0000}"/>
    <cellStyle name="Normal 5 2 3 6 2" xfId="8600" xr:uid="{00000000-0005-0000-0000-0000FA1F0000}"/>
    <cellStyle name="Normal 5 2 3 6 3" xfId="8601" xr:uid="{00000000-0005-0000-0000-0000FB1F0000}"/>
    <cellStyle name="Normal 5 2 3 7" xfId="8602" xr:uid="{00000000-0005-0000-0000-0000FC1F0000}"/>
    <cellStyle name="Normal 5 2 3 8" xfId="8603" xr:uid="{00000000-0005-0000-0000-0000FD1F0000}"/>
    <cellStyle name="Normal 5 2 3 9" xfId="8604" xr:uid="{00000000-0005-0000-0000-0000FE1F0000}"/>
    <cellStyle name="Normal 5 2 4" xfId="8605" xr:uid="{00000000-0005-0000-0000-0000FF1F0000}"/>
    <cellStyle name="Normal 5 2 4 2" xfId="8606" xr:uid="{00000000-0005-0000-0000-000000200000}"/>
    <cellStyle name="Normal 5 2 4 2 2" xfId="8607" xr:uid="{00000000-0005-0000-0000-000001200000}"/>
    <cellStyle name="Normal 5 2 4 2 2 2" xfId="8608" xr:uid="{00000000-0005-0000-0000-000002200000}"/>
    <cellStyle name="Normal 5 2 4 2 2 2 2" xfId="8609" xr:uid="{00000000-0005-0000-0000-000003200000}"/>
    <cellStyle name="Normal 5 2 4 2 2 2 2 2" xfId="8610" xr:uid="{00000000-0005-0000-0000-000004200000}"/>
    <cellStyle name="Normal 5 2 4 2 2 2 2 3" xfId="8611" xr:uid="{00000000-0005-0000-0000-000005200000}"/>
    <cellStyle name="Normal 5 2 4 2 2 2 3" xfId="8612" xr:uid="{00000000-0005-0000-0000-000006200000}"/>
    <cellStyle name="Normal 5 2 4 2 2 2 4" xfId="8613" xr:uid="{00000000-0005-0000-0000-000007200000}"/>
    <cellStyle name="Normal 5 2 4 2 2 2 5" xfId="8614" xr:uid="{00000000-0005-0000-0000-000008200000}"/>
    <cellStyle name="Normal 5 2 4 2 2 3" xfId="8615" xr:uid="{00000000-0005-0000-0000-000009200000}"/>
    <cellStyle name="Normal 5 2 4 2 2 3 2" xfId="8616" xr:uid="{00000000-0005-0000-0000-00000A200000}"/>
    <cellStyle name="Normal 5 2 4 2 2 3 2 2" xfId="8617" xr:uid="{00000000-0005-0000-0000-00000B200000}"/>
    <cellStyle name="Normal 5 2 4 2 2 3 2 3" xfId="8618" xr:uid="{00000000-0005-0000-0000-00000C200000}"/>
    <cellStyle name="Normal 5 2 4 2 2 3 3" xfId="8619" xr:uid="{00000000-0005-0000-0000-00000D200000}"/>
    <cellStyle name="Normal 5 2 4 2 2 3 4" xfId="8620" xr:uid="{00000000-0005-0000-0000-00000E200000}"/>
    <cellStyle name="Normal 5 2 4 2 2 3 5" xfId="8621" xr:uid="{00000000-0005-0000-0000-00000F200000}"/>
    <cellStyle name="Normal 5 2 4 2 2 4" xfId="8622" xr:uid="{00000000-0005-0000-0000-000010200000}"/>
    <cellStyle name="Normal 5 2 4 2 2 4 2" xfId="8623" xr:uid="{00000000-0005-0000-0000-000011200000}"/>
    <cellStyle name="Normal 5 2 4 2 2 4 3" xfId="8624" xr:uid="{00000000-0005-0000-0000-000012200000}"/>
    <cellStyle name="Normal 5 2 4 2 2 5" xfId="8625" xr:uid="{00000000-0005-0000-0000-000013200000}"/>
    <cellStyle name="Normal 5 2 4 2 2 6" xfId="8626" xr:uid="{00000000-0005-0000-0000-000014200000}"/>
    <cellStyle name="Normal 5 2 4 2 2 7" xfId="8627" xr:uid="{00000000-0005-0000-0000-000015200000}"/>
    <cellStyle name="Normal 5 2 4 2 3" xfId="8628" xr:uid="{00000000-0005-0000-0000-000016200000}"/>
    <cellStyle name="Normal 5 2 4 2 3 2" xfId="8629" xr:uid="{00000000-0005-0000-0000-000017200000}"/>
    <cellStyle name="Normal 5 2 4 2 3 2 2" xfId="8630" xr:uid="{00000000-0005-0000-0000-000018200000}"/>
    <cellStyle name="Normal 5 2 4 2 3 2 3" xfId="8631" xr:uid="{00000000-0005-0000-0000-000019200000}"/>
    <cellStyle name="Normal 5 2 4 2 3 3" xfId="8632" xr:uid="{00000000-0005-0000-0000-00001A200000}"/>
    <cellStyle name="Normal 5 2 4 2 3 4" xfId="8633" xr:uid="{00000000-0005-0000-0000-00001B200000}"/>
    <cellStyle name="Normal 5 2 4 2 3 5" xfId="8634" xr:uid="{00000000-0005-0000-0000-00001C200000}"/>
    <cellStyle name="Normal 5 2 4 2 4" xfId="8635" xr:uid="{00000000-0005-0000-0000-00001D200000}"/>
    <cellStyle name="Normal 5 2 4 2 4 2" xfId="8636" xr:uid="{00000000-0005-0000-0000-00001E200000}"/>
    <cellStyle name="Normal 5 2 4 2 4 2 2" xfId="8637" xr:uid="{00000000-0005-0000-0000-00001F200000}"/>
    <cellStyle name="Normal 5 2 4 2 4 2 3" xfId="8638" xr:uid="{00000000-0005-0000-0000-000020200000}"/>
    <cellStyle name="Normal 5 2 4 2 4 3" xfId="8639" xr:uid="{00000000-0005-0000-0000-000021200000}"/>
    <cellStyle name="Normal 5 2 4 2 4 4" xfId="8640" xr:uid="{00000000-0005-0000-0000-000022200000}"/>
    <cellStyle name="Normal 5 2 4 2 4 5" xfId="8641" xr:uid="{00000000-0005-0000-0000-000023200000}"/>
    <cellStyle name="Normal 5 2 4 2 5" xfId="8642" xr:uid="{00000000-0005-0000-0000-000024200000}"/>
    <cellStyle name="Normal 5 2 4 2 5 2" xfId="8643" xr:uid="{00000000-0005-0000-0000-000025200000}"/>
    <cellStyle name="Normal 5 2 4 2 5 3" xfId="8644" xr:uid="{00000000-0005-0000-0000-000026200000}"/>
    <cellStyle name="Normal 5 2 4 2 6" xfId="8645" xr:uid="{00000000-0005-0000-0000-000027200000}"/>
    <cellStyle name="Normal 5 2 4 2 7" xfId="8646" xr:uid="{00000000-0005-0000-0000-000028200000}"/>
    <cellStyle name="Normal 5 2 4 2 8" xfId="8647" xr:uid="{00000000-0005-0000-0000-000029200000}"/>
    <cellStyle name="Normal 5 2 4 3" xfId="8648" xr:uid="{00000000-0005-0000-0000-00002A200000}"/>
    <cellStyle name="Normal 5 2 4 3 2" xfId="8649" xr:uid="{00000000-0005-0000-0000-00002B200000}"/>
    <cellStyle name="Normal 5 2 4 3 2 2" xfId="8650" xr:uid="{00000000-0005-0000-0000-00002C200000}"/>
    <cellStyle name="Normal 5 2 4 3 2 2 2" xfId="8651" xr:uid="{00000000-0005-0000-0000-00002D200000}"/>
    <cellStyle name="Normal 5 2 4 3 2 2 3" xfId="8652" xr:uid="{00000000-0005-0000-0000-00002E200000}"/>
    <cellStyle name="Normal 5 2 4 3 2 3" xfId="8653" xr:uid="{00000000-0005-0000-0000-00002F200000}"/>
    <cellStyle name="Normal 5 2 4 3 2 4" xfId="8654" xr:uid="{00000000-0005-0000-0000-000030200000}"/>
    <cellStyle name="Normal 5 2 4 3 2 5" xfId="8655" xr:uid="{00000000-0005-0000-0000-000031200000}"/>
    <cellStyle name="Normal 5 2 4 3 3" xfId="8656" xr:uid="{00000000-0005-0000-0000-000032200000}"/>
    <cellStyle name="Normal 5 2 4 3 3 2" xfId="8657" xr:uid="{00000000-0005-0000-0000-000033200000}"/>
    <cellStyle name="Normal 5 2 4 3 3 2 2" xfId="8658" xr:uid="{00000000-0005-0000-0000-000034200000}"/>
    <cellStyle name="Normal 5 2 4 3 3 2 3" xfId="8659" xr:uid="{00000000-0005-0000-0000-000035200000}"/>
    <cellStyle name="Normal 5 2 4 3 3 3" xfId="8660" xr:uid="{00000000-0005-0000-0000-000036200000}"/>
    <cellStyle name="Normal 5 2 4 3 3 4" xfId="8661" xr:uid="{00000000-0005-0000-0000-000037200000}"/>
    <cellStyle name="Normal 5 2 4 3 3 5" xfId="8662" xr:uid="{00000000-0005-0000-0000-000038200000}"/>
    <cellStyle name="Normal 5 2 4 3 4" xfId="8663" xr:uid="{00000000-0005-0000-0000-000039200000}"/>
    <cellStyle name="Normal 5 2 4 3 4 2" xfId="8664" xr:uid="{00000000-0005-0000-0000-00003A200000}"/>
    <cellStyle name="Normal 5 2 4 3 4 3" xfId="8665" xr:uid="{00000000-0005-0000-0000-00003B200000}"/>
    <cellStyle name="Normal 5 2 4 3 5" xfId="8666" xr:uid="{00000000-0005-0000-0000-00003C200000}"/>
    <cellStyle name="Normal 5 2 4 3 6" xfId="8667" xr:uid="{00000000-0005-0000-0000-00003D200000}"/>
    <cellStyle name="Normal 5 2 4 3 7" xfId="8668" xr:uid="{00000000-0005-0000-0000-00003E200000}"/>
    <cellStyle name="Normal 5 2 4 4" xfId="8669" xr:uid="{00000000-0005-0000-0000-00003F200000}"/>
    <cellStyle name="Normal 5 2 4 4 2" xfId="8670" xr:uid="{00000000-0005-0000-0000-000040200000}"/>
    <cellStyle name="Normal 5 2 4 4 2 2" xfId="8671" xr:uid="{00000000-0005-0000-0000-000041200000}"/>
    <cellStyle name="Normal 5 2 4 4 2 3" xfId="8672" xr:uid="{00000000-0005-0000-0000-000042200000}"/>
    <cellStyle name="Normal 5 2 4 4 3" xfId="8673" xr:uid="{00000000-0005-0000-0000-000043200000}"/>
    <cellStyle name="Normal 5 2 4 4 4" xfId="8674" xr:uid="{00000000-0005-0000-0000-000044200000}"/>
    <cellStyle name="Normal 5 2 4 4 5" xfId="8675" xr:uid="{00000000-0005-0000-0000-000045200000}"/>
    <cellStyle name="Normal 5 2 4 5" xfId="8676" xr:uid="{00000000-0005-0000-0000-000046200000}"/>
    <cellStyle name="Normal 5 2 4 5 2" xfId="8677" xr:uid="{00000000-0005-0000-0000-000047200000}"/>
    <cellStyle name="Normal 5 2 4 5 2 2" xfId="8678" xr:uid="{00000000-0005-0000-0000-000048200000}"/>
    <cellStyle name="Normal 5 2 4 5 2 3" xfId="8679" xr:uid="{00000000-0005-0000-0000-000049200000}"/>
    <cellStyle name="Normal 5 2 4 5 3" xfId="8680" xr:uid="{00000000-0005-0000-0000-00004A200000}"/>
    <cellStyle name="Normal 5 2 4 5 4" xfId="8681" xr:uid="{00000000-0005-0000-0000-00004B200000}"/>
    <cellStyle name="Normal 5 2 4 5 5" xfId="8682" xr:uid="{00000000-0005-0000-0000-00004C200000}"/>
    <cellStyle name="Normal 5 2 4 6" xfId="8683" xr:uid="{00000000-0005-0000-0000-00004D200000}"/>
    <cellStyle name="Normal 5 2 4 6 2" xfId="8684" xr:uid="{00000000-0005-0000-0000-00004E200000}"/>
    <cellStyle name="Normal 5 2 4 6 3" xfId="8685" xr:uid="{00000000-0005-0000-0000-00004F200000}"/>
    <cellStyle name="Normal 5 2 4 7" xfId="8686" xr:uid="{00000000-0005-0000-0000-000050200000}"/>
    <cellStyle name="Normal 5 2 4 8" xfId="8687" xr:uid="{00000000-0005-0000-0000-000051200000}"/>
    <cellStyle name="Normal 5 2 4 9" xfId="8688" xr:uid="{00000000-0005-0000-0000-000052200000}"/>
    <cellStyle name="Normal 5 2 5" xfId="8689" xr:uid="{00000000-0005-0000-0000-000053200000}"/>
    <cellStyle name="Normal 5 2 5 2" xfId="8690" xr:uid="{00000000-0005-0000-0000-000054200000}"/>
    <cellStyle name="Normal 5 2 5 2 2" xfId="8691" xr:uid="{00000000-0005-0000-0000-000055200000}"/>
    <cellStyle name="Normal 5 2 5 2 2 2" xfId="8692" xr:uid="{00000000-0005-0000-0000-000056200000}"/>
    <cellStyle name="Normal 5 2 5 2 2 2 2" xfId="8693" xr:uid="{00000000-0005-0000-0000-000057200000}"/>
    <cellStyle name="Normal 5 2 5 2 2 2 3" xfId="8694" xr:uid="{00000000-0005-0000-0000-000058200000}"/>
    <cellStyle name="Normal 5 2 5 2 2 3" xfId="8695" xr:uid="{00000000-0005-0000-0000-000059200000}"/>
    <cellStyle name="Normal 5 2 5 2 2 4" xfId="8696" xr:uid="{00000000-0005-0000-0000-00005A200000}"/>
    <cellStyle name="Normal 5 2 5 2 2 5" xfId="8697" xr:uid="{00000000-0005-0000-0000-00005B200000}"/>
    <cellStyle name="Normal 5 2 5 2 3" xfId="8698" xr:uid="{00000000-0005-0000-0000-00005C200000}"/>
    <cellStyle name="Normal 5 2 5 2 3 2" xfId="8699" xr:uid="{00000000-0005-0000-0000-00005D200000}"/>
    <cellStyle name="Normal 5 2 5 2 3 2 2" xfId="8700" xr:uid="{00000000-0005-0000-0000-00005E200000}"/>
    <cellStyle name="Normal 5 2 5 2 3 2 3" xfId="8701" xr:uid="{00000000-0005-0000-0000-00005F200000}"/>
    <cellStyle name="Normal 5 2 5 2 3 3" xfId="8702" xr:uid="{00000000-0005-0000-0000-000060200000}"/>
    <cellStyle name="Normal 5 2 5 2 3 4" xfId="8703" xr:uid="{00000000-0005-0000-0000-000061200000}"/>
    <cellStyle name="Normal 5 2 5 2 3 5" xfId="8704" xr:uid="{00000000-0005-0000-0000-000062200000}"/>
    <cellStyle name="Normal 5 2 5 2 4" xfId="8705" xr:uid="{00000000-0005-0000-0000-000063200000}"/>
    <cellStyle name="Normal 5 2 5 2 4 2" xfId="8706" xr:uid="{00000000-0005-0000-0000-000064200000}"/>
    <cellStyle name="Normal 5 2 5 2 4 3" xfId="8707" xr:uid="{00000000-0005-0000-0000-000065200000}"/>
    <cellStyle name="Normal 5 2 5 2 5" xfId="8708" xr:uid="{00000000-0005-0000-0000-000066200000}"/>
    <cellStyle name="Normal 5 2 5 2 6" xfId="8709" xr:uid="{00000000-0005-0000-0000-000067200000}"/>
    <cellStyle name="Normal 5 2 5 2 7" xfId="8710" xr:uid="{00000000-0005-0000-0000-000068200000}"/>
    <cellStyle name="Normal 5 2 5 3" xfId="8711" xr:uid="{00000000-0005-0000-0000-000069200000}"/>
    <cellStyle name="Normal 5 2 5 3 2" xfId="8712" xr:uid="{00000000-0005-0000-0000-00006A200000}"/>
    <cellStyle name="Normal 5 2 5 3 2 2" xfId="8713" xr:uid="{00000000-0005-0000-0000-00006B200000}"/>
    <cellStyle name="Normal 5 2 5 3 2 3" xfId="8714" xr:uid="{00000000-0005-0000-0000-00006C200000}"/>
    <cellStyle name="Normal 5 2 5 3 3" xfId="8715" xr:uid="{00000000-0005-0000-0000-00006D200000}"/>
    <cellStyle name="Normal 5 2 5 3 4" xfId="8716" xr:uid="{00000000-0005-0000-0000-00006E200000}"/>
    <cellStyle name="Normal 5 2 5 3 5" xfId="8717" xr:uid="{00000000-0005-0000-0000-00006F200000}"/>
    <cellStyle name="Normal 5 2 5 4" xfId="8718" xr:uid="{00000000-0005-0000-0000-000070200000}"/>
    <cellStyle name="Normal 5 2 5 4 2" xfId="8719" xr:uid="{00000000-0005-0000-0000-000071200000}"/>
    <cellStyle name="Normal 5 2 5 4 2 2" xfId="8720" xr:uid="{00000000-0005-0000-0000-000072200000}"/>
    <cellStyle name="Normal 5 2 5 4 2 3" xfId="8721" xr:uid="{00000000-0005-0000-0000-000073200000}"/>
    <cellStyle name="Normal 5 2 5 4 3" xfId="8722" xr:uid="{00000000-0005-0000-0000-000074200000}"/>
    <cellStyle name="Normal 5 2 5 4 4" xfId="8723" xr:uid="{00000000-0005-0000-0000-000075200000}"/>
    <cellStyle name="Normal 5 2 5 4 5" xfId="8724" xr:uid="{00000000-0005-0000-0000-000076200000}"/>
    <cellStyle name="Normal 5 2 5 5" xfId="8725" xr:uid="{00000000-0005-0000-0000-000077200000}"/>
    <cellStyle name="Normal 5 2 5 5 2" xfId="8726" xr:uid="{00000000-0005-0000-0000-000078200000}"/>
    <cellStyle name="Normal 5 2 5 5 3" xfId="8727" xr:uid="{00000000-0005-0000-0000-000079200000}"/>
    <cellStyle name="Normal 5 2 5 6" xfId="8728" xr:uid="{00000000-0005-0000-0000-00007A200000}"/>
    <cellStyle name="Normal 5 2 5 7" xfId="8729" xr:uid="{00000000-0005-0000-0000-00007B200000}"/>
    <cellStyle name="Normal 5 2 5 8" xfId="8730" xr:uid="{00000000-0005-0000-0000-00007C200000}"/>
    <cellStyle name="Normal 5 2 6" xfId="8731" xr:uid="{00000000-0005-0000-0000-00007D200000}"/>
    <cellStyle name="Normal 5 2 6 2" xfId="8732" xr:uid="{00000000-0005-0000-0000-00007E200000}"/>
    <cellStyle name="Normal 5 2 6 2 2" xfId="8733" xr:uid="{00000000-0005-0000-0000-00007F200000}"/>
    <cellStyle name="Normal 5 2 6 2 2 2" xfId="8734" xr:uid="{00000000-0005-0000-0000-000080200000}"/>
    <cellStyle name="Normal 5 2 6 2 2 3" xfId="8735" xr:uid="{00000000-0005-0000-0000-000081200000}"/>
    <cellStyle name="Normal 5 2 6 2 3" xfId="8736" xr:uid="{00000000-0005-0000-0000-000082200000}"/>
    <cellStyle name="Normal 5 2 6 2 4" xfId="8737" xr:uid="{00000000-0005-0000-0000-000083200000}"/>
    <cellStyle name="Normal 5 2 6 2 5" xfId="8738" xr:uid="{00000000-0005-0000-0000-000084200000}"/>
    <cellStyle name="Normal 5 2 6 3" xfId="8739" xr:uid="{00000000-0005-0000-0000-000085200000}"/>
    <cellStyle name="Normal 5 2 6 3 2" xfId="8740" xr:uid="{00000000-0005-0000-0000-000086200000}"/>
    <cellStyle name="Normal 5 2 6 3 2 2" xfId="8741" xr:uid="{00000000-0005-0000-0000-000087200000}"/>
    <cellStyle name="Normal 5 2 6 3 2 3" xfId="8742" xr:uid="{00000000-0005-0000-0000-000088200000}"/>
    <cellStyle name="Normal 5 2 6 3 3" xfId="8743" xr:uid="{00000000-0005-0000-0000-000089200000}"/>
    <cellStyle name="Normal 5 2 6 3 4" xfId="8744" xr:uid="{00000000-0005-0000-0000-00008A200000}"/>
    <cellStyle name="Normal 5 2 6 3 5" xfId="8745" xr:uid="{00000000-0005-0000-0000-00008B200000}"/>
    <cellStyle name="Normal 5 2 6 4" xfId="8746" xr:uid="{00000000-0005-0000-0000-00008C200000}"/>
    <cellStyle name="Normal 5 2 6 4 2" xfId="8747" xr:uid="{00000000-0005-0000-0000-00008D200000}"/>
    <cellStyle name="Normal 5 2 6 4 3" xfId="8748" xr:uid="{00000000-0005-0000-0000-00008E200000}"/>
    <cellStyle name="Normal 5 2 6 5" xfId="8749" xr:uid="{00000000-0005-0000-0000-00008F200000}"/>
    <cellStyle name="Normal 5 2 6 6" xfId="8750" xr:uid="{00000000-0005-0000-0000-000090200000}"/>
    <cellStyle name="Normal 5 2 6 7" xfId="8751" xr:uid="{00000000-0005-0000-0000-000091200000}"/>
    <cellStyle name="Normal 5 2 7" xfId="8752" xr:uid="{00000000-0005-0000-0000-000092200000}"/>
    <cellStyle name="Normal 5 2 7 2" xfId="8753" xr:uid="{00000000-0005-0000-0000-000093200000}"/>
    <cellStyle name="Normal 5 2 7 2 2" xfId="8754" xr:uid="{00000000-0005-0000-0000-000094200000}"/>
    <cellStyle name="Normal 5 2 7 2 2 2" xfId="8755" xr:uid="{00000000-0005-0000-0000-000095200000}"/>
    <cellStyle name="Normal 5 2 7 2 2 3" xfId="8756" xr:uid="{00000000-0005-0000-0000-000096200000}"/>
    <cellStyle name="Normal 5 2 7 2 3" xfId="8757" xr:uid="{00000000-0005-0000-0000-000097200000}"/>
    <cellStyle name="Normal 5 2 7 2 4" xfId="8758" xr:uid="{00000000-0005-0000-0000-000098200000}"/>
    <cellStyle name="Normal 5 2 7 2 5" xfId="8759" xr:uid="{00000000-0005-0000-0000-000099200000}"/>
    <cellStyle name="Normal 5 2 7 3" xfId="8760" xr:uid="{00000000-0005-0000-0000-00009A200000}"/>
    <cellStyle name="Normal 5 2 7 3 2" xfId="8761" xr:uid="{00000000-0005-0000-0000-00009B200000}"/>
    <cellStyle name="Normal 5 2 7 3 2 2" xfId="8762" xr:uid="{00000000-0005-0000-0000-00009C200000}"/>
    <cellStyle name="Normal 5 2 7 3 2 3" xfId="8763" xr:uid="{00000000-0005-0000-0000-00009D200000}"/>
    <cellStyle name="Normal 5 2 7 3 3" xfId="8764" xr:uid="{00000000-0005-0000-0000-00009E200000}"/>
    <cellStyle name="Normal 5 2 7 3 4" xfId="8765" xr:uid="{00000000-0005-0000-0000-00009F200000}"/>
    <cellStyle name="Normal 5 2 7 3 5" xfId="8766" xr:uid="{00000000-0005-0000-0000-0000A0200000}"/>
    <cellStyle name="Normal 5 2 7 4" xfId="8767" xr:uid="{00000000-0005-0000-0000-0000A1200000}"/>
    <cellStyle name="Normal 5 2 7 4 2" xfId="8768" xr:uid="{00000000-0005-0000-0000-0000A2200000}"/>
    <cellStyle name="Normal 5 2 7 4 3" xfId="8769" xr:uid="{00000000-0005-0000-0000-0000A3200000}"/>
    <cellStyle name="Normal 5 2 7 5" xfId="8770" xr:uid="{00000000-0005-0000-0000-0000A4200000}"/>
    <cellStyle name="Normal 5 2 7 6" xfId="8771" xr:uid="{00000000-0005-0000-0000-0000A5200000}"/>
    <cellStyle name="Normal 5 2 7 7" xfId="8772" xr:uid="{00000000-0005-0000-0000-0000A6200000}"/>
    <cellStyle name="Normal 5 2 8" xfId="8773" xr:uid="{00000000-0005-0000-0000-0000A7200000}"/>
    <cellStyle name="Normal 5 2 8 2" xfId="8774" xr:uid="{00000000-0005-0000-0000-0000A8200000}"/>
    <cellStyle name="Normal 5 2 8 2 2" xfId="8775" xr:uid="{00000000-0005-0000-0000-0000A9200000}"/>
    <cellStyle name="Normal 5 2 8 2 3" xfId="8776" xr:uid="{00000000-0005-0000-0000-0000AA200000}"/>
    <cellStyle name="Normal 5 2 8 3" xfId="8777" xr:uid="{00000000-0005-0000-0000-0000AB200000}"/>
    <cellStyle name="Normal 5 2 8 4" xfId="8778" xr:uid="{00000000-0005-0000-0000-0000AC200000}"/>
    <cellStyle name="Normal 5 2 8 5" xfId="8779" xr:uid="{00000000-0005-0000-0000-0000AD200000}"/>
    <cellStyle name="Normal 5 2 9" xfId="8780" xr:uid="{00000000-0005-0000-0000-0000AE200000}"/>
    <cellStyle name="Normal 5 2 9 2" xfId="8781" xr:uid="{00000000-0005-0000-0000-0000AF200000}"/>
    <cellStyle name="Normal 5 2 9 2 2" xfId="8782" xr:uid="{00000000-0005-0000-0000-0000B0200000}"/>
    <cellStyle name="Normal 5 2 9 2 3" xfId="8783" xr:uid="{00000000-0005-0000-0000-0000B1200000}"/>
    <cellStyle name="Normal 5 2 9 3" xfId="8784" xr:uid="{00000000-0005-0000-0000-0000B2200000}"/>
    <cellStyle name="Normal 5 2 9 4" xfId="8785" xr:uid="{00000000-0005-0000-0000-0000B3200000}"/>
    <cellStyle name="Normal 5 2 9 5" xfId="8786" xr:uid="{00000000-0005-0000-0000-0000B4200000}"/>
    <cellStyle name="Normal 5 28" xfId="8787" xr:uid="{00000000-0005-0000-0000-0000B5200000}"/>
    <cellStyle name="Normal 5 28 2" xfId="8788" xr:uid="{00000000-0005-0000-0000-0000B6200000}"/>
    <cellStyle name="Normal 5 3" xfId="8789" xr:uid="{00000000-0005-0000-0000-0000B7200000}"/>
    <cellStyle name="Normal 5 3 2" xfId="8790" xr:uid="{00000000-0005-0000-0000-0000B8200000}"/>
    <cellStyle name="Normal 5 3 2 2" xfId="8791" xr:uid="{00000000-0005-0000-0000-0000B9200000}"/>
    <cellStyle name="Normal 5 3 2 2 2" xfId="8792" xr:uid="{00000000-0005-0000-0000-0000BA200000}"/>
    <cellStyle name="Normal 5 3 2 2 2 2" xfId="8793" xr:uid="{00000000-0005-0000-0000-0000BB200000}"/>
    <cellStyle name="Normal 5 3 2 2 2 2 2" xfId="8794" xr:uid="{00000000-0005-0000-0000-0000BC200000}"/>
    <cellStyle name="Normal 5 3 2 2 2 2 3" xfId="8795" xr:uid="{00000000-0005-0000-0000-0000BD200000}"/>
    <cellStyle name="Normal 5 3 2 2 2 3" xfId="8796" xr:uid="{00000000-0005-0000-0000-0000BE200000}"/>
    <cellStyle name="Normal 5 3 2 2 2 4" xfId="8797" xr:uid="{00000000-0005-0000-0000-0000BF200000}"/>
    <cellStyle name="Normal 5 3 2 2 2 5" xfId="8798" xr:uid="{00000000-0005-0000-0000-0000C0200000}"/>
    <cellStyle name="Normal 5 3 2 2 3" xfId="8799" xr:uid="{00000000-0005-0000-0000-0000C1200000}"/>
    <cellStyle name="Normal 5 3 2 2 3 2" xfId="8800" xr:uid="{00000000-0005-0000-0000-0000C2200000}"/>
    <cellStyle name="Normal 5 3 2 2 3 2 2" xfId="8801" xr:uid="{00000000-0005-0000-0000-0000C3200000}"/>
    <cellStyle name="Normal 5 3 2 2 3 2 3" xfId="8802" xr:uid="{00000000-0005-0000-0000-0000C4200000}"/>
    <cellStyle name="Normal 5 3 2 2 3 3" xfId="8803" xr:uid="{00000000-0005-0000-0000-0000C5200000}"/>
    <cellStyle name="Normal 5 3 2 2 3 4" xfId="8804" xr:uid="{00000000-0005-0000-0000-0000C6200000}"/>
    <cellStyle name="Normal 5 3 2 2 3 5" xfId="8805" xr:uid="{00000000-0005-0000-0000-0000C7200000}"/>
    <cellStyle name="Normal 5 3 2 2 4" xfId="8806" xr:uid="{00000000-0005-0000-0000-0000C8200000}"/>
    <cellStyle name="Normal 5 3 2 2 4 2" xfId="8807" xr:uid="{00000000-0005-0000-0000-0000C9200000}"/>
    <cellStyle name="Normal 5 3 2 2 4 3" xfId="8808" xr:uid="{00000000-0005-0000-0000-0000CA200000}"/>
    <cellStyle name="Normal 5 3 2 2 5" xfId="8809" xr:uid="{00000000-0005-0000-0000-0000CB200000}"/>
    <cellStyle name="Normal 5 3 2 2 6" xfId="8810" xr:uid="{00000000-0005-0000-0000-0000CC200000}"/>
    <cellStyle name="Normal 5 3 2 2 7" xfId="8811" xr:uid="{00000000-0005-0000-0000-0000CD200000}"/>
    <cellStyle name="Normal 5 3 2 3" xfId="8812" xr:uid="{00000000-0005-0000-0000-0000CE200000}"/>
    <cellStyle name="Normal 5 3 2 3 2" xfId="8813" xr:uid="{00000000-0005-0000-0000-0000CF200000}"/>
    <cellStyle name="Normal 5 3 2 3 2 2" xfId="8814" xr:uid="{00000000-0005-0000-0000-0000D0200000}"/>
    <cellStyle name="Normal 5 3 2 3 2 3" xfId="8815" xr:uid="{00000000-0005-0000-0000-0000D1200000}"/>
    <cellStyle name="Normal 5 3 2 3 3" xfId="8816" xr:uid="{00000000-0005-0000-0000-0000D2200000}"/>
    <cellStyle name="Normal 5 3 2 3 4" xfId="8817" xr:uid="{00000000-0005-0000-0000-0000D3200000}"/>
    <cellStyle name="Normal 5 3 2 3 5" xfId="8818" xr:uid="{00000000-0005-0000-0000-0000D4200000}"/>
    <cellStyle name="Normal 5 3 2 4" xfId="8819" xr:uid="{00000000-0005-0000-0000-0000D5200000}"/>
    <cellStyle name="Normal 5 3 2 4 2" xfId="8820" xr:uid="{00000000-0005-0000-0000-0000D6200000}"/>
    <cellStyle name="Normal 5 3 2 4 2 2" xfId="8821" xr:uid="{00000000-0005-0000-0000-0000D7200000}"/>
    <cellStyle name="Normal 5 3 2 4 2 3" xfId="8822" xr:uid="{00000000-0005-0000-0000-0000D8200000}"/>
    <cellStyle name="Normal 5 3 2 4 3" xfId="8823" xr:uid="{00000000-0005-0000-0000-0000D9200000}"/>
    <cellStyle name="Normal 5 3 2 4 4" xfId="8824" xr:uid="{00000000-0005-0000-0000-0000DA200000}"/>
    <cellStyle name="Normal 5 3 2 4 5" xfId="8825" xr:uid="{00000000-0005-0000-0000-0000DB200000}"/>
    <cellStyle name="Normal 5 3 2 5" xfId="8826" xr:uid="{00000000-0005-0000-0000-0000DC200000}"/>
    <cellStyle name="Normal 5 3 2 5 2" xfId="8827" xr:uid="{00000000-0005-0000-0000-0000DD200000}"/>
    <cellStyle name="Normal 5 3 2 5 3" xfId="8828" xr:uid="{00000000-0005-0000-0000-0000DE200000}"/>
    <cellStyle name="Normal 5 3 2 6" xfId="8829" xr:uid="{00000000-0005-0000-0000-0000DF200000}"/>
    <cellStyle name="Normal 5 3 2 7" xfId="8830" xr:uid="{00000000-0005-0000-0000-0000E0200000}"/>
    <cellStyle name="Normal 5 3 2 8" xfId="8831" xr:uid="{00000000-0005-0000-0000-0000E1200000}"/>
    <cellStyle name="Normal 5 3 3" xfId="8832" xr:uid="{00000000-0005-0000-0000-0000E2200000}"/>
    <cellStyle name="Normal 5 3 3 2" xfId="8833" xr:uid="{00000000-0005-0000-0000-0000E3200000}"/>
    <cellStyle name="Normal 5 3 3 2 2" xfId="8834" xr:uid="{00000000-0005-0000-0000-0000E4200000}"/>
    <cellStyle name="Normal 5 3 3 2 2 2" xfId="8835" xr:uid="{00000000-0005-0000-0000-0000E5200000}"/>
    <cellStyle name="Normal 5 3 3 2 2 3" xfId="8836" xr:uid="{00000000-0005-0000-0000-0000E6200000}"/>
    <cellStyle name="Normal 5 3 3 2 3" xfId="8837" xr:uid="{00000000-0005-0000-0000-0000E7200000}"/>
    <cellStyle name="Normal 5 3 3 2 4" xfId="8838" xr:uid="{00000000-0005-0000-0000-0000E8200000}"/>
    <cellStyle name="Normal 5 3 3 2 5" xfId="8839" xr:uid="{00000000-0005-0000-0000-0000E9200000}"/>
    <cellStyle name="Normal 5 3 3 3" xfId="8840" xr:uid="{00000000-0005-0000-0000-0000EA200000}"/>
    <cellStyle name="Normal 5 3 3 3 2" xfId="8841" xr:uid="{00000000-0005-0000-0000-0000EB200000}"/>
    <cellStyle name="Normal 5 3 3 3 2 2" xfId="8842" xr:uid="{00000000-0005-0000-0000-0000EC200000}"/>
    <cellStyle name="Normal 5 3 3 3 2 3" xfId="8843" xr:uid="{00000000-0005-0000-0000-0000ED200000}"/>
    <cellStyle name="Normal 5 3 3 3 3" xfId="8844" xr:uid="{00000000-0005-0000-0000-0000EE200000}"/>
    <cellStyle name="Normal 5 3 3 3 4" xfId="8845" xr:uid="{00000000-0005-0000-0000-0000EF200000}"/>
    <cellStyle name="Normal 5 3 3 3 5" xfId="8846" xr:uid="{00000000-0005-0000-0000-0000F0200000}"/>
    <cellStyle name="Normal 5 3 3 4" xfId="8847" xr:uid="{00000000-0005-0000-0000-0000F1200000}"/>
    <cellStyle name="Normal 5 3 3 4 2" xfId="8848" xr:uid="{00000000-0005-0000-0000-0000F2200000}"/>
    <cellStyle name="Normal 5 3 3 4 3" xfId="8849" xr:uid="{00000000-0005-0000-0000-0000F3200000}"/>
    <cellStyle name="Normal 5 3 3 5" xfId="8850" xr:uid="{00000000-0005-0000-0000-0000F4200000}"/>
    <cellStyle name="Normal 5 3 3 6" xfId="8851" xr:uid="{00000000-0005-0000-0000-0000F5200000}"/>
    <cellStyle name="Normal 5 3 3 7" xfId="8852" xr:uid="{00000000-0005-0000-0000-0000F6200000}"/>
    <cellStyle name="Normal 5 3 4" xfId="8853" xr:uid="{00000000-0005-0000-0000-0000F7200000}"/>
    <cellStyle name="Normal 5 3 4 2" xfId="8854" xr:uid="{00000000-0005-0000-0000-0000F8200000}"/>
    <cellStyle name="Normal 5 3 4 2 2" xfId="8855" xr:uid="{00000000-0005-0000-0000-0000F9200000}"/>
    <cellStyle name="Normal 5 3 4 2 3" xfId="8856" xr:uid="{00000000-0005-0000-0000-0000FA200000}"/>
    <cellStyle name="Normal 5 3 4 3" xfId="8857" xr:uid="{00000000-0005-0000-0000-0000FB200000}"/>
    <cellStyle name="Normal 5 3 4 4" xfId="8858" xr:uid="{00000000-0005-0000-0000-0000FC200000}"/>
    <cellStyle name="Normal 5 3 4 5" xfId="8859" xr:uid="{00000000-0005-0000-0000-0000FD200000}"/>
    <cellStyle name="Normal 5 3 5" xfId="8860" xr:uid="{00000000-0005-0000-0000-0000FE200000}"/>
    <cellStyle name="Normal 5 3 5 2" xfId="8861" xr:uid="{00000000-0005-0000-0000-0000FF200000}"/>
    <cellStyle name="Normal 5 3 5 2 2" xfId="8862" xr:uid="{00000000-0005-0000-0000-000000210000}"/>
    <cellStyle name="Normal 5 3 5 2 3" xfId="8863" xr:uid="{00000000-0005-0000-0000-000001210000}"/>
    <cellStyle name="Normal 5 3 5 3" xfId="8864" xr:uid="{00000000-0005-0000-0000-000002210000}"/>
    <cellStyle name="Normal 5 3 5 4" xfId="8865" xr:uid="{00000000-0005-0000-0000-000003210000}"/>
    <cellStyle name="Normal 5 3 5 5" xfId="8866" xr:uid="{00000000-0005-0000-0000-000004210000}"/>
    <cellStyle name="Normal 5 3 6" xfId="8867" xr:uid="{00000000-0005-0000-0000-000005210000}"/>
    <cellStyle name="Normal 5 3 6 2" xfId="8868" xr:uid="{00000000-0005-0000-0000-000006210000}"/>
    <cellStyle name="Normal 5 3 6 3" xfId="8869" xr:uid="{00000000-0005-0000-0000-000007210000}"/>
    <cellStyle name="Normal 5 3 7" xfId="8870" xr:uid="{00000000-0005-0000-0000-000008210000}"/>
    <cellStyle name="Normal 5 3 8" xfId="8871" xr:uid="{00000000-0005-0000-0000-000009210000}"/>
    <cellStyle name="Normal 5 3 9" xfId="8872" xr:uid="{00000000-0005-0000-0000-00000A210000}"/>
    <cellStyle name="Normal 5 4" xfId="8873" xr:uid="{00000000-0005-0000-0000-00000B210000}"/>
    <cellStyle name="Normal 5 4 2" xfId="8874" xr:uid="{00000000-0005-0000-0000-00000C210000}"/>
    <cellStyle name="Normal 5 4 2 2" xfId="8875" xr:uid="{00000000-0005-0000-0000-00000D210000}"/>
    <cellStyle name="Normal 5 4 2 2 2" xfId="8876" xr:uid="{00000000-0005-0000-0000-00000E210000}"/>
    <cellStyle name="Normal 5 4 2 2 2 2" xfId="8877" xr:uid="{00000000-0005-0000-0000-00000F210000}"/>
    <cellStyle name="Normal 5 4 2 2 2 2 2" xfId="8878" xr:uid="{00000000-0005-0000-0000-000010210000}"/>
    <cellStyle name="Normal 5 4 2 2 2 2 3" xfId="8879" xr:uid="{00000000-0005-0000-0000-000011210000}"/>
    <cellStyle name="Normal 5 4 2 2 2 3" xfId="8880" xr:uid="{00000000-0005-0000-0000-000012210000}"/>
    <cellStyle name="Normal 5 4 2 2 2 4" xfId="8881" xr:uid="{00000000-0005-0000-0000-000013210000}"/>
    <cellStyle name="Normal 5 4 2 2 2 5" xfId="8882" xr:uid="{00000000-0005-0000-0000-000014210000}"/>
    <cellStyle name="Normal 5 4 2 2 3" xfId="8883" xr:uid="{00000000-0005-0000-0000-000015210000}"/>
    <cellStyle name="Normal 5 4 2 2 3 2" xfId="8884" xr:uid="{00000000-0005-0000-0000-000016210000}"/>
    <cellStyle name="Normal 5 4 2 2 3 2 2" xfId="8885" xr:uid="{00000000-0005-0000-0000-000017210000}"/>
    <cellStyle name="Normal 5 4 2 2 3 2 3" xfId="8886" xr:uid="{00000000-0005-0000-0000-000018210000}"/>
    <cellStyle name="Normal 5 4 2 2 3 3" xfId="8887" xr:uid="{00000000-0005-0000-0000-000019210000}"/>
    <cellStyle name="Normal 5 4 2 2 3 4" xfId="8888" xr:uid="{00000000-0005-0000-0000-00001A210000}"/>
    <cellStyle name="Normal 5 4 2 2 3 5" xfId="8889" xr:uid="{00000000-0005-0000-0000-00001B210000}"/>
    <cellStyle name="Normal 5 4 2 2 4" xfId="8890" xr:uid="{00000000-0005-0000-0000-00001C210000}"/>
    <cellStyle name="Normal 5 4 2 2 4 2" xfId="8891" xr:uid="{00000000-0005-0000-0000-00001D210000}"/>
    <cellStyle name="Normal 5 4 2 2 4 3" xfId="8892" xr:uid="{00000000-0005-0000-0000-00001E210000}"/>
    <cellStyle name="Normal 5 4 2 2 5" xfId="8893" xr:uid="{00000000-0005-0000-0000-00001F210000}"/>
    <cellStyle name="Normal 5 4 2 2 6" xfId="8894" xr:uid="{00000000-0005-0000-0000-000020210000}"/>
    <cellStyle name="Normal 5 4 2 2 7" xfId="8895" xr:uid="{00000000-0005-0000-0000-000021210000}"/>
    <cellStyle name="Normal 5 4 2 3" xfId="8896" xr:uid="{00000000-0005-0000-0000-000022210000}"/>
    <cellStyle name="Normal 5 4 2 3 2" xfId="8897" xr:uid="{00000000-0005-0000-0000-000023210000}"/>
    <cellStyle name="Normal 5 4 2 3 2 2" xfId="8898" xr:uid="{00000000-0005-0000-0000-000024210000}"/>
    <cellStyle name="Normal 5 4 2 3 2 3" xfId="8899" xr:uid="{00000000-0005-0000-0000-000025210000}"/>
    <cellStyle name="Normal 5 4 2 3 3" xfId="8900" xr:uid="{00000000-0005-0000-0000-000026210000}"/>
    <cellStyle name="Normal 5 4 2 3 4" xfId="8901" xr:uid="{00000000-0005-0000-0000-000027210000}"/>
    <cellStyle name="Normal 5 4 2 3 5" xfId="8902" xr:uid="{00000000-0005-0000-0000-000028210000}"/>
    <cellStyle name="Normal 5 4 2 4" xfId="8903" xr:uid="{00000000-0005-0000-0000-000029210000}"/>
    <cellStyle name="Normal 5 4 2 4 2" xfId="8904" xr:uid="{00000000-0005-0000-0000-00002A210000}"/>
    <cellStyle name="Normal 5 4 2 4 2 2" xfId="8905" xr:uid="{00000000-0005-0000-0000-00002B210000}"/>
    <cellStyle name="Normal 5 4 2 4 2 3" xfId="8906" xr:uid="{00000000-0005-0000-0000-00002C210000}"/>
    <cellStyle name="Normal 5 4 2 4 3" xfId="8907" xr:uid="{00000000-0005-0000-0000-00002D210000}"/>
    <cellStyle name="Normal 5 4 2 4 4" xfId="8908" xr:uid="{00000000-0005-0000-0000-00002E210000}"/>
    <cellStyle name="Normal 5 4 2 4 5" xfId="8909" xr:uid="{00000000-0005-0000-0000-00002F210000}"/>
    <cellStyle name="Normal 5 4 2 5" xfId="8910" xr:uid="{00000000-0005-0000-0000-000030210000}"/>
    <cellStyle name="Normal 5 4 2 5 2" xfId="8911" xr:uid="{00000000-0005-0000-0000-000031210000}"/>
    <cellStyle name="Normal 5 4 2 5 3" xfId="8912" xr:uid="{00000000-0005-0000-0000-000032210000}"/>
    <cellStyle name="Normal 5 4 2 6" xfId="8913" xr:uid="{00000000-0005-0000-0000-000033210000}"/>
    <cellStyle name="Normal 5 4 2 7" xfId="8914" xr:uid="{00000000-0005-0000-0000-000034210000}"/>
    <cellStyle name="Normal 5 4 2 8" xfId="8915" xr:uid="{00000000-0005-0000-0000-000035210000}"/>
    <cellStyle name="Normal 5 4 3" xfId="8916" xr:uid="{00000000-0005-0000-0000-000036210000}"/>
    <cellStyle name="Normal 5 4 3 2" xfId="8917" xr:uid="{00000000-0005-0000-0000-000037210000}"/>
    <cellStyle name="Normal 5 4 3 2 2" xfId="8918" xr:uid="{00000000-0005-0000-0000-000038210000}"/>
    <cellStyle name="Normal 5 4 3 2 2 2" xfId="8919" xr:uid="{00000000-0005-0000-0000-000039210000}"/>
    <cellStyle name="Normal 5 4 3 2 2 3" xfId="8920" xr:uid="{00000000-0005-0000-0000-00003A210000}"/>
    <cellStyle name="Normal 5 4 3 2 3" xfId="8921" xr:uid="{00000000-0005-0000-0000-00003B210000}"/>
    <cellStyle name="Normal 5 4 3 2 4" xfId="8922" xr:uid="{00000000-0005-0000-0000-00003C210000}"/>
    <cellStyle name="Normal 5 4 3 2 5" xfId="8923" xr:uid="{00000000-0005-0000-0000-00003D210000}"/>
    <cellStyle name="Normal 5 4 3 3" xfId="8924" xr:uid="{00000000-0005-0000-0000-00003E210000}"/>
    <cellStyle name="Normal 5 4 3 3 2" xfId="8925" xr:uid="{00000000-0005-0000-0000-00003F210000}"/>
    <cellStyle name="Normal 5 4 3 3 2 2" xfId="8926" xr:uid="{00000000-0005-0000-0000-000040210000}"/>
    <cellStyle name="Normal 5 4 3 3 2 3" xfId="8927" xr:uid="{00000000-0005-0000-0000-000041210000}"/>
    <cellStyle name="Normal 5 4 3 3 3" xfId="8928" xr:uid="{00000000-0005-0000-0000-000042210000}"/>
    <cellStyle name="Normal 5 4 3 3 4" xfId="8929" xr:uid="{00000000-0005-0000-0000-000043210000}"/>
    <cellStyle name="Normal 5 4 3 3 5" xfId="8930" xr:uid="{00000000-0005-0000-0000-000044210000}"/>
    <cellStyle name="Normal 5 4 3 4" xfId="8931" xr:uid="{00000000-0005-0000-0000-000045210000}"/>
    <cellStyle name="Normal 5 4 3 4 2" xfId="8932" xr:uid="{00000000-0005-0000-0000-000046210000}"/>
    <cellStyle name="Normal 5 4 3 4 3" xfId="8933" xr:uid="{00000000-0005-0000-0000-000047210000}"/>
    <cellStyle name="Normal 5 4 3 5" xfId="8934" xr:uid="{00000000-0005-0000-0000-000048210000}"/>
    <cellStyle name="Normal 5 4 3 6" xfId="8935" xr:uid="{00000000-0005-0000-0000-000049210000}"/>
    <cellStyle name="Normal 5 4 3 7" xfId="8936" xr:uid="{00000000-0005-0000-0000-00004A210000}"/>
    <cellStyle name="Normal 5 4 4" xfId="8937" xr:uid="{00000000-0005-0000-0000-00004B210000}"/>
    <cellStyle name="Normal 5 4 4 2" xfId="8938" xr:uid="{00000000-0005-0000-0000-00004C210000}"/>
    <cellStyle name="Normal 5 4 4 2 2" xfId="8939" xr:uid="{00000000-0005-0000-0000-00004D210000}"/>
    <cellStyle name="Normal 5 4 4 2 3" xfId="8940" xr:uid="{00000000-0005-0000-0000-00004E210000}"/>
    <cellStyle name="Normal 5 4 4 3" xfId="8941" xr:uid="{00000000-0005-0000-0000-00004F210000}"/>
    <cellStyle name="Normal 5 4 4 4" xfId="8942" xr:uid="{00000000-0005-0000-0000-000050210000}"/>
    <cellStyle name="Normal 5 4 4 5" xfId="8943" xr:uid="{00000000-0005-0000-0000-000051210000}"/>
    <cellStyle name="Normal 5 4 5" xfId="8944" xr:uid="{00000000-0005-0000-0000-000052210000}"/>
    <cellStyle name="Normal 5 4 5 2" xfId="8945" xr:uid="{00000000-0005-0000-0000-000053210000}"/>
    <cellStyle name="Normal 5 4 5 2 2" xfId="8946" xr:uid="{00000000-0005-0000-0000-000054210000}"/>
    <cellStyle name="Normal 5 4 5 2 3" xfId="8947" xr:uid="{00000000-0005-0000-0000-000055210000}"/>
    <cellStyle name="Normal 5 4 5 3" xfId="8948" xr:uid="{00000000-0005-0000-0000-000056210000}"/>
    <cellStyle name="Normal 5 4 5 4" xfId="8949" xr:uid="{00000000-0005-0000-0000-000057210000}"/>
    <cellStyle name="Normal 5 4 5 5" xfId="8950" xr:uid="{00000000-0005-0000-0000-000058210000}"/>
    <cellStyle name="Normal 5 4 6" xfId="8951" xr:uid="{00000000-0005-0000-0000-000059210000}"/>
    <cellStyle name="Normal 5 4 6 2" xfId="8952" xr:uid="{00000000-0005-0000-0000-00005A210000}"/>
    <cellStyle name="Normal 5 4 6 3" xfId="8953" xr:uid="{00000000-0005-0000-0000-00005B210000}"/>
    <cellStyle name="Normal 5 4 7" xfId="8954" xr:uid="{00000000-0005-0000-0000-00005C210000}"/>
    <cellStyle name="Normal 5 4 8" xfId="8955" xr:uid="{00000000-0005-0000-0000-00005D210000}"/>
    <cellStyle name="Normal 5 4 9" xfId="8956" xr:uid="{00000000-0005-0000-0000-00005E210000}"/>
    <cellStyle name="Normal 5 5" xfId="8957" xr:uid="{00000000-0005-0000-0000-00005F210000}"/>
    <cellStyle name="Normal 5 5 2" xfId="8958" xr:uid="{00000000-0005-0000-0000-000060210000}"/>
    <cellStyle name="Normal 5 5 2 2" xfId="8959" xr:uid="{00000000-0005-0000-0000-000061210000}"/>
    <cellStyle name="Normal 5 5 2 2 2" xfId="8960" xr:uid="{00000000-0005-0000-0000-000062210000}"/>
    <cellStyle name="Normal 5 5 2 2 2 2" xfId="8961" xr:uid="{00000000-0005-0000-0000-000063210000}"/>
    <cellStyle name="Normal 5 5 2 2 2 2 2" xfId="8962" xr:uid="{00000000-0005-0000-0000-000064210000}"/>
    <cellStyle name="Normal 5 5 2 2 2 2 3" xfId="8963" xr:uid="{00000000-0005-0000-0000-000065210000}"/>
    <cellStyle name="Normal 5 5 2 2 2 3" xfId="8964" xr:uid="{00000000-0005-0000-0000-000066210000}"/>
    <cellStyle name="Normal 5 5 2 2 2 4" xfId="8965" xr:uid="{00000000-0005-0000-0000-000067210000}"/>
    <cellStyle name="Normal 5 5 2 2 2 5" xfId="8966" xr:uid="{00000000-0005-0000-0000-000068210000}"/>
    <cellStyle name="Normal 5 5 2 2 3" xfId="8967" xr:uid="{00000000-0005-0000-0000-000069210000}"/>
    <cellStyle name="Normal 5 5 2 2 3 2" xfId="8968" xr:uid="{00000000-0005-0000-0000-00006A210000}"/>
    <cellStyle name="Normal 5 5 2 2 3 2 2" xfId="8969" xr:uid="{00000000-0005-0000-0000-00006B210000}"/>
    <cellStyle name="Normal 5 5 2 2 3 2 3" xfId="8970" xr:uid="{00000000-0005-0000-0000-00006C210000}"/>
    <cellStyle name="Normal 5 5 2 2 3 3" xfId="8971" xr:uid="{00000000-0005-0000-0000-00006D210000}"/>
    <cellStyle name="Normal 5 5 2 2 3 4" xfId="8972" xr:uid="{00000000-0005-0000-0000-00006E210000}"/>
    <cellStyle name="Normal 5 5 2 2 3 5" xfId="8973" xr:uid="{00000000-0005-0000-0000-00006F210000}"/>
    <cellStyle name="Normal 5 5 2 2 4" xfId="8974" xr:uid="{00000000-0005-0000-0000-000070210000}"/>
    <cellStyle name="Normal 5 5 2 2 4 2" xfId="8975" xr:uid="{00000000-0005-0000-0000-000071210000}"/>
    <cellStyle name="Normal 5 5 2 2 4 3" xfId="8976" xr:uid="{00000000-0005-0000-0000-000072210000}"/>
    <cellStyle name="Normal 5 5 2 2 5" xfId="8977" xr:uid="{00000000-0005-0000-0000-000073210000}"/>
    <cellStyle name="Normal 5 5 2 2 6" xfId="8978" xr:uid="{00000000-0005-0000-0000-000074210000}"/>
    <cellStyle name="Normal 5 5 2 2 7" xfId="8979" xr:uid="{00000000-0005-0000-0000-000075210000}"/>
    <cellStyle name="Normal 5 5 2 3" xfId="8980" xr:uid="{00000000-0005-0000-0000-000076210000}"/>
    <cellStyle name="Normal 5 5 2 3 2" xfId="8981" xr:uid="{00000000-0005-0000-0000-000077210000}"/>
    <cellStyle name="Normal 5 5 2 3 2 2" xfId="8982" xr:uid="{00000000-0005-0000-0000-000078210000}"/>
    <cellStyle name="Normal 5 5 2 3 2 3" xfId="8983" xr:uid="{00000000-0005-0000-0000-000079210000}"/>
    <cellStyle name="Normal 5 5 2 3 3" xfId="8984" xr:uid="{00000000-0005-0000-0000-00007A210000}"/>
    <cellStyle name="Normal 5 5 2 3 4" xfId="8985" xr:uid="{00000000-0005-0000-0000-00007B210000}"/>
    <cellStyle name="Normal 5 5 2 3 5" xfId="8986" xr:uid="{00000000-0005-0000-0000-00007C210000}"/>
    <cellStyle name="Normal 5 5 2 4" xfId="8987" xr:uid="{00000000-0005-0000-0000-00007D210000}"/>
    <cellStyle name="Normal 5 5 2 4 2" xfId="8988" xr:uid="{00000000-0005-0000-0000-00007E210000}"/>
    <cellStyle name="Normal 5 5 2 4 2 2" xfId="8989" xr:uid="{00000000-0005-0000-0000-00007F210000}"/>
    <cellStyle name="Normal 5 5 2 4 2 3" xfId="8990" xr:uid="{00000000-0005-0000-0000-000080210000}"/>
    <cellStyle name="Normal 5 5 2 4 3" xfId="8991" xr:uid="{00000000-0005-0000-0000-000081210000}"/>
    <cellStyle name="Normal 5 5 2 4 4" xfId="8992" xr:uid="{00000000-0005-0000-0000-000082210000}"/>
    <cellStyle name="Normal 5 5 2 4 5" xfId="8993" xr:uid="{00000000-0005-0000-0000-000083210000}"/>
    <cellStyle name="Normal 5 5 2 5" xfId="8994" xr:uid="{00000000-0005-0000-0000-000084210000}"/>
    <cellStyle name="Normal 5 5 2 5 2" xfId="8995" xr:uid="{00000000-0005-0000-0000-000085210000}"/>
    <cellStyle name="Normal 5 5 2 5 3" xfId="8996" xr:uid="{00000000-0005-0000-0000-000086210000}"/>
    <cellStyle name="Normal 5 5 2 6" xfId="8997" xr:uid="{00000000-0005-0000-0000-000087210000}"/>
    <cellStyle name="Normal 5 5 2 7" xfId="8998" xr:uid="{00000000-0005-0000-0000-000088210000}"/>
    <cellStyle name="Normal 5 5 2 8" xfId="8999" xr:uid="{00000000-0005-0000-0000-000089210000}"/>
    <cellStyle name="Normal 5 5 3" xfId="9000" xr:uid="{00000000-0005-0000-0000-00008A210000}"/>
    <cellStyle name="Normal 5 5 3 2" xfId="9001" xr:uid="{00000000-0005-0000-0000-00008B210000}"/>
    <cellStyle name="Normal 5 5 3 2 2" xfId="9002" xr:uid="{00000000-0005-0000-0000-00008C210000}"/>
    <cellStyle name="Normal 5 5 3 2 2 2" xfId="9003" xr:uid="{00000000-0005-0000-0000-00008D210000}"/>
    <cellStyle name="Normal 5 5 3 2 2 3" xfId="9004" xr:uid="{00000000-0005-0000-0000-00008E210000}"/>
    <cellStyle name="Normal 5 5 3 2 3" xfId="9005" xr:uid="{00000000-0005-0000-0000-00008F210000}"/>
    <cellStyle name="Normal 5 5 3 2 4" xfId="9006" xr:uid="{00000000-0005-0000-0000-000090210000}"/>
    <cellStyle name="Normal 5 5 3 2 5" xfId="9007" xr:uid="{00000000-0005-0000-0000-000091210000}"/>
    <cellStyle name="Normal 5 5 3 3" xfId="9008" xr:uid="{00000000-0005-0000-0000-000092210000}"/>
    <cellStyle name="Normal 5 5 3 3 2" xfId="9009" xr:uid="{00000000-0005-0000-0000-000093210000}"/>
    <cellStyle name="Normal 5 5 3 3 2 2" xfId="9010" xr:uid="{00000000-0005-0000-0000-000094210000}"/>
    <cellStyle name="Normal 5 5 3 3 2 3" xfId="9011" xr:uid="{00000000-0005-0000-0000-000095210000}"/>
    <cellStyle name="Normal 5 5 3 3 3" xfId="9012" xr:uid="{00000000-0005-0000-0000-000096210000}"/>
    <cellStyle name="Normal 5 5 3 3 4" xfId="9013" xr:uid="{00000000-0005-0000-0000-000097210000}"/>
    <cellStyle name="Normal 5 5 3 3 5" xfId="9014" xr:uid="{00000000-0005-0000-0000-000098210000}"/>
    <cellStyle name="Normal 5 5 3 4" xfId="9015" xr:uid="{00000000-0005-0000-0000-000099210000}"/>
    <cellStyle name="Normal 5 5 3 4 2" xfId="9016" xr:uid="{00000000-0005-0000-0000-00009A210000}"/>
    <cellStyle name="Normal 5 5 3 4 3" xfId="9017" xr:uid="{00000000-0005-0000-0000-00009B210000}"/>
    <cellStyle name="Normal 5 5 3 5" xfId="9018" xr:uid="{00000000-0005-0000-0000-00009C210000}"/>
    <cellStyle name="Normal 5 5 3 6" xfId="9019" xr:uid="{00000000-0005-0000-0000-00009D210000}"/>
    <cellStyle name="Normal 5 5 3 7" xfId="9020" xr:uid="{00000000-0005-0000-0000-00009E210000}"/>
    <cellStyle name="Normal 5 5 4" xfId="9021" xr:uid="{00000000-0005-0000-0000-00009F210000}"/>
    <cellStyle name="Normal 5 5 4 2" xfId="9022" xr:uid="{00000000-0005-0000-0000-0000A0210000}"/>
    <cellStyle name="Normal 5 5 4 2 2" xfId="9023" xr:uid="{00000000-0005-0000-0000-0000A1210000}"/>
    <cellStyle name="Normal 5 5 4 2 3" xfId="9024" xr:uid="{00000000-0005-0000-0000-0000A2210000}"/>
    <cellStyle name="Normal 5 5 4 3" xfId="9025" xr:uid="{00000000-0005-0000-0000-0000A3210000}"/>
    <cellStyle name="Normal 5 5 4 4" xfId="9026" xr:uid="{00000000-0005-0000-0000-0000A4210000}"/>
    <cellStyle name="Normal 5 5 4 5" xfId="9027" xr:uid="{00000000-0005-0000-0000-0000A5210000}"/>
    <cellStyle name="Normal 5 5 5" xfId="9028" xr:uid="{00000000-0005-0000-0000-0000A6210000}"/>
    <cellStyle name="Normal 5 5 5 2" xfId="9029" xr:uid="{00000000-0005-0000-0000-0000A7210000}"/>
    <cellStyle name="Normal 5 5 5 2 2" xfId="9030" xr:uid="{00000000-0005-0000-0000-0000A8210000}"/>
    <cellStyle name="Normal 5 5 5 2 3" xfId="9031" xr:uid="{00000000-0005-0000-0000-0000A9210000}"/>
    <cellStyle name="Normal 5 5 5 3" xfId="9032" xr:uid="{00000000-0005-0000-0000-0000AA210000}"/>
    <cellStyle name="Normal 5 5 5 4" xfId="9033" xr:uid="{00000000-0005-0000-0000-0000AB210000}"/>
    <cellStyle name="Normal 5 5 5 5" xfId="9034" xr:uid="{00000000-0005-0000-0000-0000AC210000}"/>
    <cellStyle name="Normal 5 5 6" xfId="9035" xr:uid="{00000000-0005-0000-0000-0000AD210000}"/>
    <cellStyle name="Normal 5 5 6 2" xfId="9036" xr:uid="{00000000-0005-0000-0000-0000AE210000}"/>
    <cellStyle name="Normal 5 5 6 3" xfId="9037" xr:uid="{00000000-0005-0000-0000-0000AF210000}"/>
    <cellStyle name="Normal 5 5 7" xfId="9038" xr:uid="{00000000-0005-0000-0000-0000B0210000}"/>
    <cellStyle name="Normal 5 5 8" xfId="9039" xr:uid="{00000000-0005-0000-0000-0000B1210000}"/>
    <cellStyle name="Normal 5 5 9" xfId="9040" xr:uid="{00000000-0005-0000-0000-0000B2210000}"/>
    <cellStyle name="Normal 5 6" xfId="9041" xr:uid="{00000000-0005-0000-0000-0000B3210000}"/>
    <cellStyle name="Normal 5 6 2" xfId="9042" xr:uid="{00000000-0005-0000-0000-0000B4210000}"/>
    <cellStyle name="Normal 5 6 2 2" xfId="9043" xr:uid="{00000000-0005-0000-0000-0000B5210000}"/>
    <cellStyle name="Normal 5 6 2 2 2" xfId="9044" xr:uid="{00000000-0005-0000-0000-0000B6210000}"/>
    <cellStyle name="Normal 5 6 2 2 2 2" xfId="9045" xr:uid="{00000000-0005-0000-0000-0000B7210000}"/>
    <cellStyle name="Normal 5 6 2 2 2 3" xfId="9046" xr:uid="{00000000-0005-0000-0000-0000B8210000}"/>
    <cellStyle name="Normal 5 6 2 2 3" xfId="9047" xr:uid="{00000000-0005-0000-0000-0000B9210000}"/>
    <cellStyle name="Normal 5 6 2 2 4" xfId="9048" xr:uid="{00000000-0005-0000-0000-0000BA210000}"/>
    <cellStyle name="Normal 5 6 2 2 5" xfId="9049" xr:uid="{00000000-0005-0000-0000-0000BB210000}"/>
    <cellStyle name="Normal 5 6 2 3" xfId="9050" xr:uid="{00000000-0005-0000-0000-0000BC210000}"/>
    <cellStyle name="Normal 5 6 2 3 2" xfId="9051" xr:uid="{00000000-0005-0000-0000-0000BD210000}"/>
    <cellStyle name="Normal 5 6 2 3 2 2" xfId="9052" xr:uid="{00000000-0005-0000-0000-0000BE210000}"/>
    <cellStyle name="Normal 5 6 2 3 2 3" xfId="9053" xr:uid="{00000000-0005-0000-0000-0000BF210000}"/>
    <cellStyle name="Normal 5 6 2 3 3" xfId="9054" xr:uid="{00000000-0005-0000-0000-0000C0210000}"/>
    <cellStyle name="Normal 5 6 2 3 4" xfId="9055" xr:uid="{00000000-0005-0000-0000-0000C1210000}"/>
    <cellStyle name="Normal 5 6 2 3 5" xfId="9056" xr:uid="{00000000-0005-0000-0000-0000C2210000}"/>
    <cellStyle name="Normal 5 6 2 4" xfId="9057" xr:uid="{00000000-0005-0000-0000-0000C3210000}"/>
    <cellStyle name="Normal 5 6 2 4 2" xfId="9058" xr:uid="{00000000-0005-0000-0000-0000C4210000}"/>
    <cellStyle name="Normal 5 6 2 4 3" xfId="9059" xr:uid="{00000000-0005-0000-0000-0000C5210000}"/>
    <cellStyle name="Normal 5 6 2 5" xfId="9060" xr:uid="{00000000-0005-0000-0000-0000C6210000}"/>
    <cellStyle name="Normal 5 6 2 6" xfId="9061" xr:uid="{00000000-0005-0000-0000-0000C7210000}"/>
    <cellStyle name="Normal 5 6 2 7" xfId="9062" xr:uid="{00000000-0005-0000-0000-0000C8210000}"/>
    <cellStyle name="Normal 5 6 3" xfId="9063" xr:uid="{00000000-0005-0000-0000-0000C9210000}"/>
    <cellStyle name="Normal 5 6 3 2" xfId="9064" xr:uid="{00000000-0005-0000-0000-0000CA210000}"/>
    <cellStyle name="Normal 5 6 3 2 2" xfId="9065" xr:uid="{00000000-0005-0000-0000-0000CB210000}"/>
    <cellStyle name="Normal 5 6 3 2 3" xfId="9066" xr:uid="{00000000-0005-0000-0000-0000CC210000}"/>
    <cellStyle name="Normal 5 6 3 3" xfId="9067" xr:uid="{00000000-0005-0000-0000-0000CD210000}"/>
    <cellStyle name="Normal 5 6 3 4" xfId="9068" xr:uid="{00000000-0005-0000-0000-0000CE210000}"/>
    <cellStyle name="Normal 5 6 3 5" xfId="9069" xr:uid="{00000000-0005-0000-0000-0000CF210000}"/>
    <cellStyle name="Normal 5 6 4" xfId="9070" xr:uid="{00000000-0005-0000-0000-0000D0210000}"/>
    <cellStyle name="Normal 5 6 4 2" xfId="9071" xr:uid="{00000000-0005-0000-0000-0000D1210000}"/>
    <cellStyle name="Normal 5 6 4 2 2" xfId="9072" xr:uid="{00000000-0005-0000-0000-0000D2210000}"/>
    <cellStyle name="Normal 5 6 4 2 3" xfId="9073" xr:uid="{00000000-0005-0000-0000-0000D3210000}"/>
    <cellStyle name="Normal 5 6 4 3" xfId="9074" xr:uid="{00000000-0005-0000-0000-0000D4210000}"/>
    <cellStyle name="Normal 5 6 4 4" xfId="9075" xr:uid="{00000000-0005-0000-0000-0000D5210000}"/>
    <cellStyle name="Normal 5 6 4 5" xfId="9076" xr:uid="{00000000-0005-0000-0000-0000D6210000}"/>
    <cellStyle name="Normal 5 6 5" xfId="9077" xr:uid="{00000000-0005-0000-0000-0000D7210000}"/>
    <cellStyle name="Normal 5 6 5 2" xfId="9078" xr:uid="{00000000-0005-0000-0000-0000D8210000}"/>
    <cellStyle name="Normal 5 6 5 3" xfId="9079" xr:uid="{00000000-0005-0000-0000-0000D9210000}"/>
    <cellStyle name="Normal 5 6 6" xfId="9080" xr:uid="{00000000-0005-0000-0000-0000DA210000}"/>
    <cellStyle name="Normal 5 6 7" xfId="9081" xr:uid="{00000000-0005-0000-0000-0000DB210000}"/>
    <cellStyle name="Normal 5 6 8" xfId="9082" xr:uid="{00000000-0005-0000-0000-0000DC210000}"/>
    <cellStyle name="Normal 5 7" xfId="9083" xr:uid="{00000000-0005-0000-0000-0000DD210000}"/>
    <cellStyle name="Normal 5 7 2" xfId="9084" xr:uid="{00000000-0005-0000-0000-0000DE210000}"/>
    <cellStyle name="Normal 5 7 2 2" xfId="9085" xr:uid="{00000000-0005-0000-0000-0000DF210000}"/>
    <cellStyle name="Normal 5 7 2 2 2" xfId="9086" xr:uid="{00000000-0005-0000-0000-0000E0210000}"/>
    <cellStyle name="Normal 5 7 2 2 3" xfId="9087" xr:uid="{00000000-0005-0000-0000-0000E1210000}"/>
    <cellStyle name="Normal 5 7 2 3" xfId="9088" xr:uid="{00000000-0005-0000-0000-0000E2210000}"/>
    <cellStyle name="Normal 5 7 2 4" xfId="9089" xr:uid="{00000000-0005-0000-0000-0000E3210000}"/>
    <cellStyle name="Normal 5 7 2 5" xfId="9090" xr:uid="{00000000-0005-0000-0000-0000E4210000}"/>
    <cellStyle name="Normal 5 7 3" xfId="9091" xr:uid="{00000000-0005-0000-0000-0000E5210000}"/>
    <cellStyle name="Normal 5 7 3 2" xfId="9092" xr:uid="{00000000-0005-0000-0000-0000E6210000}"/>
    <cellStyle name="Normal 5 7 3 2 2" xfId="9093" xr:uid="{00000000-0005-0000-0000-0000E7210000}"/>
    <cellStyle name="Normal 5 7 3 2 3" xfId="9094" xr:uid="{00000000-0005-0000-0000-0000E8210000}"/>
    <cellStyle name="Normal 5 7 3 3" xfId="9095" xr:uid="{00000000-0005-0000-0000-0000E9210000}"/>
    <cellStyle name="Normal 5 7 3 4" xfId="9096" xr:uid="{00000000-0005-0000-0000-0000EA210000}"/>
    <cellStyle name="Normal 5 7 3 5" xfId="9097" xr:uid="{00000000-0005-0000-0000-0000EB210000}"/>
    <cellStyle name="Normal 5 8" xfId="9098" xr:uid="{00000000-0005-0000-0000-0000EC210000}"/>
    <cellStyle name="Normal 5 8 2" xfId="9099" xr:uid="{00000000-0005-0000-0000-0000ED210000}"/>
    <cellStyle name="Normal 5 8 2 2" xfId="9100" xr:uid="{00000000-0005-0000-0000-0000EE210000}"/>
    <cellStyle name="Normal 5 8 2 2 2" xfId="9101" xr:uid="{00000000-0005-0000-0000-0000EF210000}"/>
    <cellStyle name="Normal 5 8 2 2 3" xfId="9102" xr:uid="{00000000-0005-0000-0000-0000F0210000}"/>
    <cellStyle name="Normal 5 8 2 3" xfId="9103" xr:uid="{00000000-0005-0000-0000-0000F1210000}"/>
    <cellStyle name="Normal 5 8 2 4" xfId="9104" xr:uid="{00000000-0005-0000-0000-0000F2210000}"/>
    <cellStyle name="Normal 5 8 2 5" xfId="9105" xr:uid="{00000000-0005-0000-0000-0000F3210000}"/>
    <cellStyle name="Normal 5 8 3" xfId="9106" xr:uid="{00000000-0005-0000-0000-0000F4210000}"/>
    <cellStyle name="Normal 5 8 3 2" xfId="9107" xr:uid="{00000000-0005-0000-0000-0000F5210000}"/>
    <cellStyle name="Normal 5 8 3 2 2" xfId="9108" xr:uid="{00000000-0005-0000-0000-0000F6210000}"/>
    <cellStyle name="Normal 5 8 3 2 3" xfId="9109" xr:uid="{00000000-0005-0000-0000-0000F7210000}"/>
    <cellStyle name="Normal 5 8 3 3" xfId="9110" xr:uid="{00000000-0005-0000-0000-0000F8210000}"/>
    <cellStyle name="Normal 5 8 3 4" xfId="9111" xr:uid="{00000000-0005-0000-0000-0000F9210000}"/>
    <cellStyle name="Normal 5 8 3 5" xfId="9112" xr:uid="{00000000-0005-0000-0000-0000FA210000}"/>
    <cellStyle name="Normal 5 8 4" xfId="9113" xr:uid="{00000000-0005-0000-0000-0000FB210000}"/>
    <cellStyle name="Normal 5 8 4 2" xfId="9114" xr:uid="{00000000-0005-0000-0000-0000FC210000}"/>
    <cellStyle name="Normal 5 8 4 3" xfId="9115" xr:uid="{00000000-0005-0000-0000-0000FD210000}"/>
    <cellStyle name="Normal 5 8 5" xfId="9116" xr:uid="{00000000-0005-0000-0000-0000FE210000}"/>
    <cellStyle name="Normal 5 8 6" xfId="9117" xr:uid="{00000000-0005-0000-0000-0000FF210000}"/>
    <cellStyle name="Normal 5 8 7" xfId="9118" xr:uid="{00000000-0005-0000-0000-000000220000}"/>
    <cellStyle name="Normal 5 9" xfId="9119" xr:uid="{00000000-0005-0000-0000-000001220000}"/>
    <cellStyle name="Normal 5 9 2" xfId="9120" xr:uid="{00000000-0005-0000-0000-000002220000}"/>
    <cellStyle name="Normal 5 9 2 2" xfId="9121" xr:uid="{00000000-0005-0000-0000-000003220000}"/>
    <cellStyle name="Normal 5 9 2 3" xfId="9122" xr:uid="{00000000-0005-0000-0000-000004220000}"/>
    <cellStyle name="Normal 5 9 3" xfId="9123" xr:uid="{00000000-0005-0000-0000-000005220000}"/>
    <cellStyle name="Normal 5 9 4" xfId="9124" xr:uid="{00000000-0005-0000-0000-000006220000}"/>
    <cellStyle name="Normal 5 9 5" xfId="9125" xr:uid="{00000000-0005-0000-0000-000007220000}"/>
    <cellStyle name="Normal 53" xfId="9126" xr:uid="{00000000-0005-0000-0000-000008220000}"/>
    <cellStyle name="Normal 53 2" xfId="9127" xr:uid="{00000000-0005-0000-0000-000009220000}"/>
    <cellStyle name="Normal 6" xfId="193" xr:uid="{00000000-0005-0000-0000-00000A220000}"/>
    <cellStyle name="Normal 6 10" xfId="773" xr:uid="{00000000-0005-0000-0000-00000B220000}"/>
    <cellStyle name="Normal 6 10 2" xfId="989" xr:uid="{00000000-0005-0000-0000-00000C220000}"/>
    <cellStyle name="Normal 6 10 2 2" xfId="9746" xr:uid="{00000000-0005-0000-0000-00000D220000}"/>
    <cellStyle name="Normal 6 10 3" xfId="9530" xr:uid="{00000000-0005-0000-0000-00000E220000}"/>
    <cellStyle name="Normal 6 11" xfId="845" xr:uid="{00000000-0005-0000-0000-00000F220000}"/>
    <cellStyle name="Normal 6 11 2" xfId="9602" xr:uid="{00000000-0005-0000-0000-000010220000}"/>
    <cellStyle name="Normal 6 12" xfId="9384" xr:uid="{00000000-0005-0000-0000-000011220000}"/>
    <cellStyle name="Normal 6 2" xfId="194" xr:uid="{00000000-0005-0000-0000-000012220000}"/>
    <cellStyle name="Normal 6 2 10" xfId="9385" xr:uid="{00000000-0005-0000-0000-000013220000}"/>
    <cellStyle name="Normal 6 2 2" xfId="195" xr:uid="{00000000-0005-0000-0000-000014220000}"/>
    <cellStyle name="Normal 6 2 2 2" xfId="196" xr:uid="{00000000-0005-0000-0000-000015220000}"/>
    <cellStyle name="Normal 6 2 2 2 2" xfId="371" xr:uid="{00000000-0005-0000-0000-000016220000}"/>
    <cellStyle name="Normal 6 2 2 2 2 2" xfId="705" xr:uid="{00000000-0005-0000-0000-000017220000}"/>
    <cellStyle name="Normal 6 2 2 2 2 2 2" xfId="933" xr:uid="{00000000-0005-0000-0000-000018220000}"/>
    <cellStyle name="Normal 6 2 2 2 2 2 2 2" xfId="9690" xr:uid="{00000000-0005-0000-0000-000019220000}"/>
    <cellStyle name="Normal 6 2 2 2 2 2 3" xfId="9474" xr:uid="{00000000-0005-0000-0000-00001A220000}"/>
    <cellStyle name="Normal 6 2 2 2 2 3" xfId="789" xr:uid="{00000000-0005-0000-0000-00001B220000}"/>
    <cellStyle name="Normal 6 2 2 2 2 3 2" xfId="1005" xr:uid="{00000000-0005-0000-0000-00001C220000}"/>
    <cellStyle name="Normal 6 2 2 2 2 3 2 2" xfId="9762" xr:uid="{00000000-0005-0000-0000-00001D220000}"/>
    <cellStyle name="Normal 6 2 2 2 2 3 3" xfId="9546" xr:uid="{00000000-0005-0000-0000-00001E220000}"/>
    <cellStyle name="Normal 6 2 2 2 2 4" xfId="861" xr:uid="{00000000-0005-0000-0000-00001F220000}"/>
    <cellStyle name="Normal 6 2 2 2 2 4 2" xfId="9618" xr:uid="{00000000-0005-0000-0000-000020220000}"/>
    <cellStyle name="Normal 6 2 2 2 2 5" xfId="9402" xr:uid="{00000000-0005-0000-0000-000021220000}"/>
    <cellStyle name="Normal 6 2 2 2 3" xfId="413" xr:uid="{00000000-0005-0000-0000-000022220000}"/>
    <cellStyle name="Normal 6 2 2 2 3 2" xfId="718" xr:uid="{00000000-0005-0000-0000-000023220000}"/>
    <cellStyle name="Normal 6 2 2 2 3 2 2" xfId="946" xr:uid="{00000000-0005-0000-0000-000024220000}"/>
    <cellStyle name="Normal 6 2 2 2 3 2 2 2" xfId="9703" xr:uid="{00000000-0005-0000-0000-000025220000}"/>
    <cellStyle name="Normal 6 2 2 2 3 2 3" xfId="9487" xr:uid="{00000000-0005-0000-0000-000026220000}"/>
    <cellStyle name="Normal 6 2 2 2 3 3" xfId="802" xr:uid="{00000000-0005-0000-0000-000027220000}"/>
    <cellStyle name="Normal 6 2 2 2 3 3 2" xfId="1018" xr:uid="{00000000-0005-0000-0000-000028220000}"/>
    <cellStyle name="Normal 6 2 2 2 3 3 2 2" xfId="9775" xr:uid="{00000000-0005-0000-0000-000029220000}"/>
    <cellStyle name="Normal 6 2 2 2 3 3 3" xfId="9559" xr:uid="{00000000-0005-0000-0000-00002A220000}"/>
    <cellStyle name="Normal 6 2 2 2 3 4" xfId="874" xr:uid="{00000000-0005-0000-0000-00002B220000}"/>
    <cellStyle name="Normal 6 2 2 2 3 4 2" xfId="9631" xr:uid="{00000000-0005-0000-0000-00002C220000}"/>
    <cellStyle name="Normal 6 2 2 2 3 5" xfId="9415" xr:uid="{00000000-0005-0000-0000-00002D220000}"/>
    <cellStyle name="Normal 6 2 2 2 4" xfId="652" xr:uid="{00000000-0005-0000-0000-00002E220000}"/>
    <cellStyle name="Normal 6 2 2 2 4 2" xfId="757" xr:uid="{00000000-0005-0000-0000-00002F220000}"/>
    <cellStyle name="Normal 6 2 2 2 4 2 2" xfId="973" xr:uid="{00000000-0005-0000-0000-000030220000}"/>
    <cellStyle name="Normal 6 2 2 2 4 2 2 2" xfId="9730" xr:uid="{00000000-0005-0000-0000-000031220000}"/>
    <cellStyle name="Normal 6 2 2 2 4 2 3" xfId="9514" xr:uid="{00000000-0005-0000-0000-000032220000}"/>
    <cellStyle name="Normal 6 2 2 2 4 3" xfId="829" xr:uid="{00000000-0005-0000-0000-000033220000}"/>
    <cellStyle name="Normal 6 2 2 2 4 3 2" xfId="1045" xr:uid="{00000000-0005-0000-0000-000034220000}"/>
    <cellStyle name="Normal 6 2 2 2 4 3 2 2" xfId="9802" xr:uid="{00000000-0005-0000-0000-000035220000}"/>
    <cellStyle name="Normal 6 2 2 2 4 3 3" xfId="9586" xr:uid="{00000000-0005-0000-0000-000036220000}"/>
    <cellStyle name="Normal 6 2 2 2 4 4" xfId="901" xr:uid="{00000000-0005-0000-0000-000037220000}"/>
    <cellStyle name="Normal 6 2 2 2 4 4 2" xfId="9658" xr:uid="{00000000-0005-0000-0000-000038220000}"/>
    <cellStyle name="Normal 6 2 2 2 4 5" xfId="9442" xr:uid="{00000000-0005-0000-0000-000039220000}"/>
    <cellStyle name="Normal 6 2 2 2 5" xfId="691" xr:uid="{00000000-0005-0000-0000-00003A220000}"/>
    <cellStyle name="Normal 6 2 2 2 5 2" xfId="920" xr:uid="{00000000-0005-0000-0000-00003B220000}"/>
    <cellStyle name="Normal 6 2 2 2 5 2 2" xfId="9677" xr:uid="{00000000-0005-0000-0000-00003C220000}"/>
    <cellStyle name="Normal 6 2 2 2 5 3" xfId="9461" xr:uid="{00000000-0005-0000-0000-00003D220000}"/>
    <cellStyle name="Normal 6 2 2 2 6" xfId="776" xr:uid="{00000000-0005-0000-0000-00003E220000}"/>
    <cellStyle name="Normal 6 2 2 2 6 2" xfId="992" xr:uid="{00000000-0005-0000-0000-00003F220000}"/>
    <cellStyle name="Normal 6 2 2 2 6 2 2" xfId="9749" xr:uid="{00000000-0005-0000-0000-000040220000}"/>
    <cellStyle name="Normal 6 2 2 2 6 3" xfId="9533" xr:uid="{00000000-0005-0000-0000-000041220000}"/>
    <cellStyle name="Normal 6 2 2 2 7" xfId="848" xr:uid="{00000000-0005-0000-0000-000042220000}"/>
    <cellStyle name="Normal 6 2 2 2 7 2" xfId="9605" xr:uid="{00000000-0005-0000-0000-000043220000}"/>
    <cellStyle name="Normal 6 2 2 2 8" xfId="9387" xr:uid="{00000000-0005-0000-0000-000044220000}"/>
    <cellStyle name="Normal 6 2 2 3" xfId="370" xr:uid="{00000000-0005-0000-0000-000045220000}"/>
    <cellStyle name="Normal 6 2 2 3 2" xfId="704" xr:uid="{00000000-0005-0000-0000-000046220000}"/>
    <cellStyle name="Normal 6 2 2 3 2 2" xfId="932" xr:uid="{00000000-0005-0000-0000-000047220000}"/>
    <cellStyle name="Normal 6 2 2 3 2 2 2" xfId="9689" xr:uid="{00000000-0005-0000-0000-000048220000}"/>
    <cellStyle name="Normal 6 2 2 3 2 3" xfId="9473" xr:uid="{00000000-0005-0000-0000-000049220000}"/>
    <cellStyle name="Normal 6 2 2 3 3" xfId="788" xr:uid="{00000000-0005-0000-0000-00004A220000}"/>
    <cellStyle name="Normal 6 2 2 3 3 2" xfId="1004" xr:uid="{00000000-0005-0000-0000-00004B220000}"/>
    <cellStyle name="Normal 6 2 2 3 3 2 2" xfId="9761" xr:uid="{00000000-0005-0000-0000-00004C220000}"/>
    <cellStyle name="Normal 6 2 2 3 3 3" xfId="9545" xr:uid="{00000000-0005-0000-0000-00004D220000}"/>
    <cellStyle name="Normal 6 2 2 3 4" xfId="860" xr:uid="{00000000-0005-0000-0000-00004E220000}"/>
    <cellStyle name="Normal 6 2 2 3 4 2" xfId="9617" xr:uid="{00000000-0005-0000-0000-00004F220000}"/>
    <cellStyle name="Normal 6 2 2 3 5" xfId="9401" xr:uid="{00000000-0005-0000-0000-000050220000}"/>
    <cellStyle name="Normal 6 2 2 4" xfId="412" xr:uid="{00000000-0005-0000-0000-000051220000}"/>
    <cellStyle name="Normal 6 2 2 4 2" xfId="717" xr:uid="{00000000-0005-0000-0000-000052220000}"/>
    <cellStyle name="Normal 6 2 2 4 2 2" xfId="945" xr:uid="{00000000-0005-0000-0000-000053220000}"/>
    <cellStyle name="Normal 6 2 2 4 2 2 2" xfId="9702" xr:uid="{00000000-0005-0000-0000-000054220000}"/>
    <cellStyle name="Normal 6 2 2 4 2 3" xfId="9486" xr:uid="{00000000-0005-0000-0000-000055220000}"/>
    <cellStyle name="Normal 6 2 2 4 3" xfId="801" xr:uid="{00000000-0005-0000-0000-000056220000}"/>
    <cellStyle name="Normal 6 2 2 4 3 2" xfId="1017" xr:uid="{00000000-0005-0000-0000-000057220000}"/>
    <cellStyle name="Normal 6 2 2 4 3 2 2" xfId="9774" xr:uid="{00000000-0005-0000-0000-000058220000}"/>
    <cellStyle name="Normal 6 2 2 4 3 3" xfId="9558" xr:uid="{00000000-0005-0000-0000-000059220000}"/>
    <cellStyle name="Normal 6 2 2 4 4" xfId="873" xr:uid="{00000000-0005-0000-0000-00005A220000}"/>
    <cellStyle name="Normal 6 2 2 4 4 2" xfId="9630" xr:uid="{00000000-0005-0000-0000-00005B220000}"/>
    <cellStyle name="Normal 6 2 2 4 5" xfId="9414" xr:uid="{00000000-0005-0000-0000-00005C220000}"/>
    <cellStyle name="Normal 6 2 2 5" xfId="651" xr:uid="{00000000-0005-0000-0000-00005D220000}"/>
    <cellStyle name="Normal 6 2 2 5 2" xfId="756" xr:uid="{00000000-0005-0000-0000-00005E220000}"/>
    <cellStyle name="Normal 6 2 2 5 2 2" xfId="972" xr:uid="{00000000-0005-0000-0000-00005F220000}"/>
    <cellStyle name="Normal 6 2 2 5 2 2 2" xfId="9729" xr:uid="{00000000-0005-0000-0000-000060220000}"/>
    <cellStyle name="Normal 6 2 2 5 2 3" xfId="9513" xr:uid="{00000000-0005-0000-0000-000061220000}"/>
    <cellStyle name="Normal 6 2 2 5 3" xfId="828" xr:uid="{00000000-0005-0000-0000-000062220000}"/>
    <cellStyle name="Normal 6 2 2 5 3 2" xfId="1044" xr:uid="{00000000-0005-0000-0000-000063220000}"/>
    <cellStyle name="Normal 6 2 2 5 3 2 2" xfId="9801" xr:uid="{00000000-0005-0000-0000-000064220000}"/>
    <cellStyle name="Normal 6 2 2 5 3 3" xfId="9585" xr:uid="{00000000-0005-0000-0000-000065220000}"/>
    <cellStyle name="Normal 6 2 2 5 4" xfId="900" xr:uid="{00000000-0005-0000-0000-000066220000}"/>
    <cellStyle name="Normal 6 2 2 5 4 2" xfId="9657" xr:uid="{00000000-0005-0000-0000-000067220000}"/>
    <cellStyle name="Normal 6 2 2 5 5" xfId="9441" xr:uid="{00000000-0005-0000-0000-000068220000}"/>
    <cellStyle name="Normal 6 2 2 6" xfId="690" xr:uid="{00000000-0005-0000-0000-000069220000}"/>
    <cellStyle name="Normal 6 2 2 6 2" xfId="919" xr:uid="{00000000-0005-0000-0000-00006A220000}"/>
    <cellStyle name="Normal 6 2 2 6 2 2" xfId="9676" xr:uid="{00000000-0005-0000-0000-00006B220000}"/>
    <cellStyle name="Normal 6 2 2 6 3" xfId="9460" xr:uid="{00000000-0005-0000-0000-00006C220000}"/>
    <cellStyle name="Normal 6 2 2 7" xfId="775" xr:uid="{00000000-0005-0000-0000-00006D220000}"/>
    <cellStyle name="Normal 6 2 2 7 2" xfId="991" xr:uid="{00000000-0005-0000-0000-00006E220000}"/>
    <cellStyle name="Normal 6 2 2 7 2 2" xfId="9748" xr:uid="{00000000-0005-0000-0000-00006F220000}"/>
    <cellStyle name="Normal 6 2 2 7 3" xfId="9532" xr:uid="{00000000-0005-0000-0000-000070220000}"/>
    <cellStyle name="Normal 6 2 2 8" xfId="847" xr:uid="{00000000-0005-0000-0000-000071220000}"/>
    <cellStyle name="Normal 6 2 2 8 2" xfId="9604" xr:uid="{00000000-0005-0000-0000-000072220000}"/>
    <cellStyle name="Normal 6 2 2 9" xfId="9386" xr:uid="{00000000-0005-0000-0000-000073220000}"/>
    <cellStyle name="Normal 6 2 3" xfId="197" xr:uid="{00000000-0005-0000-0000-000074220000}"/>
    <cellStyle name="Normal 6 2 3 2" xfId="372" xr:uid="{00000000-0005-0000-0000-000075220000}"/>
    <cellStyle name="Normal 6 2 3 2 2" xfId="706" xr:uid="{00000000-0005-0000-0000-000076220000}"/>
    <cellStyle name="Normal 6 2 3 2 2 2" xfId="934" xr:uid="{00000000-0005-0000-0000-000077220000}"/>
    <cellStyle name="Normal 6 2 3 2 2 2 2" xfId="9691" xr:uid="{00000000-0005-0000-0000-000078220000}"/>
    <cellStyle name="Normal 6 2 3 2 2 3" xfId="9475" xr:uid="{00000000-0005-0000-0000-000079220000}"/>
    <cellStyle name="Normal 6 2 3 2 3" xfId="790" xr:uid="{00000000-0005-0000-0000-00007A220000}"/>
    <cellStyle name="Normal 6 2 3 2 3 2" xfId="1006" xr:uid="{00000000-0005-0000-0000-00007B220000}"/>
    <cellStyle name="Normal 6 2 3 2 3 2 2" xfId="9763" xr:uid="{00000000-0005-0000-0000-00007C220000}"/>
    <cellStyle name="Normal 6 2 3 2 3 3" xfId="9547" xr:uid="{00000000-0005-0000-0000-00007D220000}"/>
    <cellStyle name="Normal 6 2 3 2 4" xfId="862" xr:uid="{00000000-0005-0000-0000-00007E220000}"/>
    <cellStyle name="Normal 6 2 3 2 4 2" xfId="9619" xr:uid="{00000000-0005-0000-0000-00007F220000}"/>
    <cellStyle name="Normal 6 2 3 2 5" xfId="9403" xr:uid="{00000000-0005-0000-0000-000080220000}"/>
    <cellStyle name="Normal 6 2 3 3" xfId="414" xr:uid="{00000000-0005-0000-0000-000081220000}"/>
    <cellStyle name="Normal 6 2 3 3 2" xfId="719" xr:uid="{00000000-0005-0000-0000-000082220000}"/>
    <cellStyle name="Normal 6 2 3 3 2 2" xfId="947" xr:uid="{00000000-0005-0000-0000-000083220000}"/>
    <cellStyle name="Normal 6 2 3 3 2 2 2" xfId="9704" xr:uid="{00000000-0005-0000-0000-000084220000}"/>
    <cellStyle name="Normal 6 2 3 3 2 3" xfId="9488" xr:uid="{00000000-0005-0000-0000-000085220000}"/>
    <cellStyle name="Normal 6 2 3 3 3" xfId="803" xr:uid="{00000000-0005-0000-0000-000086220000}"/>
    <cellStyle name="Normal 6 2 3 3 3 2" xfId="1019" xr:uid="{00000000-0005-0000-0000-000087220000}"/>
    <cellStyle name="Normal 6 2 3 3 3 2 2" xfId="9776" xr:uid="{00000000-0005-0000-0000-000088220000}"/>
    <cellStyle name="Normal 6 2 3 3 3 3" xfId="9560" xr:uid="{00000000-0005-0000-0000-000089220000}"/>
    <cellStyle name="Normal 6 2 3 3 4" xfId="875" xr:uid="{00000000-0005-0000-0000-00008A220000}"/>
    <cellStyle name="Normal 6 2 3 3 4 2" xfId="9632" xr:uid="{00000000-0005-0000-0000-00008B220000}"/>
    <cellStyle name="Normal 6 2 3 3 5" xfId="9416" xr:uid="{00000000-0005-0000-0000-00008C220000}"/>
    <cellStyle name="Normal 6 2 3 4" xfId="653" xr:uid="{00000000-0005-0000-0000-00008D220000}"/>
    <cellStyle name="Normal 6 2 3 4 2" xfId="758" xr:uid="{00000000-0005-0000-0000-00008E220000}"/>
    <cellStyle name="Normal 6 2 3 4 2 2" xfId="974" xr:uid="{00000000-0005-0000-0000-00008F220000}"/>
    <cellStyle name="Normal 6 2 3 4 2 2 2" xfId="9731" xr:uid="{00000000-0005-0000-0000-000090220000}"/>
    <cellStyle name="Normal 6 2 3 4 2 3" xfId="9515" xr:uid="{00000000-0005-0000-0000-000091220000}"/>
    <cellStyle name="Normal 6 2 3 4 3" xfId="830" xr:uid="{00000000-0005-0000-0000-000092220000}"/>
    <cellStyle name="Normal 6 2 3 4 3 2" xfId="1046" xr:uid="{00000000-0005-0000-0000-000093220000}"/>
    <cellStyle name="Normal 6 2 3 4 3 2 2" xfId="9803" xr:uid="{00000000-0005-0000-0000-000094220000}"/>
    <cellStyle name="Normal 6 2 3 4 3 3" xfId="9587" xr:uid="{00000000-0005-0000-0000-000095220000}"/>
    <cellStyle name="Normal 6 2 3 4 4" xfId="902" xr:uid="{00000000-0005-0000-0000-000096220000}"/>
    <cellStyle name="Normal 6 2 3 4 4 2" xfId="9659" xr:uid="{00000000-0005-0000-0000-000097220000}"/>
    <cellStyle name="Normal 6 2 3 4 5" xfId="9443" xr:uid="{00000000-0005-0000-0000-000098220000}"/>
    <cellStyle name="Normal 6 2 3 5" xfId="692" xr:uid="{00000000-0005-0000-0000-000099220000}"/>
    <cellStyle name="Normal 6 2 3 5 2" xfId="921" xr:uid="{00000000-0005-0000-0000-00009A220000}"/>
    <cellStyle name="Normal 6 2 3 5 2 2" xfId="9678" xr:uid="{00000000-0005-0000-0000-00009B220000}"/>
    <cellStyle name="Normal 6 2 3 5 3" xfId="9462" xr:uid="{00000000-0005-0000-0000-00009C220000}"/>
    <cellStyle name="Normal 6 2 3 6" xfId="777" xr:uid="{00000000-0005-0000-0000-00009D220000}"/>
    <cellStyle name="Normal 6 2 3 6 2" xfId="993" xr:uid="{00000000-0005-0000-0000-00009E220000}"/>
    <cellStyle name="Normal 6 2 3 6 2 2" xfId="9750" xr:uid="{00000000-0005-0000-0000-00009F220000}"/>
    <cellStyle name="Normal 6 2 3 6 3" xfId="9534" xr:uid="{00000000-0005-0000-0000-0000A0220000}"/>
    <cellStyle name="Normal 6 2 3 7" xfId="849" xr:uid="{00000000-0005-0000-0000-0000A1220000}"/>
    <cellStyle name="Normal 6 2 3 7 2" xfId="9606" xr:uid="{00000000-0005-0000-0000-0000A2220000}"/>
    <cellStyle name="Normal 6 2 3 8" xfId="9388" xr:uid="{00000000-0005-0000-0000-0000A3220000}"/>
    <cellStyle name="Normal 6 2 4" xfId="369" xr:uid="{00000000-0005-0000-0000-0000A4220000}"/>
    <cellStyle name="Normal 6 2 4 2" xfId="703" xr:uid="{00000000-0005-0000-0000-0000A5220000}"/>
    <cellStyle name="Normal 6 2 4 2 2" xfId="931" xr:uid="{00000000-0005-0000-0000-0000A6220000}"/>
    <cellStyle name="Normal 6 2 4 2 2 2" xfId="9688" xr:uid="{00000000-0005-0000-0000-0000A7220000}"/>
    <cellStyle name="Normal 6 2 4 2 3" xfId="9472" xr:uid="{00000000-0005-0000-0000-0000A8220000}"/>
    <cellStyle name="Normal 6 2 4 3" xfId="787" xr:uid="{00000000-0005-0000-0000-0000A9220000}"/>
    <cellStyle name="Normal 6 2 4 3 2" xfId="1003" xr:uid="{00000000-0005-0000-0000-0000AA220000}"/>
    <cellStyle name="Normal 6 2 4 3 2 2" xfId="9760" xr:uid="{00000000-0005-0000-0000-0000AB220000}"/>
    <cellStyle name="Normal 6 2 4 3 3" xfId="9544" xr:uid="{00000000-0005-0000-0000-0000AC220000}"/>
    <cellStyle name="Normal 6 2 4 4" xfId="859" xr:uid="{00000000-0005-0000-0000-0000AD220000}"/>
    <cellStyle name="Normal 6 2 4 4 2" xfId="9616" xr:uid="{00000000-0005-0000-0000-0000AE220000}"/>
    <cellStyle name="Normal 6 2 4 5" xfId="9400" xr:uid="{00000000-0005-0000-0000-0000AF220000}"/>
    <cellStyle name="Normal 6 2 5" xfId="411" xr:uid="{00000000-0005-0000-0000-0000B0220000}"/>
    <cellStyle name="Normal 6 2 5 2" xfId="716" xr:uid="{00000000-0005-0000-0000-0000B1220000}"/>
    <cellStyle name="Normal 6 2 5 2 2" xfId="944" xr:uid="{00000000-0005-0000-0000-0000B2220000}"/>
    <cellStyle name="Normal 6 2 5 2 2 2" xfId="9701" xr:uid="{00000000-0005-0000-0000-0000B3220000}"/>
    <cellStyle name="Normal 6 2 5 2 3" xfId="9485" xr:uid="{00000000-0005-0000-0000-0000B4220000}"/>
    <cellStyle name="Normal 6 2 5 3" xfId="800" xr:uid="{00000000-0005-0000-0000-0000B5220000}"/>
    <cellStyle name="Normal 6 2 5 3 2" xfId="1016" xr:uid="{00000000-0005-0000-0000-0000B6220000}"/>
    <cellStyle name="Normal 6 2 5 3 2 2" xfId="9773" xr:uid="{00000000-0005-0000-0000-0000B7220000}"/>
    <cellStyle name="Normal 6 2 5 3 3" xfId="9557" xr:uid="{00000000-0005-0000-0000-0000B8220000}"/>
    <cellStyle name="Normal 6 2 5 4" xfId="872" xr:uid="{00000000-0005-0000-0000-0000B9220000}"/>
    <cellStyle name="Normal 6 2 5 4 2" xfId="9629" xr:uid="{00000000-0005-0000-0000-0000BA220000}"/>
    <cellStyle name="Normal 6 2 5 5" xfId="9413" xr:uid="{00000000-0005-0000-0000-0000BB220000}"/>
    <cellStyle name="Normal 6 2 6" xfId="650" xr:uid="{00000000-0005-0000-0000-0000BC220000}"/>
    <cellStyle name="Normal 6 2 6 2" xfId="755" xr:uid="{00000000-0005-0000-0000-0000BD220000}"/>
    <cellStyle name="Normal 6 2 6 2 2" xfId="971" xr:uid="{00000000-0005-0000-0000-0000BE220000}"/>
    <cellStyle name="Normal 6 2 6 2 2 2" xfId="9728" xr:uid="{00000000-0005-0000-0000-0000BF220000}"/>
    <cellStyle name="Normal 6 2 6 2 3" xfId="9512" xr:uid="{00000000-0005-0000-0000-0000C0220000}"/>
    <cellStyle name="Normal 6 2 6 3" xfId="827" xr:uid="{00000000-0005-0000-0000-0000C1220000}"/>
    <cellStyle name="Normal 6 2 6 3 2" xfId="1043" xr:uid="{00000000-0005-0000-0000-0000C2220000}"/>
    <cellStyle name="Normal 6 2 6 3 2 2" xfId="9800" xr:uid="{00000000-0005-0000-0000-0000C3220000}"/>
    <cellStyle name="Normal 6 2 6 3 3" xfId="9584" xr:uid="{00000000-0005-0000-0000-0000C4220000}"/>
    <cellStyle name="Normal 6 2 6 4" xfId="899" xr:uid="{00000000-0005-0000-0000-0000C5220000}"/>
    <cellStyle name="Normal 6 2 6 4 2" xfId="9656" xr:uid="{00000000-0005-0000-0000-0000C6220000}"/>
    <cellStyle name="Normal 6 2 6 5" xfId="9440" xr:uid="{00000000-0005-0000-0000-0000C7220000}"/>
    <cellStyle name="Normal 6 2 7" xfId="689" xr:uid="{00000000-0005-0000-0000-0000C8220000}"/>
    <cellStyle name="Normal 6 2 7 2" xfId="918" xr:uid="{00000000-0005-0000-0000-0000C9220000}"/>
    <cellStyle name="Normal 6 2 7 2 2" xfId="9675" xr:uid="{00000000-0005-0000-0000-0000CA220000}"/>
    <cellStyle name="Normal 6 2 7 3" xfId="9459" xr:uid="{00000000-0005-0000-0000-0000CB220000}"/>
    <cellStyle name="Normal 6 2 8" xfId="774" xr:uid="{00000000-0005-0000-0000-0000CC220000}"/>
    <cellStyle name="Normal 6 2 8 2" xfId="990" xr:uid="{00000000-0005-0000-0000-0000CD220000}"/>
    <cellStyle name="Normal 6 2 8 2 2" xfId="9747" xr:uid="{00000000-0005-0000-0000-0000CE220000}"/>
    <cellStyle name="Normal 6 2 8 3" xfId="9531" xr:uid="{00000000-0005-0000-0000-0000CF220000}"/>
    <cellStyle name="Normal 6 2 9" xfId="846" xr:uid="{00000000-0005-0000-0000-0000D0220000}"/>
    <cellStyle name="Normal 6 2 9 2" xfId="9603" xr:uid="{00000000-0005-0000-0000-0000D1220000}"/>
    <cellStyle name="Normal 6 3" xfId="198" xr:uid="{00000000-0005-0000-0000-0000D2220000}"/>
    <cellStyle name="Normal 6 3 2" xfId="199" xr:uid="{00000000-0005-0000-0000-0000D3220000}"/>
    <cellStyle name="Normal 6 3 2 2" xfId="374" xr:uid="{00000000-0005-0000-0000-0000D4220000}"/>
    <cellStyle name="Normal 6 3 2 2 2" xfId="708" xr:uid="{00000000-0005-0000-0000-0000D5220000}"/>
    <cellStyle name="Normal 6 3 2 2 2 2" xfId="936" xr:uid="{00000000-0005-0000-0000-0000D6220000}"/>
    <cellStyle name="Normal 6 3 2 2 2 2 2" xfId="9693" xr:uid="{00000000-0005-0000-0000-0000D7220000}"/>
    <cellStyle name="Normal 6 3 2 2 2 3" xfId="9477" xr:uid="{00000000-0005-0000-0000-0000D8220000}"/>
    <cellStyle name="Normal 6 3 2 2 3" xfId="792" xr:uid="{00000000-0005-0000-0000-0000D9220000}"/>
    <cellStyle name="Normal 6 3 2 2 3 2" xfId="1008" xr:uid="{00000000-0005-0000-0000-0000DA220000}"/>
    <cellStyle name="Normal 6 3 2 2 3 2 2" xfId="9765" xr:uid="{00000000-0005-0000-0000-0000DB220000}"/>
    <cellStyle name="Normal 6 3 2 2 3 3" xfId="9549" xr:uid="{00000000-0005-0000-0000-0000DC220000}"/>
    <cellStyle name="Normal 6 3 2 2 4" xfId="864" xr:uid="{00000000-0005-0000-0000-0000DD220000}"/>
    <cellStyle name="Normal 6 3 2 2 4 2" xfId="9621" xr:uid="{00000000-0005-0000-0000-0000DE220000}"/>
    <cellStyle name="Normal 6 3 2 2 5" xfId="9405" xr:uid="{00000000-0005-0000-0000-0000DF220000}"/>
    <cellStyle name="Normal 6 3 2 3" xfId="416" xr:uid="{00000000-0005-0000-0000-0000E0220000}"/>
    <cellStyle name="Normal 6 3 2 3 2" xfId="721" xr:uid="{00000000-0005-0000-0000-0000E1220000}"/>
    <cellStyle name="Normal 6 3 2 3 2 2" xfId="949" xr:uid="{00000000-0005-0000-0000-0000E2220000}"/>
    <cellStyle name="Normal 6 3 2 3 2 2 2" xfId="9706" xr:uid="{00000000-0005-0000-0000-0000E3220000}"/>
    <cellStyle name="Normal 6 3 2 3 2 3" xfId="9490" xr:uid="{00000000-0005-0000-0000-0000E4220000}"/>
    <cellStyle name="Normal 6 3 2 3 3" xfId="805" xr:uid="{00000000-0005-0000-0000-0000E5220000}"/>
    <cellStyle name="Normal 6 3 2 3 3 2" xfId="1021" xr:uid="{00000000-0005-0000-0000-0000E6220000}"/>
    <cellStyle name="Normal 6 3 2 3 3 2 2" xfId="9778" xr:uid="{00000000-0005-0000-0000-0000E7220000}"/>
    <cellStyle name="Normal 6 3 2 3 3 3" xfId="9562" xr:uid="{00000000-0005-0000-0000-0000E8220000}"/>
    <cellStyle name="Normal 6 3 2 3 4" xfId="877" xr:uid="{00000000-0005-0000-0000-0000E9220000}"/>
    <cellStyle name="Normal 6 3 2 3 4 2" xfId="9634" xr:uid="{00000000-0005-0000-0000-0000EA220000}"/>
    <cellStyle name="Normal 6 3 2 3 5" xfId="9418" xr:uid="{00000000-0005-0000-0000-0000EB220000}"/>
    <cellStyle name="Normal 6 3 2 4" xfId="655" xr:uid="{00000000-0005-0000-0000-0000EC220000}"/>
    <cellStyle name="Normal 6 3 2 4 2" xfId="760" xr:uid="{00000000-0005-0000-0000-0000ED220000}"/>
    <cellStyle name="Normal 6 3 2 4 2 2" xfId="976" xr:uid="{00000000-0005-0000-0000-0000EE220000}"/>
    <cellStyle name="Normal 6 3 2 4 2 2 2" xfId="9733" xr:uid="{00000000-0005-0000-0000-0000EF220000}"/>
    <cellStyle name="Normal 6 3 2 4 2 3" xfId="9517" xr:uid="{00000000-0005-0000-0000-0000F0220000}"/>
    <cellStyle name="Normal 6 3 2 4 3" xfId="832" xr:uid="{00000000-0005-0000-0000-0000F1220000}"/>
    <cellStyle name="Normal 6 3 2 4 3 2" xfId="1048" xr:uid="{00000000-0005-0000-0000-0000F2220000}"/>
    <cellStyle name="Normal 6 3 2 4 3 2 2" xfId="9805" xr:uid="{00000000-0005-0000-0000-0000F3220000}"/>
    <cellStyle name="Normal 6 3 2 4 3 3" xfId="9589" xr:uid="{00000000-0005-0000-0000-0000F4220000}"/>
    <cellStyle name="Normal 6 3 2 4 4" xfId="904" xr:uid="{00000000-0005-0000-0000-0000F5220000}"/>
    <cellStyle name="Normal 6 3 2 4 4 2" xfId="9661" xr:uid="{00000000-0005-0000-0000-0000F6220000}"/>
    <cellStyle name="Normal 6 3 2 4 5" xfId="9445" xr:uid="{00000000-0005-0000-0000-0000F7220000}"/>
    <cellStyle name="Normal 6 3 2 5" xfId="694" xr:uid="{00000000-0005-0000-0000-0000F8220000}"/>
    <cellStyle name="Normal 6 3 2 5 2" xfId="923" xr:uid="{00000000-0005-0000-0000-0000F9220000}"/>
    <cellStyle name="Normal 6 3 2 5 2 2" xfId="9680" xr:uid="{00000000-0005-0000-0000-0000FA220000}"/>
    <cellStyle name="Normal 6 3 2 5 3" xfId="9464" xr:uid="{00000000-0005-0000-0000-0000FB220000}"/>
    <cellStyle name="Normal 6 3 2 6" xfId="779" xr:uid="{00000000-0005-0000-0000-0000FC220000}"/>
    <cellStyle name="Normal 6 3 2 6 2" xfId="995" xr:uid="{00000000-0005-0000-0000-0000FD220000}"/>
    <cellStyle name="Normal 6 3 2 6 2 2" xfId="9752" xr:uid="{00000000-0005-0000-0000-0000FE220000}"/>
    <cellStyle name="Normal 6 3 2 6 3" xfId="9536" xr:uid="{00000000-0005-0000-0000-0000FF220000}"/>
    <cellStyle name="Normal 6 3 2 7" xfId="851" xr:uid="{00000000-0005-0000-0000-000000230000}"/>
    <cellStyle name="Normal 6 3 2 7 2" xfId="9608" xr:uid="{00000000-0005-0000-0000-000001230000}"/>
    <cellStyle name="Normal 6 3 2 8" xfId="9390" xr:uid="{00000000-0005-0000-0000-000002230000}"/>
    <cellStyle name="Normal 6 3 3" xfId="373" xr:uid="{00000000-0005-0000-0000-000003230000}"/>
    <cellStyle name="Normal 6 3 3 2" xfId="707" xr:uid="{00000000-0005-0000-0000-000004230000}"/>
    <cellStyle name="Normal 6 3 3 2 2" xfId="935" xr:uid="{00000000-0005-0000-0000-000005230000}"/>
    <cellStyle name="Normal 6 3 3 2 2 2" xfId="9692" xr:uid="{00000000-0005-0000-0000-000006230000}"/>
    <cellStyle name="Normal 6 3 3 2 3" xfId="9476" xr:uid="{00000000-0005-0000-0000-000007230000}"/>
    <cellStyle name="Normal 6 3 3 3" xfId="791" xr:uid="{00000000-0005-0000-0000-000008230000}"/>
    <cellStyle name="Normal 6 3 3 3 2" xfId="1007" xr:uid="{00000000-0005-0000-0000-000009230000}"/>
    <cellStyle name="Normal 6 3 3 3 2 2" xfId="9764" xr:uid="{00000000-0005-0000-0000-00000A230000}"/>
    <cellStyle name="Normal 6 3 3 3 3" xfId="9548" xr:uid="{00000000-0005-0000-0000-00000B230000}"/>
    <cellStyle name="Normal 6 3 3 4" xfId="863" xr:uid="{00000000-0005-0000-0000-00000C230000}"/>
    <cellStyle name="Normal 6 3 3 4 2" xfId="9620" xr:uid="{00000000-0005-0000-0000-00000D230000}"/>
    <cellStyle name="Normal 6 3 3 5" xfId="9404" xr:uid="{00000000-0005-0000-0000-00000E230000}"/>
    <cellStyle name="Normal 6 3 4" xfId="415" xr:uid="{00000000-0005-0000-0000-00000F230000}"/>
    <cellStyle name="Normal 6 3 4 2" xfId="720" xr:uid="{00000000-0005-0000-0000-000010230000}"/>
    <cellStyle name="Normal 6 3 4 2 2" xfId="948" xr:uid="{00000000-0005-0000-0000-000011230000}"/>
    <cellStyle name="Normal 6 3 4 2 2 2" xfId="9705" xr:uid="{00000000-0005-0000-0000-000012230000}"/>
    <cellStyle name="Normal 6 3 4 2 3" xfId="9489" xr:uid="{00000000-0005-0000-0000-000013230000}"/>
    <cellStyle name="Normal 6 3 4 3" xfId="804" xr:uid="{00000000-0005-0000-0000-000014230000}"/>
    <cellStyle name="Normal 6 3 4 3 2" xfId="1020" xr:uid="{00000000-0005-0000-0000-000015230000}"/>
    <cellStyle name="Normal 6 3 4 3 2 2" xfId="9777" xr:uid="{00000000-0005-0000-0000-000016230000}"/>
    <cellStyle name="Normal 6 3 4 3 3" xfId="9561" xr:uid="{00000000-0005-0000-0000-000017230000}"/>
    <cellStyle name="Normal 6 3 4 4" xfId="876" xr:uid="{00000000-0005-0000-0000-000018230000}"/>
    <cellStyle name="Normal 6 3 4 4 2" xfId="9633" xr:uid="{00000000-0005-0000-0000-000019230000}"/>
    <cellStyle name="Normal 6 3 4 5" xfId="9417" xr:uid="{00000000-0005-0000-0000-00001A230000}"/>
    <cellStyle name="Normal 6 3 5" xfId="654" xr:uid="{00000000-0005-0000-0000-00001B230000}"/>
    <cellStyle name="Normal 6 3 5 2" xfId="759" xr:uid="{00000000-0005-0000-0000-00001C230000}"/>
    <cellStyle name="Normal 6 3 5 2 2" xfId="975" xr:uid="{00000000-0005-0000-0000-00001D230000}"/>
    <cellStyle name="Normal 6 3 5 2 2 2" xfId="9732" xr:uid="{00000000-0005-0000-0000-00001E230000}"/>
    <cellStyle name="Normal 6 3 5 2 3" xfId="9516" xr:uid="{00000000-0005-0000-0000-00001F230000}"/>
    <cellStyle name="Normal 6 3 5 3" xfId="831" xr:uid="{00000000-0005-0000-0000-000020230000}"/>
    <cellStyle name="Normal 6 3 5 3 2" xfId="1047" xr:uid="{00000000-0005-0000-0000-000021230000}"/>
    <cellStyle name="Normal 6 3 5 3 2 2" xfId="9804" xr:uid="{00000000-0005-0000-0000-000022230000}"/>
    <cellStyle name="Normal 6 3 5 3 3" xfId="9588" xr:uid="{00000000-0005-0000-0000-000023230000}"/>
    <cellStyle name="Normal 6 3 5 4" xfId="903" xr:uid="{00000000-0005-0000-0000-000024230000}"/>
    <cellStyle name="Normal 6 3 5 4 2" xfId="9660" xr:uid="{00000000-0005-0000-0000-000025230000}"/>
    <cellStyle name="Normal 6 3 5 5" xfId="9444" xr:uid="{00000000-0005-0000-0000-000026230000}"/>
    <cellStyle name="Normal 6 3 6" xfId="693" xr:uid="{00000000-0005-0000-0000-000027230000}"/>
    <cellStyle name="Normal 6 3 6 2" xfId="922" xr:uid="{00000000-0005-0000-0000-000028230000}"/>
    <cellStyle name="Normal 6 3 6 2 2" xfId="9679" xr:uid="{00000000-0005-0000-0000-000029230000}"/>
    <cellStyle name="Normal 6 3 6 3" xfId="9463" xr:uid="{00000000-0005-0000-0000-00002A230000}"/>
    <cellStyle name="Normal 6 3 7" xfId="778" xr:uid="{00000000-0005-0000-0000-00002B230000}"/>
    <cellStyle name="Normal 6 3 7 2" xfId="994" xr:uid="{00000000-0005-0000-0000-00002C230000}"/>
    <cellStyle name="Normal 6 3 7 2 2" xfId="9751" xr:uid="{00000000-0005-0000-0000-00002D230000}"/>
    <cellStyle name="Normal 6 3 7 3" xfId="9535" xr:uid="{00000000-0005-0000-0000-00002E230000}"/>
    <cellStyle name="Normal 6 3 8" xfId="850" xr:uid="{00000000-0005-0000-0000-00002F230000}"/>
    <cellStyle name="Normal 6 3 8 2" xfId="9607" xr:uid="{00000000-0005-0000-0000-000030230000}"/>
    <cellStyle name="Normal 6 3 9" xfId="9389" xr:uid="{00000000-0005-0000-0000-000031230000}"/>
    <cellStyle name="Normal 6 4" xfId="200" xr:uid="{00000000-0005-0000-0000-000032230000}"/>
    <cellStyle name="Normal 6 4 2" xfId="375" xr:uid="{00000000-0005-0000-0000-000033230000}"/>
    <cellStyle name="Normal 6 4 2 2" xfId="709" xr:uid="{00000000-0005-0000-0000-000034230000}"/>
    <cellStyle name="Normal 6 4 2 2 2" xfId="937" xr:uid="{00000000-0005-0000-0000-000035230000}"/>
    <cellStyle name="Normal 6 4 2 2 2 2" xfId="9694" xr:uid="{00000000-0005-0000-0000-000036230000}"/>
    <cellStyle name="Normal 6 4 2 2 3" xfId="9478" xr:uid="{00000000-0005-0000-0000-000037230000}"/>
    <cellStyle name="Normal 6 4 2 3" xfId="793" xr:uid="{00000000-0005-0000-0000-000038230000}"/>
    <cellStyle name="Normal 6 4 2 3 2" xfId="1009" xr:uid="{00000000-0005-0000-0000-000039230000}"/>
    <cellStyle name="Normal 6 4 2 3 2 2" xfId="9766" xr:uid="{00000000-0005-0000-0000-00003A230000}"/>
    <cellStyle name="Normal 6 4 2 3 3" xfId="9550" xr:uid="{00000000-0005-0000-0000-00003B230000}"/>
    <cellStyle name="Normal 6 4 2 4" xfId="865" xr:uid="{00000000-0005-0000-0000-00003C230000}"/>
    <cellStyle name="Normal 6 4 2 4 2" xfId="9622" xr:uid="{00000000-0005-0000-0000-00003D230000}"/>
    <cellStyle name="Normal 6 4 2 5" xfId="9406" xr:uid="{00000000-0005-0000-0000-00003E230000}"/>
    <cellStyle name="Normal 6 4 3" xfId="417" xr:uid="{00000000-0005-0000-0000-00003F230000}"/>
    <cellStyle name="Normal 6 4 3 2" xfId="722" xr:uid="{00000000-0005-0000-0000-000040230000}"/>
    <cellStyle name="Normal 6 4 3 2 2" xfId="950" xr:uid="{00000000-0005-0000-0000-000041230000}"/>
    <cellStyle name="Normal 6 4 3 2 2 2" xfId="9707" xr:uid="{00000000-0005-0000-0000-000042230000}"/>
    <cellStyle name="Normal 6 4 3 2 3" xfId="9491" xr:uid="{00000000-0005-0000-0000-000043230000}"/>
    <cellStyle name="Normal 6 4 3 3" xfId="806" xr:uid="{00000000-0005-0000-0000-000044230000}"/>
    <cellStyle name="Normal 6 4 3 3 2" xfId="1022" xr:uid="{00000000-0005-0000-0000-000045230000}"/>
    <cellStyle name="Normal 6 4 3 3 2 2" xfId="9779" xr:uid="{00000000-0005-0000-0000-000046230000}"/>
    <cellStyle name="Normal 6 4 3 3 3" xfId="9563" xr:uid="{00000000-0005-0000-0000-000047230000}"/>
    <cellStyle name="Normal 6 4 3 4" xfId="878" xr:uid="{00000000-0005-0000-0000-000048230000}"/>
    <cellStyle name="Normal 6 4 3 4 2" xfId="9635" xr:uid="{00000000-0005-0000-0000-000049230000}"/>
    <cellStyle name="Normal 6 4 3 5" xfId="9419" xr:uid="{00000000-0005-0000-0000-00004A230000}"/>
    <cellStyle name="Normal 6 4 4" xfId="656" xr:uid="{00000000-0005-0000-0000-00004B230000}"/>
    <cellStyle name="Normal 6 4 4 2" xfId="761" xr:uid="{00000000-0005-0000-0000-00004C230000}"/>
    <cellStyle name="Normal 6 4 4 2 2" xfId="977" xr:uid="{00000000-0005-0000-0000-00004D230000}"/>
    <cellStyle name="Normal 6 4 4 2 2 2" xfId="9734" xr:uid="{00000000-0005-0000-0000-00004E230000}"/>
    <cellStyle name="Normal 6 4 4 2 3" xfId="9518" xr:uid="{00000000-0005-0000-0000-00004F230000}"/>
    <cellStyle name="Normal 6 4 4 3" xfId="833" xr:uid="{00000000-0005-0000-0000-000050230000}"/>
    <cellStyle name="Normal 6 4 4 3 2" xfId="1049" xr:uid="{00000000-0005-0000-0000-000051230000}"/>
    <cellStyle name="Normal 6 4 4 3 2 2" xfId="9806" xr:uid="{00000000-0005-0000-0000-000052230000}"/>
    <cellStyle name="Normal 6 4 4 3 3" xfId="9590" xr:uid="{00000000-0005-0000-0000-000053230000}"/>
    <cellStyle name="Normal 6 4 4 4" xfId="905" xr:uid="{00000000-0005-0000-0000-000054230000}"/>
    <cellStyle name="Normal 6 4 4 4 2" xfId="9662" xr:uid="{00000000-0005-0000-0000-000055230000}"/>
    <cellStyle name="Normal 6 4 4 5" xfId="9446" xr:uid="{00000000-0005-0000-0000-000056230000}"/>
    <cellStyle name="Normal 6 4 5" xfId="695" xr:uid="{00000000-0005-0000-0000-000057230000}"/>
    <cellStyle name="Normal 6 4 5 2" xfId="924" xr:uid="{00000000-0005-0000-0000-000058230000}"/>
    <cellStyle name="Normal 6 4 5 2 2" xfId="9681" xr:uid="{00000000-0005-0000-0000-000059230000}"/>
    <cellStyle name="Normal 6 4 5 3" xfId="9465" xr:uid="{00000000-0005-0000-0000-00005A230000}"/>
    <cellStyle name="Normal 6 4 6" xfId="780" xr:uid="{00000000-0005-0000-0000-00005B230000}"/>
    <cellStyle name="Normal 6 4 6 2" xfId="996" xr:uid="{00000000-0005-0000-0000-00005C230000}"/>
    <cellStyle name="Normal 6 4 6 2 2" xfId="9753" xr:uid="{00000000-0005-0000-0000-00005D230000}"/>
    <cellStyle name="Normal 6 4 6 3" xfId="9537" xr:uid="{00000000-0005-0000-0000-00005E230000}"/>
    <cellStyle name="Normal 6 4 7" xfId="852" xr:uid="{00000000-0005-0000-0000-00005F230000}"/>
    <cellStyle name="Normal 6 4 7 2" xfId="9609" xr:uid="{00000000-0005-0000-0000-000060230000}"/>
    <cellStyle name="Normal 6 4 8" xfId="9391" xr:uid="{00000000-0005-0000-0000-000061230000}"/>
    <cellStyle name="Normal 6 5" xfId="368" xr:uid="{00000000-0005-0000-0000-000062230000}"/>
    <cellStyle name="Normal 6 5 2" xfId="702" xr:uid="{00000000-0005-0000-0000-000063230000}"/>
    <cellStyle name="Normal 6 5 2 2" xfId="930" xr:uid="{00000000-0005-0000-0000-000064230000}"/>
    <cellStyle name="Normal 6 5 2 2 2" xfId="9687" xr:uid="{00000000-0005-0000-0000-000065230000}"/>
    <cellStyle name="Normal 6 5 2 3" xfId="9471" xr:uid="{00000000-0005-0000-0000-000066230000}"/>
    <cellStyle name="Normal 6 5 3" xfId="786" xr:uid="{00000000-0005-0000-0000-000067230000}"/>
    <cellStyle name="Normal 6 5 3 2" xfId="1002" xr:uid="{00000000-0005-0000-0000-000068230000}"/>
    <cellStyle name="Normal 6 5 3 2 2" xfId="9759" xr:uid="{00000000-0005-0000-0000-000069230000}"/>
    <cellStyle name="Normal 6 5 3 3" xfId="9543" xr:uid="{00000000-0005-0000-0000-00006A230000}"/>
    <cellStyle name="Normal 6 5 4" xfId="858" xr:uid="{00000000-0005-0000-0000-00006B230000}"/>
    <cellStyle name="Normal 6 5 4 2" xfId="9615" xr:uid="{00000000-0005-0000-0000-00006C230000}"/>
    <cellStyle name="Normal 6 5 5" xfId="9399" xr:uid="{00000000-0005-0000-0000-00006D230000}"/>
    <cellStyle name="Normal 6 6" xfId="410" xr:uid="{00000000-0005-0000-0000-00006E230000}"/>
    <cellStyle name="Normal 6 6 2" xfId="715" xr:uid="{00000000-0005-0000-0000-00006F230000}"/>
    <cellStyle name="Normal 6 6 2 2" xfId="943" xr:uid="{00000000-0005-0000-0000-000070230000}"/>
    <cellStyle name="Normal 6 6 2 2 2" xfId="9700" xr:uid="{00000000-0005-0000-0000-000071230000}"/>
    <cellStyle name="Normal 6 6 2 3" xfId="9484" xr:uid="{00000000-0005-0000-0000-000072230000}"/>
    <cellStyle name="Normal 6 6 3" xfId="799" xr:uid="{00000000-0005-0000-0000-000073230000}"/>
    <cellStyle name="Normal 6 6 3 2" xfId="1015" xr:uid="{00000000-0005-0000-0000-000074230000}"/>
    <cellStyle name="Normal 6 6 3 2 2" xfId="9772" xr:uid="{00000000-0005-0000-0000-000075230000}"/>
    <cellStyle name="Normal 6 6 3 3" xfId="9556" xr:uid="{00000000-0005-0000-0000-000076230000}"/>
    <cellStyle name="Normal 6 6 4" xfId="871" xr:uid="{00000000-0005-0000-0000-000077230000}"/>
    <cellStyle name="Normal 6 6 4 2" xfId="9628" xr:uid="{00000000-0005-0000-0000-000078230000}"/>
    <cellStyle name="Normal 6 6 5" xfId="9412" xr:uid="{00000000-0005-0000-0000-000079230000}"/>
    <cellStyle name="Normal 6 7" xfId="622" xr:uid="{00000000-0005-0000-0000-00007A230000}"/>
    <cellStyle name="Normal 6 8" xfId="649" xr:uid="{00000000-0005-0000-0000-00007B230000}"/>
    <cellStyle name="Normal 6 8 2" xfId="754" xr:uid="{00000000-0005-0000-0000-00007C230000}"/>
    <cellStyle name="Normal 6 8 2 2" xfId="970" xr:uid="{00000000-0005-0000-0000-00007D230000}"/>
    <cellStyle name="Normal 6 8 2 2 2" xfId="9727" xr:uid="{00000000-0005-0000-0000-00007E230000}"/>
    <cellStyle name="Normal 6 8 2 3" xfId="9511" xr:uid="{00000000-0005-0000-0000-00007F230000}"/>
    <cellStyle name="Normal 6 8 3" xfId="826" xr:uid="{00000000-0005-0000-0000-000080230000}"/>
    <cellStyle name="Normal 6 8 3 2" xfId="1042" xr:uid="{00000000-0005-0000-0000-000081230000}"/>
    <cellStyle name="Normal 6 8 3 2 2" xfId="9799" xr:uid="{00000000-0005-0000-0000-000082230000}"/>
    <cellStyle name="Normal 6 8 3 3" xfId="9583" xr:uid="{00000000-0005-0000-0000-000083230000}"/>
    <cellStyle name="Normal 6 8 4" xfId="898" xr:uid="{00000000-0005-0000-0000-000084230000}"/>
    <cellStyle name="Normal 6 8 4 2" xfId="9655" xr:uid="{00000000-0005-0000-0000-000085230000}"/>
    <cellStyle name="Normal 6 8 5" xfId="9439" xr:uid="{00000000-0005-0000-0000-000086230000}"/>
    <cellStyle name="Normal 6 9" xfId="688" xr:uid="{00000000-0005-0000-0000-000087230000}"/>
    <cellStyle name="Normal 6 9 2" xfId="917" xr:uid="{00000000-0005-0000-0000-000088230000}"/>
    <cellStyle name="Normal 6 9 2 2" xfId="9674" xr:uid="{00000000-0005-0000-0000-000089230000}"/>
    <cellStyle name="Normal 6 9 3" xfId="9458" xr:uid="{00000000-0005-0000-0000-00008A230000}"/>
    <cellStyle name="Normal 69 3" xfId="9824" xr:uid="{741E8F9F-9142-409A-BC77-325BB0D9264C}"/>
    <cellStyle name="Normal 7" xfId="201" xr:uid="{00000000-0005-0000-0000-00008B230000}"/>
    <cellStyle name="Normal 7 2" xfId="444" xr:uid="{00000000-0005-0000-0000-00008C230000}"/>
    <cellStyle name="Normal 7 2 2" xfId="9128" xr:uid="{00000000-0005-0000-0000-00008D230000}"/>
    <cellStyle name="Normal 7 2 2 2" xfId="9129" xr:uid="{00000000-0005-0000-0000-00008E230000}"/>
    <cellStyle name="Normal 7 2 2 2 2" xfId="9130" xr:uid="{00000000-0005-0000-0000-00008F230000}"/>
    <cellStyle name="Normal 7 2 2 2 3" xfId="9131" xr:uid="{00000000-0005-0000-0000-000090230000}"/>
    <cellStyle name="Normal 7 2 2 3" xfId="9132" xr:uid="{00000000-0005-0000-0000-000091230000}"/>
    <cellStyle name="Normal 7 2 2 4" xfId="9133" xr:uid="{00000000-0005-0000-0000-000092230000}"/>
    <cellStyle name="Normal 7 2 2 5" xfId="9134" xr:uid="{00000000-0005-0000-0000-000093230000}"/>
    <cellStyle name="Normal 7 3" xfId="9135" xr:uid="{00000000-0005-0000-0000-000094230000}"/>
    <cellStyle name="Normal 7 3 2" xfId="9136" xr:uid="{00000000-0005-0000-0000-000095230000}"/>
    <cellStyle name="Normal 7 3 2 2" xfId="9137" xr:uid="{00000000-0005-0000-0000-000096230000}"/>
    <cellStyle name="Normal 7 3 2 3" xfId="9138" xr:uid="{00000000-0005-0000-0000-000097230000}"/>
    <cellStyle name="Normal 7 3 3" xfId="9139" xr:uid="{00000000-0005-0000-0000-000098230000}"/>
    <cellStyle name="Normal 7 3 4" xfId="9140" xr:uid="{00000000-0005-0000-0000-000099230000}"/>
    <cellStyle name="Normal 7 3 5" xfId="9141" xr:uid="{00000000-0005-0000-0000-00009A230000}"/>
    <cellStyle name="Normal 7 4" xfId="9142" xr:uid="{00000000-0005-0000-0000-00009B230000}"/>
    <cellStyle name="Normal 8" xfId="202" xr:uid="{00000000-0005-0000-0000-00009C230000}"/>
    <cellStyle name="Normal 8 10" xfId="443" xr:uid="{00000000-0005-0000-0000-00009D230000}"/>
    <cellStyle name="Normal 8 10 2" xfId="442" xr:uid="{00000000-0005-0000-0000-00009E230000}"/>
    <cellStyle name="Normal 8 11" xfId="441" xr:uid="{00000000-0005-0000-0000-00009F230000}"/>
    <cellStyle name="Normal 8 12" xfId="440" xr:uid="{00000000-0005-0000-0000-0000A0230000}"/>
    <cellStyle name="Normal 8 13" xfId="657" xr:uid="{00000000-0005-0000-0000-0000A1230000}"/>
    <cellStyle name="Normal 8 13 2" xfId="762" xr:uid="{00000000-0005-0000-0000-0000A2230000}"/>
    <cellStyle name="Normal 8 13 2 2" xfId="978" xr:uid="{00000000-0005-0000-0000-0000A3230000}"/>
    <cellStyle name="Normal 8 13 2 2 2" xfId="9735" xr:uid="{00000000-0005-0000-0000-0000A4230000}"/>
    <cellStyle name="Normal 8 13 2 3" xfId="9519" xr:uid="{00000000-0005-0000-0000-0000A5230000}"/>
    <cellStyle name="Normal 8 13 3" xfId="834" xr:uid="{00000000-0005-0000-0000-0000A6230000}"/>
    <cellStyle name="Normal 8 13 3 2" xfId="1050" xr:uid="{00000000-0005-0000-0000-0000A7230000}"/>
    <cellStyle name="Normal 8 13 3 2 2" xfId="9807" xr:uid="{00000000-0005-0000-0000-0000A8230000}"/>
    <cellStyle name="Normal 8 13 3 3" xfId="9591" xr:uid="{00000000-0005-0000-0000-0000A9230000}"/>
    <cellStyle name="Normal 8 13 4" xfId="906" xr:uid="{00000000-0005-0000-0000-0000AA230000}"/>
    <cellStyle name="Normal 8 13 4 2" xfId="9663" xr:uid="{00000000-0005-0000-0000-0000AB230000}"/>
    <cellStyle name="Normal 8 13 5" xfId="9447" xr:uid="{00000000-0005-0000-0000-0000AC230000}"/>
    <cellStyle name="Normal 8 14" xfId="696" xr:uid="{00000000-0005-0000-0000-0000AD230000}"/>
    <cellStyle name="Normal 8 14 2" xfId="925" xr:uid="{00000000-0005-0000-0000-0000AE230000}"/>
    <cellStyle name="Normal 8 14 2 2" xfId="9682" xr:uid="{00000000-0005-0000-0000-0000AF230000}"/>
    <cellStyle name="Normal 8 14 3" xfId="9466" xr:uid="{00000000-0005-0000-0000-0000B0230000}"/>
    <cellStyle name="Normal 8 15" xfId="781" xr:uid="{00000000-0005-0000-0000-0000B1230000}"/>
    <cellStyle name="Normal 8 15 2" xfId="997" xr:uid="{00000000-0005-0000-0000-0000B2230000}"/>
    <cellStyle name="Normal 8 15 2 2" xfId="9754" xr:uid="{00000000-0005-0000-0000-0000B3230000}"/>
    <cellStyle name="Normal 8 15 3" xfId="9538" xr:uid="{00000000-0005-0000-0000-0000B4230000}"/>
    <cellStyle name="Normal 8 16" xfId="853" xr:uid="{00000000-0005-0000-0000-0000B5230000}"/>
    <cellStyle name="Normal 8 16 2" xfId="9610" xr:uid="{00000000-0005-0000-0000-0000B6230000}"/>
    <cellStyle name="Normal 8 17" xfId="9392" xr:uid="{00000000-0005-0000-0000-0000B7230000}"/>
    <cellStyle name="Normal 8 2" xfId="203" xr:uid="{00000000-0005-0000-0000-0000B8230000}"/>
    <cellStyle name="Normal 8 2 10" xfId="854" xr:uid="{00000000-0005-0000-0000-0000B9230000}"/>
    <cellStyle name="Normal 8 2 10 2" xfId="9611" xr:uid="{00000000-0005-0000-0000-0000BA230000}"/>
    <cellStyle name="Normal 8 2 11" xfId="9393" xr:uid="{00000000-0005-0000-0000-0000BB230000}"/>
    <cellStyle name="Normal 8 2 2" xfId="377" xr:uid="{00000000-0005-0000-0000-0000BC230000}"/>
    <cellStyle name="Normal 8 2 2 2" xfId="439" xr:uid="{00000000-0005-0000-0000-0000BD230000}"/>
    <cellStyle name="Normal 8 2 2 3" xfId="711" xr:uid="{00000000-0005-0000-0000-0000BE230000}"/>
    <cellStyle name="Normal 8 2 2 3 2" xfId="939" xr:uid="{00000000-0005-0000-0000-0000BF230000}"/>
    <cellStyle name="Normal 8 2 2 3 2 2" xfId="9696" xr:uid="{00000000-0005-0000-0000-0000C0230000}"/>
    <cellStyle name="Normal 8 2 2 3 3" xfId="9480" xr:uid="{00000000-0005-0000-0000-0000C1230000}"/>
    <cellStyle name="Normal 8 2 2 4" xfId="795" xr:uid="{00000000-0005-0000-0000-0000C2230000}"/>
    <cellStyle name="Normal 8 2 2 4 2" xfId="1011" xr:uid="{00000000-0005-0000-0000-0000C3230000}"/>
    <cellStyle name="Normal 8 2 2 4 2 2" xfId="9768" xr:uid="{00000000-0005-0000-0000-0000C4230000}"/>
    <cellStyle name="Normal 8 2 2 4 3" xfId="9552" xr:uid="{00000000-0005-0000-0000-0000C5230000}"/>
    <cellStyle name="Normal 8 2 2 5" xfId="867" xr:uid="{00000000-0005-0000-0000-0000C6230000}"/>
    <cellStyle name="Normal 8 2 2 5 2" xfId="9624" xr:uid="{00000000-0005-0000-0000-0000C7230000}"/>
    <cellStyle name="Normal 8 2 2 6" xfId="9408" xr:uid="{00000000-0005-0000-0000-0000C8230000}"/>
    <cellStyle name="Normal 8 2 3" xfId="420" xr:uid="{00000000-0005-0000-0000-0000C9230000}"/>
    <cellStyle name="Normal 8 2 3 2" xfId="438" xr:uid="{00000000-0005-0000-0000-0000CA230000}"/>
    <cellStyle name="Normal 8 2 3 3" xfId="724" xr:uid="{00000000-0005-0000-0000-0000CB230000}"/>
    <cellStyle name="Normal 8 2 3 3 2" xfId="952" xr:uid="{00000000-0005-0000-0000-0000CC230000}"/>
    <cellStyle name="Normal 8 2 3 3 2 2" xfId="9709" xr:uid="{00000000-0005-0000-0000-0000CD230000}"/>
    <cellStyle name="Normal 8 2 3 3 3" xfId="9493" xr:uid="{00000000-0005-0000-0000-0000CE230000}"/>
    <cellStyle name="Normal 8 2 3 4" xfId="808" xr:uid="{00000000-0005-0000-0000-0000CF230000}"/>
    <cellStyle name="Normal 8 2 3 4 2" xfId="1024" xr:uid="{00000000-0005-0000-0000-0000D0230000}"/>
    <cellStyle name="Normal 8 2 3 4 2 2" xfId="9781" xr:uid="{00000000-0005-0000-0000-0000D1230000}"/>
    <cellStyle name="Normal 8 2 3 4 3" xfId="9565" xr:uid="{00000000-0005-0000-0000-0000D2230000}"/>
    <cellStyle name="Normal 8 2 3 5" xfId="880" xr:uid="{00000000-0005-0000-0000-0000D3230000}"/>
    <cellStyle name="Normal 8 2 3 5 2" xfId="9637" xr:uid="{00000000-0005-0000-0000-0000D4230000}"/>
    <cellStyle name="Normal 8 2 3 6" xfId="9421" xr:uid="{00000000-0005-0000-0000-0000D5230000}"/>
    <cellStyle name="Normal 8 2 4" xfId="437" xr:uid="{00000000-0005-0000-0000-0000D6230000}"/>
    <cellStyle name="Normal 8 2 4 2" xfId="436" xr:uid="{00000000-0005-0000-0000-0000D7230000}"/>
    <cellStyle name="Normal 8 2 5" xfId="435" xr:uid="{00000000-0005-0000-0000-0000D8230000}"/>
    <cellStyle name="Normal 8 2 6" xfId="434" xr:uid="{00000000-0005-0000-0000-0000D9230000}"/>
    <cellStyle name="Normal 8 2 7" xfId="658" xr:uid="{00000000-0005-0000-0000-0000DA230000}"/>
    <cellStyle name="Normal 8 2 7 2" xfId="763" xr:uid="{00000000-0005-0000-0000-0000DB230000}"/>
    <cellStyle name="Normal 8 2 7 2 2" xfId="979" xr:uid="{00000000-0005-0000-0000-0000DC230000}"/>
    <cellStyle name="Normal 8 2 7 2 2 2" xfId="9736" xr:uid="{00000000-0005-0000-0000-0000DD230000}"/>
    <cellStyle name="Normal 8 2 7 2 3" xfId="9520" xr:uid="{00000000-0005-0000-0000-0000DE230000}"/>
    <cellStyle name="Normal 8 2 7 3" xfId="835" xr:uid="{00000000-0005-0000-0000-0000DF230000}"/>
    <cellStyle name="Normal 8 2 7 3 2" xfId="1051" xr:uid="{00000000-0005-0000-0000-0000E0230000}"/>
    <cellStyle name="Normal 8 2 7 3 2 2" xfId="9808" xr:uid="{00000000-0005-0000-0000-0000E1230000}"/>
    <cellStyle name="Normal 8 2 7 3 3" xfId="9592" xr:uid="{00000000-0005-0000-0000-0000E2230000}"/>
    <cellStyle name="Normal 8 2 7 4" xfId="907" xr:uid="{00000000-0005-0000-0000-0000E3230000}"/>
    <cellStyle name="Normal 8 2 7 4 2" xfId="9664" xr:uid="{00000000-0005-0000-0000-0000E4230000}"/>
    <cellStyle name="Normal 8 2 7 5" xfId="9448" xr:uid="{00000000-0005-0000-0000-0000E5230000}"/>
    <cellStyle name="Normal 8 2 8" xfId="697" xr:uid="{00000000-0005-0000-0000-0000E6230000}"/>
    <cellStyle name="Normal 8 2 8 2" xfId="926" xr:uid="{00000000-0005-0000-0000-0000E7230000}"/>
    <cellStyle name="Normal 8 2 8 2 2" xfId="9683" xr:uid="{00000000-0005-0000-0000-0000E8230000}"/>
    <cellStyle name="Normal 8 2 8 3" xfId="9467" xr:uid="{00000000-0005-0000-0000-0000E9230000}"/>
    <cellStyle name="Normal 8 2 9" xfId="782" xr:uid="{00000000-0005-0000-0000-0000EA230000}"/>
    <cellStyle name="Normal 8 2 9 2" xfId="998" xr:uid="{00000000-0005-0000-0000-0000EB230000}"/>
    <cellStyle name="Normal 8 2 9 2 2" xfId="9755" xr:uid="{00000000-0005-0000-0000-0000EC230000}"/>
    <cellStyle name="Normal 8 2 9 3" xfId="9539" xr:uid="{00000000-0005-0000-0000-0000ED230000}"/>
    <cellStyle name="Normal 8 3" xfId="376" xr:uid="{00000000-0005-0000-0000-0000EE230000}"/>
    <cellStyle name="Normal 8 3 10" xfId="9407" xr:uid="{00000000-0005-0000-0000-0000EF230000}"/>
    <cellStyle name="Normal 8 3 2" xfId="433" xr:uid="{00000000-0005-0000-0000-0000F0230000}"/>
    <cellStyle name="Normal 8 3 2 2" xfId="432" xr:uid="{00000000-0005-0000-0000-0000F1230000}"/>
    <cellStyle name="Normal 8 3 3" xfId="431" xr:uid="{00000000-0005-0000-0000-0000F2230000}"/>
    <cellStyle name="Normal 8 3 3 2" xfId="430" xr:uid="{00000000-0005-0000-0000-0000F3230000}"/>
    <cellStyle name="Normal 8 3 4" xfId="429" xr:uid="{00000000-0005-0000-0000-0000F4230000}"/>
    <cellStyle name="Normal 8 3 4 2" xfId="428" xr:uid="{00000000-0005-0000-0000-0000F5230000}"/>
    <cellStyle name="Normal 8 3 5" xfId="427" xr:uid="{00000000-0005-0000-0000-0000F6230000}"/>
    <cellStyle name="Normal 8 3 6" xfId="426" xr:uid="{00000000-0005-0000-0000-0000F7230000}"/>
    <cellStyle name="Normal 8 3 7" xfId="710" xr:uid="{00000000-0005-0000-0000-0000F8230000}"/>
    <cellStyle name="Normal 8 3 7 2" xfId="938" xr:uid="{00000000-0005-0000-0000-0000F9230000}"/>
    <cellStyle name="Normal 8 3 7 2 2" xfId="9695" xr:uid="{00000000-0005-0000-0000-0000FA230000}"/>
    <cellStyle name="Normal 8 3 7 3" xfId="9479" xr:uid="{00000000-0005-0000-0000-0000FB230000}"/>
    <cellStyle name="Normal 8 3 8" xfId="794" xr:uid="{00000000-0005-0000-0000-0000FC230000}"/>
    <cellStyle name="Normal 8 3 8 2" xfId="1010" xr:uid="{00000000-0005-0000-0000-0000FD230000}"/>
    <cellStyle name="Normal 8 3 8 2 2" xfId="9767" xr:uid="{00000000-0005-0000-0000-0000FE230000}"/>
    <cellStyle name="Normal 8 3 8 3" xfId="9551" xr:uid="{00000000-0005-0000-0000-0000FF230000}"/>
    <cellStyle name="Normal 8 3 9" xfId="866" xr:uid="{00000000-0005-0000-0000-000000240000}"/>
    <cellStyle name="Normal 8 3 9 2" xfId="9623" xr:uid="{00000000-0005-0000-0000-000001240000}"/>
    <cellStyle name="Normal 8 4" xfId="419" xr:uid="{00000000-0005-0000-0000-000002240000}"/>
    <cellStyle name="Normal 8 4 10" xfId="9420" xr:uid="{00000000-0005-0000-0000-000003240000}"/>
    <cellStyle name="Normal 8 4 2" xfId="425" xr:uid="{00000000-0005-0000-0000-000004240000}"/>
    <cellStyle name="Normal 8 4 2 2" xfId="424" xr:uid="{00000000-0005-0000-0000-000005240000}"/>
    <cellStyle name="Normal 8 4 3" xfId="423" xr:uid="{00000000-0005-0000-0000-000006240000}"/>
    <cellStyle name="Normal 8 4 3 2" xfId="418" xr:uid="{00000000-0005-0000-0000-000007240000}"/>
    <cellStyle name="Normal 8 4 4" xfId="409" xr:uid="{00000000-0005-0000-0000-000008240000}"/>
    <cellStyle name="Normal 8 4 4 2" xfId="408" xr:uid="{00000000-0005-0000-0000-000009240000}"/>
    <cellStyle name="Normal 8 4 5" xfId="407" xr:uid="{00000000-0005-0000-0000-00000A240000}"/>
    <cellStyle name="Normal 8 4 6" xfId="406" xr:uid="{00000000-0005-0000-0000-00000B240000}"/>
    <cellStyle name="Normal 8 4 7" xfId="723" xr:uid="{00000000-0005-0000-0000-00000C240000}"/>
    <cellStyle name="Normal 8 4 7 2" xfId="951" xr:uid="{00000000-0005-0000-0000-00000D240000}"/>
    <cellStyle name="Normal 8 4 7 2 2" xfId="9708" xr:uid="{00000000-0005-0000-0000-00000E240000}"/>
    <cellStyle name="Normal 8 4 7 3" xfId="9492" xr:uid="{00000000-0005-0000-0000-00000F240000}"/>
    <cellStyle name="Normal 8 4 8" xfId="807" xr:uid="{00000000-0005-0000-0000-000010240000}"/>
    <cellStyle name="Normal 8 4 8 2" xfId="1023" xr:uid="{00000000-0005-0000-0000-000011240000}"/>
    <cellStyle name="Normal 8 4 8 2 2" xfId="9780" xr:uid="{00000000-0005-0000-0000-000012240000}"/>
    <cellStyle name="Normal 8 4 8 3" xfId="9564" xr:uid="{00000000-0005-0000-0000-000013240000}"/>
    <cellStyle name="Normal 8 4 9" xfId="879" xr:uid="{00000000-0005-0000-0000-000014240000}"/>
    <cellStyle name="Normal 8 4 9 2" xfId="9636" xr:uid="{00000000-0005-0000-0000-000015240000}"/>
    <cellStyle name="Normal 8 5" xfId="405" xr:uid="{00000000-0005-0000-0000-000016240000}"/>
    <cellStyle name="Normal 8 5 2" xfId="404" xr:uid="{00000000-0005-0000-0000-000017240000}"/>
    <cellStyle name="Normal 8 5 2 2" xfId="403" xr:uid="{00000000-0005-0000-0000-000018240000}"/>
    <cellStyle name="Normal 8 5 3" xfId="402" xr:uid="{00000000-0005-0000-0000-000019240000}"/>
    <cellStyle name="Normal 8 5 3 2" xfId="401" xr:uid="{00000000-0005-0000-0000-00001A240000}"/>
    <cellStyle name="Normal 8 5 4" xfId="400" xr:uid="{00000000-0005-0000-0000-00001B240000}"/>
    <cellStyle name="Normal 8 5 5" xfId="398" xr:uid="{00000000-0005-0000-0000-00001C240000}"/>
    <cellStyle name="Normal 8 6" xfId="380" xr:uid="{00000000-0005-0000-0000-00001D240000}"/>
    <cellStyle name="Normal 8 6 2" xfId="397" xr:uid="{00000000-0005-0000-0000-00001E240000}"/>
    <cellStyle name="Normal 8 6 2 2" xfId="396" xr:uid="{00000000-0005-0000-0000-00001F240000}"/>
    <cellStyle name="Normal 8 6 3" xfId="395" xr:uid="{00000000-0005-0000-0000-000020240000}"/>
    <cellStyle name="Normal 8 6 3 2" xfId="394" xr:uid="{00000000-0005-0000-0000-000021240000}"/>
    <cellStyle name="Normal 8 6 4" xfId="393" xr:uid="{00000000-0005-0000-0000-000022240000}"/>
    <cellStyle name="Normal 8 6 5" xfId="392" xr:uid="{00000000-0005-0000-0000-000023240000}"/>
    <cellStyle name="Normal 8 7" xfId="391" xr:uid="{00000000-0005-0000-0000-000024240000}"/>
    <cellStyle name="Normal 8 7 2" xfId="390" xr:uid="{00000000-0005-0000-0000-000025240000}"/>
    <cellStyle name="Normal 8 7 2 2" xfId="389" xr:uid="{00000000-0005-0000-0000-000026240000}"/>
    <cellStyle name="Normal 8 7 3" xfId="388" xr:uid="{00000000-0005-0000-0000-000027240000}"/>
    <cellStyle name="Normal 8 7 3 2" xfId="387" xr:uid="{00000000-0005-0000-0000-000028240000}"/>
    <cellStyle name="Normal 8 7 4" xfId="386" xr:uid="{00000000-0005-0000-0000-000029240000}"/>
    <cellStyle name="Normal 8 7 5" xfId="385" xr:uid="{00000000-0005-0000-0000-00002A240000}"/>
    <cellStyle name="Normal 8 8" xfId="384" xr:uid="{00000000-0005-0000-0000-00002B240000}"/>
    <cellStyle name="Normal 8 8 2" xfId="383" xr:uid="{00000000-0005-0000-0000-00002C240000}"/>
    <cellStyle name="Normal 8 9" xfId="382" xr:uid="{00000000-0005-0000-0000-00002D240000}"/>
    <cellStyle name="Normal 8 9 2" xfId="381" xr:uid="{00000000-0005-0000-0000-00002E240000}"/>
    <cellStyle name="Normal 9" xfId="204" xr:uid="{00000000-0005-0000-0000-00002F240000}"/>
    <cellStyle name="Normal 9 10" xfId="783" xr:uid="{00000000-0005-0000-0000-000030240000}"/>
    <cellStyle name="Normal 9 10 2" xfId="999" xr:uid="{00000000-0005-0000-0000-000031240000}"/>
    <cellStyle name="Normal 9 10 2 2" xfId="9756" xr:uid="{00000000-0005-0000-0000-000032240000}"/>
    <cellStyle name="Normal 9 10 3" xfId="9540" xr:uid="{00000000-0005-0000-0000-000033240000}"/>
    <cellStyle name="Normal 9 11" xfId="855" xr:uid="{00000000-0005-0000-0000-000034240000}"/>
    <cellStyle name="Normal 9 11 2" xfId="9612" xr:uid="{00000000-0005-0000-0000-000035240000}"/>
    <cellStyle name="Normal 9 12" xfId="9394" xr:uid="{00000000-0005-0000-0000-000036240000}"/>
    <cellStyle name="Normal 9 2" xfId="205" xr:uid="{00000000-0005-0000-0000-000037240000}"/>
    <cellStyle name="Normal 9 2 2" xfId="379" xr:uid="{00000000-0005-0000-0000-000038240000}"/>
    <cellStyle name="Normal 9 2 2 2" xfId="713" xr:uid="{00000000-0005-0000-0000-000039240000}"/>
    <cellStyle name="Normal 9 2 2 2 2" xfId="941" xr:uid="{00000000-0005-0000-0000-00003A240000}"/>
    <cellStyle name="Normal 9 2 2 2 2 2" xfId="9698" xr:uid="{00000000-0005-0000-0000-00003B240000}"/>
    <cellStyle name="Normal 9 2 2 2 3" xfId="9482" xr:uid="{00000000-0005-0000-0000-00003C240000}"/>
    <cellStyle name="Normal 9 2 2 3" xfId="797" xr:uid="{00000000-0005-0000-0000-00003D240000}"/>
    <cellStyle name="Normal 9 2 2 3 2" xfId="1013" xr:uid="{00000000-0005-0000-0000-00003E240000}"/>
    <cellStyle name="Normal 9 2 2 3 2 2" xfId="9770" xr:uid="{00000000-0005-0000-0000-00003F240000}"/>
    <cellStyle name="Normal 9 2 2 3 3" xfId="9554" xr:uid="{00000000-0005-0000-0000-000040240000}"/>
    <cellStyle name="Normal 9 2 2 4" xfId="869" xr:uid="{00000000-0005-0000-0000-000041240000}"/>
    <cellStyle name="Normal 9 2 2 4 2" xfId="9626" xr:uid="{00000000-0005-0000-0000-000042240000}"/>
    <cellStyle name="Normal 9 2 2 5" xfId="9410" xr:uid="{00000000-0005-0000-0000-000043240000}"/>
    <cellStyle name="Normal 9 2 3" xfId="422" xr:uid="{00000000-0005-0000-0000-000044240000}"/>
    <cellStyle name="Normal 9 2 3 2" xfId="726" xr:uid="{00000000-0005-0000-0000-000045240000}"/>
    <cellStyle name="Normal 9 2 3 2 2" xfId="954" xr:uid="{00000000-0005-0000-0000-000046240000}"/>
    <cellStyle name="Normal 9 2 3 2 2 2" xfId="9711" xr:uid="{00000000-0005-0000-0000-000047240000}"/>
    <cellStyle name="Normal 9 2 3 2 3" xfId="9495" xr:uid="{00000000-0005-0000-0000-000048240000}"/>
    <cellStyle name="Normal 9 2 3 3" xfId="810" xr:uid="{00000000-0005-0000-0000-000049240000}"/>
    <cellStyle name="Normal 9 2 3 3 2" xfId="1026" xr:uid="{00000000-0005-0000-0000-00004A240000}"/>
    <cellStyle name="Normal 9 2 3 3 2 2" xfId="9783" xr:uid="{00000000-0005-0000-0000-00004B240000}"/>
    <cellStyle name="Normal 9 2 3 3 3" xfId="9567" xr:uid="{00000000-0005-0000-0000-00004C240000}"/>
    <cellStyle name="Normal 9 2 3 4" xfId="882" xr:uid="{00000000-0005-0000-0000-00004D240000}"/>
    <cellStyle name="Normal 9 2 3 4 2" xfId="9639" xr:uid="{00000000-0005-0000-0000-00004E240000}"/>
    <cellStyle name="Normal 9 2 3 5" xfId="9423" xr:uid="{00000000-0005-0000-0000-00004F240000}"/>
    <cellStyle name="Normal 9 2 4" xfId="660" xr:uid="{00000000-0005-0000-0000-000050240000}"/>
    <cellStyle name="Normal 9 2 4 2" xfId="765" xr:uid="{00000000-0005-0000-0000-000051240000}"/>
    <cellStyle name="Normal 9 2 4 2 2" xfId="981" xr:uid="{00000000-0005-0000-0000-000052240000}"/>
    <cellStyle name="Normal 9 2 4 2 2 2" xfId="9738" xr:uid="{00000000-0005-0000-0000-000053240000}"/>
    <cellStyle name="Normal 9 2 4 2 3" xfId="9522" xr:uid="{00000000-0005-0000-0000-000054240000}"/>
    <cellStyle name="Normal 9 2 4 3" xfId="837" xr:uid="{00000000-0005-0000-0000-000055240000}"/>
    <cellStyle name="Normal 9 2 4 3 2" xfId="1053" xr:uid="{00000000-0005-0000-0000-000056240000}"/>
    <cellStyle name="Normal 9 2 4 3 2 2" xfId="9810" xr:uid="{00000000-0005-0000-0000-000057240000}"/>
    <cellStyle name="Normal 9 2 4 3 3" xfId="9594" xr:uid="{00000000-0005-0000-0000-000058240000}"/>
    <cellStyle name="Normal 9 2 4 4" xfId="909" xr:uid="{00000000-0005-0000-0000-000059240000}"/>
    <cellStyle name="Normal 9 2 4 4 2" xfId="9666" xr:uid="{00000000-0005-0000-0000-00005A240000}"/>
    <cellStyle name="Normal 9 2 4 5" xfId="9450" xr:uid="{00000000-0005-0000-0000-00005B240000}"/>
    <cellStyle name="Normal 9 2 5" xfId="699" xr:uid="{00000000-0005-0000-0000-00005C240000}"/>
    <cellStyle name="Normal 9 2 5 2" xfId="928" xr:uid="{00000000-0005-0000-0000-00005D240000}"/>
    <cellStyle name="Normal 9 2 5 2 2" xfId="9685" xr:uid="{00000000-0005-0000-0000-00005E240000}"/>
    <cellStyle name="Normal 9 2 5 3" xfId="9469" xr:uid="{00000000-0005-0000-0000-00005F240000}"/>
    <cellStyle name="Normal 9 2 6" xfId="784" xr:uid="{00000000-0005-0000-0000-000060240000}"/>
    <cellStyle name="Normal 9 2 6 2" xfId="1000" xr:uid="{00000000-0005-0000-0000-000061240000}"/>
    <cellStyle name="Normal 9 2 6 2 2" xfId="9757" xr:uid="{00000000-0005-0000-0000-000062240000}"/>
    <cellStyle name="Normal 9 2 6 3" xfId="9541" xr:uid="{00000000-0005-0000-0000-000063240000}"/>
    <cellStyle name="Normal 9 2 7" xfId="856" xr:uid="{00000000-0005-0000-0000-000064240000}"/>
    <cellStyle name="Normal 9 2 7 2" xfId="9613" xr:uid="{00000000-0005-0000-0000-000065240000}"/>
    <cellStyle name="Normal 9 2 8" xfId="9395" xr:uid="{00000000-0005-0000-0000-000066240000}"/>
    <cellStyle name="Normal 9 3" xfId="378" xr:uid="{00000000-0005-0000-0000-000067240000}"/>
    <cellStyle name="Normal 9 3 2" xfId="712" xr:uid="{00000000-0005-0000-0000-000068240000}"/>
    <cellStyle name="Normal 9 3 2 2" xfId="940" xr:uid="{00000000-0005-0000-0000-000069240000}"/>
    <cellStyle name="Normal 9 3 2 2 2" xfId="9697" xr:uid="{00000000-0005-0000-0000-00006A240000}"/>
    <cellStyle name="Normal 9 3 2 3" xfId="9481" xr:uid="{00000000-0005-0000-0000-00006B240000}"/>
    <cellStyle name="Normal 9 3 3" xfId="796" xr:uid="{00000000-0005-0000-0000-00006C240000}"/>
    <cellStyle name="Normal 9 3 3 2" xfId="1012" xr:uid="{00000000-0005-0000-0000-00006D240000}"/>
    <cellStyle name="Normal 9 3 3 2 2" xfId="9769" xr:uid="{00000000-0005-0000-0000-00006E240000}"/>
    <cellStyle name="Normal 9 3 3 3" xfId="9553" xr:uid="{00000000-0005-0000-0000-00006F240000}"/>
    <cellStyle name="Normal 9 3 4" xfId="868" xr:uid="{00000000-0005-0000-0000-000070240000}"/>
    <cellStyle name="Normal 9 3 4 2" xfId="9625" xr:uid="{00000000-0005-0000-0000-000071240000}"/>
    <cellStyle name="Normal 9 3 5" xfId="9409" xr:uid="{00000000-0005-0000-0000-000072240000}"/>
    <cellStyle name="Normal 9 4" xfId="421" xr:uid="{00000000-0005-0000-0000-000073240000}"/>
    <cellStyle name="Normal 9 4 2" xfId="725" xr:uid="{00000000-0005-0000-0000-000074240000}"/>
    <cellStyle name="Normal 9 4 2 2" xfId="953" xr:uid="{00000000-0005-0000-0000-000075240000}"/>
    <cellStyle name="Normal 9 4 2 2 2" xfId="9710" xr:uid="{00000000-0005-0000-0000-000076240000}"/>
    <cellStyle name="Normal 9 4 2 3" xfId="9494" xr:uid="{00000000-0005-0000-0000-000077240000}"/>
    <cellStyle name="Normal 9 4 3" xfId="809" xr:uid="{00000000-0005-0000-0000-000078240000}"/>
    <cellStyle name="Normal 9 4 3 2" xfId="1025" xr:uid="{00000000-0005-0000-0000-000079240000}"/>
    <cellStyle name="Normal 9 4 3 2 2" xfId="9782" xr:uid="{00000000-0005-0000-0000-00007A240000}"/>
    <cellStyle name="Normal 9 4 3 3" xfId="9566" xr:uid="{00000000-0005-0000-0000-00007B240000}"/>
    <cellStyle name="Normal 9 4 4" xfId="881" xr:uid="{00000000-0005-0000-0000-00007C240000}"/>
    <cellStyle name="Normal 9 4 4 2" xfId="9638" xr:uid="{00000000-0005-0000-0000-00007D240000}"/>
    <cellStyle name="Normal 9 4 5" xfId="9422" xr:uid="{00000000-0005-0000-0000-00007E240000}"/>
    <cellStyle name="Normal 9 5" xfId="624" xr:uid="{00000000-0005-0000-0000-00007F240000}"/>
    <cellStyle name="Normal 9 5 2" xfId="734" xr:uid="{00000000-0005-0000-0000-000080240000}"/>
    <cellStyle name="Normal 9 5 2 2" xfId="962" xr:uid="{00000000-0005-0000-0000-000081240000}"/>
    <cellStyle name="Normal 9 5 2 2 2" xfId="9719" xr:uid="{00000000-0005-0000-0000-000082240000}"/>
    <cellStyle name="Normal 9 5 2 3" xfId="9503" xr:uid="{00000000-0005-0000-0000-000083240000}"/>
    <cellStyle name="Normal 9 5 3" xfId="818" xr:uid="{00000000-0005-0000-0000-000084240000}"/>
    <cellStyle name="Normal 9 5 3 2" xfId="1034" xr:uid="{00000000-0005-0000-0000-000085240000}"/>
    <cellStyle name="Normal 9 5 3 2 2" xfId="9791" xr:uid="{00000000-0005-0000-0000-000086240000}"/>
    <cellStyle name="Normal 9 5 3 3" xfId="9575" xr:uid="{00000000-0005-0000-0000-000087240000}"/>
    <cellStyle name="Normal 9 5 4" xfId="890" xr:uid="{00000000-0005-0000-0000-000088240000}"/>
    <cellStyle name="Normal 9 5 4 2" xfId="9647" xr:uid="{00000000-0005-0000-0000-000089240000}"/>
    <cellStyle name="Normal 9 5 5" xfId="9431" xr:uid="{00000000-0005-0000-0000-00008A240000}"/>
    <cellStyle name="Normal 9 6" xfId="632" xr:uid="{00000000-0005-0000-0000-00008B240000}"/>
    <cellStyle name="Normal 9 6 2" xfId="740" xr:uid="{00000000-0005-0000-0000-00008C240000}"/>
    <cellStyle name="Normal 9 6 2 2" xfId="968" xr:uid="{00000000-0005-0000-0000-00008D240000}"/>
    <cellStyle name="Normal 9 6 2 2 2" xfId="9725" xr:uid="{00000000-0005-0000-0000-00008E240000}"/>
    <cellStyle name="Normal 9 6 2 3" xfId="9509" xr:uid="{00000000-0005-0000-0000-00008F240000}"/>
    <cellStyle name="Normal 9 6 3" xfId="824" xr:uid="{00000000-0005-0000-0000-000090240000}"/>
    <cellStyle name="Normal 9 6 3 2" xfId="1040" xr:uid="{00000000-0005-0000-0000-000091240000}"/>
    <cellStyle name="Normal 9 6 3 2 2" xfId="9797" xr:uid="{00000000-0005-0000-0000-000092240000}"/>
    <cellStyle name="Normal 9 6 3 3" xfId="9581" xr:uid="{00000000-0005-0000-0000-000093240000}"/>
    <cellStyle name="Normal 9 6 4" xfId="896" xr:uid="{00000000-0005-0000-0000-000094240000}"/>
    <cellStyle name="Normal 9 6 4 2" xfId="9653" xr:uid="{00000000-0005-0000-0000-000095240000}"/>
    <cellStyle name="Normal 9 6 5" xfId="9437" xr:uid="{00000000-0005-0000-0000-000096240000}"/>
    <cellStyle name="Normal 9 7" xfId="659" xr:uid="{00000000-0005-0000-0000-000097240000}"/>
    <cellStyle name="Normal 9 7 2" xfId="764" xr:uid="{00000000-0005-0000-0000-000098240000}"/>
    <cellStyle name="Normal 9 7 2 2" xfId="980" xr:uid="{00000000-0005-0000-0000-000099240000}"/>
    <cellStyle name="Normal 9 7 2 2 2" xfId="9737" xr:uid="{00000000-0005-0000-0000-00009A240000}"/>
    <cellStyle name="Normal 9 7 2 3" xfId="9521" xr:uid="{00000000-0005-0000-0000-00009B240000}"/>
    <cellStyle name="Normal 9 7 3" xfId="836" xr:uid="{00000000-0005-0000-0000-00009C240000}"/>
    <cellStyle name="Normal 9 7 3 2" xfId="1052" xr:uid="{00000000-0005-0000-0000-00009D240000}"/>
    <cellStyle name="Normal 9 7 3 2 2" xfId="9809" xr:uid="{00000000-0005-0000-0000-00009E240000}"/>
    <cellStyle name="Normal 9 7 3 3" xfId="9593" xr:uid="{00000000-0005-0000-0000-00009F240000}"/>
    <cellStyle name="Normal 9 7 4" xfId="908" xr:uid="{00000000-0005-0000-0000-0000A0240000}"/>
    <cellStyle name="Normal 9 7 4 2" xfId="9665" xr:uid="{00000000-0005-0000-0000-0000A1240000}"/>
    <cellStyle name="Normal 9 7 5" xfId="9449" xr:uid="{00000000-0005-0000-0000-0000A2240000}"/>
    <cellStyle name="Normal 9 8" xfId="677" xr:uid="{00000000-0005-0000-0000-0000A3240000}"/>
    <cellStyle name="Normal 9 8 2" xfId="771" xr:uid="{00000000-0005-0000-0000-0000A4240000}"/>
    <cellStyle name="Normal 9 8 2 2" xfId="987" xr:uid="{00000000-0005-0000-0000-0000A5240000}"/>
    <cellStyle name="Normal 9 8 2 2 2" xfId="9744" xr:uid="{00000000-0005-0000-0000-0000A6240000}"/>
    <cellStyle name="Normal 9 8 2 3" xfId="9528" xr:uid="{00000000-0005-0000-0000-0000A7240000}"/>
    <cellStyle name="Normal 9 8 3" xfId="843" xr:uid="{00000000-0005-0000-0000-0000A8240000}"/>
    <cellStyle name="Normal 9 8 3 2" xfId="1059" xr:uid="{00000000-0005-0000-0000-0000A9240000}"/>
    <cellStyle name="Normal 9 8 3 2 2" xfId="9816" xr:uid="{00000000-0005-0000-0000-0000AA240000}"/>
    <cellStyle name="Normal 9 8 3 3" xfId="9600" xr:uid="{00000000-0005-0000-0000-0000AB240000}"/>
    <cellStyle name="Normal 9 8 4" xfId="915" xr:uid="{00000000-0005-0000-0000-0000AC240000}"/>
    <cellStyle name="Normal 9 8 4 2" xfId="9672" xr:uid="{00000000-0005-0000-0000-0000AD240000}"/>
    <cellStyle name="Normal 9 8 5" xfId="9456" xr:uid="{00000000-0005-0000-0000-0000AE240000}"/>
    <cellStyle name="Normal 9 9" xfId="698" xr:uid="{00000000-0005-0000-0000-0000AF240000}"/>
    <cellStyle name="Normal 9 9 2" xfId="927" xr:uid="{00000000-0005-0000-0000-0000B0240000}"/>
    <cellStyle name="Normal 9 9 2 2" xfId="9684" xr:uid="{00000000-0005-0000-0000-0000B1240000}"/>
    <cellStyle name="Normal 9 9 3" xfId="9468" xr:uid="{00000000-0005-0000-0000-0000B2240000}"/>
    <cellStyle name="Normal_21 Exh B" xfId="206" xr:uid="{00000000-0005-0000-0000-0000B3240000}"/>
    <cellStyle name="Normal_ADITAnalysisID090805" xfId="9823" xr:uid="{E0195ABE-45F0-430C-B17B-885948C6A1A0}"/>
    <cellStyle name="Normal_ATC Projected 2008 Monthly Plant Balances for Attachment O 2 (2)" xfId="207" xr:uid="{00000000-0005-0000-0000-0000B4240000}"/>
    <cellStyle name="Normal_Attachment GG Example 8 26 09" xfId="208" xr:uid="{00000000-0005-0000-0000-0000B5240000}"/>
    <cellStyle name="Normal_Attachment GG Template ER11-28 11-18-10" xfId="209" xr:uid="{00000000-0005-0000-0000-0000B6240000}"/>
    <cellStyle name="Normal_Attachment Os for 2002 True-up" xfId="210" xr:uid="{00000000-0005-0000-0000-0000B7240000}"/>
    <cellStyle name="Normal_FERC Functional M&amp;S All Cos" xfId="554" xr:uid="{00000000-0005-0000-0000-0000B8240000}"/>
    <cellStyle name="Normal_Schedule O Info for Mike" xfId="211" xr:uid="{00000000-0005-0000-0000-0000B9240000}"/>
    <cellStyle name="Normal_Support 2003 PSI Peak Demand excluding Joint Owners 2" xfId="555" xr:uid="{00000000-0005-0000-0000-0000BA240000}"/>
    <cellStyle name="Note 2" xfId="604" xr:uid="{00000000-0005-0000-0000-0000BB240000}"/>
    <cellStyle name="Note 2 2" xfId="9143" xr:uid="{00000000-0005-0000-0000-0000BC240000}"/>
    <cellStyle name="Note 3" xfId="9144" xr:uid="{00000000-0005-0000-0000-0000BD240000}"/>
    <cellStyle name="Note 4" xfId="9145" xr:uid="{00000000-0005-0000-0000-0000BE240000}"/>
    <cellStyle name="Note 5" xfId="9146" xr:uid="{00000000-0005-0000-0000-0000BF240000}"/>
    <cellStyle name="Note 5 2" xfId="9147" xr:uid="{00000000-0005-0000-0000-0000C0240000}"/>
    <cellStyle name="Note 5 2 2" xfId="9148" xr:uid="{00000000-0005-0000-0000-0000C1240000}"/>
    <cellStyle name="Note 5 2 3" xfId="9149" xr:uid="{00000000-0005-0000-0000-0000C2240000}"/>
    <cellStyle name="Note 5 3" xfId="9150" xr:uid="{00000000-0005-0000-0000-0000C3240000}"/>
    <cellStyle name="Note 5 4" xfId="9151" xr:uid="{00000000-0005-0000-0000-0000C4240000}"/>
    <cellStyle name="Note 5 5" xfId="9152" xr:uid="{00000000-0005-0000-0000-0000C5240000}"/>
    <cellStyle name="Note 6" xfId="9153" xr:uid="{00000000-0005-0000-0000-0000C6240000}"/>
    <cellStyle name="Note 7" xfId="9154" xr:uid="{00000000-0005-0000-0000-0000C7240000}"/>
    <cellStyle name="Note 8" xfId="9155" xr:uid="{00000000-0005-0000-0000-0000C8240000}"/>
    <cellStyle name="Note 9" xfId="9156" xr:uid="{00000000-0005-0000-0000-0000C9240000}"/>
    <cellStyle name="Output 2" xfId="605" xr:uid="{00000000-0005-0000-0000-0000CA240000}"/>
    <cellStyle name="Output 2 2" xfId="9157" xr:uid="{00000000-0005-0000-0000-0000CB240000}"/>
    <cellStyle name="Output 3" xfId="9158" xr:uid="{00000000-0005-0000-0000-0000CC240000}"/>
    <cellStyle name="Output 4" xfId="9159" xr:uid="{00000000-0005-0000-0000-0000CD240000}"/>
    <cellStyle name="Output 5" xfId="9160" xr:uid="{00000000-0005-0000-0000-0000CE240000}"/>
    <cellStyle name="Output 6" xfId="9161" xr:uid="{00000000-0005-0000-0000-0000CF240000}"/>
    <cellStyle name="Output 7" xfId="9162" xr:uid="{00000000-0005-0000-0000-0000D0240000}"/>
    <cellStyle name="Output 8" xfId="9163" xr:uid="{00000000-0005-0000-0000-0000D1240000}"/>
    <cellStyle name="Output 9" xfId="9164" xr:uid="{00000000-0005-0000-0000-0000D2240000}"/>
    <cellStyle name="Output1_Back" xfId="212" xr:uid="{00000000-0005-0000-0000-0000D3240000}"/>
    <cellStyle name="p" xfId="213" xr:uid="{00000000-0005-0000-0000-0000D4240000}"/>
    <cellStyle name="p_2010 Attachment O  GG_082709" xfId="214" xr:uid="{00000000-0005-0000-0000-0000D5240000}"/>
    <cellStyle name="p_2010 Attachment O Template Supporting Work Papers_ITC Midwest" xfId="215" xr:uid="{00000000-0005-0000-0000-0000D6240000}"/>
    <cellStyle name="p_2010 Attachment O Template Supporting Work Papers_ITCTransmission" xfId="216" xr:uid="{00000000-0005-0000-0000-0000D7240000}"/>
    <cellStyle name="p_2010 Attachment O Template Supporting Work Papers_METC" xfId="217" xr:uid="{00000000-0005-0000-0000-0000D8240000}"/>
    <cellStyle name="p_2Mod11" xfId="218" xr:uid="{00000000-0005-0000-0000-0000D9240000}"/>
    <cellStyle name="p_aavidmod11.xls Chart 1" xfId="219" xr:uid="{00000000-0005-0000-0000-0000DA240000}"/>
    <cellStyle name="p_aavidmod11.xls Chart 2" xfId="220" xr:uid="{00000000-0005-0000-0000-0000DB240000}"/>
    <cellStyle name="p_Attachment O &amp; GG" xfId="221" xr:uid="{00000000-0005-0000-0000-0000DC240000}"/>
    <cellStyle name="p_charts for capm" xfId="222" xr:uid="{00000000-0005-0000-0000-0000DD240000}"/>
    <cellStyle name="p_DCF" xfId="223" xr:uid="{00000000-0005-0000-0000-0000DE240000}"/>
    <cellStyle name="p_DCF_2Mod11" xfId="224" xr:uid="{00000000-0005-0000-0000-0000DF240000}"/>
    <cellStyle name="p_DCF_aavidmod11.xls Chart 1" xfId="225" xr:uid="{00000000-0005-0000-0000-0000E0240000}"/>
    <cellStyle name="p_DCF_aavidmod11.xls Chart 2" xfId="226" xr:uid="{00000000-0005-0000-0000-0000E1240000}"/>
    <cellStyle name="p_DCF_charts for capm" xfId="227" xr:uid="{00000000-0005-0000-0000-0000E2240000}"/>
    <cellStyle name="p_DCF_DCF5" xfId="228" xr:uid="{00000000-0005-0000-0000-0000E3240000}"/>
    <cellStyle name="p_DCF_Template2" xfId="229" xr:uid="{00000000-0005-0000-0000-0000E4240000}"/>
    <cellStyle name="p_DCF_Template2_1" xfId="230" xr:uid="{00000000-0005-0000-0000-0000E5240000}"/>
    <cellStyle name="p_DCF_VERA" xfId="231" xr:uid="{00000000-0005-0000-0000-0000E6240000}"/>
    <cellStyle name="p_DCF_VERA_1" xfId="232" xr:uid="{00000000-0005-0000-0000-0000E7240000}"/>
    <cellStyle name="p_DCF_VERA_1_Template2" xfId="233" xr:uid="{00000000-0005-0000-0000-0000E8240000}"/>
    <cellStyle name="p_DCF_VERA_aavidmod11.xls Chart 2" xfId="234" xr:uid="{00000000-0005-0000-0000-0000E9240000}"/>
    <cellStyle name="p_DCF_VERA_Model02" xfId="235" xr:uid="{00000000-0005-0000-0000-0000EA240000}"/>
    <cellStyle name="p_DCF_VERA_Template2" xfId="236" xr:uid="{00000000-0005-0000-0000-0000EB240000}"/>
    <cellStyle name="p_DCF_VERA_VERA" xfId="237" xr:uid="{00000000-0005-0000-0000-0000EC240000}"/>
    <cellStyle name="p_DCF_VERA_VERA_1" xfId="238" xr:uid="{00000000-0005-0000-0000-0000ED240000}"/>
    <cellStyle name="p_DCF_VERA_VERA_2" xfId="239" xr:uid="{00000000-0005-0000-0000-0000EE240000}"/>
    <cellStyle name="p_DCF_VERA_VERA_Template2" xfId="240" xr:uid="{00000000-0005-0000-0000-0000EF240000}"/>
    <cellStyle name="p_DCF5" xfId="241" xr:uid="{00000000-0005-0000-0000-0000F0240000}"/>
    <cellStyle name="p_ITC Great Plains Formula 1-12-09a" xfId="242" xr:uid="{00000000-0005-0000-0000-0000F1240000}"/>
    <cellStyle name="p_ITCM 2010 Template" xfId="243" xr:uid="{00000000-0005-0000-0000-0000F2240000}"/>
    <cellStyle name="p_ITCMW 2009 Rate" xfId="244" xr:uid="{00000000-0005-0000-0000-0000F3240000}"/>
    <cellStyle name="p_ITCMW 2010 Rate_083109" xfId="245" xr:uid="{00000000-0005-0000-0000-0000F4240000}"/>
    <cellStyle name="p_ITCOP 2010 Rate_083109" xfId="246" xr:uid="{00000000-0005-0000-0000-0000F5240000}"/>
    <cellStyle name="p_ITCT 2009 Rate" xfId="247" xr:uid="{00000000-0005-0000-0000-0000F6240000}"/>
    <cellStyle name="p_ITCT New 2010 Attachment O &amp; GG_111209NL" xfId="248" xr:uid="{00000000-0005-0000-0000-0000F7240000}"/>
    <cellStyle name="p_METC 2010 Rate_083109" xfId="249" xr:uid="{00000000-0005-0000-0000-0000F8240000}"/>
    <cellStyle name="p_Template2" xfId="250" xr:uid="{00000000-0005-0000-0000-0000F9240000}"/>
    <cellStyle name="p_Template2_1" xfId="251" xr:uid="{00000000-0005-0000-0000-0000FA240000}"/>
    <cellStyle name="p_VERA" xfId="252" xr:uid="{00000000-0005-0000-0000-0000FB240000}"/>
    <cellStyle name="p_VERA_1" xfId="253" xr:uid="{00000000-0005-0000-0000-0000FC240000}"/>
    <cellStyle name="p_VERA_1_Template2" xfId="254" xr:uid="{00000000-0005-0000-0000-0000FD240000}"/>
    <cellStyle name="p_VERA_aavidmod11.xls Chart 2" xfId="255" xr:uid="{00000000-0005-0000-0000-0000FE240000}"/>
    <cellStyle name="p_VERA_Model02" xfId="256" xr:uid="{00000000-0005-0000-0000-0000FF240000}"/>
    <cellStyle name="p_VERA_Template2" xfId="257" xr:uid="{00000000-0005-0000-0000-000000250000}"/>
    <cellStyle name="p_VERA_VERA" xfId="258" xr:uid="{00000000-0005-0000-0000-000001250000}"/>
    <cellStyle name="p_VERA_VERA_1" xfId="259" xr:uid="{00000000-0005-0000-0000-000002250000}"/>
    <cellStyle name="p_VERA_VERA_2" xfId="260" xr:uid="{00000000-0005-0000-0000-000003250000}"/>
    <cellStyle name="p_VERA_VERA_Template2" xfId="261" xr:uid="{00000000-0005-0000-0000-000004250000}"/>
    <cellStyle name="p1" xfId="262" xr:uid="{00000000-0005-0000-0000-000005250000}"/>
    <cellStyle name="p2" xfId="263" xr:uid="{00000000-0005-0000-0000-000006250000}"/>
    <cellStyle name="p3" xfId="264" xr:uid="{00000000-0005-0000-0000-000007250000}"/>
    <cellStyle name="Percent" xfId="265" builtinId="5"/>
    <cellStyle name="Percent %" xfId="266" xr:uid="{00000000-0005-0000-0000-000009250000}"/>
    <cellStyle name="Percent % Long Underline" xfId="267" xr:uid="{00000000-0005-0000-0000-00000A250000}"/>
    <cellStyle name="Percent (0)" xfId="268" xr:uid="{00000000-0005-0000-0000-00000B250000}"/>
    <cellStyle name="Percent [0]" xfId="269" xr:uid="{00000000-0005-0000-0000-00000C250000}"/>
    <cellStyle name="Percent [1]" xfId="270" xr:uid="{00000000-0005-0000-0000-00000D250000}"/>
    <cellStyle name="Percent [2]" xfId="271" xr:uid="{00000000-0005-0000-0000-00000E250000}"/>
    <cellStyle name="Percent [3]" xfId="272" xr:uid="{00000000-0005-0000-0000-00000F250000}"/>
    <cellStyle name="Percent 0.0%" xfId="273" xr:uid="{00000000-0005-0000-0000-000010250000}"/>
    <cellStyle name="Percent 0.0% Long Underline" xfId="274" xr:uid="{00000000-0005-0000-0000-000011250000}"/>
    <cellStyle name="Percent 0.00%" xfId="275" xr:uid="{00000000-0005-0000-0000-000012250000}"/>
    <cellStyle name="Percent 0.00% Long Underline" xfId="276" xr:uid="{00000000-0005-0000-0000-000013250000}"/>
    <cellStyle name="Percent 0.000%" xfId="277" xr:uid="{00000000-0005-0000-0000-000014250000}"/>
    <cellStyle name="Percent 0.000% Long Underline" xfId="278" xr:uid="{00000000-0005-0000-0000-000015250000}"/>
    <cellStyle name="Percent 0.0000%" xfId="279" xr:uid="{00000000-0005-0000-0000-000016250000}"/>
    <cellStyle name="Percent 0.0000% Long Underline" xfId="280" xr:uid="{00000000-0005-0000-0000-000017250000}"/>
    <cellStyle name="Percent 10" xfId="633" xr:uid="{00000000-0005-0000-0000-000018250000}"/>
    <cellStyle name="Percent 10 2" xfId="9827" xr:uid="{837A37C1-3034-4821-BC24-27823EEF6A97}"/>
    <cellStyle name="Percent 11" xfId="645" xr:uid="{00000000-0005-0000-0000-000019250000}"/>
    <cellStyle name="Percent 11 2" xfId="750" xr:uid="{00000000-0005-0000-0000-00001A250000}"/>
    <cellStyle name="Percent 12" xfId="635" xr:uid="{00000000-0005-0000-0000-00001B250000}"/>
    <cellStyle name="Percent 12 2" xfId="742" xr:uid="{00000000-0005-0000-0000-00001C250000}"/>
    <cellStyle name="Percent 13" xfId="682" xr:uid="{00000000-0005-0000-0000-00001D250000}"/>
    <cellStyle name="Percent 14" xfId="661" xr:uid="{00000000-0005-0000-0000-00001E250000}"/>
    <cellStyle name="Percent 15" xfId="683" xr:uid="{00000000-0005-0000-0000-00001F250000}"/>
    <cellStyle name="Percent 16" xfId="666" xr:uid="{00000000-0005-0000-0000-000020250000}"/>
    <cellStyle name="Percent 17" xfId="684" xr:uid="{00000000-0005-0000-0000-000021250000}"/>
    <cellStyle name="Percent 18" xfId="665" xr:uid="{00000000-0005-0000-0000-000022250000}"/>
    <cellStyle name="Percent 19" xfId="685" xr:uid="{00000000-0005-0000-0000-000023250000}"/>
    <cellStyle name="Percent 2" xfId="281" xr:uid="{00000000-0005-0000-0000-000024250000}"/>
    <cellStyle name="Percent 2 2" xfId="282" xr:uid="{00000000-0005-0000-0000-000025250000}"/>
    <cellStyle name="Percent 2 3" xfId="9165" xr:uid="{00000000-0005-0000-0000-000026250000}"/>
    <cellStyle name="Percent 20" xfId="663" xr:uid="{00000000-0005-0000-0000-000027250000}"/>
    <cellStyle name="Percent 21" xfId="686" xr:uid="{00000000-0005-0000-0000-000028250000}"/>
    <cellStyle name="Percent 22" xfId="662" xr:uid="{00000000-0005-0000-0000-000029250000}"/>
    <cellStyle name="Percent 3" xfId="283" xr:uid="{00000000-0005-0000-0000-00002A250000}"/>
    <cellStyle name="Percent 3 2" xfId="284" xr:uid="{00000000-0005-0000-0000-00002B250000}"/>
    <cellStyle name="Percent 3 3" xfId="606" xr:uid="{00000000-0005-0000-0000-00002C250000}"/>
    <cellStyle name="Percent 3 4" xfId="607" xr:uid="{00000000-0005-0000-0000-00002D250000}"/>
    <cellStyle name="Percent 3 5" xfId="646" xr:uid="{00000000-0005-0000-0000-00002E250000}"/>
    <cellStyle name="Percent 3 5 2" xfId="751" xr:uid="{00000000-0005-0000-0000-00002F250000}"/>
    <cellStyle name="Percent 4" xfId="285" xr:uid="{00000000-0005-0000-0000-000030250000}"/>
    <cellStyle name="Percent 4 2" xfId="608" xr:uid="{00000000-0005-0000-0000-000031250000}"/>
    <cellStyle name="Percent 5" xfId="286" xr:uid="{00000000-0005-0000-0000-000032250000}"/>
    <cellStyle name="Percent 6" xfId="287" xr:uid="{00000000-0005-0000-0000-000033250000}"/>
    <cellStyle name="Percent 7" xfId="288" xr:uid="{00000000-0005-0000-0000-000034250000}"/>
    <cellStyle name="Percent 7 2" xfId="9166" xr:uid="{00000000-0005-0000-0000-000035250000}"/>
    <cellStyle name="Percent 7 2 2" xfId="9167" xr:uid="{00000000-0005-0000-0000-000036250000}"/>
    <cellStyle name="Percent 7 2 3" xfId="9168" xr:uid="{00000000-0005-0000-0000-000037250000}"/>
    <cellStyle name="Percent 7 3" xfId="9169" xr:uid="{00000000-0005-0000-0000-000038250000}"/>
    <cellStyle name="Percent 7 4" xfId="9170" xr:uid="{00000000-0005-0000-0000-000039250000}"/>
    <cellStyle name="Percent 7 5" xfId="9171" xr:uid="{00000000-0005-0000-0000-00003A250000}"/>
    <cellStyle name="Percent 70" xfId="9826" xr:uid="{CAC325A3-F6F2-4351-BD0B-1EC52F8BDEC2}"/>
    <cellStyle name="Percent 8" xfId="625" xr:uid="{00000000-0005-0000-0000-00003B250000}"/>
    <cellStyle name="Percent 9" xfId="584" xr:uid="{00000000-0005-0000-0000-00003C250000}"/>
    <cellStyle name="Percent Input" xfId="289" xr:uid="{00000000-0005-0000-0000-00003D250000}"/>
    <cellStyle name="Percent0" xfId="290" xr:uid="{00000000-0005-0000-0000-00003E250000}"/>
    <cellStyle name="Percent1" xfId="291" xr:uid="{00000000-0005-0000-0000-00003F250000}"/>
    <cellStyle name="Percent2" xfId="292" xr:uid="{00000000-0005-0000-0000-000040250000}"/>
    <cellStyle name="PSChar" xfId="293" xr:uid="{00000000-0005-0000-0000-000041250000}"/>
    <cellStyle name="PSChar 10" xfId="9172" xr:uid="{00000000-0005-0000-0000-000042250000}"/>
    <cellStyle name="PSChar 10 2" xfId="9173" xr:uid="{00000000-0005-0000-0000-000043250000}"/>
    <cellStyle name="PSChar 11" xfId="9174" xr:uid="{00000000-0005-0000-0000-000044250000}"/>
    <cellStyle name="PSChar 11 2" xfId="9175" xr:uid="{00000000-0005-0000-0000-000045250000}"/>
    <cellStyle name="PSChar 12" xfId="9176" xr:uid="{00000000-0005-0000-0000-000046250000}"/>
    <cellStyle name="PSChar 12 2" xfId="9177" xr:uid="{00000000-0005-0000-0000-000047250000}"/>
    <cellStyle name="PSChar 13" xfId="9178" xr:uid="{00000000-0005-0000-0000-000048250000}"/>
    <cellStyle name="PSChar 14" xfId="9179" xr:uid="{00000000-0005-0000-0000-000049250000}"/>
    <cellStyle name="PSChar 14 2" xfId="9180" xr:uid="{00000000-0005-0000-0000-00004A250000}"/>
    <cellStyle name="PSChar 15" xfId="9181" xr:uid="{00000000-0005-0000-0000-00004B250000}"/>
    <cellStyle name="PSChar 16" xfId="9182" xr:uid="{00000000-0005-0000-0000-00004C250000}"/>
    <cellStyle name="PSChar 16 2" xfId="9183" xr:uid="{00000000-0005-0000-0000-00004D250000}"/>
    <cellStyle name="PSChar 2" xfId="9184" xr:uid="{00000000-0005-0000-0000-00004E250000}"/>
    <cellStyle name="PSChar 2 2" xfId="9185" xr:uid="{00000000-0005-0000-0000-00004F250000}"/>
    <cellStyle name="PSChar 3" xfId="9186" xr:uid="{00000000-0005-0000-0000-000050250000}"/>
    <cellStyle name="PSChar 3 2" xfId="9187" xr:uid="{00000000-0005-0000-0000-000051250000}"/>
    <cellStyle name="PSChar 4" xfId="9188" xr:uid="{00000000-0005-0000-0000-000052250000}"/>
    <cellStyle name="PSChar 4 2" xfId="9189" xr:uid="{00000000-0005-0000-0000-000053250000}"/>
    <cellStyle name="PSChar 5" xfId="9190" xr:uid="{00000000-0005-0000-0000-000054250000}"/>
    <cellStyle name="PSChar 5 2" xfId="9191" xr:uid="{00000000-0005-0000-0000-000055250000}"/>
    <cellStyle name="PSChar 6" xfId="9192" xr:uid="{00000000-0005-0000-0000-000056250000}"/>
    <cellStyle name="PSChar 6 2" xfId="9193" xr:uid="{00000000-0005-0000-0000-000057250000}"/>
    <cellStyle name="PSChar 7" xfId="9194" xr:uid="{00000000-0005-0000-0000-000058250000}"/>
    <cellStyle name="PSChar 7 2" xfId="9195" xr:uid="{00000000-0005-0000-0000-000059250000}"/>
    <cellStyle name="PSChar 8" xfId="9196" xr:uid="{00000000-0005-0000-0000-00005A250000}"/>
    <cellStyle name="PSChar 8 2" xfId="9197" xr:uid="{00000000-0005-0000-0000-00005B250000}"/>
    <cellStyle name="PSChar 9" xfId="9198" xr:uid="{00000000-0005-0000-0000-00005C250000}"/>
    <cellStyle name="PSChar 9 2" xfId="9199" xr:uid="{00000000-0005-0000-0000-00005D250000}"/>
    <cellStyle name="PSChar 9 2 2" xfId="9200" xr:uid="{00000000-0005-0000-0000-00005E250000}"/>
    <cellStyle name="PSChar 9 3" xfId="9201" xr:uid="{00000000-0005-0000-0000-00005F250000}"/>
    <cellStyle name="PSDate" xfId="294" xr:uid="{00000000-0005-0000-0000-000060250000}"/>
    <cellStyle name="PSDate 10" xfId="9202" xr:uid="{00000000-0005-0000-0000-000061250000}"/>
    <cellStyle name="PSDate 10 2" xfId="9203" xr:uid="{00000000-0005-0000-0000-000062250000}"/>
    <cellStyle name="PSDate 11" xfId="9204" xr:uid="{00000000-0005-0000-0000-000063250000}"/>
    <cellStyle name="PSDate 11 2" xfId="9205" xr:uid="{00000000-0005-0000-0000-000064250000}"/>
    <cellStyle name="PSDate 12" xfId="9206" xr:uid="{00000000-0005-0000-0000-000065250000}"/>
    <cellStyle name="PSDate 12 2" xfId="9207" xr:uid="{00000000-0005-0000-0000-000066250000}"/>
    <cellStyle name="PSDate 13" xfId="9208" xr:uid="{00000000-0005-0000-0000-000067250000}"/>
    <cellStyle name="PSDate 14" xfId="9209" xr:uid="{00000000-0005-0000-0000-000068250000}"/>
    <cellStyle name="PSDate 14 2" xfId="9210" xr:uid="{00000000-0005-0000-0000-000069250000}"/>
    <cellStyle name="PSDate 15" xfId="9211" xr:uid="{00000000-0005-0000-0000-00006A250000}"/>
    <cellStyle name="PSDate 16" xfId="9212" xr:uid="{00000000-0005-0000-0000-00006B250000}"/>
    <cellStyle name="PSDate 16 2" xfId="9213" xr:uid="{00000000-0005-0000-0000-00006C250000}"/>
    <cellStyle name="PSDate 2" xfId="9214" xr:uid="{00000000-0005-0000-0000-00006D250000}"/>
    <cellStyle name="PSDate 2 2" xfId="9215" xr:uid="{00000000-0005-0000-0000-00006E250000}"/>
    <cellStyle name="PSDate 3" xfId="9216" xr:uid="{00000000-0005-0000-0000-00006F250000}"/>
    <cellStyle name="PSDate 3 2" xfId="9217" xr:uid="{00000000-0005-0000-0000-000070250000}"/>
    <cellStyle name="PSDate 4" xfId="9218" xr:uid="{00000000-0005-0000-0000-000071250000}"/>
    <cellStyle name="PSDate 4 2" xfId="9219" xr:uid="{00000000-0005-0000-0000-000072250000}"/>
    <cellStyle name="PSDate 5" xfId="9220" xr:uid="{00000000-0005-0000-0000-000073250000}"/>
    <cellStyle name="PSDate 5 2" xfId="9221" xr:uid="{00000000-0005-0000-0000-000074250000}"/>
    <cellStyle name="PSDate 6" xfId="9222" xr:uid="{00000000-0005-0000-0000-000075250000}"/>
    <cellStyle name="PSDate 6 2" xfId="9223" xr:uid="{00000000-0005-0000-0000-000076250000}"/>
    <cellStyle name="PSDate 7" xfId="9224" xr:uid="{00000000-0005-0000-0000-000077250000}"/>
    <cellStyle name="PSDate 7 2" xfId="9225" xr:uid="{00000000-0005-0000-0000-000078250000}"/>
    <cellStyle name="PSDate 8" xfId="9226" xr:uid="{00000000-0005-0000-0000-000079250000}"/>
    <cellStyle name="PSDate 8 2" xfId="9227" xr:uid="{00000000-0005-0000-0000-00007A250000}"/>
    <cellStyle name="PSDate 9" xfId="9228" xr:uid="{00000000-0005-0000-0000-00007B250000}"/>
    <cellStyle name="PSDate 9 2" xfId="9229" xr:uid="{00000000-0005-0000-0000-00007C250000}"/>
    <cellStyle name="PSDate 9 2 2" xfId="9230" xr:uid="{00000000-0005-0000-0000-00007D250000}"/>
    <cellStyle name="PSDate 9 3" xfId="9231" xr:uid="{00000000-0005-0000-0000-00007E250000}"/>
    <cellStyle name="PSDec" xfId="295" xr:uid="{00000000-0005-0000-0000-00007F250000}"/>
    <cellStyle name="PSDec 10" xfId="9232" xr:uid="{00000000-0005-0000-0000-000080250000}"/>
    <cellStyle name="PSDec 10 2" xfId="9233" xr:uid="{00000000-0005-0000-0000-000081250000}"/>
    <cellStyle name="PSDec 11" xfId="9234" xr:uid="{00000000-0005-0000-0000-000082250000}"/>
    <cellStyle name="PSDec 11 2" xfId="9235" xr:uid="{00000000-0005-0000-0000-000083250000}"/>
    <cellStyle name="PSDec 12" xfId="9236" xr:uid="{00000000-0005-0000-0000-000084250000}"/>
    <cellStyle name="PSDec 12 2" xfId="9237" xr:uid="{00000000-0005-0000-0000-000085250000}"/>
    <cellStyle name="PSDec 13" xfId="9238" xr:uid="{00000000-0005-0000-0000-000086250000}"/>
    <cellStyle name="PSDec 14" xfId="9239" xr:uid="{00000000-0005-0000-0000-000087250000}"/>
    <cellStyle name="PSDec 14 2" xfId="9240" xr:uid="{00000000-0005-0000-0000-000088250000}"/>
    <cellStyle name="PSDec 15" xfId="9241" xr:uid="{00000000-0005-0000-0000-000089250000}"/>
    <cellStyle name="PSDec 16" xfId="9242" xr:uid="{00000000-0005-0000-0000-00008A250000}"/>
    <cellStyle name="PSDec 16 2" xfId="9243" xr:uid="{00000000-0005-0000-0000-00008B250000}"/>
    <cellStyle name="PSDec 2" xfId="9244" xr:uid="{00000000-0005-0000-0000-00008C250000}"/>
    <cellStyle name="PSDec 2 2" xfId="9245" xr:uid="{00000000-0005-0000-0000-00008D250000}"/>
    <cellStyle name="PSDec 3" xfId="9246" xr:uid="{00000000-0005-0000-0000-00008E250000}"/>
    <cellStyle name="PSDec 3 2" xfId="9247" xr:uid="{00000000-0005-0000-0000-00008F250000}"/>
    <cellStyle name="PSDec 4" xfId="9248" xr:uid="{00000000-0005-0000-0000-000090250000}"/>
    <cellStyle name="PSDec 4 2" xfId="9249" xr:uid="{00000000-0005-0000-0000-000091250000}"/>
    <cellStyle name="PSDec 5" xfId="9250" xr:uid="{00000000-0005-0000-0000-000092250000}"/>
    <cellStyle name="PSDec 5 2" xfId="9251" xr:uid="{00000000-0005-0000-0000-000093250000}"/>
    <cellStyle name="PSDec 6" xfId="9252" xr:uid="{00000000-0005-0000-0000-000094250000}"/>
    <cellStyle name="PSDec 6 2" xfId="9253" xr:uid="{00000000-0005-0000-0000-000095250000}"/>
    <cellStyle name="PSDec 7" xfId="9254" xr:uid="{00000000-0005-0000-0000-000096250000}"/>
    <cellStyle name="PSDec 7 2" xfId="9255" xr:uid="{00000000-0005-0000-0000-000097250000}"/>
    <cellStyle name="PSDec 8" xfId="9256" xr:uid="{00000000-0005-0000-0000-000098250000}"/>
    <cellStyle name="PSDec 8 2" xfId="9257" xr:uid="{00000000-0005-0000-0000-000099250000}"/>
    <cellStyle name="PSDec 9" xfId="9258" xr:uid="{00000000-0005-0000-0000-00009A250000}"/>
    <cellStyle name="PSDec 9 2" xfId="9259" xr:uid="{00000000-0005-0000-0000-00009B250000}"/>
    <cellStyle name="PSDec 9 2 2" xfId="9260" xr:uid="{00000000-0005-0000-0000-00009C250000}"/>
    <cellStyle name="PSDec 9 3" xfId="9261" xr:uid="{00000000-0005-0000-0000-00009D250000}"/>
    <cellStyle name="PSdesc" xfId="296" xr:uid="{00000000-0005-0000-0000-00009E250000}"/>
    <cellStyle name="PSHeading" xfId="297" xr:uid="{00000000-0005-0000-0000-00009F250000}"/>
    <cellStyle name="PSHeading 10" xfId="9262" xr:uid="{00000000-0005-0000-0000-0000A0250000}"/>
    <cellStyle name="PSHeading 10 2" xfId="9263" xr:uid="{00000000-0005-0000-0000-0000A1250000}"/>
    <cellStyle name="PSHeading 11" xfId="9264" xr:uid="{00000000-0005-0000-0000-0000A2250000}"/>
    <cellStyle name="PSHeading 11 2" xfId="9265" xr:uid="{00000000-0005-0000-0000-0000A3250000}"/>
    <cellStyle name="PSHeading 11 2 2" xfId="9266" xr:uid="{00000000-0005-0000-0000-0000A4250000}"/>
    <cellStyle name="PSHeading 11 3" xfId="9267" xr:uid="{00000000-0005-0000-0000-0000A5250000}"/>
    <cellStyle name="PSHeading 12" xfId="9268" xr:uid="{00000000-0005-0000-0000-0000A6250000}"/>
    <cellStyle name="PSHeading 12 2" xfId="9269" xr:uid="{00000000-0005-0000-0000-0000A7250000}"/>
    <cellStyle name="PSHeading 13" xfId="9270" xr:uid="{00000000-0005-0000-0000-0000A8250000}"/>
    <cellStyle name="PSHeading 13 2" xfId="9271" xr:uid="{00000000-0005-0000-0000-0000A9250000}"/>
    <cellStyle name="PSHeading 14" xfId="9272" xr:uid="{00000000-0005-0000-0000-0000AA250000}"/>
    <cellStyle name="PSHeading 14 2" xfId="9273" xr:uid="{00000000-0005-0000-0000-0000AB250000}"/>
    <cellStyle name="PSHeading 15" xfId="9274" xr:uid="{00000000-0005-0000-0000-0000AC250000}"/>
    <cellStyle name="PSHeading 16" xfId="9275" xr:uid="{00000000-0005-0000-0000-0000AD250000}"/>
    <cellStyle name="PSHeading 16 2" xfId="9276" xr:uid="{00000000-0005-0000-0000-0000AE250000}"/>
    <cellStyle name="PSHeading 17" xfId="9277" xr:uid="{00000000-0005-0000-0000-0000AF250000}"/>
    <cellStyle name="PSHeading 18" xfId="9278" xr:uid="{00000000-0005-0000-0000-0000B0250000}"/>
    <cellStyle name="PSHeading 19" xfId="9279" xr:uid="{00000000-0005-0000-0000-0000B1250000}"/>
    <cellStyle name="PSHeading 19 2" xfId="9280" xr:uid="{00000000-0005-0000-0000-0000B2250000}"/>
    <cellStyle name="PSHeading 19 3" xfId="9281" xr:uid="{00000000-0005-0000-0000-0000B3250000}"/>
    <cellStyle name="PSHeading 2" xfId="9282" xr:uid="{00000000-0005-0000-0000-0000B4250000}"/>
    <cellStyle name="PSHeading 2 2" xfId="9283" xr:uid="{00000000-0005-0000-0000-0000B5250000}"/>
    <cellStyle name="PSHeading 20" xfId="9284" xr:uid="{00000000-0005-0000-0000-0000B6250000}"/>
    <cellStyle name="PSHeading 20 2" xfId="9285" xr:uid="{00000000-0005-0000-0000-0000B7250000}"/>
    <cellStyle name="PSHeading 21" xfId="9396" xr:uid="{00000000-0005-0000-0000-0000B8250000}"/>
    <cellStyle name="PSHeading 3" xfId="9286" xr:uid="{00000000-0005-0000-0000-0000B9250000}"/>
    <cellStyle name="PSHeading 3 2" xfId="9287" xr:uid="{00000000-0005-0000-0000-0000BA250000}"/>
    <cellStyle name="PSHeading 4" xfId="9288" xr:uid="{00000000-0005-0000-0000-0000BB250000}"/>
    <cellStyle name="PSHeading 4 2" xfId="9289" xr:uid="{00000000-0005-0000-0000-0000BC250000}"/>
    <cellStyle name="PSHeading 5" xfId="9290" xr:uid="{00000000-0005-0000-0000-0000BD250000}"/>
    <cellStyle name="PSHeading 5 2" xfId="9291" xr:uid="{00000000-0005-0000-0000-0000BE250000}"/>
    <cellStyle name="PSHeading 6" xfId="9292" xr:uid="{00000000-0005-0000-0000-0000BF250000}"/>
    <cellStyle name="PSHeading 6 2" xfId="9293" xr:uid="{00000000-0005-0000-0000-0000C0250000}"/>
    <cellStyle name="PSHeading 7" xfId="9294" xr:uid="{00000000-0005-0000-0000-0000C1250000}"/>
    <cellStyle name="PSHeading 7 2" xfId="9295" xr:uid="{00000000-0005-0000-0000-0000C2250000}"/>
    <cellStyle name="PSHeading 8" xfId="9296" xr:uid="{00000000-0005-0000-0000-0000C3250000}"/>
    <cellStyle name="PSHeading 8 2" xfId="9297" xr:uid="{00000000-0005-0000-0000-0000C4250000}"/>
    <cellStyle name="PSHeading 9" xfId="9298" xr:uid="{00000000-0005-0000-0000-0000C5250000}"/>
    <cellStyle name="PSHeading_July prelim tb" xfId="9299" xr:uid="{00000000-0005-0000-0000-0000C6250000}"/>
    <cellStyle name="PSInt" xfId="298" xr:uid="{00000000-0005-0000-0000-0000C7250000}"/>
    <cellStyle name="PSInt 10" xfId="9300" xr:uid="{00000000-0005-0000-0000-0000C8250000}"/>
    <cellStyle name="PSInt 10 2" xfId="9301" xr:uid="{00000000-0005-0000-0000-0000C9250000}"/>
    <cellStyle name="PSInt 11" xfId="9302" xr:uid="{00000000-0005-0000-0000-0000CA250000}"/>
    <cellStyle name="PSInt 11 2" xfId="9303" xr:uid="{00000000-0005-0000-0000-0000CB250000}"/>
    <cellStyle name="PSInt 12" xfId="9304" xr:uid="{00000000-0005-0000-0000-0000CC250000}"/>
    <cellStyle name="PSInt 12 2" xfId="9305" xr:uid="{00000000-0005-0000-0000-0000CD250000}"/>
    <cellStyle name="PSInt 13" xfId="9306" xr:uid="{00000000-0005-0000-0000-0000CE250000}"/>
    <cellStyle name="PSInt 14" xfId="9307" xr:uid="{00000000-0005-0000-0000-0000CF250000}"/>
    <cellStyle name="PSInt 14 2" xfId="9308" xr:uid="{00000000-0005-0000-0000-0000D0250000}"/>
    <cellStyle name="PSInt 15" xfId="9309" xr:uid="{00000000-0005-0000-0000-0000D1250000}"/>
    <cellStyle name="PSInt 16" xfId="9310" xr:uid="{00000000-0005-0000-0000-0000D2250000}"/>
    <cellStyle name="PSInt 16 2" xfId="9311" xr:uid="{00000000-0005-0000-0000-0000D3250000}"/>
    <cellStyle name="PSInt 2" xfId="9312" xr:uid="{00000000-0005-0000-0000-0000D4250000}"/>
    <cellStyle name="PSInt 2 2" xfId="9313" xr:uid="{00000000-0005-0000-0000-0000D5250000}"/>
    <cellStyle name="PSInt 3" xfId="9314" xr:uid="{00000000-0005-0000-0000-0000D6250000}"/>
    <cellStyle name="PSInt 3 2" xfId="9315" xr:uid="{00000000-0005-0000-0000-0000D7250000}"/>
    <cellStyle name="PSInt 4" xfId="9316" xr:uid="{00000000-0005-0000-0000-0000D8250000}"/>
    <cellStyle name="PSInt 4 2" xfId="9317" xr:uid="{00000000-0005-0000-0000-0000D9250000}"/>
    <cellStyle name="PSInt 5" xfId="9318" xr:uid="{00000000-0005-0000-0000-0000DA250000}"/>
    <cellStyle name="PSInt 5 2" xfId="9319" xr:uid="{00000000-0005-0000-0000-0000DB250000}"/>
    <cellStyle name="PSInt 6" xfId="9320" xr:uid="{00000000-0005-0000-0000-0000DC250000}"/>
    <cellStyle name="PSInt 6 2" xfId="9321" xr:uid="{00000000-0005-0000-0000-0000DD250000}"/>
    <cellStyle name="PSInt 7" xfId="9322" xr:uid="{00000000-0005-0000-0000-0000DE250000}"/>
    <cellStyle name="PSInt 7 2" xfId="9323" xr:uid="{00000000-0005-0000-0000-0000DF250000}"/>
    <cellStyle name="PSInt 8" xfId="9324" xr:uid="{00000000-0005-0000-0000-0000E0250000}"/>
    <cellStyle name="PSInt 8 2" xfId="9325" xr:uid="{00000000-0005-0000-0000-0000E1250000}"/>
    <cellStyle name="PSInt 9" xfId="9326" xr:uid="{00000000-0005-0000-0000-0000E2250000}"/>
    <cellStyle name="PSInt 9 2" xfId="9327" xr:uid="{00000000-0005-0000-0000-0000E3250000}"/>
    <cellStyle name="PSInt 9 2 2" xfId="9328" xr:uid="{00000000-0005-0000-0000-0000E4250000}"/>
    <cellStyle name="PSInt 9 3" xfId="9329" xr:uid="{00000000-0005-0000-0000-0000E5250000}"/>
    <cellStyle name="PSSpacer" xfId="299" xr:uid="{00000000-0005-0000-0000-0000E6250000}"/>
    <cellStyle name="PSSpacer 10" xfId="9330" xr:uid="{00000000-0005-0000-0000-0000E7250000}"/>
    <cellStyle name="PSSpacer 10 2" xfId="9331" xr:uid="{00000000-0005-0000-0000-0000E8250000}"/>
    <cellStyle name="PSSpacer 11" xfId="9332" xr:uid="{00000000-0005-0000-0000-0000E9250000}"/>
    <cellStyle name="PSSpacer 11 2" xfId="9333" xr:uid="{00000000-0005-0000-0000-0000EA250000}"/>
    <cellStyle name="PSSpacer 12" xfId="9334" xr:uid="{00000000-0005-0000-0000-0000EB250000}"/>
    <cellStyle name="PSSpacer 13" xfId="9335" xr:uid="{00000000-0005-0000-0000-0000EC250000}"/>
    <cellStyle name="PSSpacer 13 2" xfId="9336" xr:uid="{00000000-0005-0000-0000-0000ED250000}"/>
    <cellStyle name="PSSpacer 14" xfId="9337" xr:uid="{00000000-0005-0000-0000-0000EE250000}"/>
    <cellStyle name="PSSpacer 15" xfId="9338" xr:uid="{00000000-0005-0000-0000-0000EF250000}"/>
    <cellStyle name="PSSpacer 15 2" xfId="9339" xr:uid="{00000000-0005-0000-0000-0000F0250000}"/>
    <cellStyle name="PSSpacer 2" xfId="9340" xr:uid="{00000000-0005-0000-0000-0000F1250000}"/>
    <cellStyle name="PSSpacer 2 2" xfId="9341" xr:uid="{00000000-0005-0000-0000-0000F2250000}"/>
    <cellStyle name="PSSpacer 3" xfId="9342" xr:uid="{00000000-0005-0000-0000-0000F3250000}"/>
    <cellStyle name="PSSpacer 3 2" xfId="9343" xr:uid="{00000000-0005-0000-0000-0000F4250000}"/>
    <cellStyle name="PSSpacer 4" xfId="9344" xr:uid="{00000000-0005-0000-0000-0000F5250000}"/>
    <cellStyle name="PSSpacer 4 2" xfId="9345" xr:uid="{00000000-0005-0000-0000-0000F6250000}"/>
    <cellStyle name="PSSpacer 5" xfId="9346" xr:uid="{00000000-0005-0000-0000-0000F7250000}"/>
    <cellStyle name="PSSpacer 5 2" xfId="9347" xr:uid="{00000000-0005-0000-0000-0000F8250000}"/>
    <cellStyle name="PSSpacer 6" xfId="9348" xr:uid="{00000000-0005-0000-0000-0000F9250000}"/>
    <cellStyle name="PSSpacer 6 2" xfId="9349" xr:uid="{00000000-0005-0000-0000-0000FA250000}"/>
    <cellStyle name="PSSpacer 7" xfId="9350" xr:uid="{00000000-0005-0000-0000-0000FB250000}"/>
    <cellStyle name="PSSpacer 7 2" xfId="9351" xr:uid="{00000000-0005-0000-0000-0000FC250000}"/>
    <cellStyle name="PSSpacer 8" xfId="9352" xr:uid="{00000000-0005-0000-0000-0000FD250000}"/>
    <cellStyle name="PSSpacer 8 2" xfId="9353" xr:uid="{00000000-0005-0000-0000-0000FE250000}"/>
    <cellStyle name="PSSpacer 8 2 2" xfId="9354" xr:uid="{00000000-0005-0000-0000-0000FF250000}"/>
    <cellStyle name="PSSpacer 8 3" xfId="9355" xr:uid="{00000000-0005-0000-0000-000000260000}"/>
    <cellStyle name="PSSpacer 9" xfId="9356" xr:uid="{00000000-0005-0000-0000-000001260000}"/>
    <cellStyle name="PSSpacer 9 2" xfId="9357" xr:uid="{00000000-0005-0000-0000-000002260000}"/>
    <cellStyle name="PStest" xfId="300" xr:uid="{00000000-0005-0000-0000-000003260000}"/>
    <cellStyle name="R00A" xfId="301" xr:uid="{00000000-0005-0000-0000-000004260000}"/>
    <cellStyle name="R00B" xfId="302" xr:uid="{00000000-0005-0000-0000-000005260000}"/>
    <cellStyle name="R00L" xfId="303" xr:uid="{00000000-0005-0000-0000-000006260000}"/>
    <cellStyle name="R01A" xfId="304" xr:uid="{00000000-0005-0000-0000-000007260000}"/>
    <cellStyle name="R01B" xfId="305" xr:uid="{00000000-0005-0000-0000-000008260000}"/>
    <cellStyle name="R01H" xfId="306" xr:uid="{00000000-0005-0000-0000-000009260000}"/>
    <cellStyle name="R01L" xfId="307" xr:uid="{00000000-0005-0000-0000-00000A260000}"/>
    <cellStyle name="R02A" xfId="308" xr:uid="{00000000-0005-0000-0000-00000B260000}"/>
    <cellStyle name="R02B" xfId="309" xr:uid="{00000000-0005-0000-0000-00000C260000}"/>
    <cellStyle name="R02H" xfId="310" xr:uid="{00000000-0005-0000-0000-00000D260000}"/>
    <cellStyle name="R02L" xfId="311" xr:uid="{00000000-0005-0000-0000-00000E260000}"/>
    <cellStyle name="R03A" xfId="312" xr:uid="{00000000-0005-0000-0000-00000F260000}"/>
    <cellStyle name="R03B" xfId="313" xr:uid="{00000000-0005-0000-0000-000010260000}"/>
    <cellStyle name="R03H" xfId="314" xr:uid="{00000000-0005-0000-0000-000011260000}"/>
    <cellStyle name="R03L" xfId="315" xr:uid="{00000000-0005-0000-0000-000012260000}"/>
    <cellStyle name="R04A" xfId="316" xr:uid="{00000000-0005-0000-0000-000013260000}"/>
    <cellStyle name="R04B" xfId="317" xr:uid="{00000000-0005-0000-0000-000014260000}"/>
    <cellStyle name="R04H" xfId="318" xr:uid="{00000000-0005-0000-0000-000015260000}"/>
    <cellStyle name="R04L" xfId="319" xr:uid="{00000000-0005-0000-0000-000016260000}"/>
    <cellStyle name="R05A" xfId="320" xr:uid="{00000000-0005-0000-0000-000017260000}"/>
    <cellStyle name="R05B" xfId="321" xr:uid="{00000000-0005-0000-0000-000018260000}"/>
    <cellStyle name="R05H" xfId="322" xr:uid="{00000000-0005-0000-0000-000019260000}"/>
    <cellStyle name="R05L" xfId="323" xr:uid="{00000000-0005-0000-0000-00001A260000}"/>
    <cellStyle name="R05L 2" xfId="324" xr:uid="{00000000-0005-0000-0000-00001B260000}"/>
    <cellStyle name="R06A" xfId="325" xr:uid="{00000000-0005-0000-0000-00001C260000}"/>
    <cellStyle name="R06B" xfId="326" xr:uid="{00000000-0005-0000-0000-00001D260000}"/>
    <cellStyle name="R06H" xfId="327" xr:uid="{00000000-0005-0000-0000-00001E260000}"/>
    <cellStyle name="R06L" xfId="328" xr:uid="{00000000-0005-0000-0000-00001F260000}"/>
    <cellStyle name="R07A" xfId="329" xr:uid="{00000000-0005-0000-0000-000020260000}"/>
    <cellStyle name="R07B" xfId="330" xr:uid="{00000000-0005-0000-0000-000021260000}"/>
    <cellStyle name="R07H" xfId="331" xr:uid="{00000000-0005-0000-0000-000022260000}"/>
    <cellStyle name="R07L" xfId="332" xr:uid="{00000000-0005-0000-0000-000023260000}"/>
    <cellStyle name="rborder" xfId="333" xr:uid="{00000000-0005-0000-0000-000024260000}"/>
    <cellStyle name="red" xfId="334" xr:uid="{00000000-0005-0000-0000-000025260000}"/>
    <cellStyle name="s_HardInc " xfId="335" xr:uid="{00000000-0005-0000-0000-000026260000}"/>
    <cellStyle name="s_HardInc _ITC Great Plains Formula 1-12-09a" xfId="336" xr:uid="{00000000-0005-0000-0000-000027260000}"/>
    <cellStyle name="scenario" xfId="337" xr:uid="{00000000-0005-0000-0000-000028260000}"/>
    <cellStyle name="scenario 2" xfId="9397" xr:uid="{00000000-0005-0000-0000-000029260000}"/>
    <cellStyle name="SECTION" xfId="338" xr:uid="{00000000-0005-0000-0000-00002A260000}"/>
    <cellStyle name="Sheetmult" xfId="339" xr:uid="{00000000-0005-0000-0000-00002B260000}"/>
    <cellStyle name="Shtmultx" xfId="340" xr:uid="{00000000-0005-0000-0000-00002C260000}"/>
    <cellStyle name="Style 1" xfId="341" xr:uid="{00000000-0005-0000-0000-00002D260000}"/>
    <cellStyle name="STYLE1" xfId="342" xr:uid="{00000000-0005-0000-0000-00002E260000}"/>
    <cellStyle name="STYLE2" xfId="343" xr:uid="{00000000-0005-0000-0000-00002F260000}"/>
    <cellStyle name="System Defined" xfId="344" xr:uid="{00000000-0005-0000-0000-000030260000}"/>
    <cellStyle name="TableHeading" xfId="345" xr:uid="{00000000-0005-0000-0000-000031260000}"/>
    <cellStyle name="tb" xfId="346" xr:uid="{00000000-0005-0000-0000-000032260000}"/>
    <cellStyle name="Tickmark" xfId="347" xr:uid="{00000000-0005-0000-0000-000033260000}"/>
    <cellStyle name="Title 2" xfId="613" xr:uid="{00000000-0005-0000-0000-000034260000}"/>
    <cellStyle name="Title 3" xfId="9358" xr:uid="{00000000-0005-0000-0000-000035260000}"/>
    <cellStyle name="Title 4" xfId="9359" xr:uid="{00000000-0005-0000-0000-000036260000}"/>
    <cellStyle name="Title 5" xfId="9360" xr:uid="{00000000-0005-0000-0000-000037260000}"/>
    <cellStyle name="Title 6" xfId="9361" xr:uid="{00000000-0005-0000-0000-000038260000}"/>
    <cellStyle name="Title 7" xfId="9362" xr:uid="{00000000-0005-0000-0000-000039260000}"/>
    <cellStyle name="Title 8" xfId="9363" xr:uid="{00000000-0005-0000-0000-00003A260000}"/>
    <cellStyle name="Title1" xfId="348" xr:uid="{00000000-0005-0000-0000-00003B260000}"/>
    <cellStyle name="top" xfId="349" xr:uid="{00000000-0005-0000-0000-00003C260000}"/>
    <cellStyle name="Total" xfId="350" builtinId="25" customBuiltin="1"/>
    <cellStyle name="Total 2" xfId="9364" xr:uid="{00000000-0005-0000-0000-00003E260000}"/>
    <cellStyle name="Total 2 2" xfId="9365" xr:uid="{00000000-0005-0000-0000-00003F260000}"/>
    <cellStyle name="Total 3" xfId="9366" xr:uid="{00000000-0005-0000-0000-000040260000}"/>
    <cellStyle name="Total 4" xfId="9367" xr:uid="{00000000-0005-0000-0000-000041260000}"/>
    <cellStyle name="Total 5" xfId="9368" xr:uid="{00000000-0005-0000-0000-000042260000}"/>
    <cellStyle name="Total 6" xfId="9369" xr:uid="{00000000-0005-0000-0000-000043260000}"/>
    <cellStyle name="Total 7" xfId="9370" xr:uid="{00000000-0005-0000-0000-000044260000}"/>
    <cellStyle name="Total 8" xfId="9371" xr:uid="{00000000-0005-0000-0000-000045260000}"/>
    <cellStyle name="w" xfId="351" xr:uid="{00000000-0005-0000-0000-000046260000}"/>
    <cellStyle name="Warning Text 2" xfId="614" xr:uid="{00000000-0005-0000-0000-000047260000}"/>
    <cellStyle name="Warning Text 2 2" xfId="9372" xr:uid="{00000000-0005-0000-0000-000048260000}"/>
    <cellStyle name="Warning Text 3" xfId="9373" xr:uid="{00000000-0005-0000-0000-000049260000}"/>
    <cellStyle name="Warning Text 4" xfId="9374" xr:uid="{00000000-0005-0000-0000-00004A260000}"/>
    <cellStyle name="Warning Text 5" xfId="9375" xr:uid="{00000000-0005-0000-0000-00004B260000}"/>
    <cellStyle name="Warning Text 6" xfId="9376" xr:uid="{00000000-0005-0000-0000-00004C260000}"/>
    <cellStyle name="Warning Text 7" xfId="9377" xr:uid="{00000000-0005-0000-0000-00004D260000}"/>
    <cellStyle name="Warning Text 8" xfId="9378" xr:uid="{00000000-0005-0000-0000-00004E260000}"/>
    <cellStyle name="Warning Text 9" xfId="9379" xr:uid="{00000000-0005-0000-0000-00004F260000}"/>
    <cellStyle name="XComma" xfId="352" xr:uid="{00000000-0005-0000-0000-000050260000}"/>
    <cellStyle name="XComma 0.0" xfId="353" xr:uid="{00000000-0005-0000-0000-000051260000}"/>
    <cellStyle name="XComma 0.00" xfId="354" xr:uid="{00000000-0005-0000-0000-000052260000}"/>
    <cellStyle name="XComma 0.000" xfId="355" xr:uid="{00000000-0005-0000-0000-000053260000}"/>
    <cellStyle name="XCurrency" xfId="356" xr:uid="{00000000-0005-0000-0000-000054260000}"/>
    <cellStyle name="XCurrency 0.0" xfId="357" xr:uid="{00000000-0005-0000-0000-000055260000}"/>
    <cellStyle name="XCurrency 0.00" xfId="358" xr:uid="{00000000-0005-0000-0000-000056260000}"/>
    <cellStyle name="XCurrency 0.000" xfId="359" xr:uid="{00000000-0005-0000-0000-000057260000}"/>
    <cellStyle name="yra" xfId="360" xr:uid="{00000000-0005-0000-0000-000058260000}"/>
    <cellStyle name="yrActual" xfId="361" xr:uid="{00000000-0005-0000-0000-000059260000}"/>
    <cellStyle name="yre" xfId="362" xr:uid="{00000000-0005-0000-0000-00005A260000}"/>
    <cellStyle name="yrExpect" xfId="363" xr:uid="{00000000-0005-0000-0000-00005B260000}"/>
  </cellStyles>
  <dxfs count="0"/>
  <tableStyles count="0" defaultTableStyle="TableStyleMedium2" defaultPivotStyle="PivotStyleLight16"/>
  <colors>
    <mruColors>
      <color rgb="FFFFFF99"/>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371475</xdr:colOff>
          <xdr:row>4</xdr:row>
          <xdr:rowOff>19050</xdr:rowOff>
        </xdr:from>
        <xdr:to>
          <xdr:col>1</xdr:col>
          <xdr:colOff>1019175</xdr:colOff>
          <xdr:row>4</xdr:row>
          <xdr:rowOff>19050</xdr:rowOff>
        </xdr:to>
        <xdr:sp macro="" textlink="">
          <xdr:nvSpPr>
            <xdr:cNvPr id="98305" name="Object 1" hidden="1">
              <a:extLst>
                <a:ext uri="{63B3BB69-23CF-44E3-9099-C40C66FF867C}">
                  <a14:compatExt spid="_x0000_s98305"/>
                </a:ext>
                <a:ext uri="{FF2B5EF4-FFF2-40B4-BE49-F238E27FC236}">
                  <a16:creationId xmlns:a16="http://schemas.microsoft.com/office/drawing/2014/main" id="{00000000-0008-0000-0E00-00000180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361950</xdr:colOff>
          <xdr:row>3</xdr:row>
          <xdr:rowOff>152400</xdr:rowOff>
        </xdr:from>
        <xdr:to>
          <xdr:col>2</xdr:col>
          <xdr:colOff>1009650</xdr:colOff>
          <xdr:row>3</xdr:row>
          <xdr:rowOff>152400</xdr:rowOff>
        </xdr:to>
        <xdr:sp macro="" textlink="">
          <xdr:nvSpPr>
            <xdr:cNvPr id="96257" name="Object 1" hidden="1">
              <a:extLst>
                <a:ext uri="{63B3BB69-23CF-44E3-9099-C40C66FF867C}">
                  <a14:compatExt spid="_x0000_s96257"/>
                </a:ext>
                <a:ext uri="{FF2B5EF4-FFF2-40B4-BE49-F238E27FC236}">
                  <a16:creationId xmlns:a16="http://schemas.microsoft.com/office/drawing/2014/main" id="{00000000-0008-0000-0F00-00000178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4" Type="http://schemas.openxmlformats.org/officeDocument/2006/relationships/printerSettings" Target="../printerSettings/printerSettings18.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 Id="rId4" Type="http://schemas.openxmlformats.org/officeDocument/2006/relationships/printerSettings" Target="../printerSettings/printerSettings27.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39.bin"/><Relationship Id="rId7" Type="http://schemas.openxmlformats.org/officeDocument/2006/relationships/image" Target="../media/image1.emf"/><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oleObject" Target="../embeddings/oleObject1.bin"/><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2.bin"/><Relationship Id="rId7" Type="http://schemas.openxmlformats.org/officeDocument/2006/relationships/image" Target="../media/image1.emf"/><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 Id="rId6" Type="http://schemas.openxmlformats.org/officeDocument/2006/relationships/oleObject" Target="../embeddings/oleObject2.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9"/>
  <sheetViews>
    <sheetView tabSelected="1" zoomScale="90" zoomScaleNormal="90" zoomScaleSheetLayoutView="85" workbookViewId="0">
      <selection activeCell="G28" sqref="G28"/>
    </sheetView>
  </sheetViews>
  <sheetFormatPr defaultColWidth="8.77734375" defaultRowHeight="12.75"/>
  <cols>
    <col min="1" max="1" width="6.77734375" style="14" customWidth="1"/>
    <col min="2" max="2" width="43.5546875" style="14" customWidth="1"/>
    <col min="3" max="3" width="36.109375" style="14" customWidth="1"/>
    <col min="4" max="4" width="16.21875" style="14" customWidth="1"/>
    <col min="5" max="5" width="6.77734375" style="14" customWidth="1"/>
    <col min="6" max="6" width="7.21875" style="14" customWidth="1"/>
    <col min="7" max="7" width="9.44140625" style="14" customWidth="1"/>
    <col min="8" max="8" width="4.77734375" style="14" customWidth="1"/>
    <col min="9" max="9" width="13.5546875" style="14" customWidth="1"/>
    <col min="10" max="10" width="5.77734375" style="14" customWidth="1"/>
    <col min="11" max="11" width="14.44140625" style="14" bestFit="1" customWidth="1"/>
    <col min="12" max="16384" width="8.77734375" style="14"/>
  </cols>
  <sheetData>
    <row r="1" spans="1:10">
      <c r="A1" s="39"/>
      <c r="B1" s="39"/>
      <c r="C1" s="39"/>
      <c r="D1" s="39"/>
      <c r="E1" s="39"/>
      <c r="F1" s="39"/>
      <c r="G1" s="39"/>
      <c r="H1" s="39"/>
      <c r="I1" s="39"/>
      <c r="J1" s="95" t="s">
        <v>624</v>
      </c>
    </row>
    <row r="2" spans="1:10">
      <c r="A2" s="39"/>
      <c r="B2" s="39"/>
      <c r="C2" s="39"/>
      <c r="D2" s="39"/>
      <c r="E2" s="39"/>
      <c r="F2" s="39"/>
      <c r="G2" s="39"/>
      <c r="H2" s="39"/>
      <c r="I2" s="39"/>
      <c r="J2" s="39"/>
    </row>
    <row r="3" spans="1:10">
      <c r="A3" s="31"/>
      <c r="B3" s="25" t="s">
        <v>1</v>
      </c>
      <c r="C3" s="159"/>
      <c r="D3" s="96" t="s">
        <v>845</v>
      </c>
      <c r="E3" s="25"/>
      <c r="F3" s="25"/>
      <c r="G3" s="25"/>
      <c r="H3" s="25"/>
      <c r="I3" s="97"/>
      <c r="J3" s="19" t="s">
        <v>1009</v>
      </c>
    </row>
    <row r="4" spans="1:10">
      <c r="A4" s="31"/>
      <c r="C4" s="26"/>
      <c r="D4" s="29" t="s">
        <v>97</v>
      </c>
      <c r="E4" s="26"/>
      <c r="F4" s="26"/>
      <c r="G4" s="26"/>
      <c r="H4" s="25"/>
      <c r="I4" s="25"/>
      <c r="J4" s="28"/>
    </row>
    <row r="5" spans="1:10" ht="13.5">
      <c r="A5" s="31"/>
      <c r="B5" s="98"/>
      <c r="C5" s="28"/>
      <c r="D5" s="171" t="s">
        <v>846</v>
      </c>
      <c r="E5" s="28"/>
      <c r="F5" s="28"/>
      <c r="G5" s="28"/>
      <c r="H5" s="28"/>
      <c r="I5" s="28"/>
      <c r="J5" s="28"/>
    </row>
    <row r="6" spans="1:10" ht="13.5">
      <c r="B6" s="98"/>
      <c r="J6" s="99"/>
    </row>
    <row r="7" spans="1:10">
      <c r="A7" s="96"/>
      <c r="C7" s="28"/>
      <c r="D7" s="100"/>
      <c r="E7" s="28"/>
      <c r="F7" s="28"/>
      <c r="G7" s="28"/>
      <c r="H7" s="28"/>
      <c r="I7" s="28"/>
      <c r="J7" s="28"/>
    </row>
    <row r="8" spans="1:10">
      <c r="A8" s="96"/>
      <c r="B8" s="101" t="s">
        <v>3</v>
      </c>
      <c r="C8" s="101" t="s">
        <v>4</v>
      </c>
      <c r="D8" s="101" t="s">
        <v>5</v>
      </c>
      <c r="E8" s="26" t="s">
        <v>2</v>
      </c>
      <c r="F8" s="26"/>
      <c r="G8" s="100" t="s">
        <v>6</v>
      </c>
      <c r="H8" s="26"/>
      <c r="I8" s="100" t="s">
        <v>7</v>
      </c>
      <c r="J8" s="28"/>
    </row>
    <row r="9" spans="1:10">
      <c r="A9" s="96" t="s">
        <v>8</v>
      </c>
      <c r="B9" s="28"/>
      <c r="C9" s="28"/>
      <c r="D9" s="99"/>
      <c r="E9" s="28"/>
      <c r="F9" s="28"/>
      <c r="G9" s="28"/>
      <c r="H9" s="28"/>
      <c r="I9" s="96" t="s">
        <v>9</v>
      </c>
      <c r="J9" s="28"/>
    </row>
    <row r="10" spans="1:10" ht="13.5" thickBot="1">
      <c r="A10" s="30" t="s">
        <v>10</v>
      </c>
      <c r="B10" s="28"/>
      <c r="C10" s="115" t="s">
        <v>199</v>
      </c>
      <c r="D10" s="28"/>
      <c r="E10" s="28"/>
      <c r="F10" s="28"/>
      <c r="G10" s="28"/>
      <c r="H10" s="28"/>
      <c r="I10" s="30" t="s">
        <v>11</v>
      </c>
      <c r="J10" s="28"/>
    </row>
    <row r="11" spans="1:10">
      <c r="A11" s="96">
        <v>1</v>
      </c>
      <c r="B11" s="28" t="s">
        <v>518</v>
      </c>
      <c r="C11" s="28" t="s">
        <v>561</v>
      </c>
      <c r="D11" s="26"/>
      <c r="E11" s="28"/>
      <c r="F11" s="28"/>
      <c r="G11" s="28"/>
      <c r="H11" s="28"/>
      <c r="I11" s="102">
        <f>+I171</f>
        <v>1728610.6113754376</v>
      </c>
      <c r="J11" s="28"/>
    </row>
    <row r="12" spans="1:10">
      <c r="A12" s="96"/>
      <c r="B12" s="28"/>
      <c r="C12" s="28"/>
      <c r="D12" s="28"/>
      <c r="E12" s="28"/>
      <c r="F12" s="28"/>
      <c r="G12" s="28"/>
      <c r="H12" s="28"/>
      <c r="I12" s="26"/>
      <c r="J12" s="28"/>
    </row>
    <row r="13" spans="1:10" ht="13.5" thickBot="1">
      <c r="A13" s="96" t="s">
        <v>2</v>
      </c>
      <c r="B13" s="28" t="s">
        <v>12</v>
      </c>
      <c r="C13" s="26" t="s">
        <v>502</v>
      </c>
      <c r="D13" s="30" t="s">
        <v>13</v>
      </c>
      <c r="E13" s="26"/>
      <c r="F13" s="103" t="s">
        <v>14</v>
      </c>
      <c r="G13" s="103"/>
      <c r="H13" s="28"/>
      <c r="I13" s="26"/>
      <c r="J13" s="28"/>
    </row>
    <row r="14" spans="1:10">
      <c r="A14" s="96">
        <f>+A11+1</f>
        <v>2</v>
      </c>
      <c r="B14" s="28" t="s">
        <v>102</v>
      </c>
      <c r="C14" s="26" t="str">
        <f>"(page 4, line "&amp;A210&amp;")"</f>
        <v>(page 4, line 20)</v>
      </c>
      <c r="D14" s="127">
        <f>I210</f>
        <v>0</v>
      </c>
      <c r="E14" s="26"/>
      <c r="F14" s="26" t="s">
        <v>15</v>
      </c>
      <c r="G14" s="132">
        <f>$I$189</f>
        <v>1</v>
      </c>
      <c r="H14" s="37"/>
      <c r="I14" s="16">
        <f>+G14*D14</f>
        <v>0</v>
      </c>
      <c r="J14" s="28"/>
    </row>
    <row r="15" spans="1:10">
      <c r="A15" s="96">
        <f>+A14+1</f>
        <v>3</v>
      </c>
      <c r="B15" s="28" t="s">
        <v>764</v>
      </c>
      <c r="C15" s="26" t="str">
        <f>"(page 4, line "&amp;A212&amp;")"</f>
        <v>(page 4, line 21)</v>
      </c>
      <c r="D15" s="127">
        <f>+I212</f>
        <v>0</v>
      </c>
      <c r="E15" s="26"/>
      <c r="F15" s="26" t="s">
        <v>15</v>
      </c>
      <c r="G15" s="132">
        <f>$I$189</f>
        <v>1</v>
      </c>
      <c r="H15" s="37"/>
      <c r="I15" s="16">
        <f>+G15*D15</f>
        <v>0</v>
      </c>
      <c r="J15" s="28"/>
    </row>
    <row r="16" spans="1:10">
      <c r="A16" s="96">
        <f>+A15+1</f>
        <v>4</v>
      </c>
      <c r="B16" s="26" t="s">
        <v>245</v>
      </c>
      <c r="C16" s="104" t="s">
        <v>509</v>
      </c>
      <c r="D16" s="254">
        <v>0</v>
      </c>
      <c r="E16" s="26"/>
      <c r="F16" s="26" t="s">
        <v>15</v>
      </c>
      <c r="G16" s="132">
        <f>$I$189</f>
        <v>1</v>
      </c>
      <c r="H16" s="37"/>
      <c r="I16" s="16">
        <f>+G16*D16</f>
        <v>0</v>
      </c>
      <c r="J16" s="28"/>
    </row>
    <row r="17" spans="1:10" ht="13.5" thickBot="1">
      <c r="A17" s="96">
        <f>+A16+1</f>
        <v>5</v>
      </c>
      <c r="B17" s="26" t="s">
        <v>103</v>
      </c>
      <c r="C17" s="104"/>
      <c r="D17" s="254">
        <v>0</v>
      </c>
      <c r="E17" s="26"/>
      <c r="F17" s="26" t="s">
        <v>15</v>
      </c>
      <c r="G17" s="132">
        <f>$I$189</f>
        <v>1</v>
      </c>
      <c r="H17" s="37"/>
      <c r="I17" s="35">
        <f>+G17*D17</f>
        <v>0</v>
      </c>
      <c r="J17" s="28"/>
    </row>
    <row r="18" spans="1:10">
      <c r="A18" s="96">
        <f>+A17+1</f>
        <v>6</v>
      </c>
      <c r="B18" s="28" t="s">
        <v>216</v>
      </c>
      <c r="C18" s="28" t="str">
        <f>"(Sum of Lines "&amp;A14&amp;" through "&amp;A17&amp;")"</f>
        <v>(Sum of Lines 2 through 5)</v>
      </c>
      <c r="D18" s="366">
        <f>SUM(D14:D17)</f>
        <v>0</v>
      </c>
      <c r="E18" s="26"/>
      <c r="F18" s="26"/>
      <c r="G18" s="38"/>
      <c r="H18" s="37"/>
      <c r="I18" s="366">
        <f>SUM(I14:I17)</f>
        <v>0</v>
      </c>
      <c r="J18" s="28"/>
    </row>
    <row r="19" spans="1:10">
      <c r="A19" s="96"/>
      <c r="B19" s="31"/>
      <c r="C19" s="28"/>
      <c r="D19" s="357" t="s">
        <v>2</v>
      </c>
      <c r="E19" s="28"/>
      <c r="F19" s="28"/>
      <c r="G19" s="105"/>
      <c r="H19" s="28"/>
      <c r="I19" s="31"/>
      <c r="J19" s="28"/>
    </row>
    <row r="20" spans="1:10">
      <c r="A20" s="96">
        <f>+A18+1</f>
        <v>7</v>
      </c>
      <c r="B20" s="26" t="s">
        <v>693</v>
      </c>
      <c r="C20" s="104" t="s">
        <v>491</v>
      </c>
      <c r="D20" s="127">
        <f>+'11-Corrections'!F30</f>
        <v>0</v>
      </c>
      <c r="E20" s="26"/>
      <c r="F20" s="26" t="s">
        <v>77</v>
      </c>
      <c r="G20" s="132">
        <v>1</v>
      </c>
      <c r="H20" s="26"/>
      <c r="I20" s="16">
        <f>+G20*D20</f>
        <v>0</v>
      </c>
      <c r="J20" s="28"/>
    </row>
    <row r="21" spans="1:10">
      <c r="A21" s="106">
        <f>+A20+1</f>
        <v>8</v>
      </c>
      <c r="B21" s="107" t="s">
        <v>98</v>
      </c>
      <c r="C21" s="237" t="str">
        <f>"Attachment 3, line "&amp;'3-Project True-up'!A29&amp;", Col. G+H"</f>
        <v>Attachment 3, line 9, Col. G+H</v>
      </c>
      <c r="D21" s="127">
        <f>(+'3-Project True-up'!I29+'3-Project True-up'!J29)</f>
        <v>177913.21431827277</v>
      </c>
      <c r="E21" s="107"/>
      <c r="F21" s="107" t="s">
        <v>77</v>
      </c>
      <c r="G21" s="132">
        <v>1</v>
      </c>
      <c r="H21" s="107"/>
      <c r="I21" s="16">
        <f>+G21*D21</f>
        <v>177913.21431827277</v>
      </c>
      <c r="J21" s="28"/>
    </row>
    <row r="22" spans="1:10">
      <c r="A22" s="106">
        <f>+A21+1</f>
        <v>9</v>
      </c>
      <c r="B22" s="107" t="s">
        <v>736</v>
      </c>
      <c r="C22" s="237" t="s">
        <v>735</v>
      </c>
      <c r="D22" s="127">
        <f>+'13 - 30.9 credits'!D8</f>
        <v>0</v>
      </c>
      <c r="E22" s="107"/>
      <c r="F22" s="26" t="s">
        <v>77</v>
      </c>
      <c r="G22" s="132">
        <v>1</v>
      </c>
      <c r="H22" s="107"/>
      <c r="I22" s="16">
        <f>+G22*D22</f>
        <v>0</v>
      </c>
      <c r="J22" s="28"/>
    </row>
    <row r="23" spans="1:10">
      <c r="A23" s="106"/>
      <c r="B23" s="107"/>
      <c r="C23" s="237"/>
      <c r="D23" s="358"/>
      <c r="E23" s="107"/>
      <c r="F23" s="107"/>
      <c r="G23" s="107"/>
      <c r="H23" s="107"/>
      <c r="I23" s="108"/>
      <c r="J23" s="28"/>
    </row>
    <row r="24" spans="1:10" ht="13.5" thickBot="1">
      <c r="A24" s="106">
        <f>+A22+1</f>
        <v>10</v>
      </c>
      <c r="B24" s="107" t="s">
        <v>399</v>
      </c>
      <c r="C24" s="26" t="str">
        <f>"( Line "&amp;A11&amp;" less line "&amp;A18&amp;" plus lines "&amp;A20&amp;","&amp;A21&amp;", and "&amp;A22&amp;")"</f>
        <v>( Line 1 less line 6 plus lines 7,8, and 9)</v>
      </c>
      <c r="D24" s="107"/>
      <c r="E24" s="108"/>
      <c r="F24" s="108"/>
      <c r="G24" s="108"/>
      <c r="H24" s="108"/>
      <c r="I24" s="109">
        <f>+I11-I18+I20+I21+I22</f>
        <v>1906523.8256937102</v>
      </c>
      <c r="J24" s="28"/>
    </row>
    <row r="25" spans="1:10" ht="13.5" thickTop="1">
      <c r="A25" s="96"/>
      <c r="B25" s="26"/>
      <c r="C25" s="28"/>
      <c r="D25" s="28"/>
      <c r="E25" s="28"/>
      <c r="F25" s="31"/>
      <c r="G25" s="25"/>
      <c r="H25" s="28"/>
      <c r="I25" s="26"/>
      <c r="J25" s="28"/>
    </row>
    <row r="26" spans="1:10">
      <c r="A26" s="96"/>
      <c r="B26" s="107"/>
      <c r="C26" s="237"/>
      <c r="D26" s="127"/>
      <c r="E26" s="28"/>
      <c r="F26" s="31"/>
      <c r="G26" s="25"/>
      <c r="H26" s="28"/>
      <c r="I26" s="26"/>
      <c r="J26" s="28"/>
    </row>
    <row r="27" spans="1:10" customFormat="1" ht="15"/>
    <row r="28" spans="1:10" customFormat="1" ht="15"/>
    <row r="29" spans="1:10" customFormat="1" ht="15"/>
    <row r="30" spans="1:10" customFormat="1" ht="15"/>
    <row r="31" spans="1:10" customFormat="1" ht="15"/>
    <row r="32" spans="1:10" customFormat="1" ht="15"/>
    <row r="33" customFormat="1" ht="15.75" customHeight="1"/>
    <row r="34" customFormat="1" ht="15"/>
    <row r="35" customFormat="1" ht="15"/>
    <row r="36" customFormat="1" ht="15"/>
    <row r="37" customFormat="1" ht="15"/>
    <row r="38" customFormat="1" ht="15"/>
    <row r="39" customFormat="1" ht="15"/>
    <row r="40" customFormat="1" ht="15"/>
    <row r="41" customFormat="1" ht="15"/>
    <row r="42" customFormat="1" ht="15"/>
    <row r="43" customFormat="1" ht="15"/>
    <row r="44" customFormat="1" ht="15"/>
    <row r="45" customFormat="1" ht="15"/>
    <row r="46" customFormat="1" ht="15"/>
    <row r="47" customFormat="1" ht="15"/>
    <row r="48" customFormat="1" ht="15"/>
    <row r="49" spans="1:10" customFormat="1" ht="15"/>
    <row r="50" spans="1:10" customFormat="1" ht="15"/>
    <row r="51" spans="1:10" customFormat="1" ht="15"/>
    <row r="52" spans="1:10">
      <c r="A52" s="96"/>
      <c r="B52" s="28"/>
      <c r="C52" s="28"/>
      <c r="D52" s="110"/>
      <c r="E52" s="110"/>
      <c r="F52" s="110"/>
      <c r="G52" s="110"/>
      <c r="H52" s="110"/>
      <c r="I52" s="110"/>
      <c r="J52" s="28"/>
    </row>
    <row r="53" spans="1:10">
      <c r="A53" s="96"/>
      <c r="B53" s="28"/>
      <c r="C53" s="28"/>
      <c r="D53" s="110"/>
      <c r="E53" s="110"/>
      <c r="F53" s="110"/>
      <c r="G53" s="110"/>
      <c r="H53" s="110"/>
      <c r="I53" s="110"/>
      <c r="J53" s="28"/>
    </row>
    <row r="54" spans="1:10">
      <c r="A54" s="31"/>
      <c r="B54" s="28"/>
      <c r="C54" s="28"/>
      <c r="D54" s="28"/>
      <c r="E54" s="28"/>
      <c r="F54" s="28"/>
      <c r="G54" s="28"/>
      <c r="H54" s="28"/>
      <c r="I54" s="32"/>
      <c r="J54" s="111" t="s">
        <v>623</v>
      </c>
    </row>
    <row r="55" spans="1:10">
      <c r="A55" s="31"/>
      <c r="B55" s="28"/>
      <c r="C55" s="28"/>
      <c r="D55" s="28"/>
      <c r="E55" s="28"/>
      <c r="F55" s="28"/>
      <c r="G55" s="28"/>
      <c r="H55" s="28"/>
      <c r="I55" s="28"/>
      <c r="J55" s="28"/>
    </row>
    <row r="56" spans="1:10">
      <c r="A56" s="31"/>
      <c r="B56" s="28" t="s">
        <v>1</v>
      </c>
      <c r="C56" s="28"/>
      <c r="D56" s="96" t="str">
        <f>+D3</f>
        <v>Rate Formula Template - Attachment H-30A</v>
      </c>
      <c r="E56" s="28"/>
      <c r="F56" s="28"/>
      <c r="G56" s="28"/>
      <c r="H56" s="28"/>
      <c r="I56" s="39"/>
      <c r="J56" s="111" t="str">
        <f>J3</f>
        <v>For  the 12 months ended 12/31/27</v>
      </c>
    </row>
    <row r="57" spans="1:10">
      <c r="A57" s="31"/>
      <c r="B57" s="112"/>
      <c r="C57" s="26"/>
      <c r="D57" s="29" t="s">
        <v>97</v>
      </c>
      <c r="E57" s="26"/>
      <c r="F57" s="26"/>
      <c r="G57" s="26"/>
      <c r="H57" s="26"/>
      <c r="I57" s="26"/>
      <c r="J57" s="26"/>
    </row>
    <row r="58" spans="1:10">
      <c r="A58" s="31"/>
      <c r="B58" s="28"/>
      <c r="C58" s="26"/>
      <c r="D58" s="29" t="str">
        <f>+D5</f>
        <v>Transource Maryland, LLC</v>
      </c>
      <c r="E58" s="26"/>
      <c r="F58" s="26"/>
      <c r="G58" s="26" t="s">
        <v>2</v>
      </c>
      <c r="H58" s="26"/>
      <c r="I58" s="26"/>
      <c r="J58" s="26"/>
    </row>
    <row r="59" spans="1:10">
      <c r="A59" s="864"/>
      <c r="B59" s="864"/>
      <c r="C59" s="864"/>
      <c r="D59" s="864"/>
      <c r="E59" s="864"/>
      <c r="F59" s="864"/>
      <c r="G59" s="864"/>
      <c r="H59" s="864"/>
      <c r="I59" s="864"/>
      <c r="J59" s="864"/>
    </row>
    <row r="60" spans="1:10">
      <c r="A60" s="31"/>
      <c r="B60" s="101" t="s">
        <v>3</v>
      </c>
      <c r="C60" s="101" t="s">
        <v>4</v>
      </c>
      <c r="D60" s="101" t="s">
        <v>5</v>
      </c>
      <c r="E60" s="26" t="s">
        <v>2</v>
      </c>
      <c r="F60" s="26"/>
      <c r="G60" s="100" t="s">
        <v>6</v>
      </c>
      <c r="H60" s="26"/>
      <c r="I60" s="100" t="s">
        <v>7</v>
      </c>
      <c r="J60" s="101"/>
    </row>
    <row r="61" spans="1:10">
      <c r="A61" s="31"/>
      <c r="B61" s="28"/>
      <c r="C61" s="113"/>
      <c r="D61" s="26"/>
      <c r="E61" s="26"/>
      <c r="F61" s="26"/>
      <c r="G61" s="96"/>
      <c r="H61" s="26"/>
      <c r="I61" s="114" t="s">
        <v>16</v>
      </c>
      <c r="J61" s="101"/>
    </row>
    <row r="62" spans="1:10">
      <c r="A62" s="96" t="s">
        <v>8</v>
      </c>
      <c r="B62" s="28"/>
      <c r="C62" s="115" t="s">
        <v>199</v>
      </c>
      <c r="D62" s="114" t="s">
        <v>18</v>
      </c>
      <c r="E62" s="116"/>
      <c r="F62" s="114" t="s">
        <v>19</v>
      </c>
      <c r="G62" s="31"/>
      <c r="H62" s="116"/>
      <c r="I62" s="96" t="s">
        <v>20</v>
      </c>
      <c r="J62" s="101"/>
    </row>
    <row r="63" spans="1:10" ht="13.5" thickBot="1">
      <c r="A63" s="30" t="s">
        <v>10</v>
      </c>
      <c r="B63" s="117" t="s">
        <v>328</v>
      </c>
      <c r="C63" s="26"/>
      <c r="D63" s="26"/>
      <c r="E63" s="26"/>
      <c r="F63" s="26"/>
      <c r="G63" s="26"/>
      <c r="H63" s="26"/>
      <c r="I63" s="26"/>
      <c r="J63" s="26"/>
    </row>
    <row r="64" spans="1:10">
      <c r="A64" s="96"/>
      <c r="B64" s="28" t="s">
        <v>536</v>
      </c>
      <c r="C64" s="26" t="s">
        <v>374</v>
      </c>
      <c r="D64" s="26"/>
      <c r="E64" s="26"/>
      <c r="F64" s="26"/>
      <c r="G64" s="26"/>
      <c r="H64" s="26"/>
      <c r="I64" s="26"/>
      <c r="J64" s="26"/>
    </row>
    <row r="65" spans="1:10">
      <c r="A65" s="96">
        <v>1</v>
      </c>
      <c r="B65" s="28" t="s">
        <v>246</v>
      </c>
      <c r="C65" s="37" t="s">
        <v>250</v>
      </c>
      <c r="D65" s="254">
        <v>0</v>
      </c>
      <c r="E65" s="26"/>
      <c r="F65" s="26" t="s">
        <v>21</v>
      </c>
      <c r="G65" s="133">
        <v>0</v>
      </c>
      <c r="H65" s="26"/>
      <c r="I65" s="16">
        <f>+G65*D65</f>
        <v>0</v>
      </c>
      <c r="J65" s="26"/>
    </row>
    <row r="66" spans="1:10">
      <c r="A66" s="96">
        <f>+A65+1</f>
        <v>2</v>
      </c>
      <c r="B66" s="28" t="s">
        <v>22</v>
      </c>
      <c r="C66" s="37" t="s">
        <v>248</v>
      </c>
      <c r="D66" s="127">
        <f>'4- Rate Base'!C23</f>
        <v>73553.244696676105</v>
      </c>
      <c r="E66" s="26"/>
      <c r="F66" s="26" t="s">
        <v>15</v>
      </c>
      <c r="G66" s="132">
        <f>$I$189</f>
        <v>1</v>
      </c>
      <c r="H66" s="37"/>
      <c r="I66" s="16">
        <f>+G66*D66</f>
        <v>73553.244696676105</v>
      </c>
      <c r="J66" s="26"/>
    </row>
    <row r="67" spans="1:10">
      <c r="A67" s="96">
        <f t="shared" ref="A67:A103" si="0">+A66+1</f>
        <v>3</v>
      </c>
      <c r="B67" s="28" t="s">
        <v>247</v>
      </c>
      <c r="C67" s="37" t="s">
        <v>251</v>
      </c>
      <c r="D67" s="254">
        <v>0</v>
      </c>
      <c r="E67" s="26"/>
      <c r="F67" s="26" t="s">
        <v>21</v>
      </c>
      <c r="G67" s="133">
        <v>0</v>
      </c>
      <c r="H67" s="37"/>
      <c r="I67" s="16">
        <f>+G67*D67</f>
        <v>0</v>
      </c>
      <c r="J67" s="26"/>
    </row>
    <row r="68" spans="1:10" ht="13.5" thickBot="1">
      <c r="A68" s="96">
        <f t="shared" si="0"/>
        <v>4</v>
      </c>
      <c r="B68" s="28" t="s">
        <v>88</v>
      </c>
      <c r="C68" s="37" t="s">
        <v>249</v>
      </c>
      <c r="D68" s="120">
        <f>'4- Rate Base'!D23</f>
        <v>167791.3160858957</v>
      </c>
      <c r="E68" s="26"/>
      <c r="F68" s="26" t="s">
        <v>23</v>
      </c>
      <c r="G68" s="132">
        <f>$I$197</f>
        <v>1</v>
      </c>
      <c r="H68" s="37"/>
      <c r="I68" s="120">
        <f>+G68*D68</f>
        <v>167791.3160858957</v>
      </c>
      <c r="J68" s="26"/>
    </row>
    <row r="69" spans="1:10">
      <c r="A69" s="96">
        <f t="shared" si="0"/>
        <v>5</v>
      </c>
      <c r="B69" s="25" t="s">
        <v>212</v>
      </c>
      <c r="C69" s="26" t="s">
        <v>505</v>
      </c>
      <c r="D69" s="16">
        <f>SUM(D65:D68)</f>
        <v>241344.56078257179</v>
      </c>
      <c r="E69" s="26"/>
      <c r="F69" s="26" t="s">
        <v>24</v>
      </c>
      <c r="G69" s="256">
        <f>IF(I69&gt;0,I69/D69,1)</f>
        <v>1</v>
      </c>
      <c r="H69" s="37"/>
      <c r="I69" s="16">
        <f>SUM(I65:I68)</f>
        <v>241344.56078257179</v>
      </c>
      <c r="J69" s="122"/>
    </row>
    <row r="70" spans="1:10">
      <c r="A70" s="96"/>
      <c r="B70" s="28"/>
      <c r="C70" s="26"/>
      <c r="D70" s="16"/>
      <c r="E70" s="26"/>
      <c r="F70" s="26"/>
      <c r="G70" s="257"/>
      <c r="H70" s="26"/>
      <c r="I70" s="16"/>
      <c r="J70" s="122"/>
    </row>
    <row r="71" spans="1:10">
      <c r="A71" s="96">
        <f>+A69+1</f>
        <v>6</v>
      </c>
      <c r="B71" s="28" t="s">
        <v>535</v>
      </c>
      <c r="C71" s="26" t="s">
        <v>374</v>
      </c>
      <c r="D71" s="16"/>
      <c r="E71" s="26"/>
      <c r="F71" s="26"/>
      <c r="G71" s="132"/>
      <c r="H71" s="26"/>
      <c r="I71" s="16"/>
      <c r="J71" s="26"/>
    </row>
    <row r="72" spans="1:10">
      <c r="A72" s="96">
        <f t="shared" si="0"/>
        <v>7</v>
      </c>
      <c r="B72" s="28" t="s">
        <v>246</v>
      </c>
      <c r="C72" s="26" t="s">
        <v>252</v>
      </c>
      <c r="D72" s="118">
        <v>0</v>
      </c>
      <c r="E72" s="26"/>
      <c r="F72" s="26" t="s">
        <v>21</v>
      </c>
      <c r="G72" s="132">
        <v>0</v>
      </c>
      <c r="H72" s="26"/>
      <c r="I72" s="16">
        <f>+G72*D72</f>
        <v>0</v>
      </c>
      <c r="J72" s="26"/>
    </row>
    <row r="73" spans="1:10">
      <c r="A73" s="96">
        <f t="shared" si="0"/>
        <v>8</v>
      </c>
      <c r="B73" s="28" t="s">
        <v>22</v>
      </c>
      <c r="C73" s="26" t="s">
        <v>254</v>
      </c>
      <c r="D73" s="127">
        <f>'4- Rate Base'!I23</f>
        <v>21727.55256661247</v>
      </c>
      <c r="E73" s="26"/>
      <c r="F73" s="26" t="s">
        <v>15</v>
      </c>
      <c r="G73" s="132">
        <f>$I$189</f>
        <v>1</v>
      </c>
      <c r="H73" s="37"/>
      <c r="I73" s="16">
        <f>+G73*D73</f>
        <v>21727.55256661247</v>
      </c>
      <c r="J73" s="26"/>
    </row>
    <row r="74" spans="1:10">
      <c r="A74" s="96">
        <f t="shared" si="0"/>
        <v>9</v>
      </c>
      <c r="B74" s="28" t="s">
        <v>247</v>
      </c>
      <c r="C74" s="26" t="s">
        <v>253</v>
      </c>
      <c r="D74" s="254">
        <v>0</v>
      </c>
      <c r="E74" s="26"/>
      <c r="F74" s="26" t="s">
        <v>21</v>
      </c>
      <c r="G74" s="132">
        <f>+G67</f>
        <v>0</v>
      </c>
      <c r="H74" s="37"/>
      <c r="I74" s="127">
        <f>+G74*D74</f>
        <v>0</v>
      </c>
      <c r="J74" s="26"/>
    </row>
    <row r="75" spans="1:10" ht="13.5" thickBot="1">
      <c r="A75" s="96">
        <f t="shared" si="0"/>
        <v>10</v>
      </c>
      <c r="B75" s="28" t="s">
        <v>88</v>
      </c>
      <c r="C75" s="26" t="s">
        <v>255</v>
      </c>
      <c r="D75" s="120">
        <f>'4- Rate Base'!J23</f>
        <v>133178.03255087297</v>
      </c>
      <c r="E75" s="26"/>
      <c r="F75" s="26" t="s">
        <v>23</v>
      </c>
      <c r="G75" s="132">
        <f>$I$197</f>
        <v>1</v>
      </c>
      <c r="H75" s="37"/>
      <c r="I75" s="120">
        <f>+G75*D75</f>
        <v>133178.03255087297</v>
      </c>
      <c r="J75" s="26"/>
    </row>
    <row r="76" spans="1:10">
      <c r="A76" s="96">
        <f t="shared" si="0"/>
        <v>11</v>
      </c>
      <c r="B76" s="28" t="s">
        <v>213</v>
      </c>
      <c r="C76" s="26" t="s">
        <v>226</v>
      </c>
      <c r="D76" s="16">
        <f>SUM(D72:D75)</f>
        <v>154905.58511748543</v>
      </c>
      <c r="E76" s="26"/>
      <c r="F76" s="26"/>
      <c r="G76" s="24"/>
      <c r="H76" s="37"/>
      <c r="I76" s="16">
        <f>SUM(I72:I75)</f>
        <v>154905.58511748543</v>
      </c>
      <c r="J76" s="26"/>
    </row>
    <row r="77" spans="1:10">
      <c r="A77" s="96"/>
      <c r="B77" s="31"/>
      <c r="C77" s="26" t="s">
        <v>2</v>
      </c>
      <c r="D77" s="16"/>
      <c r="E77" s="26"/>
      <c r="F77" s="26"/>
      <c r="G77" s="121"/>
      <c r="H77" s="26"/>
      <c r="I77" s="16"/>
      <c r="J77" s="122"/>
    </row>
    <row r="78" spans="1:10">
      <c r="A78" s="96">
        <f>+A76+1</f>
        <v>12</v>
      </c>
      <c r="B78" s="28" t="s">
        <v>25</v>
      </c>
      <c r="C78" s="26"/>
      <c r="D78" s="16"/>
      <c r="E78" s="26"/>
      <c r="F78" s="26"/>
      <c r="G78" s="24"/>
      <c r="H78" s="26"/>
      <c r="I78" s="16"/>
      <c r="J78" s="26"/>
    </row>
    <row r="79" spans="1:10">
      <c r="A79" s="96">
        <f t="shared" si="0"/>
        <v>13</v>
      </c>
      <c r="B79" s="28" t="s">
        <v>246</v>
      </c>
      <c r="C79" s="26" t="str">
        <f>"(line "&amp;A65&amp;" - line "&amp;A72&amp;")"</f>
        <v>(line 1 - line 7)</v>
      </c>
      <c r="D79" s="16">
        <f>D65-D72</f>
        <v>0</v>
      </c>
      <c r="E79" s="37"/>
      <c r="F79" s="37"/>
      <c r="G79" s="121"/>
      <c r="H79" s="37"/>
      <c r="I79" s="16">
        <f>I65-I72</f>
        <v>0</v>
      </c>
      <c r="J79" s="122"/>
    </row>
    <row r="80" spans="1:10">
      <c r="A80" s="96">
        <f t="shared" si="0"/>
        <v>14</v>
      </c>
      <c r="B80" s="28" t="s">
        <v>22</v>
      </c>
      <c r="C80" s="26" t="str">
        <f>"(line "&amp;A66&amp;" - line "&amp;A73&amp;")"</f>
        <v>(line 2 - line 8)</v>
      </c>
      <c r="D80" s="16">
        <f>D66-D73</f>
        <v>51825.692130063631</v>
      </c>
      <c r="E80" s="37"/>
      <c r="F80" s="37"/>
      <c r="G80" s="24"/>
      <c r="H80" s="37"/>
      <c r="I80" s="16">
        <f>I66-I73</f>
        <v>51825.692130063631</v>
      </c>
      <c r="J80" s="122"/>
    </row>
    <row r="81" spans="1:10">
      <c r="A81" s="96">
        <f t="shared" si="0"/>
        <v>15</v>
      </c>
      <c r="B81" s="28" t="s">
        <v>247</v>
      </c>
      <c r="C81" s="26" t="str">
        <f>"(line "&amp;A67&amp;" - line "&amp;A74&amp;")"</f>
        <v>(line 3 - line 9)</v>
      </c>
      <c r="D81" s="16">
        <f>D67-D74</f>
        <v>0</v>
      </c>
      <c r="E81" s="37"/>
      <c r="F81" s="37"/>
      <c r="G81" s="121"/>
      <c r="H81" s="37"/>
      <c r="I81" s="127">
        <f>I67-I74</f>
        <v>0</v>
      </c>
      <c r="J81" s="122"/>
    </row>
    <row r="82" spans="1:10" ht="13.5" thickBot="1">
      <c r="A82" s="96">
        <f t="shared" si="0"/>
        <v>16</v>
      </c>
      <c r="B82" s="28" t="s">
        <v>88</v>
      </c>
      <c r="C82" s="26" t="str">
        <f>"(line "&amp;A68&amp;" - line "&amp;A75&amp;")"</f>
        <v>(line 4 - line 10)</v>
      </c>
      <c r="D82" s="120">
        <f>D68-D75</f>
        <v>34613.283535022725</v>
      </c>
      <c r="E82" s="37"/>
      <c r="F82" s="37"/>
      <c r="G82" s="121"/>
      <c r="H82" s="37"/>
      <c r="I82" s="120">
        <f>I68-I75</f>
        <v>34613.283535022725</v>
      </c>
      <c r="J82" s="122"/>
    </row>
    <row r="83" spans="1:10">
      <c r="A83" s="96">
        <f t="shared" si="0"/>
        <v>17</v>
      </c>
      <c r="B83" s="28" t="s">
        <v>215</v>
      </c>
      <c r="C83" s="26" t="str">
        <f>"( Sum of line "&amp;A69&amp;" - line "&amp;A76&amp;")"</f>
        <v>( Sum of line 5 - line 11)</v>
      </c>
      <c r="D83" s="16">
        <f>SUM(D79:D82)</f>
        <v>86438.975665086356</v>
      </c>
      <c r="E83" s="37"/>
      <c r="F83" s="37" t="s">
        <v>26</v>
      </c>
      <c r="G83" s="256">
        <f>IF(I83&gt;0,I83/D83,1)</f>
        <v>1</v>
      </c>
      <c r="H83" s="37"/>
      <c r="I83" s="16">
        <f>SUM(I79:I82)</f>
        <v>86438.975665086356</v>
      </c>
      <c r="J83" s="26"/>
    </row>
    <row r="84" spans="1:10">
      <c r="A84" s="96"/>
      <c r="B84" s="31"/>
      <c r="C84" s="26"/>
      <c r="D84" s="16"/>
      <c r="E84" s="26"/>
      <c r="F84" s="31"/>
      <c r="G84" s="367"/>
      <c r="H84" s="26"/>
      <c r="I84" s="16"/>
      <c r="J84" s="122"/>
    </row>
    <row r="85" spans="1:10">
      <c r="A85" s="96">
        <f>+A83+1</f>
        <v>18</v>
      </c>
      <c r="B85" s="25" t="s">
        <v>256</v>
      </c>
      <c r="C85" s="26"/>
      <c r="D85" s="16"/>
      <c r="E85" s="26"/>
      <c r="F85" s="26"/>
      <c r="G85" s="367"/>
      <c r="H85" s="26"/>
      <c r="I85" s="16"/>
      <c r="J85" s="26"/>
    </row>
    <row r="86" spans="1:10">
      <c r="A86" s="96">
        <f>+A85+1</f>
        <v>19</v>
      </c>
      <c r="B86" s="28" t="s">
        <v>803</v>
      </c>
      <c r="C86" s="26" t="s">
        <v>1004</v>
      </c>
      <c r="D86" s="42">
        <f>-'4- Rate Base'!E42</f>
        <v>0</v>
      </c>
      <c r="E86" s="26"/>
      <c r="F86" s="26"/>
      <c r="G86" s="606"/>
      <c r="H86" s="37"/>
      <c r="I86" s="127">
        <f>-'4a - ADIT Average Balances'!I40</f>
        <v>0</v>
      </c>
      <c r="J86" s="122"/>
    </row>
    <row r="87" spans="1:10">
      <c r="A87" s="96">
        <f t="shared" ref="A87:A90" si="1">+A86+1</f>
        <v>20</v>
      </c>
      <c r="B87" s="28" t="s">
        <v>804</v>
      </c>
      <c r="C87" s="26" t="s">
        <v>1004</v>
      </c>
      <c r="D87" s="42">
        <f>-'4- Rate Base'!F42</f>
        <v>-14652.840455574658</v>
      </c>
      <c r="E87" s="26"/>
      <c r="F87" s="26"/>
      <c r="G87" s="132"/>
      <c r="H87" s="37"/>
      <c r="I87" s="127">
        <f>-'4a - ADIT Average Balances'!I77</f>
        <v>-14652.840455574658</v>
      </c>
      <c r="J87" s="122"/>
    </row>
    <row r="88" spans="1:10">
      <c r="A88" s="96">
        <f t="shared" si="1"/>
        <v>21</v>
      </c>
      <c r="B88" s="28" t="s">
        <v>805</v>
      </c>
      <c r="C88" s="26" t="s">
        <v>1004</v>
      </c>
      <c r="D88" s="42">
        <f>-'4- Rate Base'!G42</f>
        <v>-6138.8774078750093</v>
      </c>
      <c r="E88" s="26"/>
      <c r="F88" s="26"/>
      <c r="G88" s="132"/>
      <c r="H88" s="37"/>
      <c r="I88" s="127">
        <f>-'4a - ADIT Average Balances'!I119</f>
        <v>-6138.8774078749993</v>
      </c>
      <c r="J88" s="122"/>
    </row>
    <row r="89" spans="1:10">
      <c r="A89" s="96">
        <f t="shared" si="1"/>
        <v>22</v>
      </c>
      <c r="B89" s="28" t="s">
        <v>806</v>
      </c>
      <c r="C89" s="26" t="s">
        <v>1004</v>
      </c>
      <c r="D89" s="42">
        <f>+'4- Rate Base'!H42</f>
        <v>-14696.32774434625</v>
      </c>
      <c r="E89" s="26"/>
      <c r="F89" s="26"/>
      <c r="G89" s="132"/>
      <c r="H89" s="37"/>
      <c r="I89" s="127">
        <f>'4a - ADIT Average Balances'!I158</f>
        <v>-14696.327744346248</v>
      </c>
      <c r="J89" s="122"/>
    </row>
    <row r="90" spans="1:10">
      <c r="A90" s="96">
        <f t="shared" si="1"/>
        <v>23</v>
      </c>
      <c r="B90" s="31" t="s">
        <v>89</v>
      </c>
      <c r="C90" s="31" t="s">
        <v>807</v>
      </c>
      <c r="D90" s="42">
        <f>-'4- Rate Base'!I42</f>
        <v>0</v>
      </c>
      <c r="E90" s="26"/>
      <c r="F90" s="26" t="s">
        <v>27</v>
      </c>
      <c r="G90" s="132">
        <f>+$G$83</f>
        <v>1</v>
      </c>
      <c r="H90" s="37"/>
      <c r="I90" s="35">
        <f>D90*G90</f>
        <v>0</v>
      </c>
      <c r="J90" s="122"/>
    </row>
    <row r="91" spans="1:10">
      <c r="A91" s="96">
        <f t="shared" si="0"/>
        <v>24</v>
      </c>
      <c r="B91" s="31" t="s">
        <v>377</v>
      </c>
      <c r="C91" s="31" t="s">
        <v>599</v>
      </c>
      <c r="D91" s="42">
        <f>+'4- Rate Base'!K73</f>
        <v>0</v>
      </c>
      <c r="E91" s="26"/>
      <c r="F91" s="26" t="s">
        <v>77</v>
      </c>
      <c r="G91" s="133">
        <f>G92</f>
        <v>1</v>
      </c>
      <c r="H91" s="37"/>
      <c r="I91" s="42">
        <f>+G91*D91</f>
        <v>0</v>
      </c>
      <c r="J91" s="122"/>
    </row>
    <row r="92" spans="1:10">
      <c r="A92" s="96">
        <f t="shared" si="0"/>
        <v>25</v>
      </c>
      <c r="B92" s="107" t="s">
        <v>87</v>
      </c>
      <c r="C92" s="108" t="s">
        <v>809</v>
      </c>
      <c r="D92" s="42">
        <f>'4- Rate Base'!E23</f>
        <v>15851505.70928311</v>
      </c>
      <c r="E92" s="108"/>
      <c r="F92" s="108" t="str">
        <f>+F93</f>
        <v>DA</v>
      </c>
      <c r="G92" s="134">
        <v>1</v>
      </c>
      <c r="H92" s="108"/>
      <c r="I92" s="35">
        <f>+G92*D92</f>
        <v>15851505.70928311</v>
      </c>
      <c r="J92" s="122"/>
    </row>
    <row r="93" spans="1:10">
      <c r="A93" s="96">
        <f t="shared" si="0"/>
        <v>26</v>
      </c>
      <c r="B93" s="107" t="s">
        <v>100</v>
      </c>
      <c r="C93" s="108" t="s">
        <v>511</v>
      </c>
      <c r="D93" s="42">
        <f>+'4- Rate Base'!C42</f>
        <v>0</v>
      </c>
      <c r="E93" s="108"/>
      <c r="F93" s="108" t="str">
        <f>+F94</f>
        <v>DA</v>
      </c>
      <c r="G93" s="134">
        <v>1</v>
      </c>
      <c r="H93" s="108"/>
      <c r="I93" s="35">
        <f>+G93*D93</f>
        <v>0</v>
      </c>
      <c r="J93" s="122"/>
    </row>
    <row r="94" spans="1:10" ht="13.5" thickBot="1">
      <c r="A94" s="96">
        <f t="shared" si="0"/>
        <v>27</v>
      </c>
      <c r="B94" s="107" t="s">
        <v>101</v>
      </c>
      <c r="C94" s="108" t="s">
        <v>512</v>
      </c>
      <c r="D94" s="135">
        <f>+'4- Rate Base'!D42</f>
        <v>0</v>
      </c>
      <c r="E94" s="108"/>
      <c r="F94" s="108" t="s">
        <v>77</v>
      </c>
      <c r="G94" s="255">
        <v>1</v>
      </c>
      <c r="H94" s="108"/>
      <c r="I94" s="120">
        <f>+G94*D94</f>
        <v>0</v>
      </c>
      <c r="J94" s="122"/>
    </row>
    <row r="95" spans="1:10">
      <c r="A95" s="96">
        <f t="shared" si="0"/>
        <v>28</v>
      </c>
      <c r="B95" s="28" t="s">
        <v>214</v>
      </c>
      <c r="C95" s="26" t="str">
        <f>"( Sum of line "&amp;A86&amp;" - line "&amp;A94&amp;")"</f>
        <v>( Sum of line 19 - line 27)</v>
      </c>
      <c r="D95" s="16">
        <f>SUM(D86:D94)</f>
        <v>15816017.663675314</v>
      </c>
      <c r="E95" s="26"/>
      <c r="F95" s="26"/>
      <c r="G95" s="368"/>
      <c r="H95" s="37"/>
      <c r="I95" s="16">
        <f>SUM(I86:I94)</f>
        <v>15816017.663675314</v>
      </c>
      <c r="J95" s="26"/>
    </row>
    <row r="96" spans="1:10">
      <c r="A96" s="96"/>
      <c r="B96" s="31"/>
      <c r="C96" s="26"/>
      <c r="D96" s="16"/>
      <c r="E96" s="26"/>
      <c r="F96" s="26"/>
      <c r="G96" s="255"/>
      <c r="H96" s="26"/>
      <c r="I96" s="16"/>
      <c r="J96" s="122"/>
    </row>
    <row r="97" spans="1:10">
      <c r="A97" s="96">
        <f>+A95+1</f>
        <v>29</v>
      </c>
      <c r="B97" s="25" t="s">
        <v>660</v>
      </c>
      <c r="C97" s="126" t="s">
        <v>513</v>
      </c>
      <c r="D97" s="127">
        <f>+'4- Rate Base'!F23</f>
        <v>0</v>
      </c>
      <c r="E97" s="26"/>
      <c r="F97" s="26" t="s">
        <v>15</v>
      </c>
      <c r="G97" s="132">
        <f>$I$189</f>
        <v>1</v>
      </c>
      <c r="H97" s="37"/>
      <c r="I97" s="16">
        <f>+G97*D97</f>
        <v>0</v>
      </c>
      <c r="J97" s="26"/>
    </row>
    <row r="98" spans="1:10">
      <c r="A98" s="96"/>
      <c r="B98" s="28"/>
      <c r="C98" s="26"/>
      <c r="D98" s="16"/>
      <c r="E98" s="26"/>
      <c r="F98" s="26"/>
      <c r="G98" s="255"/>
      <c r="H98" s="37"/>
      <c r="I98" s="16"/>
      <c r="J98" s="26"/>
    </row>
    <row r="99" spans="1:10">
      <c r="A99" s="96">
        <f>+A97+1</f>
        <v>30</v>
      </c>
      <c r="B99" s="28" t="s">
        <v>534</v>
      </c>
      <c r="C99" s="26" t="s">
        <v>533</v>
      </c>
      <c r="D99" s="16"/>
      <c r="E99" s="26"/>
      <c r="F99" s="26"/>
      <c r="G99" s="255"/>
      <c r="H99" s="37"/>
      <c r="I99" s="16"/>
      <c r="J99" s="26"/>
    </row>
    <row r="100" spans="1:10">
      <c r="A100" s="96">
        <f t="shared" si="0"/>
        <v>31</v>
      </c>
      <c r="B100" s="28" t="s">
        <v>621</v>
      </c>
      <c r="C100" s="31" t="str">
        <f>"1/8*(Page 3, Line "&amp;A134&amp;" minus Page 3, Line "&amp;A131&amp;")"</f>
        <v>1/8*(Page 3, Line 17 minus Page 3, Line 14)</v>
      </c>
      <c r="D100" s="127">
        <f>(D134-D131)/8</f>
        <v>12976.088703791489</v>
      </c>
      <c r="E100" s="26"/>
      <c r="F100" s="26"/>
      <c r="G100" s="255"/>
      <c r="H100" s="37"/>
      <c r="I100" s="127">
        <f>(I134-I131)/8</f>
        <v>12976.088703791489</v>
      </c>
      <c r="J100" s="122"/>
    </row>
    <row r="101" spans="1:10">
      <c r="A101" s="96">
        <f t="shared" si="0"/>
        <v>32</v>
      </c>
      <c r="B101" s="28" t="s">
        <v>162</v>
      </c>
      <c r="C101" s="126" t="s">
        <v>515</v>
      </c>
      <c r="D101" s="127">
        <f>+'4- Rate Base'!G23</f>
        <v>0</v>
      </c>
      <c r="E101" s="26"/>
      <c r="F101" s="26" t="s">
        <v>15</v>
      </c>
      <c r="G101" s="132">
        <f>$I$189</f>
        <v>1</v>
      </c>
      <c r="H101" s="37"/>
      <c r="I101" s="16">
        <f>+G101*D101</f>
        <v>0</v>
      </c>
      <c r="J101" s="122"/>
    </row>
    <row r="102" spans="1:10" ht="13.5" thickBot="1">
      <c r="A102" s="96">
        <f t="shared" si="0"/>
        <v>33</v>
      </c>
      <c r="B102" s="28" t="s">
        <v>90</v>
      </c>
      <c r="C102" s="37" t="s">
        <v>257</v>
      </c>
      <c r="D102" s="135">
        <f>+'4- Rate Base'!H23</f>
        <v>27982.31</v>
      </c>
      <c r="E102" s="26"/>
      <c r="F102" s="26" t="s">
        <v>28</v>
      </c>
      <c r="G102" s="255">
        <f>+$G$69</f>
        <v>1</v>
      </c>
      <c r="H102" s="37"/>
      <c r="I102" s="120">
        <f>+G102*D102</f>
        <v>27982.31</v>
      </c>
      <c r="J102" s="122"/>
    </row>
    <row r="103" spans="1:10">
      <c r="A103" s="96">
        <f t="shared" si="0"/>
        <v>34</v>
      </c>
      <c r="B103" s="28" t="s">
        <v>217</v>
      </c>
      <c r="C103" s="26" t="str">
        <f>"( Sum of line "&amp;A100&amp;" - line "&amp;A102&amp;")"</f>
        <v>( Sum of line 31 - line 33)</v>
      </c>
      <c r="D103" s="16">
        <f>SUM(D100:D102)</f>
        <v>40958.398703791492</v>
      </c>
      <c r="E103" s="28"/>
      <c r="F103" s="28"/>
      <c r="G103" s="125"/>
      <c r="H103" s="39"/>
      <c r="I103" s="16">
        <f>I100+I101+I102</f>
        <v>40958.398703791492</v>
      </c>
      <c r="J103" s="28"/>
    </row>
    <row r="104" spans="1:10" ht="13.5" thickBot="1">
      <c r="A104" s="96"/>
      <c r="B104" s="31"/>
      <c r="C104" s="26"/>
      <c r="D104" s="120"/>
      <c r="E104" s="26"/>
      <c r="F104" s="26"/>
      <c r="G104" s="26"/>
      <c r="H104" s="26"/>
      <c r="I104" s="120"/>
      <c r="J104" s="26"/>
    </row>
    <row r="105" spans="1:10" ht="13.5" thickBot="1">
      <c r="A105" s="96">
        <f>+A103+1</f>
        <v>35</v>
      </c>
      <c r="B105" s="28" t="s">
        <v>218</v>
      </c>
      <c r="C105" s="26" t="str">
        <f>"( Sum of line "&amp;A83&amp;", "&amp;A95&amp;", "&amp;A97&amp;", "&amp;A103&amp;")"</f>
        <v>( Sum of line 17, 28, 29, 34)</v>
      </c>
      <c r="D105" s="128">
        <f>+D103+D97+D95+D83</f>
        <v>15943415.038044192</v>
      </c>
      <c r="E105" s="37"/>
      <c r="F105" s="37"/>
      <c r="G105" s="129"/>
      <c r="H105" s="37"/>
      <c r="I105" s="128">
        <f>+I103+I97+I95+I83</f>
        <v>15943415.038044192</v>
      </c>
      <c r="J105" s="122"/>
    </row>
    <row r="106" spans="1:10" ht="13.5" thickTop="1">
      <c r="A106" s="96"/>
      <c r="B106" s="28"/>
      <c r="C106" s="26"/>
      <c r="D106" s="37"/>
      <c r="E106" s="37"/>
      <c r="F106" s="37"/>
      <c r="G106" s="129"/>
      <c r="H106" s="37"/>
      <c r="I106" s="37"/>
      <c r="J106" s="122"/>
    </row>
    <row r="107" spans="1:10">
      <c r="A107" s="96"/>
      <c r="B107" s="28"/>
      <c r="C107" s="26"/>
      <c r="D107" s="37"/>
      <c r="E107" s="37"/>
      <c r="F107" s="37"/>
      <c r="G107" s="129"/>
      <c r="H107" s="37"/>
      <c r="I107" s="37"/>
      <c r="J107" s="122"/>
    </row>
    <row r="108" spans="1:10">
      <c r="A108" s="96"/>
      <c r="B108" s="28"/>
      <c r="C108" s="26"/>
      <c r="D108" s="26"/>
      <c r="E108" s="26"/>
      <c r="F108" s="26"/>
      <c r="G108" s="26"/>
      <c r="H108" s="26"/>
      <c r="I108" s="26"/>
      <c r="J108" s="130" t="s">
        <v>622</v>
      </c>
    </row>
    <row r="109" spans="1:10">
      <c r="A109" s="96"/>
      <c r="B109" s="28"/>
      <c r="C109" s="26"/>
      <c r="D109" s="26"/>
      <c r="E109" s="26"/>
      <c r="F109" s="26"/>
      <c r="G109" s="26"/>
      <c r="H109" s="26"/>
      <c r="I109" s="26"/>
      <c r="J109" s="130"/>
    </row>
    <row r="110" spans="1:10">
      <c r="A110" s="96"/>
      <c r="B110" s="28" t="s">
        <v>1</v>
      </c>
      <c r="C110" s="26"/>
      <c r="D110" s="96" t="str">
        <f>+D3</f>
        <v>Rate Formula Template - Attachment H-30A</v>
      </c>
      <c r="E110" s="26"/>
      <c r="F110" s="26"/>
      <c r="G110" s="26"/>
      <c r="H110" s="26"/>
      <c r="I110" s="39"/>
      <c r="J110" s="130" t="str">
        <f>J3</f>
        <v>For  the 12 months ended 12/31/27</v>
      </c>
    </row>
    <row r="111" spans="1:10">
      <c r="A111" s="96"/>
      <c r="B111" s="28"/>
      <c r="C111" s="26"/>
      <c r="D111" s="29" t="s">
        <v>97</v>
      </c>
      <c r="E111" s="26"/>
      <c r="F111" s="26"/>
      <c r="G111" s="26"/>
      <c r="H111" s="26"/>
      <c r="I111" s="26"/>
      <c r="J111" s="26"/>
    </row>
    <row r="112" spans="1:10">
      <c r="A112" s="96"/>
      <c r="B112" s="31"/>
      <c r="C112" s="26"/>
      <c r="D112" s="29" t="str">
        <f>+D58</f>
        <v>Transource Maryland, LLC</v>
      </c>
      <c r="E112" s="26"/>
      <c r="F112" s="26"/>
      <c r="G112" s="26"/>
      <c r="H112" s="26"/>
      <c r="I112" s="26"/>
      <c r="J112" s="26"/>
    </row>
    <row r="113" spans="1:10">
      <c r="A113" s="865"/>
      <c r="B113" s="865"/>
      <c r="C113" s="865"/>
      <c r="D113" s="865"/>
      <c r="E113" s="865"/>
      <c r="F113" s="865"/>
      <c r="G113" s="865"/>
      <c r="H113" s="865"/>
      <c r="I113" s="865"/>
      <c r="J113" s="865"/>
    </row>
    <row r="114" spans="1:10">
      <c r="A114" s="96"/>
      <c r="B114" s="101" t="s">
        <v>3</v>
      </c>
      <c r="C114" s="101" t="s">
        <v>4</v>
      </c>
      <c r="D114" s="101" t="s">
        <v>5</v>
      </c>
      <c r="E114" s="26" t="s">
        <v>2</v>
      </c>
      <c r="F114" s="26"/>
      <c r="G114" s="100" t="s">
        <v>6</v>
      </c>
      <c r="H114" s="26"/>
      <c r="I114" s="100" t="s">
        <v>7</v>
      </c>
      <c r="J114" s="26"/>
    </row>
    <row r="115" spans="1:10">
      <c r="A115" s="96" t="s">
        <v>8</v>
      </c>
      <c r="B115" s="28"/>
      <c r="C115" s="113"/>
      <c r="D115" s="26"/>
      <c r="E115" s="26"/>
      <c r="F115" s="26"/>
      <c r="G115" s="96"/>
      <c r="H115" s="26"/>
      <c r="I115" s="114" t="s">
        <v>16</v>
      </c>
      <c r="J115" s="114"/>
    </row>
    <row r="116" spans="1:10" ht="13.5" thickBot="1">
      <c r="A116" s="30" t="s">
        <v>10</v>
      </c>
      <c r="B116" s="28"/>
      <c r="C116" s="115" t="s">
        <v>199</v>
      </c>
      <c r="D116" s="114" t="s">
        <v>18</v>
      </c>
      <c r="E116" s="116"/>
      <c r="F116" s="114" t="s">
        <v>19</v>
      </c>
      <c r="G116" s="31"/>
      <c r="H116" s="116"/>
      <c r="I116" s="96" t="s">
        <v>20</v>
      </c>
      <c r="J116" s="114"/>
    </row>
    <row r="117" spans="1:10">
      <c r="A117" s="96"/>
      <c r="B117" s="28" t="s">
        <v>0</v>
      </c>
      <c r="C117" s="26"/>
      <c r="D117" s="26"/>
      <c r="E117" s="26"/>
      <c r="F117" s="26"/>
      <c r="G117" s="26"/>
      <c r="H117" s="26"/>
      <c r="I117" s="26"/>
      <c r="J117" s="26"/>
    </row>
    <row r="118" spans="1:10">
      <c r="A118" s="96">
        <v>1</v>
      </c>
      <c r="B118" s="28" t="s">
        <v>29</v>
      </c>
      <c r="C118" s="26" t="s">
        <v>438</v>
      </c>
      <c r="D118" s="123">
        <v>31907.716066654611</v>
      </c>
      <c r="E118" s="26"/>
      <c r="F118" s="26" t="s">
        <v>15</v>
      </c>
      <c r="G118" s="132">
        <f>$I$189</f>
        <v>1</v>
      </c>
      <c r="H118" s="37"/>
      <c r="I118" s="16">
        <f t="shared" ref="I118:I129" si="2">+G118*D118</f>
        <v>31907.716066654611</v>
      </c>
      <c r="J118" s="26"/>
    </row>
    <row r="119" spans="1:10">
      <c r="A119" s="106">
        <f>+A118+1</f>
        <v>2</v>
      </c>
      <c r="B119" s="107" t="s">
        <v>94</v>
      </c>
      <c r="C119" s="26" t="s">
        <v>440</v>
      </c>
      <c r="D119" s="123">
        <v>7897.1991476844987</v>
      </c>
      <c r="E119" s="108"/>
      <c r="F119" s="108" t="str">
        <f>+F118</f>
        <v>TP</v>
      </c>
      <c r="G119" s="132">
        <f>$I$189</f>
        <v>1</v>
      </c>
      <c r="H119" s="108"/>
      <c r="I119" s="127">
        <f>+G119*D119</f>
        <v>7897.1991476844987</v>
      </c>
      <c r="J119" s="26"/>
    </row>
    <row r="120" spans="1:10">
      <c r="A120" s="106">
        <f t="shared" ref="A120:A166" si="3">+A119+1</f>
        <v>3</v>
      </c>
      <c r="B120" s="28" t="s">
        <v>30</v>
      </c>
      <c r="C120" s="26" t="s">
        <v>441</v>
      </c>
      <c r="D120" s="123">
        <v>0</v>
      </c>
      <c r="E120" s="26"/>
      <c r="F120" s="26" t="str">
        <f>+F119</f>
        <v>TP</v>
      </c>
      <c r="G120" s="132">
        <f>$I$189</f>
        <v>1</v>
      </c>
      <c r="H120" s="37"/>
      <c r="I120" s="16">
        <f t="shared" si="2"/>
        <v>0</v>
      </c>
      <c r="J120" s="26"/>
    </row>
    <row r="121" spans="1:10">
      <c r="A121" s="106">
        <f t="shared" si="3"/>
        <v>4</v>
      </c>
      <c r="B121" s="28" t="s">
        <v>31</v>
      </c>
      <c r="C121" s="26" t="s">
        <v>442</v>
      </c>
      <c r="D121" s="123">
        <v>72792.368453233415</v>
      </c>
      <c r="E121" s="26"/>
      <c r="F121" s="26" t="s">
        <v>23</v>
      </c>
      <c r="G121" s="132">
        <f t="shared" ref="G121:G126" si="4">$I$197</f>
        <v>1</v>
      </c>
      <c r="H121" s="37"/>
      <c r="I121" s="16">
        <f t="shared" si="2"/>
        <v>72792.368453233415</v>
      </c>
      <c r="J121" s="26" t="s">
        <v>2</v>
      </c>
    </row>
    <row r="122" spans="1:10">
      <c r="A122" s="106">
        <f t="shared" si="3"/>
        <v>5</v>
      </c>
      <c r="B122" s="28" t="s">
        <v>106</v>
      </c>
      <c r="C122" s="26" t="s">
        <v>712</v>
      </c>
      <c r="D122" s="123">
        <v>0</v>
      </c>
      <c r="E122" s="26"/>
      <c r="F122" s="26" t="s">
        <v>23</v>
      </c>
      <c r="G122" s="132">
        <f t="shared" si="4"/>
        <v>1</v>
      </c>
      <c r="H122" s="37"/>
      <c r="I122" s="16">
        <f t="shared" si="2"/>
        <v>0</v>
      </c>
    </row>
    <row r="123" spans="1:10">
      <c r="A123" s="106">
        <f t="shared" si="3"/>
        <v>6</v>
      </c>
      <c r="B123" s="28" t="s">
        <v>556</v>
      </c>
      <c r="C123" s="26" t="s">
        <v>516</v>
      </c>
      <c r="D123" s="123">
        <v>0</v>
      </c>
      <c r="E123" s="26"/>
      <c r="F123" s="26" t="s">
        <v>23</v>
      </c>
      <c r="G123" s="132">
        <f t="shared" si="4"/>
        <v>1</v>
      </c>
      <c r="H123" s="37"/>
      <c r="I123" s="16">
        <f t="shared" si="2"/>
        <v>0</v>
      </c>
      <c r="J123" s="26"/>
    </row>
    <row r="124" spans="1:10">
      <c r="A124" s="106">
        <f t="shared" si="3"/>
        <v>7</v>
      </c>
      <c r="B124" s="28" t="s">
        <v>558</v>
      </c>
      <c r="C124" s="26" t="s">
        <v>516</v>
      </c>
      <c r="D124" s="123">
        <v>0</v>
      </c>
      <c r="E124" s="26"/>
      <c r="F124" s="26" t="s">
        <v>23</v>
      </c>
      <c r="G124" s="132">
        <f t="shared" si="4"/>
        <v>1</v>
      </c>
      <c r="H124" s="37"/>
      <c r="I124" s="16">
        <f>+G124*D124</f>
        <v>0</v>
      </c>
      <c r="J124" s="26"/>
    </row>
    <row r="125" spans="1:10">
      <c r="A125" s="106">
        <f t="shared" si="3"/>
        <v>8</v>
      </c>
      <c r="B125" s="28" t="s">
        <v>557</v>
      </c>
      <c r="C125" s="26" t="s">
        <v>516</v>
      </c>
      <c r="D125" s="123">
        <v>0</v>
      </c>
      <c r="E125" s="26"/>
      <c r="F125" s="26" t="s">
        <v>23</v>
      </c>
      <c r="G125" s="132">
        <f t="shared" si="4"/>
        <v>1</v>
      </c>
      <c r="H125" s="37"/>
      <c r="I125" s="16">
        <f>+G125*D125</f>
        <v>0</v>
      </c>
      <c r="J125" s="26"/>
    </row>
    <row r="126" spans="1:10" s="13" customFormat="1">
      <c r="A126" s="106">
        <f t="shared" si="3"/>
        <v>9</v>
      </c>
      <c r="B126" s="28" t="s">
        <v>439</v>
      </c>
      <c r="C126" s="26" t="s">
        <v>523</v>
      </c>
      <c r="D126" s="138">
        <f>+'7 - PBOP'!F18</f>
        <v>0</v>
      </c>
      <c r="E126" s="92"/>
      <c r="F126" s="26" t="s">
        <v>23</v>
      </c>
      <c r="G126" s="132">
        <f t="shared" si="4"/>
        <v>1</v>
      </c>
      <c r="H126" s="37"/>
      <c r="I126" s="16">
        <f>+G126*D126</f>
        <v>0</v>
      </c>
      <c r="J126" s="92"/>
    </row>
    <row r="127" spans="1:10">
      <c r="A127" s="106">
        <f t="shared" si="3"/>
        <v>10</v>
      </c>
      <c r="B127" s="28" t="s">
        <v>209</v>
      </c>
      <c r="C127" s="26" t="s">
        <v>517</v>
      </c>
      <c r="D127" s="123">
        <v>0</v>
      </c>
      <c r="E127" s="26"/>
      <c r="F127" s="131" t="s">
        <v>15</v>
      </c>
      <c r="G127" s="132">
        <f>$I$189</f>
        <v>1</v>
      </c>
      <c r="H127" s="37"/>
      <c r="I127" s="16">
        <f t="shared" si="2"/>
        <v>0</v>
      </c>
      <c r="J127" s="26"/>
    </row>
    <row r="128" spans="1:10" s="13" customFormat="1">
      <c r="A128" s="106">
        <f t="shared" si="3"/>
        <v>11</v>
      </c>
      <c r="B128" s="28" t="s">
        <v>206</v>
      </c>
      <c r="C128" s="26" t="s">
        <v>737</v>
      </c>
      <c r="D128" s="138">
        <f>+'7 - PBOP'!F15</f>
        <v>-891.37488955611343</v>
      </c>
      <c r="E128" s="92"/>
      <c r="F128" s="26" t="s">
        <v>23</v>
      </c>
      <c r="G128" s="132">
        <f>$I$197</f>
        <v>1</v>
      </c>
      <c r="H128" s="37"/>
      <c r="I128" s="16">
        <f>+G128*D128</f>
        <v>-891.37488955611343</v>
      </c>
      <c r="J128" s="92"/>
    </row>
    <row r="129" spans="1:10">
      <c r="A129" s="106">
        <f t="shared" si="3"/>
        <v>12</v>
      </c>
      <c r="B129" s="28" t="s">
        <v>562</v>
      </c>
      <c r="C129" s="26" t="s">
        <v>572</v>
      </c>
      <c r="D129" s="42">
        <v>0</v>
      </c>
      <c r="E129" s="26"/>
      <c r="F129" s="26" t="str">
        <f>+F131</f>
        <v>DA</v>
      </c>
      <c r="G129" s="133">
        <v>1</v>
      </c>
      <c r="H129" s="37"/>
      <c r="I129" s="42">
        <f t="shared" si="2"/>
        <v>0</v>
      </c>
      <c r="J129" s="26"/>
    </row>
    <row r="130" spans="1:10">
      <c r="A130" s="106">
        <f t="shared" si="3"/>
        <v>13</v>
      </c>
      <c r="B130" s="107" t="s">
        <v>95</v>
      </c>
      <c r="C130" s="108"/>
      <c r="D130" s="42"/>
      <c r="E130" s="108"/>
      <c r="F130" s="108"/>
      <c r="G130" s="133"/>
      <c r="H130" s="108"/>
      <c r="I130" s="42"/>
      <c r="J130" s="26"/>
    </row>
    <row r="131" spans="1:10">
      <c r="A131" s="106">
        <f t="shared" si="3"/>
        <v>14</v>
      </c>
      <c r="B131" s="107" t="s">
        <v>525</v>
      </c>
      <c r="C131" s="108" t="s">
        <v>524</v>
      </c>
      <c r="D131" s="123">
        <v>0</v>
      </c>
      <c r="E131" s="108"/>
      <c r="F131" s="108" t="s">
        <v>77</v>
      </c>
      <c r="G131" s="134">
        <v>1</v>
      </c>
      <c r="H131" s="108"/>
      <c r="I131" s="42">
        <f>+G131*D131</f>
        <v>0</v>
      </c>
      <c r="J131" s="26"/>
    </row>
    <row r="132" spans="1:10">
      <c r="A132" s="106">
        <f t="shared" si="3"/>
        <v>15</v>
      </c>
      <c r="B132" s="107" t="s">
        <v>560</v>
      </c>
      <c r="C132" s="26" t="s">
        <v>710</v>
      </c>
      <c r="D132" s="123">
        <v>7897.1991476844987</v>
      </c>
      <c r="E132" s="108"/>
      <c r="F132" s="108" t="s">
        <v>15</v>
      </c>
      <c r="G132" s="132">
        <f>$I$189</f>
        <v>1</v>
      </c>
      <c r="H132" s="108"/>
      <c r="I132" s="42">
        <f>+G132*D132</f>
        <v>7897.1991476844987</v>
      </c>
      <c r="J132" s="26"/>
    </row>
    <row r="133" spans="1:10" ht="13.5" thickBot="1">
      <c r="A133" s="106">
        <f t="shared" si="3"/>
        <v>16</v>
      </c>
      <c r="B133" s="107" t="s">
        <v>96</v>
      </c>
      <c r="C133" s="108" t="str">
        <f>"( Sum of line "&amp;A131&amp;" - line "&amp;A132&amp;")"" Ties to 321.97b"</f>
        <v>( Sum of line 14 - line 15)" Ties to 321.97b</v>
      </c>
      <c r="D133" s="135">
        <f>SUM(D131:D132)</f>
        <v>7897.1991476844987</v>
      </c>
      <c r="E133" s="108"/>
      <c r="F133" s="108"/>
      <c r="G133" s="134"/>
      <c r="H133" s="108"/>
      <c r="I133" s="135">
        <f>SUM(I131:I132)</f>
        <v>7897.1991476844987</v>
      </c>
      <c r="J133" s="26"/>
    </row>
    <row r="134" spans="1:10">
      <c r="A134" s="106">
        <f t="shared" si="3"/>
        <v>17</v>
      </c>
      <c r="B134" s="136" t="s">
        <v>219</v>
      </c>
      <c r="C134" s="597" t="s">
        <v>559</v>
      </c>
      <c r="D134" s="16">
        <f>+D118-D119-D120+D121-D122-D123-D124-D125-D126+D127+D128+D129+D133</f>
        <v>103808.70963033191</v>
      </c>
      <c r="E134" s="16"/>
      <c r="F134" s="16"/>
      <c r="G134" s="16"/>
      <c r="H134" s="16"/>
      <c r="I134" s="16">
        <f>+I118-I119-I120+I121-I122-I123-I124-I125-I126+I127+I128+I129+I133</f>
        <v>103808.70963033191</v>
      </c>
      <c r="J134" s="26"/>
    </row>
    <row r="135" spans="1:10">
      <c r="A135" s="106"/>
      <c r="B135" s="31"/>
      <c r="C135" s="26"/>
      <c r="D135" s="16"/>
      <c r="E135" s="16"/>
      <c r="F135" s="16"/>
      <c r="G135" s="16"/>
      <c r="H135" s="16"/>
      <c r="I135" s="16"/>
      <c r="J135" s="26"/>
    </row>
    <row r="136" spans="1:10">
      <c r="A136" s="106">
        <f>+A134+1</f>
        <v>18</v>
      </c>
      <c r="B136" s="28" t="s">
        <v>532</v>
      </c>
      <c r="C136" s="26" t="s">
        <v>374</v>
      </c>
      <c r="D136" s="16"/>
      <c r="E136" s="16"/>
      <c r="F136" s="16"/>
      <c r="G136" s="16"/>
      <c r="H136" s="16"/>
      <c r="I136" s="16"/>
      <c r="J136" s="26"/>
    </row>
    <row r="137" spans="1:10">
      <c r="A137" s="106">
        <f t="shared" si="3"/>
        <v>19</v>
      </c>
      <c r="B137" s="28" t="s">
        <v>29</v>
      </c>
      <c r="C137" s="126" t="s">
        <v>443</v>
      </c>
      <c r="D137" s="123">
        <v>44667.927938520668</v>
      </c>
      <c r="E137" s="16"/>
      <c r="F137" s="16" t="s">
        <v>15</v>
      </c>
      <c r="G137" s="132">
        <f>$I$189</f>
        <v>1</v>
      </c>
      <c r="H137" s="16"/>
      <c r="I137" s="16">
        <f>+G137*D137</f>
        <v>44667.927938520668</v>
      </c>
      <c r="J137" s="122"/>
    </row>
    <row r="138" spans="1:10">
      <c r="A138" s="106">
        <f t="shared" si="3"/>
        <v>20</v>
      </c>
      <c r="B138" s="137" t="s">
        <v>88</v>
      </c>
      <c r="C138" s="126" t="s">
        <v>444</v>
      </c>
      <c r="D138" s="123">
        <v>0</v>
      </c>
      <c r="E138" s="16"/>
      <c r="F138" s="16" t="s">
        <v>23</v>
      </c>
      <c r="G138" s="132">
        <f>$I$197</f>
        <v>1</v>
      </c>
      <c r="H138" s="16"/>
      <c r="I138" s="16">
        <f>+G138*D138</f>
        <v>0</v>
      </c>
      <c r="J138" s="122"/>
    </row>
    <row r="139" spans="1:10" ht="13.5" thickBot="1">
      <c r="A139" s="106">
        <f t="shared" si="3"/>
        <v>21</v>
      </c>
      <c r="B139" s="107" t="s">
        <v>91</v>
      </c>
      <c r="C139" s="26" t="s">
        <v>526</v>
      </c>
      <c r="D139" s="384">
        <v>0</v>
      </c>
      <c r="E139" s="16"/>
      <c r="F139" s="16" t="s">
        <v>77</v>
      </c>
      <c r="G139" s="132">
        <v>1</v>
      </c>
      <c r="H139" s="16"/>
      <c r="I139" s="120">
        <f>+G139*D139</f>
        <v>0</v>
      </c>
      <c r="J139" s="122"/>
    </row>
    <row r="140" spans="1:10">
      <c r="A140" s="106">
        <f t="shared" si="3"/>
        <v>22</v>
      </c>
      <c r="B140" s="28" t="s">
        <v>210</v>
      </c>
      <c r="C140" s="26" t="str">
        <f>"( Sum of line "&amp;A137&amp;" - line "&amp;A139&amp;")"</f>
        <v>( Sum of line 19 - line 21)</v>
      </c>
      <c r="D140" s="16">
        <f>SUM(D137:D139)</f>
        <v>44667.927938520668</v>
      </c>
      <c r="E140" s="16"/>
      <c r="F140" s="16"/>
      <c r="G140" s="132"/>
      <c r="H140" s="16"/>
      <c r="I140" s="16">
        <f>SUM(I137:I139)</f>
        <v>44667.927938520668</v>
      </c>
      <c r="J140" s="26"/>
    </row>
    <row r="141" spans="1:10">
      <c r="A141" s="106"/>
      <c r="B141" s="28"/>
      <c r="C141" s="26"/>
      <c r="D141" s="16"/>
      <c r="E141" s="16"/>
      <c r="F141" s="16"/>
      <c r="G141" s="132"/>
      <c r="H141" s="16"/>
      <c r="I141" s="16"/>
      <c r="J141" s="26"/>
    </row>
    <row r="142" spans="1:10">
      <c r="A142" s="106">
        <f>+A140+1</f>
        <v>23</v>
      </c>
      <c r="B142" s="28" t="s">
        <v>528</v>
      </c>
      <c r="C142" s="31"/>
      <c r="D142" s="16"/>
      <c r="E142" s="16"/>
      <c r="F142" s="16"/>
      <c r="G142" s="132"/>
      <c r="H142" s="16"/>
      <c r="I142" s="16"/>
      <c r="J142" s="26"/>
    </row>
    <row r="143" spans="1:10">
      <c r="A143" s="106">
        <f t="shared" si="3"/>
        <v>24</v>
      </c>
      <c r="B143" s="28" t="s">
        <v>32</v>
      </c>
      <c r="C143" s="31"/>
      <c r="D143" s="16"/>
      <c r="E143" s="16"/>
      <c r="F143" s="16"/>
      <c r="G143" s="132"/>
      <c r="H143" s="16"/>
      <c r="I143" s="16"/>
      <c r="J143" s="122"/>
    </row>
    <row r="144" spans="1:10">
      <c r="A144" s="106">
        <f t="shared" si="3"/>
        <v>25</v>
      </c>
      <c r="B144" s="28" t="s">
        <v>33</v>
      </c>
      <c r="C144" s="126" t="s">
        <v>711</v>
      </c>
      <c r="D144" s="123">
        <v>0</v>
      </c>
      <c r="E144" s="16"/>
      <c r="F144" s="16" t="s">
        <v>23</v>
      </c>
      <c r="G144" s="132">
        <f>$I$197</f>
        <v>1</v>
      </c>
      <c r="H144" s="16"/>
      <c r="I144" s="16">
        <f>+G144*D144</f>
        <v>0</v>
      </c>
    </row>
    <row r="145" spans="1:10">
      <c r="A145" s="106">
        <f t="shared" si="3"/>
        <v>26</v>
      </c>
      <c r="B145" s="28" t="s">
        <v>34</v>
      </c>
      <c r="C145" s="126" t="s">
        <v>711</v>
      </c>
      <c r="D145" s="123">
        <v>0</v>
      </c>
      <c r="E145" s="16"/>
      <c r="F145" s="16" t="s">
        <v>23</v>
      </c>
      <c r="G145" s="132">
        <f>$I$197</f>
        <v>1</v>
      </c>
      <c r="H145" s="16"/>
      <c r="I145" s="16">
        <f>+G145*D145</f>
        <v>0</v>
      </c>
    </row>
    <row r="146" spans="1:10">
      <c r="A146" s="106">
        <f t="shared" si="3"/>
        <v>27</v>
      </c>
      <c r="B146" s="28" t="s">
        <v>35</v>
      </c>
      <c r="C146" s="126" t="s">
        <v>2</v>
      </c>
      <c r="D146" s="127"/>
      <c r="E146" s="16"/>
      <c r="F146" s="16"/>
      <c r="G146" s="132"/>
      <c r="H146" s="16"/>
      <c r="I146" s="16"/>
    </row>
    <row r="147" spans="1:10">
      <c r="A147" s="106">
        <f t="shared" si="3"/>
        <v>28</v>
      </c>
      <c r="B147" s="28" t="s">
        <v>36</v>
      </c>
      <c r="C147" s="126" t="s">
        <v>711</v>
      </c>
      <c r="D147" s="123">
        <v>3000</v>
      </c>
      <c r="E147" s="16"/>
      <c r="F147" s="16" t="s">
        <v>28</v>
      </c>
      <c r="G147" s="255">
        <f>+$G$69</f>
        <v>1</v>
      </c>
      <c r="H147" s="16"/>
      <c r="I147" s="16">
        <f>+G147*D147</f>
        <v>3000</v>
      </c>
    </row>
    <row r="148" spans="1:10">
      <c r="A148" s="106">
        <f t="shared" si="3"/>
        <v>29</v>
      </c>
      <c r="B148" s="28" t="s">
        <v>37</v>
      </c>
      <c r="C148" s="126" t="s">
        <v>711</v>
      </c>
      <c r="D148" s="123">
        <v>0</v>
      </c>
      <c r="E148" s="16"/>
      <c r="F148" s="127" t="s">
        <v>21</v>
      </c>
      <c r="G148" s="146" t="s">
        <v>105</v>
      </c>
      <c r="H148" s="16"/>
      <c r="I148" s="254">
        <v>0</v>
      </c>
    </row>
    <row r="149" spans="1:10">
      <c r="A149" s="106">
        <f t="shared" si="3"/>
        <v>30</v>
      </c>
      <c r="B149" s="28" t="s">
        <v>38</v>
      </c>
      <c r="C149" s="126" t="s">
        <v>711</v>
      </c>
      <c r="D149" s="123">
        <v>0</v>
      </c>
      <c r="E149" s="16"/>
      <c r="F149" s="16" t="s">
        <v>28</v>
      </c>
      <c r="G149" s="255">
        <f>+$G$69</f>
        <v>1</v>
      </c>
      <c r="H149" s="16"/>
      <c r="I149" s="16">
        <f>+G149*D149</f>
        <v>0</v>
      </c>
    </row>
    <row r="150" spans="1:10" ht="13.5" thickBot="1">
      <c r="A150" s="106">
        <f t="shared" si="3"/>
        <v>31</v>
      </c>
      <c r="B150" s="28" t="s">
        <v>39</v>
      </c>
      <c r="C150" s="126" t="s">
        <v>711</v>
      </c>
      <c r="D150" s="123">
        <v>0</v>
      </c>
      <c r="E150" s="16"/>
      <c r="F150" s="16" t="s">
        <v>28</v>
      </c>
      <c r="G150" s="255">
        <f>+$G$69</f>
        <v>1</v>
      </c>
      <c r="H150" s="16"/>
      <c r="I150" s="120">
        <f>+G150*D150</f>
        <v>0</v>
      </c>
    </row>
    <row r="151" spans="1:10" ht="13.5" thickTop="1">
      <c r="A151" s="106">
        <f t="shared" si="3"/>
        <v>32</v>
      </c>
      <c r="B151" s="28" t="s">
        <v>211</v>
      </c>
      <c r="C151" s="26" t="str">
        <f>"( Sum of line "&amp;A144&amp;" - line "&amp;A150&amp;")"</f>
        <v>( Sum of line 25 - line 31)</v>
      </c>
      <c r="D151" s="283">
        <f>SUM(D144:D150)</f>
        <v>3000</v>
      </c>
      <c r="E151" s="16"/>
      <c r="F151" s="16"/>
      <c r="G151" s="16"/>
      <c r="H151" s="16"/>
      <c r="I151" s="16">
        <f>SUM(I144:I150)</f>
        <v>3000</v>
      </c>
      <c r="J151" s="26"/>
    </row>
    <row r="152" spans="1:10">
      <c r="A152" s="106"/>
      <c r="B152" s="28"/>
      <c r="C152" s="26"/>
      <c r="D152" s="26"/>
      <c r="E152" s="26"/>
      <c r="F152" s="26"/>
      <c r="G152" s="105"/>
      <c r="H152" s="26"/>
      <c r="I152" s="26"/>
      <c r="J152" s="26"/>
    </row>
    <row r="153" spans="1:10">
      <c r="A153" s="106">
        <f>+A151+1</f>
        <v>33</v>
      </c>
      <c r="B153" s="28" t="s">
        <v>530</v>
      </c>
      <c r="C153" s="26" t="s">
        <v>531</v>
      </c>
      <c r="D153" s="26"/>
      <c r="E153" s="26"/>
      <c r="F153" s="31"/>
      <c r="G153" s="33"/>
      <c r="H153" s="26"/>
      <c r="I153" s="31"/>
      <c r="J153" s="31"/>
    </row>
    <row r="154" spans="1:10">
      <c r="A154" s="106">
        <f t="shared" si="3"/>
        <v>34</v>
      </c>
      <c r="B154" s="34" t="s">
        <v>234</v>
      </c>
      <c r="C154" s="26"/>
      <c r="D154" s="296">
        <f>IF(D237&gt;0,1-(((1-D238)*(1-D237))/(1-D238*D237*D239))*(1-D240),0)</f>
        <v>0.27517499999999995</v>
      </c>
      <c r="E154" s="26"/>
      <c r="F154" s="31"/>
      <c r="G154" s="33"/>
      <c r="H154" s="26"/>
      <c r="I154" s="31"/>
      <c r="J154" s="31"/>
    </row>
    <row r="155" spans="1:10">
      <c r="A155" s="106">
        <f t="shared" si="3"/>
        <v>35</v>
      </c>
      <c r="B155" s="31" t="s">
        <v>41</v>
      </c>
      <c r="C155" s="26" t="str">
        <f>"WCLTD = Page 4, Line "&amp;A203&amp;", R = Page 4, Line "&amp;A206</f>
        <v>WCLTD = Page 4, Line 15, R = Page 4, Line 18</v>
      </c>
      <c r="D155" s="296">
        <f>IF(I203&gt;0,(D154/(1-D154))*(1-I203/I206),0)</f>
        <v>0.24932609168552869</v>
      </c>
      <c r="E155" s="26"/>
      <c r="F155" s="31"/>
      <c r="G155" s="33"/>
      <c r="H155" s="26"/>
      <c r="I155" s="31"/>
      <c r="J155" s="31"/>
    </row>
    <row r="156" spans="1:10">
      <c r="A156" s="106">
        <f t="shared" si="3"/>
        <v>36</v>
      </c>
      <c r="B156" s="28" t="s">
        <v>232</v>
      </c>
      <c r="C156" s="26"/>
      <c r="D156" s="26"/>
      <c r="E156" s="26"/>
      <c r="F156" s="31"/>
      <c r="G156" s="33"/>
      <c r="H156" s="26"/>
      <c r="I156" s="31"/>
      <c r="J156" s="31"/>
    </row>
    <row r="157" spans="1:10">
      <c r="A157" s="106">
        <f t="shared" si="3"/>
        <v>37</v>
      </c>
      <c r="B157" s="28"/>
      <c r="D157" s="26"/>
      <c r="E157" s="26"/>
      <c r="F157" s="31"/>
      <c r="G157" s="33"/>
      <c r="H157" s="26"/>
      <c r="I157" s="31"/>
      <c r="J157" s="31"/>
    </row>
    <row r="158" spans="1:10">
      <c r="A158" s="106">
        <f>+A157+1</f>
        <v>38</v>
      </c>
      <c r="B158" s="34" t="str">
        <f>"      1 / (1 - T)  =  (from line "&amp;A154&amp;")"</f>
        <v xml:space="preserve">      1 / (1 - T)  =  (from line 34)</v>
      </c>
      <c r="C158" s="26" t="s">
        <v>563</v>
      </c>
      <c r="D158" s="296">
        <f>IF(D154=0,0,1/(1-D154))</f>
        <v>1.3796433621908735</v>
      </c>
      <c r="E158" s="26"/>
      <c r="F158" s="31"/>
      <c r="G158" s="33"/>
      <c r="H158" s="26"/>
      <c r="I158" s="16"/>
      <c r="J158" s="31"/>
    </row>
    <row r="159" spans="1:10">
      <c r="A159" s="106">
        <f t="shared" si="3"/>
        <v>39</v>
      </c>
      <c r="B159" s="28" t="s">
        <v>228</v>
      </c>
      <c r="C159" s="26" t="s">
        <v>445</v>
      </c>
      <c r="D159" s="123">
        <v>0</v>
      </c>
      <c r="E159" s="26"/>
      <c r="F159" s="31"/>
      <c r="G159" s="33"/>
      <c r="H159" s="26"/>
      <c r="I159" s="16"/>
      <c r="J159" s="31"/>
    </row>
    <row r="160" spans="1:10">
      <c r="A160" s="106">
        <f t="shared" si="3"/>
        <v>40</v>
      </c>
      <c r="B160" s="28" t="s">
        <v>789</v>
      </c>
      <c r="C160" s="26" t="s">
        <v>1005</v>
      </c>
      <c r="D160" s="123">
        <v>0</v>
      </c>
      <c r="E160" s="26"/>
      <c r="F160" s="31"/>
      <c r="G160" s="35"/>
      <c r="H160" s="26"/>
      <c r="I160" s="16"/>
    </row>
    <row r="161" spans="1:10">
      <c r="A161" s="106">
        <f t="shared" si="3"/>
        <v>41</v>
      </c>
      <c r="B161" s="28" t="s">
        <v>264</v>
      </c>
      <c r="C161" s="26" t="s">
        <v>791</v>
      </c>
      <c r="D161" s="123">
        <v>0</v>
      </c>
      <c r="E161" s="26"/>
      <c r="F161" s="31"/>
      <c r="G161" s="33"/>
      <c r="H161" s="26"/>
      <c r="I161" s="16"/>
      <c r="J161" s="31"/>
    </row>
    <row r="162" spans="1:10">
      <c r="A162" s="106">
        <f t="shared" si="3"/>
        <v>42</v>
      </c>
      <c r="B162" s="34" t="s">
        <v>229</v>
      </c>
      <c r="C162" s="36" t="str">
        <f>"(Line "&amp;A155&amp;" times Line "&amp;A169&amp;")"</f>
        <v>(Line 35 times Line 48)</v>
      </c>
      <c r="D162" s="210">
        <f>+D155*D169</f>
        <v>314746.20787207689</v>
      </c>
      <c r="E162" s="37"/>
      <c r="F162" s="37" t="s">
        <v>21</v>
      </c>
      <c r="G162" s="38"/>
      <c r="H162" s="37"/>
      <c r="I162" s="210">
        <f>+D155*I169</f>
        <v>314746.20787207689</v>
      </c>
      <c r="J162" s="104" t="s">
        <v>2</v>
      </c>
    </row>
    <row r="163" spans="1:10">
      <c r="A163" s="106">
        <f t="shared" si="3"/>
        <v>43</v>
      </c>
      <c r="B163" s="31" t="s">
        <v>230</v>
      </c>
      <c r="C163" s="36" t="str">
        <f>"(Line "&amp;A158&amp;" times Line "&amp;A159&amp;")"</f>
        <v>(Line 38 times Line 39)</v>
      </c>
      <c r="D163" s="210">
        <f>+D$158*D159</f>
        <v>0</v>
      </c>
      <c r="E163" s="37"/>
      <c r="F163" s="39" t="s">
        <v>27</v>
      </c>
      <c r="G163" s="124">
        <f>+$G$83</f>
        <v>1</v>
      </c>
      <c r="H163" s="37"/>
      <c r="I163" s="210">
        <f>+G163*D163</f>
        <v>0</v>
      </c>
      <c r="J163" s="104"/>
    </row>
    <row r="164" spans="1:10">
      <c r="A164" s="106">
        <f t="shared" si="3"/>
        <v>44</v>
      </c>
      <c r="B164" s="31" t="s">
        <v>790</v>
      </c>
      <c r="C164" s="36" t="str">
        <f>"(Line "&amp;A158&amp;" times Line "&amp;A160&amp;")"</f>
        <v>(Line 38 times Line 40)</v>
      </c>
      <c r="D164" s="210">
        <f>+D$158*D160</f>
        <v>0</v>
      </c>
      <c r="E164" s="37"/>
      <c r="F164" s="39" t="s">
        <v>27</v>
      </c>
      <c r="G164" s="124">
        <f>+$G$83</f>
        <v>1</v>
      </c>
      <c r="H164" s="37"/>
      <c r="I164" s="210">
        <f>+G164*D164</f>
        <v>0</v>
      </c>
      <c r="J164" s="104"/>
    </row>
    <row r="165" spans="1:10" ht="13.5" thickBot="1">
      <c r="A165" s="106">
        <f t="shared" si="3"/>
        <v>45</v>
      </c>
      <c r="B165" s="31" t="s">
        <v>107</v>
      </c>
      <c r="C165" s="36" t="str">
        <f>"(Line "&amp;A158&amp;" times Line "&amp;A161&amp;")"</f>
        <v>(Line 38 times Line 41)</v>
      </c>
      <c r="D165" s="211">
        <f>+D$158*D161</f>
        <v>0</v>
      </c>
      <c r="E165" s="37"/>
      <c r="F165" s="39" t="s">
        <v>27</v>
      </c>
      <c r="G165" s="124">
        <f>+$G$83</f>
        <v>1</v>
      </c>
      <c r="H165" s="37"/>
      <c r="I165" s="211">
        <f>+G165*D165</f>
        <v>0</v>
      </c>
      <c r="J165" s="104"/>
    </row>
    <row r="166" spans="1:10">
      <c r="A166" s="106">
        <f t="shared" si="3"/>
        <v>46</v>
      </c>
      <c r="B166" s="40" t="s">
        <v>231</v>
      </c>
      <c r="C166" s="26" t="str">
        <f>"( Sum of line "&amp;A162&amp;" - line "&amp;A165&amp;")"</f>
        <v>( Sum of line 42 - line 45)</v>
      </c>
      <c r="D166" s="138">
        <f>SUM(D162:D165)</f>
        <v>314746.20787207689</v>
      </c>
      <c r="E166" s="37"/>
      <c r="F166" s="37" t="s">
        <v>2</v>
      </c>
      <c r="G166" s="38" t="s">
        <v>2</v>
      </c>
      <c r="H166" s="37"/>
      <c r="I166" s="138">
        <f>SUM(I162:I165)</f>
        <v>314746.20787207689</v>
      </c>
      <c r="J166" s="26"/>
    </row>
    <row r="167" spans="1:10">
      <c r="A167" s="106"/>
      <c r="B167" s="31"/>
      <c r="C167" s="139"/>
      <c r="D167" s="16"/>
      <c r="E167" s="26"/>
      <c r="F167" s="26"/>
      <c r="G167" s="105"/>
      <c r="H167" s="26"/>
      <c r="I167" s="16"/>
      <c r="J167" s="26"/>
    </row>
    <row r="168" spans="1:10">
      <c r="A168" s="106">
        <f>+A166+1</f>
        <v>47</v>
      </c>
      <c r="B168" s="28" t="s">
        <v>43</v>
      </c>
      <c r="J168" s="31"/>
    </row>
    <row r="169" spans="1:10">
      <c r="A169" s="106">
        <f>A168+1</f>
        <v>48</v>
      </c>
      <c r="B169" s="40" t="s">
        <v>269</v>
      </c>
      <c r="C169" s="34" t="str">
        <f>"(Page 2, line " &amp;A105&amp;" times Page 4, Line 18)"</f>
        <v>(Page 2, line 35 times Page 4, Line 18)</v>
      </c>
      <c r="D169" s="24">
        <f>+$I206*D105</f>
        <v>1262387.7659345081</v>
      </c>
      <c r="E169" s="37"/>
      <c r="F169" s="37" t="s">
        <v>21</v>
      </c>
      <c r="G169" s="140"/>
      <c r="H169" s="37"/>
      <c r="I169" s="16">
        <f>+$I206*I105</f>
        <v>1262387.7659345081</v>
      </c>
      <c r="J169" s="122"/>
    </row>
    <row r="170" spans="1:10">
      <c r="A170" s="106"/>
      <c r="B170" s="28"/>
      <c r="C170" s="31"/>
      <c r="D170" s="35"/>
      <c r="E170" s="37"/>
      <c r="F170" s="37"/>
      <c r="G170" s="140"/>
      <c r="H170" s="37"/>
      <c r="I170" s="35"/>
      <c r="J170" s="122"/>
    </row>
    <row r="171" spans="1:10" ht="13.5" thickBot="1">
      <c r="A171" s="106">
        <f>A169+1</f>
        <v>49</v>
      </c>
      <c r="B171" s="28" t="s">
        <v>208</v>
      </c>
      <c r="C171" s="26" t="str">
        <f>"( Sum of line  "&amp;A134&amp;","&amp;A140&amp;", "&amp;A151&amp;", "&amp;A166&amp;", "&amp;A169&amp;")"</f>
        <v>( Sum of line  17,22, 32, 46, 48)</v>
      </c>
      <c r="D171" s="141">
        <f>+D169+D166+D151+D140+D134</f>
        <v>1728610.6113754376</v>
      </c>
      <c r="E171" s="37"/>
      <c r="F171" s="37"/>
      <c r="G171" s="37"/>
      <c r="H171" s="37"/>
      <c r="I171" s="141">
        <f>+I169+I166+I151+I140+I134</f>
        <v>1728610.6113754376</v>
      </c>
      <c r="J171" s="28"/>
    </row>
    <row r="172" spans="1:10" ht="13.5" thickTop="1">
      <c r="A172" s="106"/>
      <c r="B172" s="28"/>
      <c r="C172" s="26"/>
      <c r="D172" s="37"/>
      <c r="E172" s="37"/>
      <c r="F172" s="37"/>
      <c r="G172" s="37"/>
      <c r="H172" s="37"/>
      <c r="I172" s="35"/>
      <c r="J172" s="28"/>
    </row>
    <row r="173" spans="1:10">
      <c r="A173" s="96"/>
      <c r="B173" s="31"/>
      <c r="C173" s="31"/>
      <c r="D173" s="31"/>
      <c r="E173" s="31"/>
      <c r="F173" s="31"/>
      <c r="G173" s="31"/>
      <c r="H173" s="31"/>
      <c r="I173" s="31"/>
      <c r="J173" s="130" t="s">
        <v>625</v>
      </c>
    </row>
    <row r="174" spans="1:10">
      <c r="A174" s="96"/>
      <c r="B174" s="31"/>
      <c r="C174" s="31"/>
      <c r="D174" s="31"/>
      <c r="E174" s="31"/>
      <c r="F174" s="31"/>
      <c r="G174" s="31"/>
      <c r="H174" s="31"/>
      <c r="I174" s="31"/>
      <c r="J174" s="26"/>
    </row>
    <row r="175" spans="1:10">
      <c r="A175" s="96"/>
      <c r="B175" s="28" t="s">
        <v>1</v>
      </c>
      <c r="C175" s="31"/>
      <c r="D175" s="96" t="str">
        <f>+D3</f>
        <v>Rate Formula Template - Attachment H-30A</v>
      </c>
      <c r="E175" s="31"/>
      <c r="F175" s="31"/>
      <c r="G175" s="31"/>
      <c r="H175" s="31"/>
      <c r="I175" s="39"/>
      <c r="J175" s="142" t="str">
        <f>J3</f>
        <v>For  the 12 months ended 12/31/27</v>
      </c>
    </row>
    <row r="176" spans="1:10">
      <c r="A176" s="96"/>
      <c r="B176" s="28"/>
      <c r="C176" s="31"/>
      <c r="D176" s="167" t="s">
        <v>97</v>
      </c>
      <c r="E176" s="31"/>
      <c r="F176" s="31"/>
      <c r="G176" s="31"/>
      <c r="H176" s="31"/>
      <c r="I176" s="31"/>
      <c r="J176" s="26"/>
    </row>
    <row r="177" spans="1:10">
      <c r="A177" s="96"/>
      <c r="B177" s="31"/>
      <c r="C177" s="31"/>
      <c r="D177" s="167" t="str">
        <f>+D112</f>
        <v>Transource Maryland, LLC</v>
      </c>
      <c r="E177" s="31"/>
      <c r="F177" s="31"/>
      <c r="G177" s="31"/>
      <c r="H177" s="31"/>
      <c r="I177" s="31"/>
      <c r="J177" s="26"/>
    </row>
    <row r="178" spans="1:10">
      <c r="A178" s="865"/>
      <c r="B178" s="865"/>
      <c r="C178" s="865"/>
      <c r="D178" s="865"/>
      <c r="E178" s="865"/>
      <c r="F178" s="865"/>
      <c r="G178" s="865"/>
      <c r="H178" s="865"/>
      <c r="I178" s="865"/>
      <c r="J178" s="865"/>
    </row>
    <row r="179" spans="1:10" s="13" customFormat="1">
      <c r="A179" s="143"/>
      <c r="B179" s="101" t="s">
        <v>3</v>
      </c>
      <c r="C179" s="101" t="s">
        <v>4</v>
      </c>
      <c r="D179" s="101" t="s">
        <v>5</v>
      </c>
      <c r="E179" s="26" t="s">
        <v>2</v>
      </c>
      <c r="F179" s="26"/>
      <c r="G179" s="100" t="s">
        <v>6</v>
      </c>
      <c r="H179" s="26"/>
      <c r="I179" s="100" t="s">
        <v>7</v>
      </c>
      <c r="J179" s="92"/>
    </row>
    <row r="180" spans="1:10">
      <c r="A180" s="96"/>
      <c r="B180" s="31"/>
      <c r="C180" s="28"/>
      <c r="D180" s="28"/>
      <c r="E180" s="28"/>
      <c r="F180" s="28"/>
      <c r="G180" s="28"/>
      <c r="H180" s="28"/>
      <c r="I180" s="28"/>
      <c r="J180" s="28"/>
    </row>
    <row r="181" spans="1:10">
      <c r="A181" s="96"/>
      <c r="B181" s="31"/>
      <c r="C181" s="117" t="s">
        <v>44</v>
      </c>
      <c r="D181" s="31"/>
      <c r="E181" s="28"/>
      <c r="F181" s="28"/>
      <c r="G181" s="28"/>
      <c r="H181" s="28"/>
      <c r="I181" s="28"/>
      <c r="J181" s="26"/>
    </row>
    <row r="182" spans="1:10">
      <c r="A182" s="96" t="s">
        <v>8</v>
      </c>
      <c r="B182" s="117"/>
      <c r="C182" s="28"/>
      <c r="D182" s="28"/>
      <c r="E182" s="28"/>
      <c r="F182" s="28"/>
      <c r="G182" s="28"/>
      <c r="H182" s="28"/>
      <c r="I182" s="28"/>
      <c r="J182" s="26"/>
    </row>
    <row r="183" spans="1:10" ht="13.5" thickBot="1">
      <c r="A183" s="30" t="s">
        <v>10</v>
      </c>
      <c r="B183" s="25" t="s">
        <v>45</v>
      </c>
      <c r="C183" s="28"/>
      <c r="D183" s="28"/>
      <c r="E183" s="28"/>
      <c r="F183" s="28"/>
      <c r="G183" s="28"/>
      <c r="H183" s="31"/>
      <c r="I183" s="31"/>
      <c r="J183" s="26"/>
    </row>
    <row r="184" spans="1:10">
      <c r="A184" s="96">
        <v>1</v>
      </c>
      <c r="B184" s="25" t="s">
        <v>221</v>
      </c>
      <c r="C184" s="28" t="s">
        <v>274</v>
      </c>
      <c r="D184" s="26"/>
      <c r="E184" s="26"/>
      <c r="F184" s="26"/>
      <c r="G184" s="26"/>
      <c r="H184" s="26"/>
      <c r="I184" s="127">
        <f>D66</f>
        <v>73553.244696676105</v>
      </c>
      <c r="J184" s="26"/>
    </row>
    <row r="185" spans="1:10">
      <c r="A185" s="96">
        <f>+A184+1</f>
        <v>2</v>
      </c>
      <c r="B185" s="25" t="s">
        <v>222</v>
      </c>
      <c r="C185" s="31" t="s">
        <v>538</v>
      </c>
      <c r="D185" s="31"/>
      <c r="E185" s="31"/>
      <c r="F185" s="31"/>
      <c r="G185" s="31"/>
      <c r="H185" s="31"/>
      <c r="I185" s="118">
        <v>0</v>
      </c>
      <c r="J185" s="26"/>
    </row>
    <row r="186" spans="1:10" ht="13.5" thickBot="1">
      <c r="A186" s="96">
        <f>+A185+1</f>
        <v>3</v>
      </c>
      <c r="B186" s="144" t="s">
        <v>539</v>
      </c>
      <c r="C186" s="145" t="s">
        <v>541</v>
      </c>
      <c r="D186" s="39"/>
      <c r="E186" s="26"/>
      <c r="F186" s="26"/>
      <c r="G186" s="29"/>
      <c r="H186" s="26"/>
      <c r="I186" s="119">
        <v>0</v>
      </c>
      <c r="J186" s="26"/>
    </row>
    <row r="187" spans="1:10">
      <c r="A187" s="96">
        <f t="shared" ref="A187:A206" si="5">+A186+1</f>
        <v>4</v>
      </c>
      <c r="B187" s="25" t="s">
        <v>224</v>
      </c>
      <c r="C187" s="28" t="s">
        <v>223</v>
      </c>
      <c r="D187" s="26"/>
      <c r="E187" s="26"/>
      <c r="F187" s="26"/>
      <c r="G187" s="29"/>
      <c r="H187" s="26"/>
      <c r="I187" s="127">
        <f>I184-I185-I186</f>
        <v>73553.244696676105</v>
      </c>
      <c r="J187" s="26"/>
    </row>
    <row r="188" spans="1:10">
      <c r="A188" s="96"/>
      <c r="B188" s="31"/>
      <c r="C188" s="28"/>
      <c r="D188" s="26"/>
      <c r="E188" s="26"/>
      <c r="F188" s="26"/>
      <c r="G188" s="29"/>
      <c r="H188" s="26"/>
      <c r="I188" s="127"/>
      <c r="J188" s="26"/>
    </row>
    <row r="189" spans="1:10">
      <c r="A189" s="96">
        <f>+A187+1</f>
        <v>5</v>
      </c>
      <c r="B189" s="25" t="s">
        <v>225</v>
      </c>
      <c r="C189" s="99" t="s">
        <v>385</v>
      </c>
      <c r="D189" s="99"/>
      <c r="E189" s="99"/>
      <c r="F189" s="99"/>
      <c r="G189" s="100"/>
      <c r="H189" s="26" t="s">
        <v>46</v>
      </c>
      <c r="I189" s="146">
        <f>IF(I184&gt;0,I187/I184,1)</f>
        <v>1</v>
      </c>
      <c r="J189" s="26"/>
    </row>
    <row r="190" spans="1:10">
      <c r="A190" s="96"/>
      <c r="B190" s="31"/>
      <c r="C190" s="31"/>
      <c r="D190" s="31"/>
      <c r="E190" s="31"/>
      <c r="F190" s="31"/>
      <c r="G190" s="31"/>
      <c r="H190" s="31"/>
      <c r="I190" s="31"/>
      <c r="J190" s="31"/>
    </row>
    <row r="191" spans="1:10">
      <c r="A191" s="96">
        <f>+A189+1</f>
        <v>6</v>
      </c>
      <c r="B191" s="28" t="s">
        <v>108</v>
      </c>
      <c r="C191" s="26"/>
      <c r="D191" s="26"/>
      <c r="E191" s="26"/>
      <c r="F191" s="26"/>
      <c r="G191" s="26"/>
      <c r="H191" s="26"/>
      <c r="I191" s="26"/>
      <c r="J191" s="26"/>
    </row>
    <row r="192" spans="1:10" ht="13.5" thickBot="1">
      <c r="A192" s="96"/>
      <c r="B192" s="28"/>
      <c r="C192" s="147" t="s">
        <v>47</v>
      </c>
      <c r="D192" s="27" t="s">
        <v>48</v>
      </c>
      <c r="E192" s="27" t="s">
        <v>15</v>
      </c>
      <c r="F192" s="26"/>
      <c r="G192" s="27" t="s">
        <v>49</v>
      </c>
      <c r="H192" s="26"/>
      <c r="I192" s="26"/>
      <c r="J192" s="26"/>
    </row>
    <row r="193" spans="1:10">
      <c r="A193" s="96">
        <f>+A191+1</f>
        <v>7</v>
      </c>
      <c r="B193" s="28" t="s">
        <v>246</v>
      </c>
      <c r="C193" s="26" t="s">
        <v>50</v>
      </c>
      <c r="D193" s="118">
        <v>0</v>
      </c>
      <c r="E193" s="24">
        <v>0</v>
      </c>
      <c r="F193" s="148"/>
      <c r="G193" s="16">
        <f>D193*E193</f>
        <v>0</v>
      </c>
      <c r="H193" s="37"/>
      <c r="I193" s="37"/>
      <c r="J193" s="26"/>
    </row>
    <row r="194" spans="1:10">
      <c r="A194" s="96">
        <f t="shared" si="5"/>
        <v>8</v>
      </c>
      <c r="B194" s="28" t="s">
        <v>22</v>
      </c>
      <c r="C194" s="26" t="s">
        <v>258</v>
      </c>
      <c r="D194" s="118">
        <v>0</v>
      </c>
      <c r="E194" s="132">
        <f>+I189</f>
        <v>1</v>
      </c>
      <c r="F194" s="148"/>
      <c r="G194" s="16">
        <f>D194*E194</f>
        <v>0</v>
      </c>
      <c r="H194" s="37"/>
      <c r="I194" s="37"/>
      <c r="J194" s="26"/>
    </row>
    <row r="195" spans="1:10">
      <c r="A195" s="96">
        <f t="shared" si="5"/>
        <v>9</v>
      </c>
      <c r="B195" s="28" t="s">
        <v>247</v>
      </c>
      <c r="C195" s="26" t="s">
        <v>93</v>
      </c>
      <c r="D195" s="118">
        <v>0</v>
      </c>
      <c r="E195" s="24">
        <v>0</v>
      </c>
      <c r="F195" s="148"/>
      <c r="G195" s="16">
        <f>D195*E195</f>
        <v>0</v>
      </c>
      <c r="H195" s="37"/>
      <c r="I195" s="149" t="s">
        <v>51</v>
      </c>
      <c r="J195" s="26"/>
    </row>
    <row r="196" spans="1:10" ht="13.5" thickBot="1">
      <c r="A196" s="96">
        <f t="shared" si="5"/>
        <v>10</v>
      </c>
      <c r="B196" s="28" t="s">
        <v>52</v>
      </c>
      <c r="C196" s="26" t="s">
        <v>259</v>
      </c>
      <c r="D196" s="119">
        <v>0</v>
      </c>
      <c r="E196" s="24">
        <v>0</v>
      </c>
      <c r="F196" s="148"/>
      <c r="G196" s="120">
        <f>D196*E196</f>
        <v>0</v>
      </c>
      <c r="H196" s="37"/>
      <c r="I196" s="150" t="s">
        <v>53</v>
      </c>
      <c r="J196" s="26"/>
    </row>
    <row r="197" spans="1:10">
      <c r="A197" s="96">
        <f t="shared" si="5"/>
        <v>11</v>
      </c>
      <c r="B197" s="28" t="s">
        <v>326</v>
      </c>
      <c r="C197" s="26" t="str">
        <f>"( Sum of line "&amp;A193&amp;" - line "&amp;A196&amp;")"</f>
        <v>( Sum of line 7 - line 10)</v>
      </c>
      <c r="D197" s="16">
        <f>SUM(D193:D196)</f>
        <v>0</v>
      </c>
      <c r="E197" s="26"/>
      <c r="F197" s="26"/>
      <c r="G197" s="16">
        <f>SUM(G193:G196)</f>
        <v>0</v>
      </c>
      <c r="H197" s="151" t="s">
        <v>54</v>
      </c>
      <c r="I197" s="124">
        <f>IF(D197=0,1,G197/D197)</f>
        <v>1</v>
      </c>
      <c r="J197" s="26" t="s">
        <v>55</v>
      </c>
    </row>
    <row r="198" spans="1:10">
      <c r="A198" s="96"/>
      <c r="B198" s="28" t="s">
        <v>2</v>
      </c>
      <c r="C198" s="26" t="s">
        <v>2</v>
      </c>
      <c r="D198" s="31"/>
      <c r="E198" s="26"/>
      <c r="F198" s="26"/>
      <c r="G198" s="31"/>
      <c r="H198" s="31"/>
      <c r="I198" s="31"/>
      <c r="J198" s="26"/>
    </row>
    <row r="199" spans="1:10">
      <c r="A199" s="96"/>
      <c r="B199" s="28"/>
      <c r="C199" s="26"/>
      <c r="D199" s="31"/>
      <c r="E199" s="26"/>
      <c r="F199" s="26"/>
      <c r="G199" s="26"/>
      <c r="H199" s="26"/>
      <c r="I199" s="26"/>
      <c r="J199" s="26"/>
    </row>
    <row r="200" spans="1:10" ht="13.5" thickBot="1">
      <c r="A200" s="96">
        <f>+A197+1</f>
        <v>12</v>
      </c>
      <c r="B200" s="25" t="s">
        <v>56</v>
      </c>
      <c r="C200" s="26"/>
      <c r="D200" s="26"/>
      <c r="E200" s="26"/>
      <c r="F200" s="26"/>
      <c r="G200" s="26"/>
      <c r="H200" s="26"/>
      <c r="I200" s="27" t="s">
        <v>48</v>
      </c>
      <c r="J200" s="26"/>
    </row>
    <row r="201" spans="1:10">
      <c r="A201" s="96">
        <f>+A200+1</f>
        <v>13</v>
      </c>
      <c r="B201" s="28"/>
      <c r="C201" s="26"/>
      <c r="D201" s="26"/>
      <c r="E201" s="26"/>
      <c r="F201" s="26"/>
      <c r="H201" s="26"/>
      <c r="I201" s="26"/>
      <c r="J201" s="26"/>
    </row>
    <row r="202" spans="1:10" ht="13.5" thickBot="1">
      <c r="A202" s="96">
        <f t="shared" si="5"/>
        <v>14</v>
      </c>
      <c r="B202" s="28"/>
      <c r="C202" s="26"/>
      <c r="D202" s="30" t="s">
        <v>48</v>
      </c>
      <c r="E202" s="30" t="s">
        <v>58</v>
      </c>
      <c r="F202" s="26"/>
      <c r="G202" s="29" t="s">
        <v>57</v>
      </c>
      <c r="H202" s="26"/>
      <c r="I202" s="30" t="s">
        <v>59</v>
      </c>
      <c r="J202" s="26"/>
    </row>
    <row r="203" spans="1:10">
      <c r="A203" s="96">
        <f t="shared" si="5"/>
        <v>15</v>
      </c>
      <c r="B203" s="25" t="s">
        <v>227</v>
      </c>
      <c r="C203" s="31" t="s">
        <v>452</v>
      </c>
      <c r="D203" s="153">
        <f>+'5-Return'!F19</f>
        <v>9900000</v>
      </c>
      <c r="E203" s="565">
        <f>+'5-Return'!G19</f>
        <v>0.5</v>
      </c>
      <c r="F203" s="24"/>
      <c r="G203" s="284">
        <f>'5-Return'!H19</f>
        <v>5.4358515151515165E-2</v>
      </c>
      <c r="H203" s="24"/>
      <c r="I203" s="169">
        <f>E203*G203</f>
        <v>2.7179257575757582E-2</v>
      </c>
      <c r="J203" s="31"/>
    </row>
    <row r="204" spans="1:10">
      <c r="A204" s="96">
        <f t="shared" si="5"/>
        <v>16</v>
      </c>
      <c r="B204" s="25" t="s">
        <v>109</v>
      </c>
      <c r="C204" s="31" t="s">
        <v>452</v>
      </c>
      <c r="D204" s="153">
        <f>+'5-Return'!F20</f>
        <v>0</v>
      </c>
      <c r="E204" s="565">
        <f>+'5-Return'!G20</f>
        <v>0</v>
      </c>
      <c r="F204" s="24"/>
      <c r="G204" s="284">
        <f>+'5-Return'!H20</f>
        <v>0</v>
      </c>
      <c r="H204" s="24"/>
      <c r="I204" s="169">
        <f>E204*G204</f>
        <v>0</v>
      </c>
      <c r="J204" s="31"/>
    </row>
    <row r="205" spans="1:10" ht="13.5" thickBot="1">
      <c r="A205" s="96">
        <f t="shared" si="5"/>
        <v>17</v>
      </c>
      <c r="B205" s="25" t="s">
        <v>262</v>
      </c>
      <c r="C205" s="31" t="s">
        <v>543</v>
      </c>
      <c r="D205" s="153">
        <f>+'5-Return'!F21</f>
        <v>9959226.2788970787</v>
      </c>
      <c r="E205" s="566">
        <f>+'5-Return'!G21</f>
        <v>0.5</v>
      </c>
      <c r="F205" s="32"/>
      <c r="G205" s="572">
        <f>0.099+0.005</f>
        <v>0.10400000000000001</v>
      </c>
      <c r="H205" s="31"/>
      <c r="I205" s="258">
        <f>E205*G205</f>
        <v>5.2000000000000005E-2</v>
      </c>
      <c r="J205" s="31"/>
    </row>
    <row r="206" spans="1:10">
      <c r="A206" s="96">
        <f t="shared" si="5"/>
        <v>18</v>
      </c>
      <c r="B206" s="28" t="s">
        <v>220</v>
      </c>
      <c r="C206" s="26" t="str">
        <f>"( Sum of line "&amp;A203&amp;" - line "&amp;A205&amp;")"</f>
        <v>( Sum of line 15 - line 17)</v>
      </c>
      <c r="D206" s="478">
        <f>SUM(D203:D205)</f>
        <v>19859226.278897077</v>
      </c>
      <c r="E206" s="26" t="s">
        <v>2</v>
      </c>
      <c r="F206" s="26"/>
      <c r="G206" s="26"/>
      <c r="H206" s="26"/>
      <c r="I206" s="169">
        <f>SUM(I203:I205)</f>
        <v>7.9179257575757583E-2</v>
      </c>
      <c r="J206" s="31"/>
    </row>
    <row r="207" spans="1:10">
      <c r="A207" s="96"/>
      <c r="B207" s="31"/>
      <c r="C207" s="31"/>
      <c r="D207" s="31"/>
      <c r="E207" s="26"/>
      <c r="F207" s="26"/>
      <c r="G207" s="26"/>
      <c r="H207" s="26"/>
      <c r="I207" s="31"/>
      <c r="J207" s="31"/>
    </row>
    <row r="208" spans="1:10">
      <c r="A208" s="96">
        <f>+A206+1</f>
        <v>19</v>
      </c>
      <c r="B208" s="25" t="s">
        <v>110</v>
      </c>
      <c r="C208" s="25"/>
      <c r="D208" s="25"/>
      <c r="E208" s="25"/>
      <c r="F208" s="25"/>
      <c r="G208" s="25"/>
      <c r="H208" s="25"/>
      <c r="I208" s="25"/>
      <c r="J208" s="25"/>
    </row>
    <row r="209" spans="1:10" ht="13.5" thickBot="1">
      <c r="A209" s="96"/>
      <c r="B209" s="25"/>
      <c r="C209" s="25"/>
      <c r="D209" s="25"/>
      <c r="E209" s="25"/>
      <c r="F209" s="25"/>
      <c r="G209" s="25"/>
      <c r="H209" s="25"/>
      <c r="I209" s="30"/>
      <c r="J209" s="31"/>
    </row>
    <row r="210" spans="1:10">
      <c r="A210" s="96">
        <f>+A208+1</f>
        <v>20</v>
      </c>
      <c r="B210" s="25" t="s">
        <v>207</v>
      </c>
      <c r="C210" s="28" t="str">
        <f>"Attachment 12, line "&amp;'12 - Revenue Credits'!A14&amp;" (Note U)"</f>
        <v>Attachment 12, line 8 (Note U)</v>
      </c>
      <c r="D210" s="31"/>
      <c r="E210" s="25"/>
      <c r="F210" s="25"/>
      <c r="G210" s="155"/>
      <c r="H210" s="25"/>
      <c r="I210" s="127">
        <f>+'12 - Revenue Credits'!F14</f>
        <v>0</v>
      </c>
      <c r="J210" s="156"/>
    </row>
    <row r="211" spans="1:10">
      <c r="A211" s="96"/>
      <c r="B211" s="31"/>
      <c r="C211" s="25"/>
      <c r="D211" s="25"/>
      <c r="E211" s="25"/>
      <c r="F211" s="25"/>
      <c r="G211" s="25"/>
      <c r="H211" s="25"/>
      <c r="I211" s="154"/>
      <c r="J211" s="156"/>
    </row>
    <row r="212" spans="1:10">
      <c r="A212" s="96">
        <f>+A210+1</f>
        <v>21</v>
      </c>
      <c r="B212" s="25" t="s">
        <v>772</v>
      </c>
      <c r="C212" s="28" t="str">
        <f>"Attachment 12, line "&amp;'12 - Revenue Credits'!A34&amp;" (Note A)"</f>
        <v>Attachment 12, line 21 (Note A)</v>
      </c>
      <c r="D212" s="25"/>
      <c r="E212" s="25"/>
      <c r="F212" s="25"/>
      <c r="G212" s="25"/>
      <c r="H212" s="25"/>
      <c r="I212" s="127">
        <f>+'12 - Revenue Credits'!F32</f>
        <v>0</v>
      </c>
      <c r="J212" s="156"/>
    </row>
    <row r="213" spans="1:10">
      <c r="A213" s="96"/>
      <c r="B213" s="159"/>
      <c r="C213" s="96"/>
      <c r="D213" s="26"/>
      <c r="E213" s="26"/>
      <c r="F213" s="26"/>
      <c r="G213" s="26"/>
      <c r="H213" s="25"/>
      <c r="I213" s="154"/>
      <c r="J213" s="158"/>
    </row>
    <row r="214" spans="1:10">
      <c r="A214" s="96"/>
      <c r="B214" s="28"/>
      <c r="C214" s="28"/>
      <c r="D214" s="26"/>
      <c r="E214" s="26"/>
      <c r="F214" s="26"/>
      <c r="G214" s="26"/>
      <c r="H214" s="28"/>
      <c r="I214" s="26"/>
      <c r="J214" s="130" t="s">
        <v>626</v>
      </c>
    </row>
    <row r="215" spans="1:10">
      <c r="A215" s="96"/>
      <c r="B215" s="28"/>
      <c r="C215" s="28"/>
      <c r="D215" s="26"/>
      <c r="E215" s="26"/>
      <c r="F215" s="26"/>
      <c r="G215" s="26"/>
      <c r="H215" s="28"/>
      <c r="I215" s="26"/>
      <c r="J215" s="26"/>
    </row>
    <row r="216" spans="1:10">
      <c r="A216" s="96"/>
      <c r="B216" s="159" t="s">
        <v>1</v>
      </c>
      <c r="C216" s="96"/>
      <c r="D216" s="96" t="str">
        <f>+D3</f>
        <v>Rate Formula Template - Attachment H-30A</v>
      </c>
      <c r="E216" s="26"/>
      <c r="F216" s="26"/>
      <c r="G216" s="26"/>
      <c r="H216" s="25"/>
      <c r="I216" s="39"/>
      <c r="J216" s="160" t="str">
        <f>J3</f>
        <v>For  the 12 months ended 12/31/27</v>
      </c>
    </row>
    <row r="217" spans="1:10">
      <c r="A217" s="96"/>
      <c r="B217" s="159"/>
      <c r="C217" s="96"/>
      <c r="D217" s="29" t="s">
        <v>97</v>
      </c>
      <c r="E217" s="26"/>
      <c r="F217" s="26"/>
      <c r="G217" s="26"/>
      <c r="H217" s="25"/>
      <c r="I217" s="161"/>
      <c r="J217" s="158"/>
    </row>
    <row r="218" spans="1:10">
      <c r="A218" s="96"/>
      <c r="B218" s="159"/>
      <c r="C218" s="96"/>
      <c r="D218" s="29" t="str">
        <f>+D177</f>
        <v>Transource Maryland, LLC</v>
      </c>
      <c r="E218" s="26"/>
      <c r="F218" s="26"/>
      <c r="G218" s="26"/>
      <c r="H218" s="25"/>
      <c r="I218" s="161"/>
      <c r="J218" s="158"/>
    </row>
    <row r="219" spans="1:10">
      <c r="A219" s="865"/>
      <c r="B219" s="865"/>
      <c r="C219" s="865"/>
      <c r="D219" s="865"/>
      <c r="E219" s="865"/>
      <c r="F219" s="865"/>
      <c r="G219" s="865"/>
      <c r="H219" s="865"/>
      <c r="I219" s="865"/>
      <c r="J219" s="865"/>
    </row>
    <row r="220" spans="1:10">
      <c r="A220" s="96"/>
      <c r="B220" s="25" t="s">
        <v>400</v>
      </c>
      <c r="C220" s="96"/>
      <c r="D220" s="26"/>
      <c r="E220" s="26"/>
      <c r="F220" s="26"/>
      <c r="G220" s="26"/>
      <c r="H220" s="25"/>
      <c r="I220" s="26"/>
      <c r="J220" s="26"/>
    </row>
    <row r="221" spans="1:10">
      <c r="A221" s="96"/>
      <c r="B221" s="157" t="s">
        <v>111</v>
      </c>
      <c r="C221" s="96"/>
      <c r="D221" s="26"/>
      <c r="E221" s="26"/>
      <c r="F221" s="26"/>
      <c r="G221" s="26"/>
      <c r="H221" s="25"/>
      <c r="I221" s="26"/>
      <c r="J221" s="26"/>
    </row>
    <row r="222" spans="1:10">
      <c r="A222" s="96"/>
      <c r="B222" s="25"/>
      <c r="C222" s="25"/>
      <c r="D222" s="26"/>
      <c r="E222" s="26"/>
      <c r="F222" s="26"/>
      <c r="G222" s="26"/>
      <c r="H222" s="25"/>
      <c r="I222" s="26"/>
      <c r="J222" s="26"/>
    </row>
    <row r="223" spans="1:10" ht="13.5" thickBot="1">
      <c r="A223" s="30" t="s">
        <v>522</v>
      </c>
      <c r="B223" s="867"/>
      <c r="C223" s="867"/>
      <c r="D223" s="162"/>
      <c r="E223" s="162"/>
      <c r="F223" s="162"/>
      <c r="G223" s="162"/>
      <c r="H223" s="163"/>
      <c r="I223" s="162"/>
      <c r="J223" s="162"/>
    </row>
    <row r="224" spans="1:10" ht="30.75" customHeight="1">
      <c r="A224" s="574" t="s">
        <v>177</v>
      </c>
      <c r="B224" s="868" t="s">
        <v>765</v>
      </c>
      <c r="C224" s="869"/>
      <c r="D224" s="869"/>
      <c r="E224" s="869"/>
      <c r="F224" s="869"/>
      <c r="G224" s="869"/>
      <c r="H224" s="869"/>
      <c r="I224" s="869"/>
      <c r="J224" s="869"/>
    </row>
    <row r="225" spans="1:10">
      <c r="A225" s="574" t="s">
        <v>178</v>
      </c>
      <c r="B225" s="866" t="s">
        <v>270</v>
      </c>
      <c r="C225" s="866"/>
      <c r="D225" s="866"/>
      <c r="E225" s="866"/>
      <c r="F225" s="866"/>
      <c r="G225" s="866"/>
      <c r="H225" s="866"/>
      <c r="I225" s="866"/>
      <c r="J225" s="866"/>
    </row>
    <row r="226" spans="1:10" s="13" customFormat="1" ht="22.5" customHeight="1">
      <c r="A226" s="575" t="s">
        <v>64</v>
      </c>
      <c r="B226" s="204" t="s">
        <v>527</v>
      </c>
      <c r="C226" s="204"/>
      <c r="D226" s="204"/>
      <c r="E226" s="204"/>
      <c r="F226" s="204"/>
      <c r="G226" s="204"/>
      <c r="H226" s="203"/>
      <c r="I226" s="205"/>
      <c r="J226" s="206"/>
    </row>
    <row r="227" spans="1:10" ht="44.25" customHeight="1">
      <c r="A227" s="574" t="s">
        <v>510</v>
      </c>
      <c r="B227" s="866" t="s">
        <v>813</v>
      </c>
      <c r="C227" s="866"/>
      <c r="D227" s="866"/>
      <c r="E227" s="866"/>
      <c r="F227" s="866"/>
      <c r="G227" s="866"/>
      <c r="H227" s="866"/>
      <c r="I227" s="866"/>
      <c r="J227" s="866"/>
    </row>
    <row r="228" spans="1:10" s="13" customFormat="1" ht="37.5" customHeight="1">
      <c r="A228" s="575" t="s">
        <v>66</v>
      </c>
      <c r="B228" s="863" t="s">
        <v>761</v>
      </c>
      <c r="C228" s="863"/>
      <c r="D228" s="863"/>
      <c r="E228" s="863"/>
      <c r="F228" s="863"/>
      <c r="G228" s="863"/>
      <c r="H228" s="863"/>
      <c r="I228" s="863"/>
      <c r="J228" s="863"/>
    </row>
    <row r="229" spans="1:10" ht="30.75" customHeight="1">
      <c r="A229" s="575" t="s">
        <v>67</v>
      </c>
      <c r="B229" s="870" t="s">
        <v>627</v>
      </c>
      <c r="C229" s="870"/>
      <c r="D229" s="870"/>
      <c r="E229" s="870"/>
      <c r="F229" s="870"/>
      <c r="G229" s="870"/>
      <c r="H229" s="870"/>
      <c r="I229" s="870"/>
      <c r="J229" s="870"/>
    </row>
    <row r="230" spans="1:10" ht="19.5" customHeight="1">
      <c r="A230" s="574" t="s">
        <v>68</v>
      </c>
      <c r="B230" s="866" t="s">
        <v>574</v>
      </c>
      <c r="C230" s="866"/>
      <c r="D230" s="866"/>
      <c r="E230" s="866"/>
      <c r="F230" s="866"/>
      <c r="G230" s="866"/>
      <c r="H230" s="866"/>
      <c r="I230" s="866"/>
      <c r="J230" s="866"/>
    </row>
    <row r="231" spans="1:10" ht="39" customHeight="1">
      <c r="A231" s="574" t="s">
        <v>69</v>
      </c>
      <c r="B231" s="866" t="s">
        <v>514</v>
      </c>
      <c r="C231" s="866"/>
      <c r="D231" s="866"/>
      <c r="E231" s="866"/>
      <c r="F231" s="866"/>
      <c r="G231" s="866"/>
      <c r="H231" s="866"/>
      <c r="I231" s="866"/>
      <c r="J231" s="866"/>
    </row>
    <row r="232" spans="1:10" ht="35.25" customHeight="1">
      <c r="A232" s="574" t="s">
        <v>70</v>
      </c>
      <c r="B232" s="866" t="s">
        <v>717</v>
      </c>
      <c r="C232" s="866"/>
      <c r="D232" s="866"/>
      <c r="E232" s="866"/>
      <c r="F232" s="866"/>
      <c r="G232" s="866"/>
      <c r="H232" s="866"/>
      <c r="I232" s="866"/>
      <c r="J232" s="866"/>
    </row>
    <row r="233" spans="1:10" ht="28.5" customHeight="1">
      <c r="A233" s="574" t="s">
        <v>71</v>
      </c>
      <c r="B233" s="866" t="s">
        <v>810</v>
      </c>
      <c r="C233" s="866"/>
      <c r="D233" s="866"/>
      <c r="E233" s="866"/>
      <c r="F233" s="866"/>
      <c r="G233" s="866"/>
      <c r="H233" s="866"/>
      <c r="I233" s="866"/>
      <c r="J233" s="866"/>
    </row>
    <row r="234" spans="1:10" ht="18.75" customHeight="1">
      <c r="A234" s="574" t="s">
        <v>99</v>
      </c>
      <c r="B234" s="203" t="s">
        <v>519</v>
      </c>
      <c r="C234" s="163"/>
      <c r="D234" s="163"/>
      <c r="E234" s="163"/>
      <c r="F234" s="163"/>
      <c r="G234" s="163"/>
      <c r="H234" s="163"/>
      <c r="I234" s="163"/>
      <c r="J234" s="163"/>
    </row>
    <row r="235" spans="1:10" ht="49.5" customHeight="1">
      <c r="A235" s="574" t="s">
        <v>116</v>
      </c>
      <c r="B235" s="866" t="s">
        <v>763</v>
      </c>
      <c r="C235" s="866"/>
      <c r="D235" s="866"/>
      <c r="E235" s="866"/>
      <c r="F235" s="866"/>
      <c r="G235" s="866"/>
      <c r="H235" s="866"/>
      <c r="I235" s="866"/>
      <c r="J235" s="866"/>
    </row>
    <row r="236" spans="1:10" ht="51" customHeight="1">
      <c r="A236" s="871" t="s">
        <v>529</v>
      </c>
      <c r="B236" s="866" t="s">
        <v>179</v>
      </c>
      <c r="C236" s="866"/>
      <c r="D236" s="866"/>
      <c r="E236" s="866"/>
      <c r="F236" s="866"/>
      <c r="G236" s="866"/>
      <c r="H236" s="866"/>
      <c r="I236" s="866"/>
      <c r="J236" s="866"/>
    </row>
    <row r="237" spans="1:10">
      <c r="A237" s="871"/>
      <c r="B237" s="203" t="s">
        <v>72</v>
      </c>
      <c r="C237" s="203" t="s">
        <v>662</v>
      </c>
      <c r="D237" s="285">
        <v>0.21</v>
      </c>
      <c r="E237" s="203" t="s">
        <v>333</v>
      </c>
      <c r="F237" s="203"/>
      <c r="G237" s="203"/>
      <c r="H237" s="203"/>
      <c r="I237" s="203"/>
      <c r="J237" s="203"/>
    </row>
    <row r="238" spans="1:10">
      <c r="A238" s="871"/>
      <c r="B238" s="203"/>
      <c r="C238" s="203" t="s">
        <v>73</v>
      </c>
      <c r="D238" s="610">
        <v>8.2500000000000004E-2</v>
      </c>
      <c r="E238" s="203" t="s">
        <v>112</v>
      </c>
      <c r="F238" s="203"/>
      <c r="G238" s="203"/>
      <c r="H238" s="203"/>
      <c r="I238" s="203"/>
      <c r="J238" s="203"/>
    </row>
    <row r="239" spans="1:10">
      <c r="A239" s="871"/>
      <c r="B239" s="203"/>
      <c r="C239" s="203" t="s">
        <v>74</v>
      </c>
      <c r="D239" s="295">
        <v>0</v>
      </c>
      <c r="E239" s="203" t="s">
        <v>113</v>
      </c>
      <c r="F239" s="203"/>
      <c r="G239" s="203"/>
      <c r="H239" s="203"/>
      <c r="I239" s="203"/>
      <c r="J239" s="203"/>
    </row>
    <row r="240" spans="1:10">
      <c r="A240" s="871"/>
      <c r="B240" s="203"/>
      <c r="C240" s="203" t="s">
        <v>114</v>
      </c>
      <c r="D240" s="295">
        <v>0</v>
      </c>
      <c r="E240" s="203" t="s">
        <v>115</v>
      </c>
      <c r="F240" s="203"/>
      <c r="G240" s="203"/>
      <c r="H240" s="203"/>
      <c r="I240" s="203"/>
      <c r="J240" s="203"/>
    </row>
    <row r="241" spans="1:10" ht="47.25" customHeight="1">
      <c r="A241" s="574" t="s">
        <v>537</v>
      </c>
      <c r="B241" s="863" t="s">
        <v>847</v>
      </c>
      <c r="C241" s="863"/>
      <c r="D241" s="863"/>
      <c r="E241" s="863"/>
      <c r="F241" s="863"/>
      <c r="G241" s="863"/>
      <c r="H241" s="863"/>
      <c r="I241" s="863"/>
      <c r="J241" s="863"/>
    </row>
    <row r="242" spans="1:10" ht="19.5" customHeight="1">
      <c r="A242" s="574" t="s">
        <v>118</v>
      </c>
      <c r="B242" s="866" t="s">
        <v>117</v>
      </c>
      <c r="C242" s="866"/>
      <c r="D242" s="866"/>
      <c r="E242" s="866"/>
      <c r="F242" s="866"/>
      <c r="G242" s="866"/>
      <c r="H242" s="866"/>
      <c r="I242" s="866"/>
      <c r="J242" s="866"/>
    </row>
    <row r="243" spans="1:10" ht="105" customHeight="1">
      <c r="A243" s="574" t="s">
        <v>119</v>
      </c>
      <c r="B243" s="872" t="s">
        <v>850</v>
      </c>
      <c r="C243" s="872"/>
      <c r="D243" s="872"/>
      <c r="E243" s="872"/>
      <c r="F243" s="872"/>
      <c r="G243" s="872"/>
      <c r="H243" s="872"/>
      <c r="I243" s="872"/>
      <c r="J243" s="872"/>
    </row>
    <row r="244" spans="1:10" ht="30.75" customHeight="1">
      <c r="A244" s="575" t="s">
        <v>120</v>
      </c>
      <c r="B244" s="873" t="s">
        <v>757</v>
      </c>
      <c r="C244" s="873"/>
      <c r="D244" s="873"/>
      <c r="E244" s="873"/>
      <c r="F244" s="873"/>
      <c r="G244" s="873"/>
      <c r="H244" s="873"/>
      <c r="I244" s="873"/>
      <c r="J244" s="873"/>
    </row>
    <row r="245" spans="1:10" ht="31.5" customHeight="1">
      <c r="A245" s="575" t="s">
        <v>540</v>
      </c>
      <c r="B245" s="866" t="s">
        <v>546</v>
      </c>
      <c r="C245" s="866"/>
      <c r="D245" s="866"/>
      <c r="E245" s="866"/>
      <c r="F245" s="866"/>
      <c r="G245" s="866"/>
      <c r="H245" s="866"/>
      <c r="I245" s="866"/>
      <c r="J245" s="866"/>
    </row>
    <row r="246" spans="1:10" ht="21" customHeight="1">
      <c r="A246" s="574" t="s">
        <v>542</v>
      </c>
      <c r="B246" s="866" t="s">
        <v>628</v>
      </c>
      <c r="C246" s="866"/>
      <c r="D246" s="866"/>
      <c r="E246" s="866"/>
      <c r="F246" s="866"/>
      <c r="G246" s="866"/>
      <c r="H246" s="866"/>
      <c r="I246" s="866"/>
      <c r="J246" s="866"/>
    </row>
    <row r="247" spans="1:10">
      <c r="A247" s="574" t="s">
        <v>544</v>
      </c>
      <c r="B247" s="866" t="s">
        <v>545</v>
      </c>
      <c r="C247" s="866"/>
      <c r="D247" s="866"/>
      <c r="E247" s="866"/>
      <c r="F247" s="866"/>
      <c r="G247" s="866"/>
      <c r="H247" s="866"/>
      <c r="I247" s="866"/>
      <c r="J247" s="866"/>
    </row>
    <row r="248" spans="1:10">
      <c r="A248" s="576" t="s">
        <v>235</v>
      </c>
      <c r="B248" s="385" t="s">
        <v>573</v>
      </c>
      <c r="C248" s="377"/>
      <c r="D248" s="377"/>
      <c r="E248" s="377"/>
      <c r="F248" s="377"/>
      <c r="G248" s="377"/>
      <c r="H248" s="377"/>
      <c r="I248" s="377"/>
      <c r="J248" s="377"/>
    </row>
    <row r="249" spans="1:10" ht="43.5" customHeight="1">
      <c r="A249" s="576" t="s">
        <v>808</v>
      </c>
      <c r="B249" s="863" t="s">
        <v>814</v>
      </c>
      <c r="C249" s="863"/>
      <c r="D249" s="863"/>
      <c r="E249" s="863"/>
      <c r="F249" s="863"/>
      <c r="G249" s="863"/>
      <c r="H249" s="863"/>
      <c r="I249" s="863"/>
      <c r="J249" s="377"/>
    </row>
  </sheetData>
  <customSheetViews>
    <customSheetView guid="{F04A2B9A-C6FE-4FEB-AD1E-2CF9AC309BE4}" scale="70" showPageBreaks="1" printArea="1" view="pageBreakPreview" topLeftCell="A61">
      <selection activeCell="C103" sqref="C103"/>
      <rowBreaks count="4" manualBreakCount="4">
        <brk id="50" max="10" man="1"/>
        <brk id="107" max="16383" man="1"/>
        <brk id="170" max="10" man="1"/>
        <brk id="225" max="16383" man="1"/>
      </rowBreaks>
      <pageMargins left="0.7" right="0.7" top="0.75" bottom="0.75" header="0.3" footer="0.3"/>
      <pageSetup scale="51" fitToHeight="6" orientation="landscape" r:id="rId1"/>
    </customSheetView>
    <customSheetView guid="{F1DC5514-577A-46EB-866C-26F0BED2C286}" scale="90" topLeftCell="A163">
      <selection activeCell="G203" sqref="G203"/>
      <rowBreaks count="4" manualBreakCount="4">
        <brk id="51" max="10" man="1"/>
        <brk id="106" max="16383" man="1"/>
        <brk id="170" max="10" man="1"/>
        <brk id="212" max="16383" man="1"/>
      </rowBreaks>
      <pageMargins left="0.25" right="0.25" top="0.5" bottom="0.5" header="0.3" footer="0.3"/>
      <pageSetup scale="58" fitToHeight="0" orientation="landscape" cellComments="asDisplayed" r:id="rId2"/>
    </customSheetView>
    <customSheetView guid="{63AFAF34-E340-4B5E-A289-FFB7051CA9B6}" scale="90" showPageBreaks="1" topLeftCell="A34">
      <selection activeCell="D72" sqref="D72"/>
      <rowBreaks count="4" manualBreakCount="4">
        <brk id="52" max="10" man="1"/>
        <brk id="107" max="16383" man="1"/>
        <brk id="171" max="10" man="1"/>
        <brk id="213" max="16383" man="1"/>
      </rowBreaks>
      <pageMargins left="0.25" right="0.25" top="0.5" bottom="0.5" header="0.3" footer="0.3"/>
      <pageSetup scale="59" fitToHeight="0" orientation="landscape" cellComments="asDisplayed" r:id="rId3"/>
    </customSheetView>
  </customSheetViews>
  <mergeCells count="25">
    <mergeCell ref="B245:J245"/>
    <mergeCell ref="B246:J246"/>
    <mergeCell ref="B247:J247"/>
    <mergeCell ref="A236:A240"/>
    <mergeCell ref="B243:J243"/>
    <mergeCell ref="B236:J236"/>
    <mergeCell ref="B242:J242"/>
    <mergeCell ref="B244:J244"/>
    <mergeCell ref="B241:J241"/>
    <mergeCell ref="B249:I249"/>
    <mergeCell ref="A59:J59"/>
    <mergeCell ref="A113:J113"/>
    <mergeCell ref="A178:J178"/>
    <mergeCell ref="B235:J235"/>
    <mergeCell ref="A219:J219"/>
    <mergeCell ref="B223:C223"/>
    <mergeCell ref="B232:J232"/>
    <mergeCell ref="B227:J227"/>
    <mergeCell ref="B230:J230"/>
    <mergeCell ref="B231:J231"/>
    <mergeCell ref="B233:J233"/>
    <mergeCell ref="B228:J228"/>
    <mergeCell ref="B225:J225"/>
    <mergeCell ref="B224:J224"/>
    <mergeCell ref="B229:J229"/>
  </mergeCells>
  <phoneticPr fontId="0" type="noConversion"/>
  <pageMargins left="0.25" right="0.25" top="0.5" bottom="0.5" header="0.3" footer="0.3"/>
  <pageSetup scale="59" fitToHeight="0" orientation="landscape" cellComments="asDisplayed" r:id="rId4"/>
  <rowBreaks count="4" manualBreakCount="4">
    <brk id="52" max="10" man="1"/>
    <brk id="107" max="16383" man="1"/>
    <brk id="171" max="10" man="1"/>
    <brk id="21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86"/>
  <sheetViews>
    <sheetView zoomScale="70" zoomScaleNormal="70" zoomScaleSheetLayoutView="85" workbookViewId="0">
      <selection activeCell="T56" sqref="T56"/>
    </sheetView>
  </sheetViews>
  <sheetFormatPr defaultColWidth="8.77734375" defaultRowHeight="12.75"/>
  <cols>
    <col min="1" max="1" width="6" style="22" customWidth="1"/>
    <col min="2" max="2" width="1.44140625" style="22" customWidth="1"/>
    <col min="3" max="3" width="21.77734375" style="22" customWidth="1"/>
    <col min="4" max="4" width="13.5546875" style="22" customWidth="1"/>
    <col min="5" max="5" width="21.77734375" style="22" customWidth="1"/>
    <col min="6" max="6" width="17.21875" style="22" customWidth="1"/>
    <col min="7" max="7" width="10.21875" style="22" customWidth="1"/>
    <col min="8" max="8" width="11.44140625" style="22" customWidth="1"/>
    <col min="9" max="9" width="11.21875" style="22" bestFit="1" customWidth="1"/>
    <col min="10" max="10" width="9.109375" style="22" customWidth="1"/>
    <col min="11" max="11" width="10.21875" style="22" customWidth="1"/>
    <col min="12" max="12" width="5.77734375" style="22" customWidth="1"/>
    <col min="13" max="13" width="13.5546875" style="22" customWidth="1"/>
    <col min="14" max="14" width="12.5546875" style="22" customWidth="1"/>
    <col min="15" max="15" width="12.44140625" style="22" bestFit="1" customWidth="1"/>
    <col min="16" max="16" width="12.44140625" style="22" customWidth="1"/>
    <col min="17" max="17" width="11.77734375" style="22" bestFit="1" customWidth="1"/>
    <col min="18" max="18" width="10.21875" style="22" bestFit="1" customWidth="1"/>
    <col min="19" max="19" width="11.77734375" style="22" customWidth="1"/>
    <col min="20" max="20" width="9.21875" style="22" customWidth="1"/>
    <col min="21" max="21" width="10.77734375" style="22" customWidth="1"/>
    <col min="22" max="16384" width="8.77734375" style="22"/>
  </cols>
  <sheetData>
    <row r="1" spans="1:23">
      <c r="S1" s="46"/>
    </row>
    <row r="2" spans="1:23">
      <c r="K2" s="22" t="s">
        <v>303</v>
      </c>
      <c r="S2" s="46"/>
    </row>
    <row r="3" spans="1:23">
      <c r="F3" s="18" t="s">
        <v>181</v>
      </c>
      <c r="S3" s="46"/>
    </row>
    <row r="4" spans="1:23">
      <c r="E4" s="17"/>
      <c r="F4" s="18" t="s">
        <v>575</v>
      </c>
      <c r="G4" s="17"/>
      <c r="I4" s="17"/>
      <c r="J4" s="17"/>
      <c r="K4" s="17"/>
      <c r="L4" s="17"/>
      <c r="M4" s="17"/>
      <c r="N4" s="39"/>
      <c r="O4" s="47"/>
      <c r="P4" s="47"/>
      <c r="Q4" s="47"/>
      <c r="R4" s="47"/>
      <c r="S4" s="47"/>
      <c r="T4" s="23"/>
      <c r="U4" s="48"/>
      <c r="V4" s="48"/>
      <c r="W4" s="23"/>
    </row>
    <row r="5" spans="1:23">
      <c r="E5" s="17"/>
      <c r="F5" s="101" t="str">
        <f>+'Attachment H-30A'!D5</f>
        <v>Transource Maryland, LLC</v>
      </c>
      <c r="G5" s="20"/>
      <c r="I5" s="20"/>
      <c r="J5" s="20"/>
      <c r="K5" s="20"/>
      <c r="L5" s="20"/>
      <c r="M5" s="17"/>
      <c r="R5" s="23"/>
      <c r="S5" s="17"/>
      <c r="T5" s="23"/>
      <c r="U5" s="49"/>
      <c r="V5" s="48"/>
      <c r="W5" s="23"/>
    </row>
    <row r="6" spans="1:23">
      <c r="C6" s="23"/>
      <c r="D6" s="23"/>
      <c r="E6" s="23"/>
      <c r="G6" s="23"/>
      <c r="I6" s="23"/>
      <c r="J6" s="23"/>
      <c r="K6" s="23"/>
      <c r="L6" s="23"/>
      <c r="M6" s="23"/>
      <c r="R6" s="23"/>
      <c r="S6" s="23"/>
      <c r="T6" s="23"/>
      <c r="U6" s="48"/>
      <c r="V6" s="48"/>
      <c r="W6" s="23"/>
    </row>
    <row r="7" spans="1:23">
      <c r="A7" s="18"/>
      <c r="C7" s="23"/>
      <c r="D7" s="23"/>
      <c r="E7" s="23"/>
      <c r="F7" s="23"/>
      <c r="G7" s="23"/>
      <c r="H7" s="50"/>
      <c r="I7" s="23"/>
      <c r="J7" s="23"/>
      <c r="K7" s="23"/>
      <c r="L7" s="23"/>
      <c r="M7" s="23"/>
      <c r="N7" s="23"/>
      <c r="O7" s="23"/>
      <c r="P7" s="23"/>
      <c r="Q7" s="23"/>
      <c r="R7" s="23"/>
      <c r="S7" s="23"/>
      <c r="T7" s="23"/>
      <c r="U7" s="48"/>
      <c r="V7" s="48"/>
      <c r="W7" s="23"/>
    </row>
    <row r="8" spans="1:23">
      <c r="A8" s="18"/>
      <c r="C8" s="23" t="s">
        <v>815</v>
      </c>
      <c r="D8" s="23"/>
      <c r="E8" s="23"/>
      <c r="F8" s="23"/>
      <c r="G8" s="23"/>
      <c r="H8" s="50"/>
      <c r="I8" s="23"/>
      <c r="J8" s="23"/>
      <c r="K8" s="23"/>
      <c r="L8" s="23"/>
      <c r="M8" s="23"/>
      <c r="N8" s="23"/>
      <c r="O8" s="23"/>
      <c r="P8" s="23"/>
      <c r="Q8" s="23"/>
      <c r="R8" s="23"/>
      <c r="S8" s="23"/>
      <c r="T8" s="23"/>
      <c r="U8" s="48"/>
      <c r="V8" s="48"/>
      <c r="W8" s="23"/>
    </row>
    <row r="9" spans="1:23">
      <c r="A9" s="18"/>
      <c r="C9" s="23"/>
      <c r="D9" s="23"/>
      <c r="E9" s="23"/>
      <c r="F9" s="23"/>
      <c r="G9" s="23"/>
      <c r="H9" s="23"/>
      <c r="N9" s="20"/>
      <c r="O9" s="20"/>
      <c r="P9" s="20"/>
      <c r="Q9" s="20"/>
      <c r="R9" s="23"/>
      <c r="S9" s="23"/>
      <c r="T9" s="23"/>
      <c r="U9" s="23"/>
      <c r="V9" s="23"/>
      <c r="W9" s="23"/>
    </row>
    <row r="10" spans="1:23">
      <c r="C10" s="51" t="s">
        <v>3</v>
      </c>
      <c r="D10" s="51"/>
      <c r="E10" s="51"/>
      <c r="F10" s="51" t="s">
        <v>4</v>
      </c>
      <c r="G10" s="51"/>
      <c r="I10" s="51" t="s">
        <v>5</v>
      </c>
      <c r="K10" s="52" t="s">
        <v>6</v>
      </c>
      <c r="L10" s="52"/>
      <c r="O10" s="52"/>
      <c r="P10" s="52"/>
      <c r="Q10" s="52"/>
      <c r="R10" s="20"/>
      <c r="S10" s="52"/>
      <c r="T10" s="20"/>
      <c r="U10" s="52"/>
      <c r="V10" s="20"/>
      <c r="W10" s="23"/>
    </row>
    <row r="11" spans="1:23">
      <c r="C11" s="23"/>
      <c r="D11" s="23"/>
      <c r="E11" s="23"/>
      <c r="F11" s="53" t="s">
        <v>816</v>
      </c>
      <c r="G11" s="53"/>
      <c r="I11" s="20"/>
      <c r="R11" s="20"/>
      <c r="T11" s="20"/>
      <c r="U11" s="51"/>
      <c r="V11" s="51"/>
      <c r="W11" s="23"/>
    </row>
    <row r="12" spans="1:23">
      <c r="A12" s="18" t="s">
        <v>8</v>
      </c>
      <c r="C12" s="23"/>
      <c r="D12" s="23"/>
      <c r="E12" s="23"/>
      <c r="F12" s="54" t="s">
        <v>17</v>
      </c>
      <c r="G12" s="54"/>
      <c r="I12" s="55" t="s">
        <v>16</v>
      </c>
      <c r="K12" s="55" t="s">
        <v>14</v>
      </c>
      <c r="L12" s="55"/>
      <c r="O12" s="55"/>
      <c r="P12" s="55"/>
      <c r="Q12" s="55"/>
      <c r="R12" s="20"/>
      <c r="T12" s="23"/>
      <c r="U12" s="56"/>
      <c r="V12" s="51"/>
      <c r="W12" s="23"/>
    </row>
    <row r="13" spans="1:23">
      <c r="A13" s="18" t="s">
        <v>10</v>
      </c>
      <c r="C13" s="57"/>
      <c r="D13" s="57"/>
      <c r="E13" s="57"/>
      <c r="F13" s="20"/>
      <c r="G13" s="20"/>
      <c r="I13" s="20"/>
      <c r="K13" s="20"/>
      <c r="L13" s="20"/>
      <c r="O13" s="20"/>
      <c r="P13" s="20"/>
      <c r="Q13" s="20"/>
      <c r="R13" s="20"/>
      <c r="S13" s="20"/>
      <c r="T13" s="23"/>
      <c r="U13" s="20"/>
      <c r="V13" s="20"/>
      <c r="W13" s="23"/>
    </row>
    <row r="14" spans="1:23">
      <c r="A14" s="58"/>
      <c r="C14" s="23"/>
      <c r="D14" s="23"/>
      <c r="E14" s="23"/>
      <c r="F14" s="20"/>
      <c r="G14" s="20"/>
      <c r="I14" s="20"/>
      <c r="K14" s="20"/>
      <c r="L14" s="20"/>
      <c r="O14" s="20"/>
      <c r="P14" s="20"/>
      <c r="Q14" s="20"/>
      <c r="R14" s="20"/>
      <c r="S14" s="20"/>
      <c r="T14" s="23"/>
      <c r="U14" s="20"/>
      <c r="V14" s="20"/>
      <c r="W14" s="23"/>
    </row>
    <row r="15" spans="1:23">
      <c r="A15" s="21">
        <v>1</v>
      </c>
      <c r="C15" s="23" t="s">
        <v>496</v>
      </c>
      <c r="D15" s="23"/>
      <c r="E15" s="23"/>
      <c r="F15" s="59" t="str">
        <f>"Attach H-30A, p 2, line "&amp;'Attachment H-30A'!A66&amp;" col 5 plus line "&amp;'Attachment H-30A'!A92&amp;" col 5 (Note A)"</f>
        <v>Attach H-30A, p 2, line 2 col 5 plus line 25 col 5 (Note A)</v>
      </c>
      <c r="G15" s="21"/>
      <c r="I15" s="42">
        <f>+'Attachment H-30A'!I66+'Attachment H-30A'!I92</f>
        <v>15925058.953979786</v>
      </c>
      <c r="R15" s="20"/>
      <c r="S15" s="20"/>
      <c r="T15" s="23"/>
      <c r="U15" s="20"/>
      <c r="V15" s="20"/>
      <c r="W15" s="23"/>
    </row>
    <row r="16" spans="1:23">
      <c r="A16" s="21">
        <v>2</v>
      </c>
      <c r="C16" s="23" t="s">
        <v>497</v>
      </c>
      <c r="D16" s="23"/>
      <c r="E16" s="23"/>
      <c r="F16" s="59" t="str">
        <f>"Attach H-30A, p 2, line "&amp;'Attachment H-30A'!A80&amp;" col 5 plus line "&amp;'Attachment H-30A'!A92&amp;" &amp; "&amp;'Attachment H-30A'!A94&amp;" col 5 (Note B)"</f>
        <v>Attach H-30A, p 2, line 14 col 5 plus line 25 &amp; 27 col 5 (Note B)</v>
      </c>
      <c r="G16" s="21"/>
      <c r="I16" s="42">
        <f>+'Attachment H-30A'!I80+'Attachment H-30A'!I92+'Attachment H-30A'!I94</f>
        <v>15903331.401413172</v>
      </c>
      <c r="R16" s="20"/>
      <c r="S16" s="20"/>
      <c r="T16" s="23"/>
      <c r="U16" s="20"/>
      <c r="V16" s="20"/>
      <c r="W16" s="23"/>
    </row>
    <row r="17" spans="1:23">
      <c r="A17" s="21"/>
      <c r="F17" s="59"/>
      <c r="G17" s="21"/>
      <c r="R17" s="20"/>
      <c r="S17" s="20"/>
      <c r="T17" s="23"/>
      <c r="U17" s="20"/>
      <c r="V17" s="20"/>
      <c r="W17" s="23"/>
    </row>
    <row r="18" spans="1:23">
      <c r="A18" s="21"/>
      <c r="C18" s="23" t="s">
        <v>121</v>
      </c>
      <c r="D18" s="23"/>
      <c r="E18" s="23"/>
      <c r="F18" s="59"/>
      <c r="G18" s="21"/>
      <c r="I18" s="20"/>
      <c r="K18" s="20"/>
      <c r="L18" s="20"/>
      <c r="O18" s="20"/>
      <c r="P18" s="20"/>
      <c r="Q18" s="20"/>
      <c r="R18" s="20"/>
      <c r="S18" s="20"/>
      <c r="T18" s="20"/>
      <c r="U18" s="20"/>
      <c r="V18" s="20"/>
      <c r="W18" s="23"/>
    </row>
    <row r="19" spans="1:23">
      <c r="A19" s="21">
        <v>3</v>
      </c>
      <c r="C19" s="23" t="s">
        <v>122</v>
      </c>
      <c r="D19" s="23"/>
      <c r="E19" s="23"/>
      <c r="F19" s="59" t="s">
        <v>817</v>
      </c>
      <c r="G19" s="21"/>
      <c r="I19" s="42">
        <f>+'Attachment H-30A'!I134</f>
        <v>103808.70963033191</v>
      </c>
      <c r="R19" s="20"/>
      <c r="S19" s="20"/>
      <c r="T19" s="20"/>
      <c r="U19" s="20"/>
      <c r="V19" s="20"/>
      <c r="W19" s="23"/>
    </row>
    <row r="20" spans="1:23">
      <c r="A20" s="21">
        <v>4</v>
      </c>
      <c r="C20" s="23" t="s">
        <v>123</v>
      </c>
      <c r="D20" s="23"/>
      <c r="E20" s="23"/>
      <c r="F20" s="59" t="s">
        <v>124</v>
      </c>
      <c r="G20" s="21"/>
      <c r="I20" s="382">
        <f>IF(I19=0,0,+I19/I15)</f>
        <v>6.5185761591412738E-3</v>
      </c>
      <c r="J20" s="297"/>
      <c r="K20" s="60">
        <f>I20</f>
        <v>6.5185761591412738E-3</v>
      </c>
      <c r="L20" s="299"/>
      <c r="O20" s="60"/>
      <c r="P20" s="60"/>
      <c r="Q20" s="60"/>
      <c r="R20" s="20"/>
      <c r="S20" s="61"/>
      <c r="T20" s="62"/>
      <c r="U20" s="63"/>
      <c r="V20" s="20"/>
      <c r="W20" s="23"/>
    </row>
    <row r="21" spans="1:23">
      <c r="A21" s="21"/>
      <c r="C21" s="23"/>
      <c r="D21" s="23"/>
      <c r="E21" s="23"/>
      <c r="F21" s="59"/>
      <c r="G21" s="21"/>
      <c r="I21" s="64"/>
      <c r="K21" s="60"/>
      <c r="L21" s="299"/>
      <c r="O21" s="60"/>
      <c r="P21" s="60"/>
      <c r="Q21" s="60"/>
      <c r="R21" s="20"/>
      <c r="S21" s="61"/>
      <c r="T21" s="62"/>
      <c r="U21" s="63"/>
      <c r="V21" s="20"/>
      <c r="W21" s="23"/>
    </row>
    <row r="22" spans="1:23">
      <c r="A22" s="52"/>
      <c r="C22" s="23" t="s">
        <v>507</v>
      </c>
      <c r="D22" s="23"/>
      <c r="E22" s="23"/>
      <c r="F22" s="168"/>
      <c r="G22" s="45"/>
      <c r="I22" s="20"/>
      <c r="K22" s="382"/>
      <c r="L22" s="298"/>
      <c r="O22" s="20"/>
      <c r="P22" s="20"/>
      <c r="Q22" s="20"/>
      <c r="R22" s="20"/>
      <c r="S22" s="61"/>
      <c r="T22" s="62"/>
      <c r="U22" s="63"/>
      <c r="V22" s="20"/>
      <c r="W22" s="23"/>
    </row>
    <row r="23" spans="1:23">
      <c r="A23" s="52" t="s">
        <v>125</v>
      </c>
      <c r="C23" s="23" t="s">
        <v>506</v>
      </c>
      <c r="D23" s="23"/>
      <c r="E23" s="23"/>
      <c r="F23" s="59" t="s">
        <v>818</v>
      </c>
      <c r="G23" s="21"/>
      <c r="I23" s="42">
        <f>+'Attachment H-30A'!I138</f>
        <v>0</v>
      </c>
      <c r="K23" s="382"/>
      <c r="L23" s="298"/>
      <c r="R23" s="20"/>
      <c r="S23" s="61"/>
      <c r="T23" s="62"/>
      <c r="U23" s="63"/>
      <c r="V23" s="20"/>
      <c r="W23" s="23"/>
    </row>
    <row r="24" spans="1:23">
      <c r="A24" s="52" t="s">
        <v>126</v>
      </c>
      <c r="C24" s="23" t="s">
        <v>726</v>
      </c>
      <c r="D24" s="23"/>
      <c r="E24" s="23"/>
      <c r="F24" s="59" t="s">
        <v>127</v>
      </c>
      <c r="G24" s="21"/>
      <c r="I24" s="382">
        <f>IF(I23=0,0,I23/I15)</f>
        <v>0</v>
      </c>
      <c r="J24" s="43"/>
      <c r="K24" s="60">
        <f>I24</f>
        <v>0</v>
      </c>
      <c r="L24" s="299"/>
      <c r="O24" s="60"/>
      <c r="P24" s="60"/>
      <c r="Q24" s="60"/>
      <c r="R24" s="20"/>
      <c r="S24" s="61"/>
      <c r="T24" s="62"/>
      <c r="U24" s="63"/>
      <c r="V24" s="20"/>
      <c r="W24" s="23"/>
    </row>
    <row r="25" spans="1:23">
      <c r="A25" s="21"/>
      <c r="C25" s="23"/>
      <c r="D25" s="23"/>
      <c r="E25" s="23"/>
      <c r="F25" s="59"/>
      <c r="G25" s="21"/>
      <c r="I25" s="43"/>
      <c r="J25" s="43"/>
      <c r="K25" s="60"/>
      <c r="L25" s="299"/>
      <c r="O25" s="60"/>
      <c r="P25" s="60"/>
      <c r="Q25" s="60"/>
      <c r="R25" s="20"/>
      <c r="S25" s="61"/>
      <c r="T25" s="62"/>
      <c r="U25" s="63"/>
      <c r="V25" s="20"/>
      <c r="W25" s="23"/>
    </row>
    <row r="26" spans="1:23">
      <c r="A26" s="52"/>
      <c r="C26" s="23" t="s">
        <v>128</v>
      </c>
      <c r="D26" s="23"/>
      <c r="E26" s="23"/>
      <c r="F26" s="168"/>
      <c r="G26" s="45"/>
      <c r="I26" s="43"/>
      <c r="J26" s="43"/>
      <c r="K26" s="382"/>
      <c r="L26" s="298"/>
      <c r="O26" s="20"/>
      <c r="P26" s="20"/>
      <c r="Q26" s="20"/>
      <c r="R26" s="20"/>
      <c r="S26" s="20"/>
      <c r="T26" s="20"/>
      <c r="U26" s="20"/>
      <c r="V26" s="20"/>
      <c r="W26" s="23"/>
    </row>
    <row r="27" spans="1:23">
      <c r="A27" s="52" t="s">
        <v>129</v>
      </c>
      <c r="C27" s="23" t="s">
        <v>130</v>
      </c>
      <c r="D27" s="23"/>
      <c r="E27" s="23"/>
      <c r="F27" s="59" t="s">
        <v>819</v>
      </c>
      <c r="G27" s="21"/>
      <c r="I27" s="42">
        <f>+'Attachment H-30A'!I151</f>
        <v>3000</v>
      </c>
      <c r="J27" s="43"/>
      <c r="K27" s="382"/>
      <c r="L27" s="298"/>
      <c r="R27" s="20"/>
      <c r="S27" s="56"/>
      <c r="T27" s="20"/>
      <c r="U27" s="21"/>
      <c r="V27" s="51"/>
      <c r="W27" s="23"/>
    </row>
    <row r="28" spans="1:23">
      <c r="A28" s="52" t="s">
        <v>131</v>
      </c>
      <c r="C28" s="23" t="s">
        <v>132</v>
      </c>
      <c r="D28" s="23"/>
      <c r="E28" s="23"/>
      <c r="F28" s="59" t="s">
        <v>133</v>
      </c>
      <c r="G28" s="21"/>
      <c r="I28" s="382">
        <f>IF(I27=0,0,I27/I15)</f>
        <v>1.8838234813882925E-4</v>
      </c>
      <c r="J28" s="43"/>
      <c r="K28" s="60">
        <f>I28</f>
        <v>1.8838234813882925E-4</v>
      </c>
      <c r="L28" s="299"/>
      <c r="O28" s="60"/>
      <c r="P28" s="60"/>
      <c r="Q28" s="60"/>
      <c r="R28" s="20"/>
      <c r="S28" s="61"/>
      <c r="T28" s="20"/>
      <c r="U28" s="63"/>
      <c r="V28" s="51"/>
      <c r="W28" s="23"/>
    </row>
    <row r="29" spans="1:23">
      <c r="A29" s="52"/>
      <c r="C29" s="23"/>
      <c r="D29" s="23"/>
      <c r="E29" s="23"/>
      <c r="F29" s="59"/>
      <c r="G29" s="21"/>
      <c r="I29" s="20"/>
      <c r="K29" s="382"/>
      <c r="L29" s="298"/>
      <c r="O29" s="20"/>
      <c r="P29" s="20"/>
      <c r="Q29" s="20"/>
      <c r="R29" s="20"/>
      <c r="V29" s="20"/>
      <c r="W29" s="23"/>
    </row>
    <row r="30" spans="1:23">
      <c r="A30" s="52" t="s">
        <v>134</v>
      </c>
      <c r="C30" s="23" t="s">
        <v>175</v>
      </c>
      <c r="D30" s="23"/>
      <c r="E30" s="23"/>
      <c r="F30" s="59" t="s">
        <v>820</v>
      </c>
      <c r="G30" s="21"/>
      <c r="I30" s="42">
        <f>-'Attachment H-30A'!I18</f>
        <v>0</v>
      </c>
      <c r="K30" s="382"/>
      <c r="L30" s="298"/>
      <c r="O30" s="20"/>
      <c r="P30" s="20"/>
      <c r="Q30" s="20"/>
      <c r="R30" s="20"/>
      <c r="V30" s="20"/>
      <c r="W30" s="23"/>
    </row>
    <row r="31" spans="1:23">
      <c r="A31" s="52" t="s">
        <v>137</v>
      </c>
      <c r="C31" s="23" t="s">
        <v>378</v>
      </c>
      <c r="D31" s="23"/>
      <c r="E31" s="23"/>
      <c r="F31" s="59" t="s">
        <v>170</v>
      </c>
      <c r="G31" s="21"/>
      <c r="I31" s="381">
        <f>IF(I30=0,0,I30/I15)</f>
        <v>0</v>
      </c>
      <c r="K31" s="382">
        <f>+I31</f>
        <v>0</v>
      </c>
      <c r="L31" s="298"/>
      <c r="O31" s="20"/>
      <c r="P31" s="20"/>
      <c r="Q31" s="20"/>
      <c r="R31" s="20"/>
      <c r="V31" s="20"/>
      <c r="W31" s="23"/>
    </row>
    <row r="32" spans="1:23">
      <c r="A32" s="52"/>
      <c r="C32" s="23"/>
      <c r="D32" s="23"/>
      <c r="E32" s="23"/>
      <c r="F32" s="59"/>
      <c r="G32" s="21"/>
      <c r="I32" s="20"/>
      <c r="K32" s="382"/>
      <c r="L32" s="298"/>
      <c r="O32" s="20"/>
      <c r="P32" s="20"/>
      <c r="Q32" s="20"/>
      <c r="R32" s="20"/>
      <c r="V32" s="20"/>
      <c r="W32" s="23"/>
    </row>
    <row r="33" spans="1:23">
      <c r="A33" s="65" t="s">
        <v>138</v>
      </c>
      <c r="B33" s="66"/>
      <c r="C33" s="57" t="s">
        <v>135</v>
      </c>
      <c r="D33" s="57"/>
      <c r="E33" s="57"/>
      <c r="F33" s="67" t="s">
        <v>171</v>
      </c>
      <c r="G33" s="53"/>
      <c r="I33" s="62"/>
      <c r="K33" s="68">
        <f>K20+K24+K28+K31</f>
        <v>6.7069585072801032E-3</v>
      </c>
      <c r="L33" s="300"/>
      <c r="O33" s="68"/>
      <c r="P33" s="68"/>
      <c r="Q33" s="68"/>
      <c r="R33" s="20"/>
      <c r="V33" s="20"/>
      <c r="W33" s="23"/>
    </row>
    <row r="34" spans="1:23">
      <c r="A34" s="52"/>
      <c r="C34" s="23"/>
      <c r="D34" s="23"/>
      <c r="E34" s="23"/>
      <c r="F34" s="59"/>
      <c r="G34" s="21"/>
      <c r="I34" s="20"/>
      <c r="K34" s="382"/>
      <c r="L34" s="298"/>
      <c r="O34" s="20"/>
      <c r="P34" s="20"/>
      <c r="Q34" s="20"/>
      <c r="R34" s="20"/>
      <c r="S34" s="20"/>
      <c r="T34" s="20"/>
      <c r="U34" s="69"/>
      <c r="V34" s="20"/>
      <c r="W34" s="23"/>
    </row>
    <row r="35" spans="1:23">
      <c r="A35" s="52"/>
      <c r="B35" s="70"/>
      <c r="C35" s="20" t="s">
        <v>136</v>
      </c>
      <c r="D35" s="20"/>
      <c r="E35" s="20"/>
      <c r="F35" s="59"/>
      <c r="G35" s="21"/>
      <c r="I35" s="20"/>
      <c r="K35" s="382"/>
      <c r="L35" s="298"/>
      <c r="O35" s="20"/>
      <c r="P35" s="20"/>
      <c r="Q35" s="20"/>
      <c r="R35" s="71"/>
      <c r="S35" s="70"/>
      <c r="V35" s="51"/>
      <c r="W35" s="20" t="s">
        <v>2</v>
      </c>
    </row>
    <row r="36" spans="1:23">
      <c r="A36" s="52" t="s">
        <v>140</v>
      </c>
      <c r="B36" s="70"/>
      <c r="C36" s="20" t="s">
        <v>42</v>
      </c>
      <c r="D36" s="20"/>
      <c r="E36" s="20"/>
      <c r="F36" s="59" t="s">
        <v>821</v>
      </c>
      <c r="G36" s="21"/>
      <c r="I36" s="42">
        <f>+'Attachment H-30A'!I166</f>
        <v>314746.20787207689</v>
      </c>
      <c r="K36" s="382"/>
      <c r="L36" s="298"/>
      <c r="O36" s="20"/>
      <c r="P36" s="20"/>
      <c r="Q36" s="20"/>
      <c r="R36" s="71"/>
      <c r="S36" s="70"/>
      <c r="V36" s="51"/>
      <c r="W36" s="20"/>
    </row>
    <row r="37" spans="1:23">
      <c r="A37" s="52" t="s">
        <v>142</v>
      </c>
      <c r="B37" s="70"/>
      <c r="C37" s="20" t="s">
        <v>139</v>
      </c>
      <c r="D37" s="20"/>
      <c r="E37" s="20"/>
      <c r="F37" s="59" t="s">
        <v>144</v>
      </c>
      <c r="G37" s="21"/>
      <c r="I37" s="382">
        <f>IF(I16=0,0,I36/I16)</f>
        <v>1.9791212289275974E-2</v>
      </c>
      <c r="K37" s="60">
        <f>I37</f>
        <v>1.9791212289275974E-2</v>
      </c>
      <c r="L37" s="299"/>
      <c r="O37" s="60"/>
      <c r="P37" s="60"/>
      <c r="Q37" s="60"/>
      <c r="R37" s="71"/>
      <c r="S37" s="70"/>
      <c r="T37" s="20"/>
      <c r="U37" s="20"/>
      <c r="V37" s="51"/>
      <c r="W37" s="20"/>
    </row>
    <row r="38" spans="1:23">
      <c r="A38" s="52"/>
      <c r="C38" s="20"/>
      <c r="D38" s="20"/>
      <c r="E38" s="20"/>
      <c r="F38" s="59"/>
      <c r="G38" s="21"/>
      <c r="I38" s="20"/>
      <c r="K38" s="382"/>
      <c r="L38" s="298"/>
      <c r="O38" s="20"/>
      <c r="P38" s="20"/>
      <c r="Q38" s="20"/>
      <c r="R38" s="20"/>
      <c r="T38" s="23"/>
      <c r="U38" s="20"/>
      <c r="V38" s="23"/>
      <c r="W38" s="23"/>
    </row>
    <row r="39" spans="1:23">
      <c r="A39" s="52"/>
      <c r="C39" s="23" t="s">
        <v>43</v>
      </c>
      <c r="D39" s="23"/>
      <c r="E39" s="23"/>
      <c r="F39" s="72"/>
      <c r="G39" s="73"/>
      <c r="K39" s="382"/>
      <c r="L39" s="298"/>
      <c r="R39" s="20"/>
      <c r="T39" s="20"/>
      <c r="U39" s="20"/>
      <c r="V39" s="20"/>
      <c r="W39" s="23"/>
    </row>
    <row r="40" spans="1:23">
      <c r="A40" s="52" t="s">
        <v>145</v>
      </c>
      <c r="C40" s="23" t="s">
        <v>141</v>
      </c>
      <c r="D40" s="23"/>
      <c r="E40" s="23"/>
      <c r="F40" s="59" t="s">
        <v>822</v>
      </c>
      <c r="G40" s="21"/>
      <c r="I40" s="42">
        <f>+'Attachment H-30A'!I169</f>
        <v>1262387.7659345081</v>
      </c>
      <c r="K40" s="382"/>
      <c r="L40" s="298"/>
      <c r="O40" s="20"/>
      <c r="P40" s="20"/>
      <c r="Q40" s="20"/>
      <c r="R40" s="20"/>
      <c r="T40" s="20"/>
      <c r="U40" s="20"/>
      <c r="V40" s="20"/>
      <c r="W40" s="23"/>
    </row>
    <row r="41" spans="1:23">
      <c r="A41" s="52" t="s">
        <v>168</v>
      </c>
      <c r="B41" s="70"/>
      <c r="C41" s="20" t="s">
        <v>143</v>
      </c>
      <c r="D41" s="20"/>
      <c r="E41" s="20"/>
      <c r="F41" s="59" t="s">
        <v>329</v>
      </c>
      <c r="G41" s="21"/>
      <c r="I41" s="382">
        <f>IF(I16=0,0,I40/I16)</f>
        <v>7.9378825358712712E-2</v>
      </c>
      <c r="K41" s="60">
        <f>I41</f>
        <v>7.9378825358712712E-2</v>
      </c>
      <c r="L41" s="299"/>
      <c r="O41" s="60"/>
      <c r="P41" s="60"/>
      <c r="Q41" s="60"/>
      <c r="R41" s="20"/>
      <c r="U41" s="74"/>
      <c r="V41" s="51"/>
      <c r="W41" s="20"/>
    </row>
    <row r="42" spans="1:23">
      <c r="A42" s="52"/>
      <c r="C42" s="23"/>
      <c r="D42" s="23"/>
      <c r="E42" s="23"/>
      <c r="F42" s="59"/>
      <c r="G42" s="21"/>
      <c r="I42" s="297"/>
      <c r="K42" s="382"/>
      <c r="L42" s="298"/>
      <c r="O42" s="20"/>
      <c r="P42" s="20"/>
      <c r="Q42" s="20"/>
      <c r="R42" s="20"/>
      <c r="S42" s="73"/>
      <c r="T42" s="20"/>
      <c r="U42" s="20"/>
      <c r="V42" s="20"/>
      <c r="W42" s="23"/>
    </row>
    <row r="43" spans="1:23">
      <c r="A43" s="65" t="s">
        <v>169</v>
      </c>
      <c r="B43" s="66"/>
      <c r="C43" s="57" t="s">
        <v>146</v>
      </c>
      <c r="D43" s="57"/>
      <c r="E43" s="57"/>
      <c r="F43" s="67" t="s">
        <v>172</v>
      </c>
      <c r="G43" s="53"/>
      <c r="I43" s="382">
        <f>+I41+I37</f>
        <v>9.9170037647988679E-2</v>
      </c>
      <c r="K43" s="68">
        <f>K37+K41</f>
        <v>9.9170037647988679E-2</v>
      </c>
      <c r="L43" s="300"/>
      <c r="O43" s="68"/>
      <c r="P43" s="68"/>
      <c r="Q43" s="68"/>
      <c r="R43" s="20"/>
      <c r="S43" s="73"/>
      <c r="T43" s="20"/>
      <c r="U43" s="20"/>
      <c r="V43" s="20"/>
      <c r="W43" s="23"/>
    </row>
    <row r="44" spans="1:23">
      <c r="R44" s="75"/>
      <c r="S44" s="75"/>
      <c r="T44" s="20"/>
      <c r="U44" s="20"/>
      <c r="V44" s="20"/>
      <c r="W44" s="23"/>
    </row>
    <row r="45" spans="1:23">
      <c r="A45" s="18"/>
      <c r="H45" s="20"/>
      <c r="R45" s="20"/>
      <c r="S45" s="20"/>
      <c r="T45" s="20"/>
      <c r="U45" s="20"/>
      <c r="V45" s="51"/>
      <c r="W45" s="20" t="s">
        <v>2</v>
      </c>
    </row>
    <row r="46" spans="1:23">
      <c r="S46" s="46"/>
    </row>
    <row r="47" spans="1:23">
      <c r="K47" s="22" t="s">
        <v>324</v>
      </c>
      <c r="S47" s="46"/>
      <c r="U47" s="22" t="s">
        <v>323</v>
      </c>
    </row>
    <row r="48" spans="1:23">
      <c r="A48" s="18"/>
      <c r="C48" s="23"/>
      <c r="D48" s="23"/>
      <c r="E48" s="23"/>
      <c r="F48" s="45" t="str">
        <f>+F3</f>
        <v>Attachment 1</v>
      </c>
      <c r="I48" s="45"/>
      <c r="P48" s="45" t="str">
        <f>+F48</f>
        <v>Attachment 1</v>
      </c>
      <c r="R48" s="20"/>
      <c r="S48" s="46"/>
      <c r="T48" s="20"/>
      <c r="U48" s="23"/>
      <c r="V48" s="20"/>
      <c r="W48" s="23"/>
    </row>
    <row r="49" spans="1:23">
      <c r="A49" s="18"/>
      <c r="C49" s="23"/>
      <c r="D49" s="23"/>
      <c r="E49" s="23"/>
      <c r="F49" s="45" t="str">
        <f>+F4</f>
        <v>Project Revenue Requirement Worksheet</v>
      </c>
      <c r="I49" s="45"/>
      <c r="N49" s="20"/>
      <c r="O49" s="20"/>
      <c r="P49" s="45" t="str">
        <f>+F49</f>
        <v>Project Revenue Requirement Worksheet</v>
      </c>
      <c r="Q49" s="20"/>
      <c r="R49" s="20"/>
      <c r="T49" s="20"/>
      <c r="U49" s="23"/>
      <c r="V49" s="20"/>
      <c r="W49" s="23"/>
    </row>
    <row r="50" spans="1:23" ht="14.25" customHeight="1">
      <c r="A50" s="18"/>
      <c r="F50" s="45" t="str">
        <f>+F5</f>
        <v>Transource Maryland, LLC</v>
      </c>
      <c r="P50" s="45" t="str">
        <f>+F50</f>
        <v>Transource Maryland, LLC</v>
      </c>
      <c r="R50" s="20"/>
      <c r="T50" s="20"/>
      <c r="U50" s="23"/>
      <c r="V50" s="20"/>
      <c r="W50" s="23"/>
    </row>
    <row r="51" spans="1:23">
      <c r="A51" s="18"/>
      <c r="F51" s="57"/>
      <c r="G51" s="57"/>
      <c r="I51" s="23"/>
      <c r="J51" s="23"/>
      <c r="K51" s="23"/>
      <c r="L51" s="23"/>
      <c r="M51" s="23"/>
      <c r="N51" s="23"/>
      <c r="O51" s="23"/>
      <c r="P51" s="23"/>
      <c r="Q51" s="23"/>
      <c r="R51" s="20"/>
      <c r="S51" s="20"/>
      <c r="T51" s="20"/>
      <c r="U51" s="23"/>
      <c r="V51" s="20"/>
      <c r="W51" s="23"/>
    </row>
    <row r="52" spans="1:23" ht="53.25" customHeight="1">
      <c r="A52" s="18"/>
      <c r="C52" s="876" t="s">
        <v>823</v>
      </c>
      <c r="D52" s="876"/>
      <c r="E52" s="876"/>
      <c r="F52" s="876"/>
      <c r="G52" s="876"/>
      <c r="H52" s="876"/>
      <c r="I52" s="876"/>
      <c r="J52" s="876"/>
      <c r="K52" s="876"/>
      <c r="L52" s="336"/>
      <c r="M52" s="23"/>
      <c r="N52" s="23"/>
      <c r="O52" s="23"/>
      <c r="P52" s="23"/>
      <c r="Q52" s="23"/>
      <c r="R52" s="20"/>
      <c r="S52" s="20"/>
      <c r="T52" s="20"/>
      <c r="U52" s="23"/>
      <c r="V52" s="20"/>
      <c r="W52" s="23"/>
    </row>
    <row r="53" spans="1:23" ht="28.5" customHeight="1">
      <c r="A53" s="18"/>
      <c r="C53" s="877" t="s">
        <v>661</v>
      </c>
      <c r="D53" s="877"/>
      <c r="E53" s="877"/>
      <c r="F53" s="877"/>
      <c r="G53" s="877"/>
      <c r="H53" s="877"/>
      <c r="I53" s="877"/>
      <c r="J53" s="877"/>
      <c r="K53" s="877"/>
      <c r="L53" s="23"/>
      <c r="M53" s="23"/>
      <c r="N53" s="23"/>
      <c r="O53" s="23"/>
      <c r="P53" s="23"/>
      <c r="Q53" s="23"/>
      <c r="R53" s="20"/>
      <c r="S53" s="20"/>
      <c r="T53" s="20"/>
      <c r="U53" s="23"/>
      <c r="V53" s="20"/>
      <c r="W53" s="23"/>
    </row>
    <row r="54" spans="1:23">
      <c r="A54" s="18"/>
      <c r="F54" s="57"/>
      <c r="G54" s="57"/>
      <c r="I54" s="23"/>
      <c r="J54" s="23"/>
      <c r="K54" s="23"/>
      <c r="L54" s="23"/>
      <c r="M54" s="23"/>
      <c r="N54" s="23"/>
      <c r="O54" s="23"/>
      <c r="P54" s="23"/>
      <c r="Q54" s="23"/>
      <c r="R54" s="20"/>
      <c r="S54" s="20"/>
      <c r="T54" s="20"/>
      <c r="U54" s="23"/>
      <c r="V54" s="20"/>
      <c r="W54" s="23"/>
    </row>
    <row r="55" spans="1:23">
      <c r="A55" s="18"/>
      <c r="C55" s="76">
        <v>-1</v>
      </c>
      <c r="D55" s="76"/>
      <c r="E55" s="76">
        <v>-2</v>
      </c>
      <c r="F55" s="76">
        <v>-3</v>
      </c>
      <c r="G55" s="76">
        <v>-4</v>
      </c>
      <c r="H55" s="76">
        <v>-5</v>
      </c>
      <c r="I55" s="76">
        <v>-6</v>
      </c>
      <c r="J55" s="76">
        <v>-7</v>
      </c>
      <c r="K55" s="76">
        <v>-8</v>
      </c>
      <c r="L55" s="76"/>
      <c r="M55" s="76">
        <v>-9</v>
      </c>
      <c r="N55" s="76">
        <v>-10</v>
      </c>
      <c r="O55" s="76">
        <v>-11</v>
      </c>
      <c r="P55" s="76">
        <v>-12</v>
      </c>
      <c r="Q55" s="76" t="s">
        <v>293</v>
      </c>
      <c r="R55" s="76">
        <v>-13</v>
      </c>
      <c r="S55" s="166" t="s">
        <v>260</v>
      </c>
      <c r="T55" s="166" t="s">
        <v>261</v>
      </c>
      <c r="U55" s="166" t="s">
        <v>271</v>
      </c>
      <c r="V55" s="20"/>
      <c r="W55" s="23"/>
    </row>
    <row r="56" spans="1:23" ht="53.25" customHeight="1">
      <c r="A56" s="412" t="s">
        <v>148</v>
      </c>
      <c r="B56" s="77"/>
      <c r="C56" s="77" t="s">
        <v>310</v>
      </c>
      <c r="D56" s="77" t="s">
        <v>576</v>
      </c>
      <c r="E56" s="307" t="s">
        <v>547</v>
      </c>
      <c r="F56" s="78" t="s">
        <v>149</v>
      </c>
      <c r="G56" s="78" t="s">
        <v>135</v>
      </c>
      <c r="H56" s="79" t="s">
        <v>150</v>
      </c>
      <c r="I56" s="78" t="s">
        <v>151</v>
      </c>
      <c r="J56" s="78" t="s">
        <v>146</v>
      </c>
      <c r="K56" s="79" t="s">
        <v>152</v>
      </c>
      <c r="L56" s="412" t="s">
        <v>148</v>
      </c>
      <c r="M56" s="78" t="s">
        <v>173</v>
      </c>
      <c r="N56" s="80" t="s">
        <v>153</v>
      </c>
      <c r="O56" s="80" t="s">
        <v>495</v>
      </c>
      <c r="P56" s="80" t="s">
        <v>174</v>
      </c>
      <c r="Q56" s="80" t="s">
        <v>291</v>
      </c>
      <c r="R56" s="80" t="s">
        <v>664</v>
      </c>
      <c r="S56" s="80" t="s">
        <v>180</v>
      </c>
      <c r="T56" s="80" t="s">
        <v>154</v>
      </c>
      <c r="U56" s="80" t="s">
        <v>565</v>
      </c>
      <c r="V56" s="20"/>
      <c r="W56" s="23"/>
    </row>
    <row r="57" spans="1:23" ht="46.5" customHeight="1">
      <c r="A57" s="413"/>
      <c r="B57" s="81"/>
      <c r="C57" s="81"/>
      <c r="D57" s="81"/>
      <c r="E57" s="81"/>
      <c r="F57" s="82" t="s">
        <v>104</v>
      </c>
      <c r="G57" s="82" t="s">
        <v>265</v>
      </c>
      <c r="H57" s="83" t="s">
        <v>155</v>
      </c>
      <c r="I57" s="82" t="s">
        <v>486</v>
      </c>
      <c r="J57" s="179" t="s">
        <v>266</v>
      </c>
      <c r="K57" s="227" t="s">
        <v>156</v>
      </c>
      <c r="L57" s="413"/>
      <c r="M57" s="82" t="s">
        <v>158</v>
      </c>
      <c r="N57" s="227" t="s">
        <v>157</v>
      </c>
      <c r="O57" s="82" t="s">
        <v>233</v>
      </c>
      <c r="P57" s="227" t="s">
        <v>289</v>
      </c>
      <c r="Q57" s="84" t="s">
        <v>292</v>
      </c>
      <c r="R57" s="179" t="s">
        <v>739</v>
      </c>
      <c r="S57" s="84" t="s">
        <v>272</v>
      </c>
      <c r="T57" s="85" t="s">
        <v>548</v>
      </c>
      <c r="U57" s="84" t="s">
        <v>584</v>
      </c>
      <c r="V57" s="20"/>
      <c r="W57" s="23"/>
    </row>
    <row r="58" spans="1:23">
      <c r="A58" s="414"/>
      <c r="B58" s="23"/>
      <c r="C58" s="23"/>
      <c r="D58" s="23"/>
      <c r="E58" s="23"/>
      <c r="F58" s="23"/>
      <c r="G58" s="23"/>
      <c r="H58" s="86"/>
      <c r="I58" s="23"/>
      <c r="J58" s="23"/>
      <c r="K58" s="86"/>
      <c r="L58" s="414"/>
      <c r="M58" s="23"/>
      <c r="N58" s="86"/>
      <c r="O58" s="224"/>
      <c r="P58" s="86"/>
      <c r="Q58" s="86"/>
      <c r="R58" s="23"/>
      <c r="S58" s="178"/>
      <c r="T58" s="20"/>
      <c r="U58" s="87"/>
      <c r="V58" s="20"/>
      <c r="W58" s="23"/>
    </row>
    <row r="59" spans="1:23">
      <c r="A59" s="389" t="s">
        <v>500</v>
      </c>
      <c r="B59" s="88"/>
      <c r="C59" s="416" t="s">
        <v>848</v>
      </c>
      <c r="D59" s="416" t="s">
        <v>577</v>
      </c>
      <c r="E59" s="416" t="s">
        <v>849</v>
      </c>
      <c r="F59" s="123">
        <f>+I15</f>
        <v>15925058.953979786</v>
      </c>
      <c r="G59" s="298">
        <f>$K$33</f>
        <v>6.7069585072801032E-3</v>
      </c>
      <c r="H59" s="213">
        <f>F59*G59</f>
        <v>106808.70963033191</v>
      </c>
      <c r="I59" s="89">
        <f>+I16</f>
        <v>15903331.401413172</v>
      </c>
      <c r="J59" s="298">
        <f>$K$43</f>
        <v>9.9170037647988679E-2</v>
      </c>
      <c r="K59" s="213">
        <f>I59*J59</f>
        <v>1577133.973806585</v>
      </c>
      <c r="L59" s="389" t="str">
        <f>+A59</f>
        <v>1a</v>
      </c>
      <c r="M59" s="123">
        <f>+'Attachment H-30A'!D137+'Attachment H-30A'!D139</f>
        <v>44667.927938520668</v>
      </c>
      <c r="N59" s="213">
        <f>H59+K59+M59</f>
        <v>1728610.6113754376</v>
      </c>
      <c r="O59" s="225">
        <v>0</v>
      </c>
      <c r="P59" s="213">
        <f>O59/100*'2-Incentive ROE'!$J$38*I59</f>
        <v>0</v>
      </c>
      <c r="Q59" s="213">
        <f>+N59+P59</f>
        <v>1728610.6113754376</v>
      </c>
      <c r="R59" s="123">
        <v>0</v>
      </c>
      <c r="S59" s="213">
        <f>+N59+P59-R59</f>
        <v>1728610.6113754376</v>
      </c>
      <c r="T59" s="123">
        <f>'3-Project True-up'!L19</f>
        <v>177913.21431827277</v>
      </c>
      <c r="U59" s="213">
        <f>+S59+T59</f>
        <v>1906523.8256937102</v>
      </c>
    </row>
    <row r="60" spans="1:23">
      <c r="A60" s="389" t="s">
        <v>501</v>
      </c>
      <c r="B60" s="88"/>
      <c r="C60" s="416"/>
      <c r="D60" s="416"/>
      <c r="E60" s="417"/>
      <c r="F60" s="123">
        <v>0</v>
      </c>
      <c r="G60" s="298">
        <f>$K$33</f>
        <v>6.7069585072801032E-3</v>
      </c>
      <c r="H60" s="213">
        <f>F60*G60</f>
        <v>0</v>
      </c>
      <c r="I60" s="89">
        <v>0</v>
      </c>
      <c r="J60" s="298">
        <f>$K$43</f>
        <v>9.9170037647988679E-2</v>
      </c>
      <c r="K60" s="213">
        <f>I60*J60</f>
        <v>0</v>
      </c>
      <c r="L60" s="389" t="str">
        <f>+A60</f>
        <v>1b</v>
      </c>
      <c r="M60" s="123">
        <v>0</v>
      </c>
      <c r="N60" s="213">
        <f>H60+K60+M60</f>
        <v>0</v>
      </c>
      <c r="O60" s="225">
        <v>0</v>
      </c>
      <c r="P60" s="213">
        <f>O60/100*'2-Incentive ROE'!$J$38*I60</f>
        <v>0</v>
      </c>
      <c r="Q60" s="213">
        <f>+N60+P60</f>
        <v>0</v>
      </c>
      <c r="R60" s="123">
        <v>0</v>
      </c>
      <c r="S60" s="213">
        <f>+N60+P60-R60</f>
        <v>0</v>
      </c>
      <c r="T60" s="123">
        <f>+'3-Project True-up'!L20</f>
        <v>0</v>
      </c>
      <c r="U60" s="213">
        <f>+S60+T60</f>
        <v>0</v>
      </c>
    </row>
    <row r="61" spans="1:23">
      <c r="A61" s="393">
        <v>2</v>
      </c>
      <c r="B61" s="394"/>
      <c r="C61" s="394" t="s">
        <v>579</v>
      </c>
      <c r="D61" s="394"/>
      <c r="E61" s="409"/>
      <c r="F61" s="411">
        <f>+F59+F60</f>
        <v>15925058.953979786</v>
      </c>
      <c r="G61" s="387"/>
      <c r="H61" s="388">
        <f>+H59+H60</f>
        <v>106808.70963033191</v>
      </c>
      <c r="I61" s="410">
        <f>+I59+I60</f>
        <v>15903331.401413172</v>
      </c>
      <c r="J61" s="387"/>
      <c r="K61" s="388">
        <f>+K59+K60</f>
        <v>1577133.973806585</v>
      </c>
      <c r="L61" s="407">
        <f>+A61</f>
        <v>2</v>
      </c>
      <c r="M61" s="411">
        <f t="shared" ref="M61" si="0">+M59+M60</f>
        <v>44667.927938520668</v>
      </c>
      <c r="N61" s="388">
        <f>+N59+N60</f>
        <v>1728610.6113754376</v>
      </c>
      <c r="O61" s="391"/>
      <c r="P61" s="388">
        <f t="shared" ref="P61:U61" si="1">+P59+P60</f>
        <v>0</v>
      </c>
      <c r="Q61" s="388">
        <f t="shared" si="1"/>
        <v>1728610.6113754376</v>
      </c>
      <c r="R61" s="411">
        <f t="shared" si="1"/>
        <v>0</v>
      </c>
      <c r="S61" s="388">
        <f t="shared" si="1"/>
        <v>1728610.6113754376</v>
      </c>
      <c r="T61" s="411">
        <f t="shared" si="1"/>
        <v>177913.21431827277</v>
      </c>
      <c r="U61" s="388">
        <f t="shared" si="1"/>
        <v>1906523.8256937102</v>
      </c>
    </row>
    <row r="62" spans="1:23">
      <c r="A62" s="389"/>
      <c r="B62" s="88"/>
      <c r="C62" s="88"/>
      <c r="D62" s="88"/>
      <c r="E62" s="404"/>
      <c r="F62" s="42"/>
      <c r="G62" s="298"/>
      <c r="H62" s="213"/>
      <c r="I62" s="405"/>
      <c r="J62" s="298"/>
      <c r="K62" s="213"/>
      <c r="L62" s="389"/>
      <c r="M62" s="42"/>
      <c r="N62" s="213"/>
      <c r="O62" s="390"/>
      <c r="P62" s="213"/>
      <c r="Q62" s="213"/>
      <c r="R62" s="42"/>
      <c r="S62" s="213"/>
      <c r="T62" s="42"/>
      <c r="U62" s="213"/>
    </row>
    <row r="63" spans="1:23">
      <c r="A63" s="389" t="s">
        <v>330</v>
      </c>
      <c r="B63" s="88"/>
      <c r="C63" s="416"/>
      <c r="D63" s="416" t="s">
        <v>578</v>
      </c>
      <c r="E63" s="417"/>
      <c r="F63" s="123">
        <v>0</v>
      </c>
      <c r="G63" s="298">
        <f>$K$33</f>
        <v>6.7069585072801032E-3</v>
      </c>
      <c r="H63" s="213">
        <f>F63*G63</f>
        <v>0</v>
      </c>
      <c r="I63" s="89">
        <v>0</v>
      </c>
      <c r="J63" s="298">
        <f>$K$43</f>
        <v>9.9170037647988679E-2</v>
      </c>
      <c r="K63" s="213">
        <f>I63*J63</f>
        <v>0</v>
      </c>
      <c r="L63" s="389" t="str">
        <f t="shared" ref="L63:L69" si="2">+A63</f>
        <v>3a</v>
      </c>
      <c r="M63" s="123">
        <v>0</v>
      </c>
      <c r="N63" s="213">
        <f>H63+K63+M63</f>
        <v>0</v>
      </c>
      <c r="O63" s="225">
        <v>0</v>
      </c>
      <c r="P63" s="213">
        <f>O63/100*'2-Incentive ROE'!$J$38*I63</f>
        <v>0</v>
      </c>
      <c r="Q63" s="213">
        <f>+N63+P63</f>
        <v>0</v>
      </c>
      <c r="R63" s="123">
        <v>0</v>
      </c>
      <c r="S63" s="213">
        <f>+N63+P63-R63</f>
        <v>0</v>
      </c>
      <c r="T63" s="123">
        <f>+'3-Project True-up'!L23</f>
        <v>0</v>
      </c>
      <c r="U63" s="213">
        <f>+S63+T63</f>
        <v>0</v>
      </c>
    </row>
    <row r="64" spans="1:23">
      <c r="A64" s="389" t="s">
        <v>331</v>
      </c>
      <c r="B64" s="88"/>
      <c r="C64" s="416"/>
      <c r="D64" s="416"/>
      <c r="E64" s="417"/>
      <c r="F64" s="123">
        <v>0</v>
      </c>
      <c r="G64" s="298">
        <f>$K$33</f>
        <v>6.7069585072801032E-3</v>
      </c>
      <c r="H64" s="213">
        <f>F64*G64</f>
        <v>0</v>
      </c>
      <c r="I64" s="89">
        <v>0</v>
      </c>
      <c r="J64" s="298">
        <f>$K$43</f>
        <v>9.9170037647988679E-2</v>
      </c>
      <c r="K64" s="213">
        <f>I64*J64</f>
        <v>0</v>
      </c>
      <c r="L64" s="389" t="str">
        <f t="shared" si="2"/>
        <v>3b</v>
      </c>
      <c r="M64" s="123">
        <v>0</v>
      </c>
      <c r="N64" s="213">
        <f>H64+K64+M64</f>
        <v>0</v>
      </c>
      <c r="O64" s="225">
        <v>0</v>
      </c>
      <c r="P64" s="213">
        <f>O64/100*'2-Incentive ROE'!$J$38*I64</f>
        <v>0</v>
      </c>
      <c r="Q64" s="213">
        <f>+N64+P64</f>
        <v>0</v>
      </c>
      <c r="R64" s="123">
        <v>0</v>
      </c>
      <c r="S64" s="213">
        <f>+N64+P64-R64</f>
        <v>0</v>
      </c>
      <c r="T64" s="123">
        <f>+'3-Project True-up'!L24</f>
        <v>0</v>
      </c>
      <c r="U64" s="213">
        <f>+S64+T64</f>
        <v>0</v>
      </c>
    </row>
    <row r="65" spans="1:21">
      <c r="A65" s="393">
        <v>4</v>
      </c>
      <c r="B65" s="394"/>
      <c r="C65" s="394" t="s">
        <v>580</v>
      </c>
      <c r="D65" s="394"/>
      <c r="E65" s="409"/>
      <c r="F65" s="411">
        <f>+F63+F64</f>
        <v>0</v>
      </c>
      <c r="G65" s="387"/>
      <c r="H65" s="388">
        <f>+H63+H64</f>
        <v>0</v>
      </c>
      <c r="I65" s="410">
        <f>+I63+I64</f>
        <v>0</v>
      </c>
      <c r="J65" s="387"/>
      <c r="K65" s="388">
        <f>+K63+K64</f>
        <v>0</v>
      </c>
      <c r="L65" s="407">
        <f t="shared" si="2"/>
        <v>4</v>
      </c>
      <c r="M65" s="411">
        <f>+M63+M64</f>
        <v>0</v>
      </c>
      <c r="N65" s="388">
        <f>+N63+N64</f>
        <v>0</v>
      </c>
      <c r="O65" s="391"/>
      <c r="P65" s="388">
        <f t="shared" ref="P65:U65" si="3">+P63+P64</f>
        <v>0</v>
      </c>
      <c r="Q65" s="388">
        <f t="shared" si="3"/>
        <v>0</v>
      </c>
      <c r="R65" s="411">
        <f t="shared" si="3"/>
        <v>0</v>
      </c>
      <c r="S65" s="388">
        <f t="shared" si="3"/>
        <v>0</v>
      </c>
      <c r="T65" s="411">
        <f t="shared" si="3"/>
        <v>0</v>
      </c>
      <c r="U65" s="388">
        <f t="shared" si="3"/>
        <v>0</v>
      </c>
    </row>
    <row r="66" spans="1:21">
      <c r="A66" s="392"/>
      <c r="B66" s="88"/>
      <c r="C66" s="88"/>
      <c r="D66" s="88"/>
      <c r="E66" s="404"/>
      <c r="F66" s="42"/>
      <c r="G66" s="298"/>
      <c r="H66" s="213"/>
      <c r="I66" s="405"/>
      <c r="J66" s="298"/>
      <c r="K66" s="213"/>
      <c r="L66" s="415"/>
      <c r="M66" s="42"/>
      <c r="N66" s="213"/>
      <c r="O66" s="390"/>
      <c r="P66" s="213"/>
      <c r="Q66" s="213"/>
      <c r="R66" s="42"/>
      <c r="S66" s="213"/>
      <c r="T66" s="42"/>
      <c r="U66" s="213"/>
    </row>
    <row r="67" spans="1:21">
      <c r="A67" s="392">
        <f>+A65+1</f>
        <v>5</v>
      </c>
      <c r="B67" s="88"/>
      <c r="C67" s="416" t="s">
        <v>404</v>
      </c>
      <c r="D67" s="416"/>
      <c r="E67" s="417"/>
      <c r="F67" s="123"/>
      <c r="G67" s="298"/>
      <c r="H67" s="213"/>
      <c r="I67" s="89"/>
      <c r="J67" s="298"/>
      <c r="K67" s="213"/>
      <c r="L67" s="392">
        <f t="shared" si="2"/>
        <v>5</v>
      </c>
      <c r="M67" s="123"/>
      <c r="N67" s="213"/>
      <c r="O67" s="225"/>
      <c r="P67" s="213"/>
      <c r="Q67" s="213"/>
      <c r="R67" s="123"/>
      <c r="S67" s="213"/>
      <c r="T67" s="123"/>
      <c r="U67" s="213"/>
    </row>
    <row r="68" spans="1:21">
      <c r="A68" s="325"/>
      <c r="B68" s="41"/>
      <c r="C68" s="41"/>
      <c r="D68" s="41"/>
      <c r="E68" s="41"/>
      <c r="F68" s="386"/>
      <c r="G68" s="41"/>
      <c r="H68" s="214"/>
      <c r="I68" s="41"/>
      <c r="J68" s="41"/>
      <c r="K68" s="214"/>
      <c r="L68" s="325"/>
      <c r="M68" s="41"/>
      <c r="N68" s="214"/>
      <c r="O68" s="226"/>
      <c r="P68" s="371"/>
      <c r="Q68" s="371"/>
      <c r="R68" s="165"/>
      <c r="S68" s="164"/>
      <c r="T68" s="41"/>
      <c r="U68" s="214">
        <f>N68+T68</f>
        <v>0</v>
      </c>
    </row>
    <row r="69" spans="1:21">
      <c r="A69" s="464">
        <f>+A67+1</f>
        <v>6</v>
      </c>
      <c r="B69" s="465"/>
      <c r="C69" s="81" t="s">
        <v>159</v>
      </c>
      <c r="D69" s="81"/>
      <c r="E69" s="81"/>
      <c r="F69" s="466">
        <f>+F61+F65+F67</f>
        <v>15925058.953979786</v>
      </c>
      <c r="G69" s="467"/>
      <c r="H69" s="470">
        <f>+H61+H65+H67</f>
        <v>106808.70963033191</v>
      </c>
      <c r="I69" s="466">
        <f>+I61+I65+I67</f>
        <v>15903331.401413172</v>
      </c>
      <c r="J69" s="468"/>
      <c r="K69" s="470">
        <f>+K61+K65+K67</f>
        <v>1577133.973806585</v>
      </c>
      <c r="L69" s="464">
        <f t="shared" si="2"/>
        <v>6</v>
      </c>
      <c r="M69" s="466">
        <f>+M61+M65+M67</f>
        <v>44667.927938520668</v>
      </c>
      <c r="N69" s="470">
        <f>+N61+N65+N67</f>
        <v>1728610.6113754376</v>
      </c>
      <c r="O69" s="469"/>
      <c r="P69" s="470">
        <f t="shared" ref="P69:U69" si="4">+P61+P65+P67</f>
        <v>0</v>
      </c>
      <c r="Q69" s="470">
        <f t="shared" si="4"/>
        <v>1728610.6113754376</v>
      </c>
      <c r="R69" s="470">
        <f t="shared" si="4"/>
        <v>0</v>
      </c>
      <c r="S69" s="470">
        <f t="shared" si="4"/>
        <v>1728610.6113754376</v>
      </c>
      <c r="T69" s="470">
        <f t="shared" si="4"/>
        <v>177913.21431827277</v>
      </c>
      <c r="U69" s="470">
        <f t="shared" si="4"/>
        <v>1906523.8256937102</v>
      </c>
    </row>
    <row r="70" spans="1:21">
      <c r="M70" s="44"/>
      <c r="N70" s="44"/>
      <c r="O70" s="44"/>
      <c r="P70" s="44"/>
      <c r="Q70" s="44"/>
    </row>
    <row r="71" spans="1:21">
      <c r="M71" s="44"/>
      <c r="N71" s="44"/>
      <c r="O71" s="44"/>
      <c r="P71" s="44"/>
      <c r="Q71" s="44"/>
    </row>
    <row r="72" spans="1:21">
      <c r="A72" s="45"/>
      <c r="L72" s="45"/>
    </row>
    <row r="73" spans="1:21" ht="13.5" thickBot="1">
      <c r="A73" s="408" t="s">
        <v>522</v>
      </c>
      <c r="L73" s="408" t="str">
        <f>+A73</f>
        <v>Notes</v>
      </c>
    </row>
    <row r="74" spans="1:21" ht="27.75" customHeight="1">
      <c r="A74" s="90" t="s">
        <v>62</v>
      </c>
      <c r="C74" s="874" t="s">
        <v>824</v>
      </c>
      <c r="D74" s="874"/>
      <c r="E74" s="874"/>
      <c r="F74" s="874"/>
      <c r="G74" s="874"/>
      <c r="H74" s="874"/>
      <c r="I74" s="874"/>
      <c r="J74" s="874"/>
      <c r="K74" s="874"/>
      <c r="L74" s="90" t="str">
        <f>+A74</f>
        <v>A</v>
      </c>
      <c r="M74" s="874" t="str">
        <f>+C74</f>
        <v>Gross Transmission Plant is that identified on page 2 line 2 of Attachment H-30A inclusive of any CWIP included in rate base when authorized by FERC order.</v>
      </c>
      <c r="N74" s="874"/>
      <c r="O74" s="874"/>
      <c r="P74" s="874"/>
      <c r="Q74" s="874"/>
      <c r="R74" s="874"/>
      <c r="S74" s="874"/>
      <c r="T74" s="874"/>
      <c r="U74" s="874"/>
    </row>
    <row r="75" spans="1:21" ht="29.25" customHeight="1">
      <c r="A75" s="90" t="s">
        <v>63</v>
      </c>
      <c r="C75" s="874" t="s">
        <v>825</v>
      </c>
      <c r="D75" s="874"/>
      <c r="E75" s="874"/>
      <c r="F75" s="874"/>
      <c r="G75" s="874"/>
      <c r="H75" s="874"/>
      <c r="I75" s="874"/>
      <c r="J75" s="874"/>
      <c r="K75" s="874"/>
      <c r="L75" s="90" t="str">
        <f t="shared" ref="L75:L82" si="5">+A75</f>
        <v>B</v>
      </c>
      <c r="M75" s="874" t="str">
        <f t="shared" ref="M75:M82" si="6">+C75</f>
        <v>Net Plant is that identified on page 2 line 14 of Attachment H-30A inclusive of any CWIP or unamortized Abandoned Plant included in rate base when authorized by FERC order less any prefunded AFUDC, if applicable.</v>
      </c>
      <c r="N75" s="874"/>
      <c r="O75" s="874"/>
      <c r="P75" s="874"/>
      <c r="Q75" s="874"/>
      <c r="R75" s="874"/>
      <c r="S75" s="874"/>
      <c r="T75" s="874"/>
      <c r="U75" s="874"/>
    </row>
    <row r="76" spans="1:21" ht="15" customHeight="1">
      <c r="A76" s="90" t="s">
        <v>64</v>
      </c>
      <c r="B76"/>
      <c r="C76" s="874" t="s">
        <v>629</v>
      </c>
      <c r="D76" s="874"/>
      <c r="E76" s="874"/>
      <c r="F76" s="874"/>
      <c r="G76" s="874"/>
      <c r="H76" s="874"/>
      <c r="I76" s="874"/>
      <c r="J76" s="874"/>
      <c r="K76" s="874"/>
      <c r="L76" s="90" t="str">
        <f t="shared" si="5"/>
        <v>C</v>
      </c>
      <c r="M76" s="874" t="str">
        <f t="shared" si="6"/>
        <v>General and Intangible Depreciation and Amortization Expense includes all expense not directly associated with a project, which is entered on page 3 , column 9.</v>
      </c>
      <c r="N76" s="874"/>
      <c r="O76" s="874"/>
      <c r="P76" s="874"/>
      <c r="Q76" s="874"/>
      <c r="R76" s="874"/>
      <c r="S76" s="874"/>
      <c r="T76" s="874"/>
      <c r="U76" s="874"/>
    </row>
    <row r="77" spans="1:21" ht="30" customHeight="1">
      <c r="A77" s="90" t="s">
        <v>65</v>
      </c>
      <c r="C77" s="874" t="s">
        <v>498</v>
      </c>
      <c r="D77" s="874"/>
      <c r="E77" s="874"/>
      <c r="F77" s="874"/>
      <c r="G77" s="874"/>
      <c r="H77" s="874"/>
      <c r="I77" s="874"/>
      <c r="J77" s="874"/>
      <c r="K77" s="874"/>
      <c r="L77" s="90" t="str">
        <f t="shared" si="5"/>
        <v>D</v>
      </c>
      <c r="M77" s="874" t="str">
        <f t="shared" si="6"/>
        <v xml:space="preserve">Project Gross Plant is the total capital investment including CWIP for the project calculated from Company books and records in the same method as the gross plant value in line 1.  This value includes subsequent capital investments required to maintain the facilities to their original capabilities. </v>
      </c>
      <c r="N77" s="874"/>
      <c r="O77" s="874"/>
      <c r="P77" s="874"/>
      <c r="Q77" s="874"/>
      <c r="R77" s="874"/>
      <c r="S77" s="874"/>
      <c r="T77" s="874"/>
      <c r="U77" s="874"/>
    </row>
    <row r="78" spans="1:21" ht="29.25" customHeight="1">
      <c r="A78" s="90" t="s">
        <v>66</v>
      </c>
      <c r="C78" s="874" t="s">
        <v>792</v>
      </c>
      <c r="D78" s="874"/>
      <c r="E78" s="874"/>
      <c r="F78" s="874"/>
      <c r="G78" s="874"/>
      <c r="H78" s="874"/>
      <c r="I78" s="874"/>
      <c r="J78" s="874"/>
      <c r="K78" s="874"/>
      <c r="L78" s="90" t="str">
        <f t="shared" si="5"/>
        <v>E</v>
      </c>
      <c r="M78" s="874" t="str">
        <f t="shared" si="6"/>
        <v>Project Net Plant is the Project Gross Plant Identified in Column 3 less the associated Accumulated Depreciation plus CWIP in rate base, if applicable and Unamortized Abandoned Plant, if applicable.</v>
      </c>
      <c r="N78" s="874"/>
      <c r="O78" s="874"/>
      <c r="P78" s="874"/>
      <c r="Q78" s="874"/>
      <c r="R78" s="874"/>
      <c r="S78" s="874"/>
      <c r="T78" s="874"/>
      <c r="U78" s="874"/>
    </row>
    <row r="79" spans="1:21" ht="27" customHeight="1">
      <c r="A79" s="90" t="s">
        <v>67</v>
      </c>
      <c r="C79" s="874" t="s">
        <v>826</v>
      </c>
      <c r="D79" s="874"/>
      <c r="E79" s="874"/>
      <c r="F79" s="874"/>
      <c r="G79" s="874"/>
      <c r="H79" s="874"/>
      <c r="I79" s="874"/>
      <c r="J79" s="874"/>
      <c r="K79" s="874"/>
      <c r="L79" s="90" t="str">
        <f t="shared" si="5"/>
        <v>F</v>
      </c>
      <c r="M79" s="874" t="str">
        <f t="shared" si="6"/>
        <v>Project Depreciation Expense is the actual value booked for the project (excluding General and Intangible depreciation) at Attachment H-30A, page 3, line 19, plus amortization of Abandoned Plant at Attachment H-30A, page 3, line 21, if applicable.</v>
      </c>
      <c r="N79" s="874"/>
      <c r="O79" s="874"/>
      <c r="P79" s="874"/>
      <c r="Q79" s="874"/>
      <c r="R79" s="874"/>
      <c r="S79" s="874"/>
      <c r="T79" s="874"/>
      <c r="U79" s="874"/>
    </row>
    <row r="80" spans="1:21">
      <c r="A80" s="370" t="s">
        <v>68</v>
      </c>
      <c r="C80" s="369" t="s">
        <v>499</v>
      </c>
      <c r="D80" s="369"/>
      <c r="E80" s="369"/>
      <c r="F80" s="369"/>
      <c r="G80" s="369"/>
      <c r="H80" s="369"/>
      <c r="I80" s="369"/>
      <c r="J80" s="369"/>
      <c r="K80" s="369"/>
      <c r="L80" s="90" t="str">
        <f t="shared" si="5"/>
        <v>G</v>
      </c>
      <c r="M80" s="874" t="str">
        <f t="shared" si="6"/>
        <v>Requires approval by FERC of incentive return applicable to the specified project(s).</v>
      </c>
      <c r="N80" s="874"/>
      <c r="O80" s="874"/>
      <c r="P80" s="874"/>
      <c r="Q80" s="874"/>
      <c r="R80" s="874"/>
      <c r="S80" s="874"/>
      <c r="T80" s="874"/>
      <c r="U80" s="874"/>
    </row>
    <row r="81" spans="1:21" ht="90.75" customHeight="1">
      <c r="A81" s="90" t="s">
        <v>69</v>
      </c>
      <c r="C81" s="875" t="s">
        <v>853</v>
      </c>
      <c r="D81" s="875"/>
      <c r="E81" s="875"/>
      <c r="F81" s="875"/>
      <c r="G81" s="875"/>
      <c r="H81" s="875"/>
      <c r="I81" s="875"/>
      <c r="J81" s="875"/>
      <c r="K81" s="875"/>
      <c r="L81" s="90" t="str">
        <f t="shared" si="5"/>
        <v>H</v>
      </c>
      <c r="M81" s="874" t="str">
        <f t="shared" si="6"/>
        <v>The Competitive Concession is a reduction in the revenue requirement, if any, that the Company agreed to, for instance, in the process of being selected to build facilities as the result of a competitive process and equals the amount by which the  annual revenue requirement is reduced from the ceiling rate. The Competitive Concession column will also be used to reflect any reduction in the revenue requirement resulting from the following provisions of the Settlement filed in Docket No. ER17-419, after such Settlement becomes effective by its terms: (i) the requirement that the Company cap the equity component of the capital structure for the competitive elements of a project in Pennsylvania and Maryland known as PJM Market Efficiency Project 9A ("Project 9A") at 50% beginning on the earlier of (a) Project 9A's in-service date, (b) the date non-construction debt (i.e., permanent financing) is put in place, or (c) June 1, 2020; and (ii) the requirement that the Company forgo any ROE incentives (including the 50 basis point RTO participation adder) for any Project 9A costs that exceed $210 million on the date the project is placed into service. A workpaper will be prepared supporting the amount of any applicable concession or other revenue requirement reduction reflected in this column.</v>
      </c>
      <c r="N81" s="874"/>
      <c r="O81" s="874"/>
      <c r="P81" s="874"/>
      <c r="Q81" s="874"/>
      <c r="R81" s="874"/>
      <c r="S81" s="874"/>
      <c r="T81" s="874"/>
      <c r="U81" s="874"/>
    </row>
    <row r="82" spans="1:21">
      <c r="A82" s="90" t="s">
        <v>70</v>
      </c>
      <c r="C82" s="875" t="s">
        <v>583</v>
      </c>
      <c r="D82" s="875"/>
      <c r="E82" s="875"/>
      <c r="F82" s="875"/>
      <c r="G82" s="875"/>
      <c r="H82" s="875"/>
      <c r="I82" s="875"/>
      <c r="J82" s="875"/>
      <c r="K82" s="875"/>
      <c r="L82" s="90" t="str">
        <f t="shared" si="5"/>
        <v>I</v>
      </c>
      <c r="M82" s="874" t="str">
        <f t="shared" si="6"/>
        <v>True-Up Adjustment is calculated on the Project True-up Schedule for the relevant true-up year.</v>
      </c>
      <c r="N82" s="874"/>
      <c r="O82" s="874"/>
      <c r="P82" s="874"/>
      <c r="Q82" s="874"/>
      <c r="R82" s="874"/>
      <c r="S82" s="874"/>
      <c r="T82" s="874"/>
      <c r="U82" s="874"/>
    </row>
    <row r="83" spans="1:21" ht="15.75" customHeight="1">
      <c r="A83" s="90"/>
      <c r="C83" s="874"/>
      <c r="D83" s="874"/>
      <c r="E83" s="874"/>
      <c r="F83" s="874"/>
      <c r="G83" s="874"/>
      <c r="H83" s="874"/>
      <c r="I83" s="874"/>
      <c r="J83" s="874"/>
      <c r="K83" s="874"/>
      <c r="L83" s="335"/>
      <c r="M83" s="369"/>
      <c r="N83" s="369"/>
      <c r="O83" s="369"/>
      <c r="P83" s="369"/>
      <c r="Q83" s="369"/>
      <c r="R83" s="369"/>
      <c r="S83" s="369"/>
    </row>
    <row r="85" spans="1:21">
      <c r="C85" s="250"/>
      <c r="D85" s="250"/>
    </row>
    <row r="86" spans="1:21">
      <c r="C86" s="250"/>
      <c r="D86" s="250"/>
    </row>
  </sheetData>
  <customSheetViews>
    <customSheetView guid="{F04A2B9A-C6FE-4FEB-AD1E-2CF9AC309BE4}" scale="50" showPageBreaks="1" printArea="1" view="pageBreakPreview">
      <selection activeCell="G20" sqref="G20"/>
      <rowBreaks count="1" manualBreakCount="1">
        <brk id="50" max="13" man="1"/>
      </rowBreaks>
      <pageMargins left="0.56999999999999995" right="0.3" top="0.77" bottom="0.75" header="0.5" footer="0.5"/>
      <printOptions horizontalCentered="1"/>
      <pageSetup scale="43" fitToHeight="0" orientation="landscape" verticalDpi="300" r:id="rId1"/>
      <headerFooter alignWithMargins="0"/>
    </customSheetView>
    <customSheetView guid="{F1DC5514-577A-46EB-866C-26F0BED2C286}" scale="85" showPageBreaks="1" printArea="1" view="pageBreakPreview">
      <rowBreaks count="1" manualBreakCount="1">
        <brk id="46" max="20" man="1"/>
      </rowBreaks>
      <colBreaks count="1" manualBreakCount="1">
        <brk id="11" max="81" man="1"/>
      </colBreaks>
      <pageMargins left="0.75" right="0.25" top="0.75" bottom="0.75" header="0.3" footer="0.3"/>
      <pageSetup scale="75" fitToWidth="2" fitToHeight="2" orientation="landscape" r:id="rId2"/>
    </customSheetView>
    <customSheetView guid="{63AFAF34-E340-4B5E-A289-FFB7051CA9B6}" showPageBreaks="1" printArea="1" topLeftCell="A34">
      <selection activeCell="C75" sqref="C75:K75"/>
      <rowBreaks count="1" manualBreakCount="1">
        <brk id="45" max="18" man="1"/>
      </rowBreaks>
      <colBreaks count="1" manualBreakCount="1">
        <brk id="11" max="79" man="1"/>
      </colBreaks>
      <pageMargins left="0.75" right="0.25" top="0.75" bottom="0.75" header="0.3" footer="0.3"/>
      <pageSetup scale="61" fitToWidth="2" fitToHeight="2" orientation="landscape" r:id="rId3"/>
    </customSheetView>
  </customSheetViews>
  <mergeCells count="20">
    <mergeCell ref="M74:U74"/>
    <mergeCell ref="M75:U75"/>
    <mergeCell ref="M76:U76"/>
    <mergeCell ref="M77:U77"/>
    <mergeCell ref="M78:U78"/>
    <mergeCell ref="C83:K83"/>
    <mergeCell ref="C52:K52"/>
    <mergeCell ref="C77:K77"/>
    <mergeCell ref="C76:K76"/>
    <mergeCell ref="C79:K79"/>
    <mergeCell ref="C78:K78"/>
    <mergeCell ref="C81:K81"/>
    <mergeCell ref="C75:K75"/>
    <mergeCell ref="C74:K74"/>
    <mergeCell ref="C53:K53"/>
    <mergeCell ref="M79:U79"/>
    <mergeCell ref="M80:U80"/>
    <mergeCell ref="M81:U81"/>
    <mergeCell ref="M82:U82"/>
    <mergeCell ref="C82:K82"/>
  </mergeCells>
  <phoneticPr fontId="0" type="noConversion"/>
  <pageMargins left="0.75" right="0.25" top="0.75" bottom="0.75" header="0.3" footer="0.3"/>
  <pageSetup scale="61" fitToWidth="2" fitToHeight="2" orientation="landscape" r:id="rId4"/>
  <rowBreaks count="1" manualBreakCount="1">
    <brk id="45" max="10" man="1"/>
  </rowBreaks>
  <colBreaks count="1" manualBreakCount="1">
    <brk id="11" max="79"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J48"/>
  <sheetViews>
    <sheetView zoomScale="80" zoomScaleNormal="80" zoomScaleSheetLayoutView="75" workbookViewId="0">
      <selection activeCell="B40" sqref="B40"/>
    </sheetView>
  </sheetViews>
  <sheetFormatPr defaultColWidth="8.77734375" defaultRowHeight="15.75"/>
  <cols>
    <col min="1" max="1" width="5.5546875" style="209" customWidth="1"/>
    <col min="2" max="2" width="21.5546875" style="180" customWidth="1"/>
    <col min="3" max="3" width="35.5546875" style="180" customWidth="1"/>
    <col min="4" max="4" width="29.109375" style="180" customWidth="1"/>
    <col min="5" max="5" width="11" style="180" customWidth="1"/>
    <col min="6" max="6" width="6.5546875" style="180" customWidth="1"/>
    <col min="7" max="7" width="4.77734375" style="180" customWidth="1"/>
    <col min="8" max="8" width="6.44140625" style="180" bestFit="1" customWidth="1"/>
    <col min="9" max="9" width="10" style="186" customWidth="1"/>
    <col min="10" max="10" width="15" style="180" bestFit="1" customWidth="1"/>
    <col min="11" max="16384" width="8.77734375" style="180"/>
  </cols>
  <sheetData>
    <row r="1" spans="1:10">
      <c r="B1" s="878" t="s">
        <v>236</v>
      </c>
      <c r="C1" s="878"/>
      <c r="D1" s="878"/>
      <c r="E1" s="878"/>
      <c r="F1" s="878"/>
      <c r="G1" s="878"/>
      <c r="H1" s="878"/>
      <c r="I1" s="878"/>
      <c r="J1" s="878"/>
    </row>
    <row r="2" spans="1:10">
      <c r="B2" s="878" t="s">
        <v>290</v>
      </c>
      <c r="C2" s="878"/>
      <c r="D2" s="878"/>
      <c r="E2" s="878"/>
      <c r="F2" s="878"/>
      <c r="G2" s="878"/>
      <c r="H2" s="878"/>
      <c r="I2" s="878"/>
      <c r="J2" s="878"/>
    </row>
    <row r="3" spans="1:10">
      <c r="B3" s="878" t="str">
        <f>+'Attachment H-30A'!D5</f>
        <v>Transource Maryland, LLC</v>
      </c>
      <c r="C3" s="878"/>
      <c r="D3" s="878"/>
      <c r="E3" s="878"/>
      <c r="F3" s="878"/>
      <c r="G3" s="878"/>
      <c r="H3" s="878"/>
      <c r="I3" s="878"/>
      <c r="J3" s="878"/>
    </row>
    <row r="5" spans="1:10">
      <c r="A5" s="209">
        <v>1</v>
      </c>
      <c r="B5" s="180" t="s">
        <v>284</v>
      </c>
      <c r="C5" s="180" t="str">
        <f>"Attachment H-30A, page 2, line "&amp;'Attachment H-30A'!A105&amp;", Col.5"</f>
        <v>Attachment H-30A, page 2, line 35, Col.5</v>
      </c>
      <c r="I5" s="180"/>
      <c r="J5" s="209">
        <f>+'Attachment H-30A'!I105</f>
        <v>15943415.038044192</v>
      </c>
    </row>
    <row r="6" spans="1:10">
      <c r="I6" s="180"/>
      <c r="J6" s="186"/>
    </row>
    <row r="7" spans="1:10" ht="16.5" thickBot="1">
      <c r="A7" s="182">
        <f>+A5+1</f>
        <v>2</v>
      </c>
      <c r="B7" s="183" t="s">
        <v>237</v>
      </c>
      <c r="C7" s="184"/>
      <c r="D7" s="184"/>
      <c r="E7" s="184"/>
      <c r="F7" s="184"/>
      <c r="G7" s="184"/>
      <c r="H7" s="184"/>
      <c r="I7" s="185" t="s">
        <v>48</v>
      </c>
      <c r="J7" s="186"/>
    </row>
    <row r="8" spans="1:10">
      <c r="A8" s="182"/>
      <c r="B8" s="187"/>
      <c r="C8" s="184"/>
      <c r="D8" s="184"/>
      <c r="E8" s="184"/>
      <c r="F8" s="184"/>
      <c r="G8" s="184"/>
      <c r="H8" s="188" t="s">
        <v>57</v>
      </c>
      <c r="I8" s="184"/>
      <c r="J8" s="186"/>
    </row>
    <row r="9" spans="1:10" ht="16.5" thickBot="1">
      <c r="A9" s="182"/>
      <c r="B9" s="187"/>
      <c r="C9" s="184"/>
      <c r="D9" s="602" t="s">
        <v>199</v>
      </c>
      <c r="E9" s="189" t="s">
        <v>48</v>
      </c>
      <c r="F9" s="189" t="s">
        <v>58</v>
      </c>
      <c r="G9" s="184"/>
      <c r="H9" s="189"/>
      <c r="I9" s="189" t="s">
        <v>59</v>
      </c>
      <c r="J9" s="186"/>
    </row>
    <row r="10" spans="1:10">
      <c r="A10" s="182">
        <f>+A7+1</f>
        <v>3</v>
      </c>
      <c r="B10" s="183" t="s">
        <v>227</v>
      </c>
      <c r="C10" s="31" t="s">
        <v>835</v>
      </c>
      <c r="D10" s="190"/>
      <c r="E10" s="359">
        <f>+'Attachment H-30A'!D203</f>
        <v>9900000</v>
      </c>
      <c r="F10" s="361">
        <f>+'Attachment H-30A'!E203</f>
        <v>0.5</v>
      </c>
      <c r="G10" s="362"/>
      <c r="H10" s="365">
        <f>+'Attachment H-30A'!G203</f>
        <v>5.4358515151515165E-2</v>
      </c>
      <c r="I10" s="363">
        <f>F10*H10</f>
        <v>2.7179257575757582E-2</v>
      </c>
      <c r="J10" s="186"/>
    </row>
    <row r="11" spans="1:10">
      <c r="A11" s="182">
        <f>+A10+1</f>
        <v>4</v>
      </c>
      <c r="B11" s="183" t="s">
        <v>285</v>
      </c>
      <c r="C11" s="31" t="s">
        <v>835</v>
      </c>
      <c r="D11" s="190"/>
      <c r="E11" s="359">
        <f>+'Attachment H-30A'!D204</f>
        <v>0</v>
      </c>
      <c r="F11" s="361">
        <f>+'Attachment H-30A'!E204</f>
        <v>0</v>
      </c>
      <c r="G11" s="362"/>
      <c r="H11" s="365">
        <f>+'Attachment H-30A'!G204</f>
        <v>0</v>
      </c>
      <c r="I11" s="363">
        <f>F11*H11</f>
        <v>0</v>
      </c>
      <c r="J11" s="186"/>
    </row>
    <row r="12" spans="1:10" ht="32.25" thickBot="1">
      <c r="A12" s="182">
        <f>+A11+1</f>
        <v>5</v>
      </c>
      <c r="B12" s="183" t="s">
        <v>262</v>
      </c>
      <c r="C12" s="31" t="s">
        <v>836</v>
      </c>
      <c r="D12" s="220" t="s">
        <v>837</v>
      </c>
      <c r="E12" s="359">
        <f>+'Attachment H-30A'!D205</f>
        <v>9959226.2788970787</v>
      </c>
      <c r="F12" s="361">
        <f>+'Attachment H-30A'!E205</f>
        <v>0.5</v>
      </c>
      <c r="G12" s="362"/>
      <c r="H12" s="365">
        <f>+'Attachment H-30A'!G205+0.01</f>
        <v>0.114</v>
      </c>
      <c r="I12" s="364">
        <f>F12*H12</f>
        <v>5.7000000000000002E-2</v>
      </c>
      <c r="J12" s="186"/>
    </row>
    <row r="13" spans="1:10">
      <c r="A13" s="182">
        <f>+A12+1</f>
        <v>6</v>
      </c>
      <c r="B13" s="187" t="s">
        <v>508</v>
      </c>
      <c r="C13" s="190"/>
      <c r="D13" s="190"/>
      <c r="E13" s="359">
        <f>SUM(E10:E12)</f>
        <v>19859226.278897077</v>
      </c>
      <c r="F13" s="181" t="s">
        <v>2</v>
      </c>
      <c r="G13" s="181"/>
      <c r="H13" s="360"/>
      <c r="I13" s="363">
        <f>SUM(I10:I12)</f>
        <v>8.4179257575757588E-2</v>
      </c>
      <c r="J13" s="186"/>
    </row>
    <row r="14" spans="1:10">
      <c r="A14" s="182">
        <f t="shared" ref="A14:A38" si="0">+A13+1</f>
        <v>7</v>
      </c>
      <c r="B14" s="187" t="s">
        <v>746</v>
      </c>
      <c r="C14" s="190"/>
      <c r="D14" s="190"/>
      <c r="E14" s="191"/>
      <c r="F14" s="184"/>
      <c r="G14" s="184"/>
      <c r="H14" s="184"/>
      <c r="I14" s="372"/>
      <c r="J14" s="209">
        <f>+I13*J5</f>
        <v>1342104.841124729</v>
      </c>
    </row>
    <row r="15" spans="1:10">
      <c r="A15" s="182"/>
      <c r="I15" s="373"/>
      <c r="J15" s="373"/>
    </row>
    <row r="16" spans="1:10">
      <c r="A16" s="182">
        <f>+A14+1</f>
        <v>8</v>
      </c>
      <c r="B16" s="187" t="s">
        <v>40</v>
      </c>
      <c r="C16" s="184"/>
      <c r="D16" s="184"/>
      <c r="E16" s="184"/>
      <c r="F16" s="184"/>
      <c r="G16" s="190"/>
      <c r="H16" s="192"/>
      <c r="I16" s="372"/>
      <c r="J16" s="373"/>
    </row>
    <row r="17" spans="1:10">
      <c r="A17" s="182">
        <f t="shared" si="0"/>
        <v>9</v>
      </c>
      <c r="B17" s="193" t="s">
        <v>729</v>
      </c>
      <c r="C17" s="184"/>
      <c r="D17" s="26"/>
      <c r="E17" s="473">
        <f>IF('Attachment H-30A'!D237&gt;0,1-(((1-'Attachment H-30A'!D238)*(1-'Attachment H-30A'!D237))/(1-'Attachment H-30A'!D237*'Attachment H-30A'!D238*'Attachment H-30A'!D239)),0)</f>
        <v>0.27517499999999995</v>
      </c>
      <c r="F17" s="473"/>
      <c r="G17" s="190"/>
      <c r="H17" s="192"/>
      <c r="I17" s="372"/>
      <c r="J17" s="373"/>
    </row>
    <row r="18" spans="1:10">
      <c r="A18" s="182">
        <f t="shared" si="0"/>
        <v>10</v>
      </c>
      <c r="B18" s="190" t="s">
        <v>41</v>
      </c>
      <c r="C18" s="184"/>
      <c r="D18" s="26"/>
      <c r="E18" s="473">
        <f>IF(I13&gt;0,(E17/(1-E17))*(1-I10/I13),0)</f>
        <v>0.25706655378143545</v>
      </c>
      <c r="F18" s="184"/>
      <c r="G18" s="190"/>
      <c r="H18" s="192"/>
      <c r="I18" s="372"/>
      <c r="J18" s="373"/>
    </row>
    <row r="19" spans="1:10">
      <c r="A19" s="182">
        <f t="shared" si="0"/>
        <v>11</v>
      </c>
      <c r="B19" s="184" t="s">
        <v>286</v>
      </c>
      <c r="C19" s="184"/>
      <c r="D19" s="26"/>
      <c r="E19" s="184"/>
      <c r="F19" s="184"/>
      <c r="G19" s="190"/>
      <c r="H19" s="192"/>
      <c r="I19" s="372"/>
      <c r="J19" s="373"/>
    </row>
    <row r="20" spans="1:10">
      <c r="A20" s="182">
        <f t="shared" si="0"/>
        <v>12</v>
      </c>
      <c r="B20" s="187" t="s">
        <v>838</v>
      </c>
      <c r="C20" s="184"/>
      <c r="D20" s="184"/>
      <c r="E20" s="184"/>
      <c r="F20" s="184"/>
      <c r="G20" s="190"/>
      <c r="H20" s="192"/>
      <c r="I20" s="372"/>
      <c r="J20" s="373"/>
    </row>
    <row r="21" spans="1:10">
      <c r="A21" s="182">
        <f t="shared" si="0"/>
        <v>13</v>
      </c>
      <c r="B21" s="193" t="str">
        <f>"      1 / (1 - T)  =  (from line "&amp;A17&amp;")"</f>
        <v xml:space="preserve">      1 / (1 - T)  =  (from line 9)</v>
      </c>
      <c r="C21" s="184"/>
      <c r="D21" s="184"/>
      <c r="E21" s="473">
        <f>IF(E17&gt;0,1/(1-E17),0)</f>
        <v>1.3796433621908735</v>
      </c>
      <c r="F21" s="184"/>
      <c r="G21" s="190"/>
      <c r="H21" s="192"/>
      <c r="I21" s="372"/>
      <c r="J21" s="373"/>
    </row>
    <row r="22" spans="1:10">
      <c r="A22" s="182">
        <f t="shared" si="0"/>
        <v>14</v>
      </c>
      <c r="B22" s="187" t="s">
        <v>238</v>
      </c>
      <c r="C22" s="184"/>
      <c r="D22" s="184" t="s">
        <v>839</v>
      </c>
      <c r="E22" s="194">
        <f>+'Attachment H-30A'!D159</f>
        <v>0</v>
      </c>
      <c r="F22" s="184"/>
      <c r="G22" s="190"/>
      <c r="H22" s="192"/>
      <c r="I22" s="372"/>
      <c r="J22" s="373"/>
    </row>
    <row r="23" spans="1:10">
      <c r="A23" s="182">
        <f t="shared" si="0"/>
        <v>15</v>
      </c>
      <c r="B23" s="187" t="s">
        <v>239</v>
      </c>
      <c r="C23" s="184"/>
      <c r="D23" s="184" t="s">
        <v>840</v>
      </c>
      <c r="E23" s="194">
        <f>+'Attachment H-30A'!D160</f>
        <v>0</v>
      </c>
      <c r="F23" s="184"/>
      <c r="G23" s="190"/>
      <c r="H23" s="195"/>
      <c r="I23" s="372"/>
      <c r="J23" s="373"/>
    </row>
    <row r="24" spans="1:10">
      <c r="A24" s="182">
        <f t="shared" si="0"/>
        <v>16</v>
      </c>
      <c r="B24" s="187" t="s">
        <v>287</v>
      </c>
      <c r="C24" s="184"/>
      <c r="D24" s="184" t="s">
        <v>841</v>
      </c>
      <c r="E24" s="376">
        <f>+'Attachment H-30A'!D161</f>
        <v>0</v>
      </c>
      <c r="F24" s="184"/>
      <c r="G24" s="190"/>
      <c r="H24" s="192"/>
      <c r="I24" s="372"/>
      <c r="J24" s="373"/>
    </row>
    <row r="25" spans="1:10">
      <c r="A25" s="182">
        <f t="shared" si="0"/>
        <v>17</v>
      </c>
      <c r="B25" s="193" t="str">
        <f>"Income Tax Calculation = line "&amp;A14&amp;" * line "&amp;A18&amp;""</f>
        <v>Income Tax Calculation = line 7 * line 10</v>
      </c>
      <c r="C25" s="196"/>
      <c r="E25" s="212"/>
      <c r="F25" s="197"/>
      <c r="G25" s="197"/>
      <c r="H25" s="198"/>
      <c r="I25" s="374">
        <f>+E18*J14</f>
        <v>345010.26632131502</v>
      </c>
      <c r="J25" s="373"/>
    </row>
    <row r="26" spans="1:10">
      <c r="A26" s="182">
        <f t="shared" si="0"/>
        <v>18</v>
      </c>
      <c r="B26" s="190" t="str">
        <f>"ITC adjustment (line "&amp;A21&amp;" * line "&amp;A22&amp;")"</f>
        <v>ITC adjustment (line 13 * line 14)</v>
      </c>
      <c r="C26" s="196"/>
      <c r="D26" s="196"/>
      <c r="E26" s="212">
        <f>+E$21*E22</f>
        <v>0</v>
      </c>
      <c r="F26" s="197"/>
      <c r="G26" s="199" t="s">
        <v>27</v>
      </c>
      <c r="H26" s="181">
        <f>+'Attachment H-30A'!G83</f>
        <v>1</v>
      </c>
      <c r="I26" s="374">
        <f>+E26*H26</f>
        <v>0</v>
      </c>
      <c r="J26" s="373"/>
    </row>
    <row r="27" spans="1:10">
      <c r="A27" s="182">
        <f t="shared" si="0"/>
        <v>19</v>
      </c>
      <c r="B27" s="190" t="str">
        <f>"Excess Deferred Income Tax Adjustment (line "&amp;A21&amp;" * line "&amp;A23&amp;")"</f>
        <v>Excess Deferred Income Tax Adjustment (line 13 * line 15)</v>
      </c>
      <c r="C27" s="196"/>
      <c r="D27" s="196"/>
      <c r="E27" s="212">
        <f>+E$21*E23</f>
        <v>0</v>
      </c>
      <c r="F27" s="197"/>
      <c r="G27" s="199" t="s">
        <v>27</v>
      </c>
      <c r="H27" s="181">
        <f>H26</f>
        <v>1</v>
      </c>
      <c r="I27" s="374">
        <f>+E27*H27</f>
        <v>0</v>
      </c>
      <c r="J27" s="373"/>
    </row>
    <row r="28" spans="1:10">
      <c r="A28" s="182">
        <f t="shared" si="0"/>
        <v>20</v>
      </c>
      <c r="B28" s="190" t="str">
        <f>"Permanent Differences Tax Adjustment (line "&amp;A21&amp;" * "&amp;A24&amp;")"</f>
        <v>Permanent Differences Tax Adjustment (line 13 * 16)</v>
      </c>
      <c r="C28" s="196"/>
      <c r="D28" s="196"/>
      <c r="E28" s="375">
        <f>+E$21*E24</f>
        <v>0</v>
      </c>
      <c r="F28" s="197"/>
      <c r="G28" s="199" t="s">
        <v>27</v>
      </c>
      <c r="H28" s="181">
        <f>H27</f>
        <v>1</v>
      </c>
      <c r="I28" s="375">
        <f>+E28*H28</f>
        <v>0</v>
      </c>
      <c r="J28" s="373"/>
    </row>
    <row r="29" spans="1:10">
      <c r="A29" s="182">
        <f t="shared" si="0"/>
        <v>21</v>
      </c>
      <c r="B29" s="200" t="str">
        <f>"Total Income Taxes (sum lines "&amp;A25&amp;" - "&amp;A28&amp;")"</f>
        <v>Total Income Taxes (sum lines 17 - 20)</v>
      </c>
      <c r="C29" s="190"/>
      <c r="D29" s="190"/>
      <c r="E29" s="194"/>
      <c r="F29" s="197"/>
      <c r="G29" s="197" t="s">
        <v>2</v>
      </c>
      <c r="H29" s="198" t="s">
        <v>2</v>
      </c>
      <c r="I29" s="376">
        <f>SUM(I25:I28)</f>
        <v>345010.26632131502</v>
      </c>
      <c r="J29" s="209">
        <f>+I29</f>
        <v>345010.26632131502</v>
      </c>
    </row>
    <row r="30" spans="1:10">
      <c r="A30" s="182"/>
      <c r="I30" s="373"/>
      <c r="J30" s="373"/>
    </row>
    <row r="31" spans="1:10">
      <c r="A31" s="182">
        <f>+A29+1</f>
        <v>22</v>
      </c>
      <c r="B31" s="190" t="s">
        <v>740</v>
      </c>
      <c r="D31" s="184" t="str">
        <f>"(line "&amp;A14&amp;" + line "&amp;A29&amp;")"</f>
        <v>(line 7 + line 21)</v>
      </c>
      <c r="I31" s="373"/>
      <c r="J31" s="209">
        <f>+J29+J14</f>
        <v>1687115.107446044</v>
      </c>
    </row>
    <row r="32" spans="1:10">
      <c r="A32" s="182"/>
      <c r="I32" s="373"/>
      <c r="J32" s="373"/>
    </row>
    <row r="33" spans="1:10">
      <c r="A33" s="182">
        <f>+A31+1</f>
        <v>23</v>
      </c>
      <c r="B33" s="180" t="s">
        <v>842</v>
      </c>
      <c r="I33" s="373"/>
      <c r="J33" s="209">
        <f>+'Attachment H-30A'!I169</f>
        <v>1262387.7659345081</v>
      </c>
    </row>
    <row r="34" spans="1:10">
      <c r="A34" s="182">
        <f t="shared" si="0"/>
        <v>24</v>
      </c>
      <c r="B34" s="180" t="s">
        <v>843</v>
      </c>
      <c r="I34" s="373"/>
      <c r="J34" s="209">
        <f>+'Attachment H-30A'!I166</f>
        <v>314746.20787207689</v>
      </c>
    </row>
    <row r="35" spans="1:10">
      <c r="A35" s="182">
        <f t="shared" si="0"/>
        <v>25</v>
      </c>
      <c r="B35" s="190" t="s">
        <v>741</v>
      </c>
      <c r="D35" s="184" t="str">
        <f>"(line "&amp;A33&amp;" + line "&amp;A34&amp;")"</f>
        <v>(line 23 + line 24)</v>
      </c>
      <c r="I35" s="373"/>
      <c r="J35" s="493">
        <f>SUM(J33:J34)</f>
        <v>1577133.973806585</v>
      </c>
    </row>
    <row r="36" spans="1:10">
      <c r="A36" s="182">
        <f t="shared" si="0"/>
        <v>26</v>
      </c>
      <c r="B36" s="190" t="s">
        <v>742</v>
      </c>
      <c r="D36" s="184" t="str">
        <f>"(line "&amp;A31&amp;" - line "&amp;A35&amp;")"</f>
        <v>(line 22 - line 25)</v>
      </c>
      <c r="I36" s="180"/>
      <c r="J36" s="601">
        <f>+J31-J35</f>
        <v>109981.13363945903</v>
      </c>
    </row>
    <row r="37" spans="1:10">
      <c r="A37" s="182">
        <f t="shared" si="0"/>
        <v>27</v>
      </c>
      <c r="B37" s="180" t="s">
        <v>288</v>
      </c>
      <c r="I37" s="180"/>
      <c r="J37" s="221">
        <f>+J5</f>
        <v>15943415.038044192</v>
      </c>
    </row>
    <row r="38" spans="1:10">
      <c r="A38" s="182">
        <f t="shared" si="0"/>
        <v>28</v>
      </c>
      <c r="B38" s="180" t="s">
        <v>743</v>
      </c>
      <c r="I38" s="180"/>
      <c r="J38" s="222">
        <f>IF(J37=0,0,J36/J37)</f>
        <v>6.8982168109543622E-3</v>
      </c>
    </row>
    <row r="39" spans="1:10">
      <c r="I39" s="180"/>
      <c r="J39" s="186"/>
    </row>
    <row r="40" spans="1:10">
      <c r="A40" s="475" t="s">
        <v>267</v>
      </c>
      <c r="I40" s="180"/>
      <c r="J40" s="186"/>
    </row>
    <row r="41" spans="1:10">
      <c r="A41" s="474" t="s">
        <v>62</v>
      </c>
      <c r="B41" s="209" t="s">
        <v>744</v>
      </c>
      <c r="I41" s="180"/>
      <c r="J41" s="186"/>
    </row>
    <row r="42" spans="1:10">
      <c r="A42" s="474"/>
      <c r="B42" s="180" t="s">
        <v>745</v>
      </c>
      <c r="I42" s="180"/>
      <c r="J42" s="186"/>
    </row>
    <row r="43" spans="1:10">
      <c r="A43" s="474"/>
      <c r="B43" s="180" t="s">
        <v>630</v>
      </c>
      <c r="I43" s="180"/>
      <c r="J43" s="186"/>
    </row>
    <row r="44" spans="1:10">
      <c r="A44" s="474"/>
      <c r="B44" s="180" t="s">
        <v>631</v>
      </c>
      <c r="I44" s="180"/>
      <c r="J44" s="186"/>
    </row>
    <row r="45" spans="1:10">
      <c r="A45" s="474" t="s">
        <v>63</v>
      </c>
      <c r="B45" s="180" t="s">
        <v>268</v>
      </c>
      <c r="I45" s="180"/>
      <c r="J45" s="186"/>
    </row>
    <row r="46" spans="1:10">
      <c r="B46" s="180" t="s">
        <v>844</v>
      </c>
      <c r="I46" s="180"/>
      <c r="J46" s="186"/>
    </row>
    <row r="47" spans="1:10">
      <c r="A47" s="474" t="s">
        <v>64</v>
      </c>
      <c r="B47" s="180" t="s">
        <v>851</v>
      </c>
      <c r="I47" s="180"/>
      <c r="J47" s="186"/>
    </row>
    <row r="48" spans="1:10">
      <c r="B48" s="180" t="s">
        <v>852</v>
      </c>
    </row>
  </sheetData>
  <customSheetViews>
    <customSheetView guid="{F1DC5514-577A-46EB-866C-26F0BED2C286}" scale="75" showPageBreaks="1" view="pageBreakPreview">
      <selection activeCell="E33" sqref="E33"/>
      <pageMargins left="0.7" right="0.7" top="0.75" bottom="0.75" header="0.3" footer="0.3"/>
      <pageSetup scale="64" orientation="landscape" r:id="rId1"/>
    </customSheetView>
    <customSheetView guid="{63AFAF34-E340-4B5E-A289-FFB7051CA9B6}" scale="80">
      <selection activeCell="H12" sqref="H12"/>
      <pageMargins left="0.7" right="0.7" top="0.75" bottom="0.75" header="0.3" footer="0.3"/>
      <pageSetup scale="64" orientation="landscape" r:id="rId2"/>
    </customSheetView>
  </customSheetViews>
  <mergeCells count="3">
    <mergeCell ref="B1:J1"/>
    <mergeCell ref="B2:J2"/>
    <mergeCell ref="B3:J3"/>
  </mergeCells>
  <phoneticPr fontId="0" type="noConversion"/>
  <pageMargins left="0.7" right="0.7" top="0.75" bottom="0.75" header="0.3" footer="0.3"/>
  <pageSetup scale="64"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8"/>
  <sheetViews>
    <sheetView zoomScale="85" zoomScaleNormal="85" zoomScaleSheetLayoutView="70" workbookViewId="0">
      <selection activeCell="B11" sqref="B11"/>
    </sheetView>
  </sheetViews>
  <sheetFormatPr defaultColWidth="8.77734375" defaultRowHeight="12.75"/>
  <cols>
    <col min="1" max="1" width="6" style="328" customWidth="1"/>
    <col min="2" max="2" width="28.21875" style="22" customWidth="1"/>
    <col min="3" max="3" width="12.109375" style="22" customWidth="1"/>
    <col min="4" max="4" width="21.77734375" style="22" customWidth="1"/>
    <col min="5" max="5" width="14.77734375" style="22" customWidth="1"/>
    <col min="6" max="6" width="14.5546875" style="22" customWidth="1"/>
    <col min="7" max="7" width="15.21875" style="22" customWidth="1"/>
    <col min="8" max="8" width="13.77734375" style="22" customWidth="1"/>
    <col min="9" max="9" width="12" style="22" customWidth="1"/>
    <col min="10" max="10" width="9.5546875" style="22" customWidth="1"/>
    <col min="11" max="11" width="12" style="22" customWidth="1"/>
    <col min="12" max="12" width="10.21875" style="22" customWidth="1"/>
    <col min="13" max="13" width="13.5546875" style="22" customWidth="1"/>
    <col min="14" max="16384" width="8.77734375" style="22"/>
  </cols>
  <sheetData>
    <row r="1" spans="1:13">
      <c r="L1" s="17" t="s">
        <v>414</v>
      </c>
      <c r="M1" s="17"/>
    </row>
    <row r="2" spans="1:13">
      <c r="F2" s="18" t="s">
        <v>182</v>
      </c>
    </row>
    <row r="3" spans="1:13">
      <c r="F3" s="311" t="s">
        <v>550</v>
      </c>
    </row>
    <row r="4" spans="1:13">
      <c r="E4" s="17"/>
      <c r="F4" s="101" t="str">
        <f>+'Attachment H-30A'!D5</f>
        <v>Transource Maryland, LLC</v>
      </c>
      <c r="G4" s="17"/>
      <c r="H4" s="17"/>
      <c r="J4" s="17"/>
      <c r="K4" s="17"/>
      <c r="L4" s="17"/>
      <c r="M4" s="17"/>
    </row>
    <row r="5" spans="1:13">
      <c r="E5" s="17"/>
      <c r="G5" s="20"/>
      <c r="H5" s="20"/>
      <c r="J5" s="20"/>
      <c r="K5" s="20"/>
      <c r="L5" s="20"/>
      <c r="M5" s="17"/>
    </row>
    <row r="6" spans="1:13" ht="70.5" customHeight="1">
      <c r="B6" s="863" t="s">
        <v>585</v>
      </c>
      <c r="C6" s="863"/>
      <c r="D6" s="863"/>
      <c r="E6" s="863"/>
      <c r="F6" s="863"/>
      <c r="G6" s="863"/>
      <c r="H6" s="863"/>
      <c r="I6" s="863"/>
      <c r="J6" s="863"/>
      <c r="K6" s="863"/>
      <c r="L6" s="863"/>
      <c r="M6" s="334"/>
    </row>
    <row r="7" spans="1:13" s="310" customFormat="1" ht="27" customHeight="1">
      <c r="A7" s="329"/>
      <c r="B7" s="877" t="s">
        <v>661</v>
      </c>
      <c r="C7" s="877"/>
      <c r="D7" s="877"/>
      <c r="E7" s="877"/>
      <c r="F7" s="877"/>
      <c r="G7" s="877"/>
      <c r="H7" s="877"/>
      <c r="I7" s="877"/>
      <c r="J7" s="877"/>
      <c r="K7" s="14"/>
      <c r="L7" s="14"/>
      <c r="M7" s="14"/>
    </row>
    <row r="8" spans="1:13" s="310" customFormat="1" ht="18" customHeight="1">
      <c r="A8" s="329"/>
      <c r="B8" s="293"/>
      <c r="C8" s="293"/>
      <c r="D8" s="293"/>
      <c r="E8" s="293"/>
      <c r="F8" s="293"/>
      <c r="G8" s="293"/>
      <c r="H8" s="293"/>
      <c r="I8" s="293"/>
      <c r="J8" s="293"/>
      <c r="K8" s="14"/>
      <c r="L8" s="14"/>
      <c r="M8" s="14"/>
    </row>
    <row r="9" spans="1:13" s="310" customFormat="1" ht="15.75" customHeight="1">
      <c r="A9" s="402" t="s">
        <v>590</v>
      </c>
      <c r="B9" s="14"/>
      <c r="C9" s="14"/>
      <c r="D9" s="14"/>
      <c r="E9" s="885" t="s">
        <v>485</v>
      </c>
      <c r="F9" s="886"/>
      <c r="G9" s="880" t="s">
        <v>549</v>
      </c>
      <c r="H9" s="314" t="s">
        <v>484</v>
      </c>
      <c r="I9" s="312"/>
      <c r="J9" s="315"/>
      <c r="K9" s="315"/>
      <c r="L9" s="313"/>
    </row>
    <row r="10" spans="1:13" s="310" customFormat="1" ht="15.75" customHeight="1">
      <c r="A10" s="329">
        <v>1</v>
      </c>
      <c r="B10" s="14" t="s">
        <v>708</v>
      </c>
      <c r="C10" s="14"/>
      <c r="D10" s="14"/>
      <c r="E10" s="882" t="s">
        <v>304</v>
      </c>
      <c r="F10" s="884"/>
      <c r="G10" s="881"/>
      <c r="H10" s="316" t="s">
        <v>551</v>
      </c>
      <c r="I10" s="882" t="s">
        <v>306</v>
      </c>
      <c r="J10" s="883"/>
      <c r="K10" s="883"/>
      <c r="L10" s="884"/>
    </row>
    <row r="11" spans="1:13" s="310" customFormat="1">
      <c r="A11" s="329">
        <v>2</v>
      </c>
      <c r="B11" s="603">
        <v>2025</v>
      </c>
      <c r="C11" s="418"/>
      <c r="D11" s="14"/>
      <c r="E11" s="317"/>
      <c r="F11" s="317"/>
      <c r="G11" s="340">
        <v>1777490.5153698246</v>
      </c>
      <c r="H11" s="318"/>
      <c r="I11" s="317"/>
      <c r="J11" s="317"/>
      <c r="K11" s="317"/>
      <c r="L11" s="317"/>
    </row>
    <row r="12" spans="1:13" s="310" customFormat="1">
      <c r="B12" s="319" t="s">
        <v>62</v>
      </c>
      <c r="C12" s="319"/>
      <c r="D12" s="319" t="s">
        <v>63</v>
      </c>
      <c r="E12" s="316" t="s">
        <v>64</v>
      </c>
      <c r="F12" s="316" t="s">
        <v>65</v>
      </c>
      <c r="G12" s="314" t="s">
        <v>66</v>
      </c>
      <c r="H12" s="320" t="s">
        <v>67</v>
      </c>
      <c r="I12" s="320" t="s">
        <v>68</v>
      </c>
      <c r="J12" s="320" t="s">
        <v>69</v>
      </c>
      <c r="K12" s="320" t="s">
        <v>70</v>
      </c>
      <c r="L12" s="320" t="s">
        <v>71</v>
      </c>
    </row>
    <row r="13" spans="1:13" s="310" customFormat="1">
      <c r="A13" s="329"/>
      <c r="B13" s="317"/>
      <c r="C13" s="317"/>
      <c r="D13" s="314"/>
      <c r="E13" s="314"/>
      <c r="F13" s="332" t="s">
        <v>307</v>
      </c>
      <c r="G13" s="314" t="s">
        <v>555</v>
      </c>
      <c r="H13" s="314"/>
      <c r="I13" s="317"/>
      <c r="J13" s="314" t="s">
        <v>479</v>
      </c>
      <c r="K13" s="317"/>
      <c r="L13" s="317"/>
    </row>
    <row r="14" spans="1:13" s="310" customFormat="1">
      <c r="A14" s="329"/>
      <c r="B14" s="318"/>
      <c r="C14" s="318"/>
      <c r="D14" s="320" t="s">
        <v>313</v>
      </c>
      <c r="E14" s="320"/>
      <c r="F14" s="330" t="s">
        <v>13</v>
      </c>
      <c r="G14" s="320" t="s">
        <v>379</v>
      </c>
      <c r="H14" s="320" t="s">
        <v>479</v>
      </c>
      <c r="I14" s="320" t="s">
        <v>380</v>
      </c>
      <c r="J14" s="320" t="s">
        <v>273</v>
      </c>
      <c r="K14" s="320" t="s">
        <v>325</v>
      </c>
      <c r="L14" s="320"/>
    </row>
    <row r="15" spans="1:13" s="310" customFormat="1">
      <c r="A15" s="329"/>
      <c r="B15" s="320"/>
      <c r="C15" s="320"/>
      <c r="D15" s="320" t="s">
        <v>581</v>
      </c>
      <c r="E15" s="320" t="s">
        <v>308</v>
      </c>
      <c r="F15" s="330" t="s">
        <v>282</v>
      </c>
      <c r="G15" s="320" t="s">
        <v>311</v>
      </c>
      <c r="H15" s="320" t="s">
        <v>308</v>
      </c>
      <c r="I15" s="320" t="s">
        <v>283</v>
      </c>
      <c r="J15" s="320" t="s">
        <v>309</v>
      </c>
      <c r="K15" s="338" t="s">
        <v>476</v>
      </c>
      <c r="L15" s="320" t="s">
        <v>332</v>
      </c>
    </row>
    <row r="16" spans="1:13" s="310" customFormat="1" ht="15.75">
      <c r="A16" s="329"/>
      <c r="B16" s="316" t="s">
        <v>310</v>
      </c>
      <c r="C16" s="316" t="s">
        <v>576</v>
      </c>
      <c r="D16" s="316" t="s">
        <v>582</v>
      </c>
      <c r="E16" s="316" t="s">
        <v>312</v>
      </c>
      <c r="F16" s="330" t="s">
        <v>305</v>
      </c>
      <c r="G16" s="333" t="s">
        <v>552</v>
      </c>
      <c r="H16" s="316" t="s">
        <v>483</v>
      </c>
      <c r="I16" s="316" t="s">
        <v>553</v>
      </c>
      <c r="J16" s="316" t="s">
        <v>480</v>
      </c>
      <c r="K16" s="337" t="s">
        <v>481</v>
      </c>
      <c r="L16" s="316" t="s">
        <v>554</v>
      </c>
    </row>
    <row r="17" spans="1:13" s="310" customFormat="1">
      <c r="A17" s="329">
        <v>3</v>
      </c>
      <c r="B17" s="356" t="s">
        <v>834</v>
      </c>
      <c r="C17" s="356"/>
      <c r="D17" s="326"/>
      <c r="E17" s="339">
        <v>0</v>
      </c>
      <c r="F17" s="352">
        <f>IF(E$29=0,0,E17/E$29)</f>
        <v>0</v>
      </c>
      <c r="G17" s="343">
        <f>IF(G$11=0,0,F17*G$11)</f>
        <v>0</v>
      </c>
      <c r="H17" s="344">
        <v>0</v>
      </c>
      <c r="I17" s="347">
        <f>+H17-G17</f>
        <v>0</v>
      </c>
      <c r="J17" s="347">
        <f>+$J$31*F17</f>
        <v>0</v>
      </c>
      <c r="K17" s="348"/>
      <c r="L17" s="406">
        <f>+I17+J17+K17</f>
        <v>0</v>
      </c>
    </row>
    <row r="18" spans="1:13" s="310" customFormat="1">
      <c r="A18" s="327"/>
      <c r="B18" s="320"/>
      <c r="C18" s="320"/>
      <c r="D18" s="318"/>
      <c r="E18" s="395"/>
      <c r="F18" s="396"/>
      <c r="G18" s="397"/>
      <c r="H18" s="397"/>
      <c r="I18" s="398"/>
      <c r="J18" s="398"/>
      <c r="K18" s="398"/>
      <c r="L18" s="398"/>
    </row>
    <row r="19" spans="1:13" s="310" customFormat="1">
      <c r="A19" s="329" t="s">
        <v>586</v>
      </c>
      <c r="B19" s="416" t="s">
        <v>848</v>
      </c>
      <c r="C19" s="356" t="s">
        <v>577</v>
      </c>
      <c r="D19" s="416" t="s">
        <v>849</v>
      </c>
      <c r="E19" s="340">
        <v>1972893.317138647</v>
      </c>
      <c r="F19" s="353">
        <f>IF(E$29=0,0,E19/E$29)</f>
        <v>1</v>
      </c>
      <c r="G19" s="343">
        <f>IF(G$11=0,0,F19*G$11)</f>
        <v>1777490.5153698246</v>
      </c>
      <c r="H19" s="345">
        <v>1930676.6604868162</v>
      </c>
      <c r="I19" s="349">
        <f>+H19-G19</f>
        <v>153186.1451169916</v>
      </c>
      <c r="J19" s="347">
        <f>+$J$31*F19</f>
        <v>24727.069201281178</v>
      </c>
      <c r="K19" s="350">
        <f>D38</f>
        <v>0</v>
      </c>
      <c r="L19" s="347">
        <f>+I19+J19+K19</f>
        <v>177913.21431827277</v>
      </c>
    </row>
    <row r="20" spans="1:13" s="310" customFormat="1">
      <c r="A20" s="329" t="s">
        <v>587</v>
      </c>
      <c r="B20" s="356"/>
      <c r="C20" s="356"/>
      <c r="D20" s="326"/>
      <c r="E20" s="340">
        <v>0</v>
      </c>
      <c r="F20" s="353">
        <f>IF(E$29=0,0,E20/E$29)</f>
        <v>0</v>
      </c>
      <c r="G20" s="343">
        <f>IF(G$11=0,0,F20*G$11)</f>
        <v>0</v>
      </c>
      <c r="H20" s="345"/>
      <c r="I20" s="349">
        <f>+H20-G20</f>
        <v>0</v>
      </c>
      <c r="J20" s="347">
        <f>+$J$31*F20</f>
        <v>0</v>
      </c>
      <c r="K20" s="350">
        <v>0</v>
      </c>
      <c r="L20" s="347">
        <f>+I20+J20+K20</f>
        <v>0</v>
      </c>
    </row>
    <row r="21" spans="1:13" s="310" customFormat="1">
      <c r="A21" s="327">
        <v>5</v>
      </c>
      <c r="B21" s="314" t="s">
        <v>579</v>
      </c>
      <c r="C21" s="314"/>
      <c r="D21" s="317"/>
      <c r="E21" s="400">
        <f>+E19+E20</f>
        <v>1972893.317138647</v>
      </c>
      <c r="F21" s="401"/>
      <c r="G21" s="400">
        <f t="shared" ref="G21:L21" si="0">+G19+G20</f>
        <v>1777490.5153698246</v>
      </c>
      <c r="H21" s="400">
        <f t="shared" si="0"/>
        <v>1930676.6604868162</v>
      </c>
      <c r="I21" s="400">
        <f t="shared" si="0"/>
        <v>153186.1451169916</v>
      </c>
      <c r="J21" s="400">
        <f t="shared" si="0"/>
        <v>24727.069201281178</v>
      </c>
      <c r="K21" s="400">
        <f t="shared" si="0"/>
        <v>0</v>
      </c>
      <c r="L21" s="403">
        <f t="shared" si="0"/>
        <v>177913.21431827277</v>
      </c>
    </row>
    <row r="22" spans="1:13" s="310" customFormat="1">
      <c r="A22" s="327"/>
      <c r="B22" s="320"/>
      <c r="C22" s="320"/>
      <c r="D22" s="318"/>
      <c r="E22" s="395"/>
      <c r="F22" s="396"/>
      <c r="G22" s="397"/>
      <c r="H22" s="397"/>
      <c r="I22" s="399"/>
      <c r="J22" s="398"/>
      <c r="K22" s="399"/>
      <c r="L22" s="398"/>
    </row>
    <row r="23" spans="1:13" s="310" customFormat="1">
      <c r="A23" s="329" t="s">
        <v>588</v>
      </c>
      <c r="B23" s="356"/>
      <c r="C23" s="356" t="s">
        <v>578</v>
      </c>
      <c r="D23" s="326"/>
      <c r="E23" s="340">
        <v>0</v>
      </c>
      <c r="F23" s="353">
        <f>IF(E$29=0,0,E23/E$29)</f>
        <v>0</v>
      </c>
      <c r="G23" s="343">
        <f>IF(G$11=0,0,F23*G$11)</f>
        <v>0</v>
      </c>
      <c r="H23" s="345"/>
      <c r="I23" s="349">
        <f>+H23-G23</f>
        <v>0</v>
      </c>
      <c r="J23" s="347">
        <f>+$J$31*F23</f>
        <v>0</v>
      </c>
      <c r="K23" s="350">
        <v>0</v>
      </c>
      <c r="L23" s="347">
        <f>+I23+J23+K23</f>
        <v>0</v>
      </c>
    </row>
    <row r="24" spans="1:13" s="310" customFormat="1">
      <c r="A24" s="329" t="s">
        <v>589</v>
      </c>
      <c r="B24" s="356"/>
      <c r="C24" s="356"/>
      <c r="D24" s="326"/>
      <c r="E24" s="340">
        <v>0</v>
      </c>
      <c r="F24" s="353">
        <f>IF(E$29=0,0,E24/E$29)</f>
        <v>0</v>
      </c>
      <c r="G24" s="343">
        <f>IF(G$11=0,0,F24*G$11)</f>
        <v>0</v>
      </c>
      <c r="H24" s="345"/>
      <c r="I24" s="349">
        <f>+H24-G24</f>
        <v>0</v>
      </c>
      <c r="J24" s="347">
        <f>+$J$31*F24</f>
        <v>0</v>
      </c>
      <c r="K24" s="350">
        <v>0</v>
      </c>
      <c r="L24" s="347">
        <f>+I24+J24+K24</f>
        <v>0</v>
      </c>
    </row>
    <row r="25" spans="1:13" s="310" customFormat="1">
      <c r="A25" s="327">
        <v>7</v>
      </c>
      <c r="B25" s="314" t="s">
        <v>580</v>
      </c>
      <c r="C25" s="314"/>
      <c r="D25" s="317"/>
      <c r="E25" s="400">
        <f>+E23+E24</f>
        <v>0</v>
      </c>
      <c r="F25" s="401"/>
      <c r="G25" s="403">
        <f t="shared" ref="G25:L25" si="1">+G23+G24</f>
        <v>0</v>
      </c>
      <c r="H25" s="278">
        <f t="shared" si="1"/>
        <v>0</v>
      </c>
      <c r="I25" s="400">
        <f t="shared" si="1"/>
        <v>0</v>
      </c>
      <c r="J25" s="400">
        <f t="shared" si="1"/>
        <v>0</v>
      </c>
      <c r="K25" s="400">
        <f t="shared" si="1"/>
        <v>0</v>
      </c>
      <c r="L25" s="403">
        <f t="shared" si="1"/>
        <v>0</v>
      </c>
    </row>
    <row r="26" spans="1:13" s="310" customFormat="1">
      <c r="A26" s="327"/>
      <c r="B26" s="320"/>
      <c r="C26" s="320"/>
      <c r="D26" s="318"/>
      <c r="E26" s="395"/>
      <c r="F26" s="396"/>
      <c r="G26" s="399"/>
      <c r="H26" s="397"/>
      <c r="I26" s="399"/>
      <c r="J26" s="398"/>
      <c r="K26" s="399"/>
      <c r="L26" s="398"/>
    </row>
    <row r="27" spans="1:13" s="310" customFormat="1">
      <c r="A27" s="329">
        <f>+A25+1</f>
        <v>8</v>
      </c>
      <c r="B27" s="356" t="s">
        <v>404</v>
      </c>
      <c r="C27" s="356"/>
      <c r="D27" s="326"/>
      <c r="E27" s="340"/>
      <c r="F27" s="353"/>
      <c r="G27" s="349"/>
      <c r="H27" s="345"/>
      <c r="I27" s="349"/>
      <c r="J27" s="347"/>
      <c r="K27" s="350"/>
      <c r="L27" s="347"/>
    </row>
    <row r="28" spans="1:13">
      <c r="A28" s="329"/>
      <c r="B28" s="321"/>
      <c r="C28" s="321"/>
      <c r="D28" s="321"/>
      <c r="E28" s="341"/>
      <c r="F28" s="354"/>
      <c r="G28" s="351"/>
      <c r="H28" s="346"/>
      <c r="I28" s="351"/>
      <c r="J28" s="351"/>
      <c r="K28" s="351"/>
      <c r="L28" s="351"/>
    </row>
    <row r="29" spans="1:13">
      <c r="A29" s="329">
        <f>+A27+1</f>
        <v>9</v>
      </c>
      <c r="B29" s="14" t="s">
        <v>475</v>
      </c>
      <c r="C29" s="14"/>
      <c r="D29" s="14"/>
      <c r="E29" s="342">
        <f>+E17+E21+E25+E27</f>
        <v>1972893.317138647</v>
      </c>
      <c r="F29" s="355">
        <f>SUM(F17:F28)</f>
        <v>1</v>
      </c>
      <c r="G29" s="342">
        <f t="shared" ref="G29:L29" si="2">+G17+G21+G25+G27</f>
        <v>1777490.5153698246</v>
      </c>
      <c r="H29" s="342">
        <f t="shared" si="2"/>
        <v>1930676.6604868162</v>
      </c>
      <c r="I29" s="342">
        <f t="shared" si="2"/>
        <v>153186.1451169916</v>
      </c>
      <c r="J29" s="342">
        <f t="shared" si="2"/>
        <v>24727.069201281178</v>
      </c>
      <c r="K29" s="342">
        <f t="shared" si="2"/>
        <v>0</v>
      </c>
      <c r="L29" s="342">
        <f t="shared" si="2"/>
        <v>177913.21431827277</v>
      </c>
    </row>
    <row r="30" spans="1:13">
      <c r="A30" s="329"/>
      <c r="B30" s="14"/>
      <c r="C30" s="14"/>
      <c r="D30" s="14"/>
      <c r="E30" s="322"/>
      <c r="F30" s="322"/>
      <c r="G30" s="322"/>
      <c r="H30" s="342"/>
      <c r="I30" s="322"/>
      <c r="J30" s="322"/>
      <c r="K30" s="322"/>
      <c r="L30" s="322"/>
    </row>
    <row r="31" spans="1:13">
      <c r="A31" s="329">
        <f>+A29+1</f>
        <v>10</v>
      </c>
      <c r="B31" s="14"/>
      <c r="C31" s="14"/>
      <c r="D31" s="14"/>
      <c r="E31" s="322"/>
      <c r="F31" s="322"/>
      <c r="G31" s="579"/>
      <c r="H31" s="579" t="s">
        <v>620</v>
      </c>
      <c r="I31" s="579"/>
      <c r="J31" s="598">
        <f>+'6 - True-Up Interest'!I57</f>
        <v>24727.069201281178</v>
      </c>
      <c r="K31" s="322"/>
      <c r="L31" s="322"/>
    </row>
    <row r="32" spans="1:13">
      <c r="A32" s="329"/>
      <c r="B32" s="14"/>
      <c r="C32" s="14"/>
      <c r="D32" s="14"/>
      <c r="E32" s="322"/>
      <c r="F32" s="322"/>
      <c r="G32" s="322"/>
      <c r="H32" s="322"/>
      <c r="I32" s="322"/>
      <c r="J32" s="322"/>
      <c r="K32" s="322"/>
      <c r="L32" s="322"/>
      <c r="M32" s="322"/>
    </row>
    <row r="33" spans="1:13">
      <c r="A33" s="329"/>
      <c r="E33" s="24"/>
      <c r="F33" s="24"/>
      <c r="G33" s="24"/>
      <c r="H33" s="24"/>
      <c r="I33" s="24"/>
    </row>
    <row r="34" spans="1:13">
      <c r="A34" s="331" t="s">
        <v>327</v>
      </c>
      <c r="E34" s="24"/>
      <c r="F34" s="24"/>
      <c r="G34" s="24"/>
      <c r="H34" s="24"/>
      <c r="I34" s="24"/>
    </row>
    <row r="35" spans="1:13" ht="15">
      <c r="A35" s="327"/>
      <c r="B35" s="308" t="s">
        <v>62</v>
      </c>
      <c r="C35" s="308"/>
      <c r="D35" s="308" t="s">
        <v>63</v>
      </c>
      <c r="E35"/>
      <c r="F35"/>
      <c r="G35"/>
      <c r="H35"/>
    </row>
    <row r="36" spans="1:13" ht="15">
      <c r="A36" s="327"/>
      <c r="B36" s="323" t="str">
        <f>+A34</f>
        <v>Prior Period Adjustment</v>
      </c>
      <c r="C36" s="323"/>
      <c r="D36" s="324" t="s">
        <v>477</v>
      </c>
      <c r="E36"/>
      <c r="F36"/>
      <c r="G36"/>
      <c r="H36"/>
    </row>
    <row r="37" spans="1:13" ht="15">
      <c r="A37" s="327"/>
      <c r="B37" s="325" t="s">
        <v>482</v>
      </c>
      <c r="C37" s="325" t="s">
        <v>199</v>
      </c>
      <c r="D37" s="472" t="s">
        <v>11</v>
      </c>
      <c r="E37"/>
      <c r="F37"/>
      <c r="G37"/>
      <c r="H37"/>
    </row>
    <row r="38" spans="1:13" ht="27.6" customHeight="1">
      <c r="A38" s="327">
        <f>+A31+1</f>
        <v>11</v>
      </c>
      <c r="B38" s="620" t="s">
        <v>1014</v>
      </c>
      <c r="C38" s="580" t="s">
        <v>491</v>
      </c>
      <c r="D38" s="213">
        <f>+'11-Corrections'!F30</f>
        <v>0</v>
      </c>
      <c r="E38"/>
      <c r="F38"/>
      <c r="G38"/>
      <c r="H38"/>
    </row>
    <row r="39" spans="1:13" ht="15">
      <c r="A39" s="327"/>
      <c r="B39" s="325"/>
      <c r="C39" s="325"/>
      <c r="D39" s="309"/>
      <c r="E39"/>
      <c r="F39"/>
      <c r="G39"/>
      <c r="H39"/>
    </row>
    <row r="40" spans="1:13" ht="15">
      <c r="A40" s="327"/>
      <c r="E40"/>
      <c r="F40"/>
      <c r="G40"/>
      <c r="H40"/>
      <c r="I40" s="16"/>
    </row>
    <row r="41" spans="1:13" ht="14.25" customHeight="1">
      <c r="A41" s="402" t="s">
        <v>176</v>
      </c>
      <c r="B41" s="471"/>
      <c r="C41" s="14"/>
      <c r="D41" s="14"/>
      <c r="E41" s="14"/>
      <c r="F41" s="14"/>
      <c r="G41" s="14"/>
      <c r="H41" s="14"/>
      <c r="I41" s="14"/>
      <c r="J41" s="14"/>
      <c r="K41" s="14"/>
      <c r="L41" s="14"/>
      <c r="M41" s="14"/>
    </row>
    <row r="42" spans="1:13">
      <c r="A42" s="578" t="s">
        <v>651</v>
      </c>
      <c r="B42" s="207" t="s">
        <v>702</v>
      </c>
      <c r="C42" s="207"/>
      <c r="D42" s="207"/>
      <c r="E42" s="207"/>
      <c r="F42" s="207"/>
      <c r="G42" s="207"/>
      <c r="H42" s="207"/>
      <c r="I42" s="207"/>
      <c r="J42" s="207"/>
      <c r="K42" s="207"/>
      <c r="L42" s="207"/>
      <c r="M42" s="14"/>
    </row>
    <row r="43" spans="1:13">
      <c r="A43" s="578" t="s">
        <v>652</v>
      </c>
      <c r="B43" s="207" t="s">
        <v>732</v>
      </c>
      <c r="C43" s="207"/>
      <c r="D43" s="207"/>
      <c r="E43" s="207"/>
      <c r="F43" s="207"/>
      <c r="G43" s="207"/>
      <c r="H43" s="207"/>
      <c r="I43" s="207"/>
      <c r="J43" s="207"/>
      <c r="K43" s="207"/>
      <c r="L43" s="207"/>
      <c r="M43" s="14"/>
    </row>
    <row r="44" spans="1:13">
      <c r="A44" s="578" t="s">
        <v>653</v>
      </c>
      <c r="B44" s="207" t="s">
        <v>733</v>
      </c>
      <c r="C44" s="207"/>
      <c r="D44" s="207"/>
      <c r="E44" s="207"/>
      <c r="F44" s="207"/>
      <c r="G44" s="207"/>
      <c r="H44" s="207"/>
      <c r="I44" s="207"/>
      <c r="J44" s="207"/>
      <c r="K44" s="207"/>
      <c r="L44" s="207"/>
      <c r="M44" s="14"/>
    </row>
    <row r="45" spans="1:13" ht="28.5" customHeight="1">
      <c r="A45" s="578" t="s">
        <v>654</v>
      </c>
      <c r="B45" s="863" t="s">
        <v>734</v>
      </c>
      <c r="C45" s="863"/>
      <c r="D45" s="863"/>
      <c r="E45" s="863"/>
      <c r="F45" s="863"/>
      <c r="G45" s="863"/>
      <c r="H45" s="863"/>
      <c r="I45" s="863"/>
      <c r="J45" s="863"/>
      <c r="K45" s="863"/>
      <c r="L45" s="863"/>
      <c r="M45" s="11"/>
    </row>
    <row r="46" spans="1:13" ht="20.25" customHeight="1">
      <c r="A46" s="578" t="s">
        <v>655</v>
      </c>
      <c r="B46" s="879" t="s">
        <v>656</v>
      </c>
      <c r="C46" s="879"/>
      <c r="D46" s="879"/>
      <c r="E46" s="879"/>
      <c r="F46" s="879"/>
      <c r="G46" s="879"/>
      <c r="H46" s="879"/>
      <c r="I46" s="879"/>
      <c r="J46" s="879"/>
      <c r="K46" s="879"/>
      <c r="L46" s="879"/>
      <c r="M46" s="14"/>
    </row>
    <row r="47" spans="1:13">
      <c r="A47" s="329"/>
      <c r="B47" s="14"/>
      <c r="C47" s="14"/>
      <c r="D47" s="14"/>
      <c r="E47" s="14"/>
      <c r="F47" s="14"/>
      <c r="G47" s="14"/>
      <c r="H47" s="14"/>
      <c r="I47" s="14"/>
      <c r="J47" s="14"/>
      <c r="K47" s="14"/>
      <c r="L47" s="14"/>
      <c r="M47" s="14"/>
    </row>
    <row r="48" spans="1:13">
      <c r="A48" s="329"/>
      <c r="B48" s="14"/>
      <c r="C48" s="14"/>
      <c r="D48" s="14"/>
      <c r="E48" s="14"/>
      <c r="F48" s="14"/>
      <c r="G48" s="14"/>
      <c r="H48" s="14"/>
      <c r="I48" s="14"/>
      <c r="J48" s="14"/>
      <c r="K48" s="14"/>
      <c r="L48" s="14"/>
      <c r="M48" s="14"/>
    </row>
  </sheetData>
  <customSheetViews>
    <customSheetView guid="{F1DC5514-577A-46EB-866C-26F0BED2C286}" scale="70" showPageBreaks="1" fitToPage="1" printArea="1" view="pageBreakPreview">
      <selection activeCell="E31" sqref="E31"/>
      <pageMargins left="0.25" right="0.25" top="0.75" bottom="0.75" header="0.3" footer="0.3"/>
      <pageSetup scale="70" orientation="landscape" r:id="rId1"/>
    </customSheetView>
    <customSheetView guid="{63AFAF34-E340-4B5E-A289-FFB7051CA9B6}" showPageBreaks="1" fitToPage="1" printArea="1" topLeftCell="A7">
      <selection activeCell="B17" sqref="B17"/>
      <pageMargins left="0.25" right="0.25" top="0.75" bottom="0.75" header="0.3" footer="0.3"/>
      <pageSetup scale="69" orientation="landscape" r:id="rId2"/>
    </customSheetView>
  </customSheetViews>
  <mergeCells count="8">
    <mergeCell ref="B46:L46"/>
    <mergeCell ref="B6:L6"/>
    <mergeCell ref="G9:G10"/>
    <mergeCell ref="I10:L10"/>
    <mergeCell ref="E9:F9"/>
    <mergeCell ref="E10:F10"/>
    <mergeCell ref="B45:L45"/>
    <mergeCell ref="B7:J7"/>
  </mergeCells>
  <pageMargins left="0.25" right="0.25" top="0.75" bottom="0.75" header="0.3" footer="0.3"/>
  <pageSetup scale="10"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86"/>
  <sheetViews>
    <sheetView zoomScale="80" zoomScaleNormal="80" zoomScaleSheetLayoutView="70" workbookViewId="0">
      <selection activeCell="D238" sqref="D238"/>
    </sheetView>
  </sheetViews>
  <sheetFormatPr defaultColWidth="8.77734375" defaultRowHeight="12.75"/>
  <cols>
    <col min="1" max="1" width="8" style="12" customWidth="1"/>
    <col min="2" max="2" width="34.77734375" style="14" customWidth="1"/>
    <col min="3" max="3" width="17.77734375" style="14" customWidth="1"/>
    <col min="4" max="4" width="17" style="14" customWidth="1"/>
    <col min="5" max="5" width="19.77734375" style="14" customWidth="1"/>
    <col min="6" max="6" width="19.5546875" style="14" customWidth="1"/>
    <col min="7" max="7" width="21.21875" style="14" customWidth="1"/>
    <col min="8" max="8" width="18" style="14" customWidth="1"/>
    <col min="9" max="9" width="16.77734375" style="14" customWidth="1"/>
    <col min="10" max="10" width="17" style="14" customWidth="1"/>
    <col min="11" max="14" width="11.77734375" style="14" customWidth="1"/>
    <col min="15" max="16384" width="8.77734375" style="14"/>
  </cols>
  <sheetData>
    <row r="1" spans="1:12">
      <c r="B1" s="860" t="s">
        <v>183</v>
      </c>
      <c r="C1" s="860"/>
      <c r="D1" s="860"/>
      <c r="E1" s="860"/>
      <c r="F1" s="860"/>
      <c r="G1" s="860"/>
      <c r="H1" s="860"/>
      <c r="I1" s="860"/>
      <c r="J1" s="1" t="s">
        <v>598</v>
      </c>
    </row>
    <row r="2" spans="1:12">
      <c r="A2" s="173"/>
      <c r="B2" s="888" t="s">
        <v>241</v>
      </c>
      <c r="C2" s="888"/>
      <c r="D2" s="888"/>
      <c r="E2" s="888"/>
      <c r="F2" s="888"/>
      <c r="G2" s="888"/>
      <c r="H2" s="888"/>
      <c r="I2" s="888"/>
      <c r="J2" s="1"/>
      <c r="L2" s="172"/>
    </row>
    <row r="3" spans="1:12">
      <c r="A3" s="173"/>
      <c r="B3" s="889" t="str">
        <f>+'Attachment H-30A'!D5</f>
        <v>Transource Maryland, LLC</v>
      </c>
      <c r="C3" s="889"/>
      <c r="D3" s="889"/>
      <c r="E3" s="889"/>
      <c r="F3" s="889"/>
      <c r="G3" s="889"/>
      <c r="H3" s="889"/>
      <c r="I3" s="889"/>
      <c r="J3" s="1"/>
    </row>
    <row r="4" spans="1:12">
      <c r="A4" s="173"/>
      <c r="C4" s="1"/>
      <c r="D4" s="1"/>
      <c r="E4" s="1"/>
      <c r="F4" s="1"/>
      <c r="G4" s="1"/>
      <c r="H4" s="1"/>
      <c r="I4" s="1"/>
      <c r="J4" s="1"/>
    </row>
    <row r="5" spans="1:12">
      <c r="A5" s="173"/>
      <c r="B5" s="2"/>
      <c r="C5" s="2"/>
      <c r="D5" s="2"/>
      <c r="E5" s="2"/>
      <c r="F5" s="596"/>
      <c r="G5" s="2"/>
      <c r="H5" s="2"/>
      <c r="I5" s="2"/>
      <c r="J5" s="2"/>
    </row>
    <row r="6" spans="1:12">
      <c r="A6" s="173"/>
      <c r="B6" s="2"/>
      <c r="C6" s="892" t="s">
        <v>201</v>
      </c>
      <c r="D6" s="892"/>
      <c r="E6" s="10" t="s">
        <v>203</v>
      </c>
      <c r="F6" s="10" t="s">
        <v>204</v>
      </c>
      <c r="G6" s="892" t="s">
        <v>202</v>
      </c>
      <c r="H6" s="892"/>
      <c r="I6" s="891" t="s">
        <v>200</v>
      </c>
      <c r="J6" s="891"/>
    </row>
    <row r="7" spans="1:12" s="11" customFormat="1" ht="25.5">
      <c r="A7" s="174" t="s">
        <v>709</v>
      </c>
      <c r="B7" s="3" t="s">
        <v>160</v>
      </c>
      <c r="C7" s="3" t="s">
        <v>16</v>
      </c>
      <c r="D7" s="3" t="s">
        <v>167</v>
      </c>
      <c r="E7" s="3" t="s">
        <v>375</v>
      </c>
      <c r="F7" s="3" t="s">
        <v>161</v>
      </c>
      <c r="G7" s="3" t="s">
        <v>162</v>
      </c>
      <c r="H7" s="3" t="s">
        <v>163</v>
      </c>
      <c r="I7" s="3" t="s">
        <v>16</v>
      </c>
      <c r="J7" s="3" t="s">
        <v>167</v>
      </c>
    </row>
    <row r="8" spans="1:12" s="13" customFormat="1">
      <c r="A8" s="173"/>
      <c r="B8" s="10" t="s">
        <v>190</v>
      </c>
      <c r="C8" s="10" t="s">
        <v>191</v>
      </c>
      <c r="D8" s="10" t="s">
        <v>192</v>
      </c>
      <c r="E8" s="3" t="s">
        <v>193</v>
      </c>
      <c r="F8" s="3" t="s">
        <v>195</v>
      </c>
      <c r="G8" s="3" t="s">
        <v>194</v>
      </c>
      <c r="H8" s="3" t="s">
        <v>196</v>
      </c>
      <c r="I8" s="4" t="s">
        <v>197</v>
      </c>
      <c r="J8" s="4" t="s">
        <v>198</v>
      </c>
    </row>
    <row r="9" spans="1:12" s="13" customFormat="1" ht="44.25" customHeight="1">
      <c r="A9" s="173"/>
      <c r="B9" s="201" t="s">
        <v>502</v>
      </c>
      <c r="C9" s="219" t="s">
        <v>278</v>
      </c>
      <c r="D9" s="219" t="s">
        <v>294</v>
      </c>
      <c r="E9" s="252" t="s">
        <v>600</v>
      </c>
      <c r="F9" s="219" t="s">
        <v>713</v>
      </c>
      <c r="G9" s="219" t="s">
        <v>281</v>
      </c>
      <c r="H9" s="219" t="s">
        <v>802</v>
      </c>
      <c r="I9" s="219" t="s">
        <v>279</v>
      </c>
      <c r="J9" s="219" t="s">
        <v>280</v>
      </c>
      <c r="K9"/>
    </row>
    <row r="10" spans="1:12" ht="15">
      <c r="A10" s="173">
        <v>1</v>
      </c>
      <c r="B10" s="5" t="s">
        <v>187</v>
      </c>
      <c r="C10" s="6">
        <v>64667.937991381201</v>
      </c>
      <c r="D10" s="6">
        <v>167235.23660727634</v>
      </c>
      <c r="E10" s="6">
        <v>15003205.223307753</v>
      </c>
      <c r="F10" s="6">
        <v>0</v>
      </c>
      <c r="G10" s="6">
        <v>0</v>
      </c>
      <c r="H10" s="6">
        <v>27982.31</v>
      </c>
      <c r="I10" s="6">
        <v>15729.211234793293</v>
      </c>
      <c r="J10" s="6">
        <v>117078.97402786292</v>
      </c>
      <c r="K10"/>
    </row>
    <row r="11" spans="1:12" ht="15">
      <c r="A11" s="173">
        <v>2</v>
      </c>
      <c r="B11" s="5" t="s">
        <v>85</v>
      </c>
      <c r="C11" s="6">
        <v>67481.339854446604</v>
      </c>
      <c r="D11" s="6">
        <v>167786.90619186629</v>
      </c>
      <c r="E11" s="6">
        <v>15017535.65411463</v>
      </c>
      <c r="F11" s="6">
        <v>0</v>
      </c>
      <c r="G11" s="6">
        <v>0</v>
      </c>
      <c r="H11" s="6">
        <v>27982.31</v>
      </c>
      <c r="I11" s="6">
        <v>16628.651307484943</v>
      </c>
      <c r="J11" s="6">
        <v>119752.6964450933</v>
      </c>
      <c r="K11"/>
    </row>
    <row r="12" spans="1:12" ht="15">
      <c r="A12" s="173">
        <v>3</v>
      </c>
      <c r="B12" s="1" t="s">
        <v>84</v>
      </c>
      <c r="C12" s="6">
        <v>69465.701806689263</v>
      </c>
      <c r="D12" s="6">
        <v>168030.39110858837</v>
      </c>
      <c r="E12" s="6">
        <v>15287353.944427837</v>
      </c>
      <c r="F12" s="6">
        <v>0</v>
      </c>
      <c r="G12" s="6">
        <v>0</v>
      </c>
      <c r="H12" s="6">
        <v>27982.31</v>
      </c>
      <c r="I12" s="6">
        <v>17575.073134310951</v>
      </c>
      <c r="J12" s="6">
        <v>122435.61335540017</v>
      </c>
      <c r="K12"/>
    </row>
    <row r="13" spans="1:12" ht="15">
      <c r="A13" s="173">
        <v>4</v>
      </c>
      <c r="B13" s="1" t="s">
        <v>164</v>
      </c>
      <c r="C13" s="6">
        <v>70636.388866728143</v>
      </c>
      <c r="D13" s="6">
        <v>167997.8982230754</v>
      </c>
      <c r="E13" s="6">
        <v>15575684.898119947</v>
      </c>
      <c r="F13" s="6">
        <v>0</v>
      </c>
      <c r="G13" s="6">
        <v>0</v>
      </c>
      <c r="H13" s="6">
        <v>27982.31</v>
      </c>
      <c r="I13" s="6">
        <v>18554.458432595056</v>
      </c>
      <c r="J13" s="6">
        <v>125122.5883476524</v>
      </c>
      <c r="K13"/>
    </row>
    <row r="14" spans="1:12" ht="15">
      <c r="A14" s="173">
        <v>5</v>
      </c>
      <c r="B14" s="1" t="s">
        <v>76</v>
      </c>
      <c r="C14" s="6">
        <v>71630.392178780879</v>
      </c>
      <c r="D14" s="6">
        <v>167970.62265548116</v>
      </c>
      <c r="E14" s="6">
        <v>15597498.152961798</v>
      </c>
      <c r="F14" s="6">
        <v>0</v>
      </c>
      <c r="G14" s="6">
        <v>0</v>
      </c>
      <c r="H14" s="6">
        <v>27982.31</v>
      </c>
      <c r="I14" s="6">
        <v>19553.329072870351</v>
      </c>
      <c r="J14" s="6">
        <v>127809.02179181276</v>
      </c>
      <c r="K14"/>
    </row>
    <row r="15" spans="1:12" ht="15">
      <c r="A15" s="173">
        <v>6</v>
      </c>
      <c r="B15" s="1" t="s">
        <v>75</v>
      </c>
      <c r="C15" s="6">
        <v>72638.777148642388</v>
      </c>
      <c r="D15" s="6">
        <v>167939.30158877675</v>
      </c>
      <c r="E15" s="6">
        <v>15710280.360096281</v>
      </c>
      <c r="F15" s="6">
        <v>0</v>
      </c>
      <c r="G15" s="6">
        <v>0</v>
      </c>
      <c r="H15" s="6">
        <v>27982.31</v>
      </c>
      <c r="I15" s="6">
        <v>20568.576816529232</v>
      </c>
      <c r="J15" s="6">
        <v>130495.0006431799</v>
      </c>
      <c r="K15"/>
    </row>
    <row r="16" spans="1:12" ht="15">
      <c r="A16" s="173">
        <v>7</v>
      </c>
      <c r="B16" s="1" t="s">
        <v>92</v>
      </c>
      <c r="C16" s="6">
        <v>73657.073016198614</v>
      </c>
      <c r="D16" s="6">
        <v>167905.02291387026</v>
      </c>
      <c r="E16" s="6">
        <v>15853265.07093603</v>
      </c>
      <c r="F16" s="6">
        <v>0</v>
      </c>
      <c r="G16" s="6">
        <v>0</v>
      </c>
      <c r="H16" s="6">
        <v>27982.31</v>
      </c>
      <c r="I16" s="6">
        <v>21600.708068722255</v>
      </c>
      <c r="J16" s="6">
        <v>133180.45747676858</v>
      </c>
      <c r="K16"/>
    </row>
    <row r="17" spans="1:11" ht="15">
      <c r="A17" s="173">
        <v>8</v>
      </c>
      <c r="B17" s="1" t="s">
        <v>82</v>
      </c>
      <c r="C17" s="6">
        <v>74427.673234073882</v>
      </c>
      <c r="D17" s="6">
        <v>167873.39301615887</v>
      </c>
      <c r="E17" s="6">
        <v>16230078.33149408</v>
      </c>
      <c r="F17" s="6">
        <v>0</v>
      </c>
      <c r="G17" s="6">
        <v>0</v>
      </c>
      <c r="H17" s="6">
        <v>27982.31</v>
      </c>
      <c r="I17" s="6">
        <v>22649.776378081351</v>
      </c>
      <c r="J17" s="6">
        <v>135865.34299910886</v>
      </c>
      <c r="K17"/>
    </row>
    <row r="18" spans="1:11" ht="15">
      <c r="A18" s="173">
        <v>9</v>
      </c>
      <c r="B18" s="1" t="s">
        <v>165</v>
      </c>
      <c r="C18" s="6">
        <v>75612.360824665666</v>
      </c>
      <c r="D18" s="6">
        <v>167826.08866296796</v>
      </c>
      <c r="E18" s="6">
        <v>16246911.911377393</v>
      </c>
      <c r="F18" s="6">
        <v>0</v>
      </c>
      <c r="G18" s="6">
        <v>0</v>
      </c>
      <c r="H18" s="6">
        <v>27982.31</v>
      </c>
      <c r="I18" s="6">
        <v>23711.638684746973</v>
      </c>
      <c r="J18" s="6">
        <v>138549.70135648729</v>
      </c>
      <c r="K18"/>
    </row>
    <row r="19" spans="1:11" ht="15">
      <c r="A19" s="173">
        <v>10</v>
      </c>
      <c r="B19" s="1" t="s">
        <v>80</v>
      </c>
      <c r="C19" s="6">
        <v>76817.900492596775</v>
      </c>
      <c r="D19" s="6">
        <v>167774.89376180005</v>
      </c>
      <c r="E19" s="6">
        <v>16322221.522551812</v>
      </c>
      <c r="F19" s="6">
        <v>0</v>
      </c>
      <c r="G19" s="6">
        <v>0</v>
      </c>
      <c r="H19" s="6">
        <v>27982.31</v>
      </c>
      <c r="I19" s="6">
        <v>24793.211964917664</v>
      </c>
      <c r="J19" s="6">
        <v>141233.27130797922</v>
      </c>
      <c r="K19"/>
    </row>
    <row r="20" spans="1:11" ht="15">
      <c r="A20" s="173">
        <v>11</v>
      </c>
      <c r="B20" s="1" t="s">
        <v>86</v>
      </c>
      <c r="C20" s="6">
        <v>78464.482589849489</v>
      </c>
      <c r="D20" s="6">
        <v>167706.67614992778</v>
      </c>
      <c r="E20" s="6">
        <v>16338746.766089903</v>
      </c>
      <c r="F20" s="6">
        <v>0</v>
      </c>
      <c r="G20" s="6">
        <v>0</v>
      </c>
      <c r="H20" s="6">
        <v>27982.31</v>
      </c>
      <c r="I20" s="6">
        <v>25895.012218108819</v>
      </c>
      <c r="J20" s="6">
        <v>143915.98801111832</v>
      </c>
      <c r="K20"/>
    </row>
    <row r="21" spans="1:11" ht="15">
      <c r="A21" s="173">
        <v>12</v>
      </c>
      <c r="B21" s="1" t="s">
        <v>79</v>
      </c>
      <c r="C21" s="6">
        <v>79718.821086465963</v>
      </c>
      <c r="D21" s="6">
        <v>167649.80501941236</v>
      </c>
      <c r="E21" s="6">
        <v>16405524.937121583</v>
      </c>
      <c r="F21" s="6">
        <v>0</v>
      </c>
      <c r="G21" s="6">
        <v>0</v>
      </c>
      <c r="H21" s="6">
        <v>27982.31</v>
      </c>
      <c r="I21" s="6">
        <v>27024.161856697276</v>
      </c>
      <c r="J21" s="6">
        <v>146597.56775405954</v>
      </c>
      <c r="K21"/>
    </row>
    <row r="22" spans="1:11" ht="15">
      <c r="A22" s="173">
        <v>13</v>
      </c>
      <c r="B22" s="1" t="s">
        <v>188</v>
      </c>
      <c r="C22" s="6">
        <v>80973.331966270474</v>
      </c>
      <c r="D22" s="6">
        <v>167590.87321744254</v>
      </c>
      <c r="E22" s="6">
        <v>16481267.448081372</v>
      </c>
      <c r="F22" s="6">
        <v>0</v>
      </c>
      <c r="G22" s="6">
        <v>0</v>
      </c>
      <c r="H22" s="6">
        <v>27982.31</v>
      </c>
      <c r="I22" s="6">
        <v>28174.374196103945</v>
      </c>
      <c r="J22" s="6">
        <v>149278.19964482551</v>
      </c>
      <c r="K22"/>
    </row>
    <row r="23" spans="1:11" ht="15.75" thickBot="1">
      <c r="A23" s="173">
        <v>14</v>
      </c>
      <c r="B23" s="7" t="s">
        <v>242</v>
      </c>
      <c r="C23" s="420">
        <f t="shared" ref="C23:H23" si="0">SUM(C10:C22)/13</f>
        <v>73553.244696676105</v>
      </c>
      <c r="D23" s="420">
        <f>SUM(D10:D22)/13</f>
        <v>167791.3160858957</v>
      </c>
      <c r="E23" s="420">
        <f t="shared" si="0"/>
        <v>15851505.70928311</v>
      </c>
      <c r="F23" s="420">
        <f t="shared" si="0"/>
        <v>0</v>
      </c>
      <c r="G23" s="420">
        <f t="shared" si="0"/>
        <v>0</v>
      </c>
      <c r="H23" s="420">
        <f t="shared" si="0"/>
        <v>27982.31</v>
      </c>
      <c r="I23" s="420">
        <f>SUM(I10:I22)/13</f>
        <v>21727.55256661247</v>
      </c>
      <c r="J23" s="420">
        <f>SUM(J10:J22)/13</f>
        <v>133178.03255087297</v>
      </c>
      <c r="K23"/>
    </row>
    <row r="24" spans="1:11" ht="15.75" thickTop="1">
      <c r="A24" s="173"/>
      <c r="B24" s="1"/>
      <c r="C24" s="8"/>
      <c r="D24" s="15"/>
      <c r="E24" s="15"/>
      <c r="F24" s="15"/>
      <c r="G24" s="8"/>
      <c r="H24" s="8"/>
      <c r="I24" s="8"/>
      <c r="K24"/>
    </row>
    <row r="25" spans="1:11">
      <c r="A25" s="173"/>
      <c r="B25" s="9"/>
      <c r="C25" s="891" t="s">
        <v>205</v>
      </c>
      <c r="D25" s="891"/>
      <c r="E25" s="891"/>
      <c r="F25" s="891"/>
      <c r="G25" s="891"/>
      <c r="H25" s="891"/>
      <c r="I25" s="891"/>
    </row>
    <row r="26" spans="1:11" ht="72" customHeight="1">
      <c r="A26" s="174" t="s">
        <v>709</v>
      </c>
      <c r="B26" s="10" t="s">
        <v>160</v>
      </c>
      <c r="C26" s="4" t="s">
        <v>166</v>
      </c>
      <c r="D26" s="4" t="s">
        <v>704</v>
      </c>
      <c r="E26" s="4" t="s">
        <v>797</v>
      </c>
      <c r="F26" s="4" t="s">
        <v>798</v>
      </c>
      <c r="G26" s="4" t="s">
        <v>799</v>
      </c>
      <c r="H26" s="4" t="s">
        <v>800</v>
      </c>
      <c r="I26" s="4" t="s">
        <v>244</v>
      </c>
    </row>
    <row r="27" spans="1:11" s="13" customFormat="1">
      <c r="A27" s="173"/>
      <c r="B27" s="10" t="s">
        <v>190</v>
      </c>
      <c r="C27" s="4" t="s">
        <v>191</v>
      </c>
      <c r="D27" s="4" t="s">
        <v>192</v>
      </c>
      <c r="E27" s="4" t="s">
        <v>193</v>
      </c>
      <c r="F27" s="4" t="s">
        <v>195</v>
      </c>
      <c r="G27" s="4" t="s">
        <v>194</v>
      </c>
      <c r="H27" s="4" t="s">
        <v>196</v>
      </c>
      <c r="I27" s="4" t="s">
        <v>197</v>
      </c>
    </row>
    <row r="28" spans="1:11" s="13" customFormat="1" ht="25.5">
      <c r="A28" s="173"/>
      <c r="B28" s="201" t="s">
        <v>502</v>
      </c>
      <c r="C28" s="3" t="s">
        <v>374</v>
      </c>
      <c r="D28" s="4" t="s">
        <v>504</v>
      </c>
      <c r="E28" s="4" t="s">
        <v>801</v>
      </c>
      <c r="F28" s="4" t="s">
        <v>801</v>
      </c>
      <c r="G28" s="4" t="s">
        <v>801</v>
      </c>
      <c r="H28" s="4" t="s">
        <v>801</v>
      </c>
      <c r="I28" s="604" t="s">
        <v>811</v>
      </c>
    </row>
    <row r="29" spans="1:11">
      <c r="A29" s="173">
        <v>15</v>
      </c>
      <c r="B29" s="5" t="s">
        <v>187</v>
      </c>
      <c r="C29" s="6">
        <v>0</v>
      </c>
      <c r="D29" s="6">
        <v>0</v>
      </c>
      <c r="E29" s="853">
        <v>0</v>
      </c>
      <c r="F29" s="853"/>
      <c r="G29" s="853"/>
      <c r="H29" s="853"/>
      <c r="I29" s="6">
        <v>0</v>
      </c>
    </row>
    <row r="30" spans="1:11">
      <c r="A30" s="173">
        <v>16</v>
      </c>
      <c r="B30" s="5" t="s">
        <v>85</v>
      </c>
      <c r="C30" s="6">
        <v>0</v>
      </c>
      <c r="D30" s="6">
        <v>0</v>
      </c>
      <c r="E30" s="605"/>
      <c r="F30" s="605"/>
      <c r="G30" s="605"/>
      <c r="H30" s="605"/>
      <c r="I30" s="6">
        <v>0</v>
      </c>
    </row>
    <row r="31" spans="1:11">
      <c r="A31" s="173">
        <v>17</v>
      </c>
      <c r="B31" s="1" t="s">
        <v>84</v>
      </c>
      <c r="C31" s="6">
        <v>0</v>
      </c>
      <c r="D31" s="6">
        <v>0</v>
      </c>
      <c r="E31" s="605"/>
      <c r="F31" s="605"/>
      <c r="G31" s="605"/>
      <c r="H31" s="605"/>
      <c r="I31" s="6">
        <v>0</v>
      </c>
    </row>
    <row r="32" spans="1:11">
      <c r="A32" s="173">
        <v>18</v>
      </c>
      <c r="B32" s="1" t="s">
        <v>164</v>
      </c>
      <c r="C32" s="6">
        <v>0</v>
      </c>
      <c r="D32" s="6">
        <v>0</v>
      </c>
      <c r="E32" s="605"/>
      <c r="F32" s="605"/>
      <c r="G32" s="605"/>
      <c r="H32" s="605"/>
      <c r="I32" s="6">
        <v>0</v>
      </c>
    </row>
    <row r="33" spans="1:15">
      <c r="A33" s="173">
        <v>19</v>
      </c>
      <c r="B33" s="1" t="s">
        <v>76</v>
      </c>
      <c r="C33" s="6">
        <v>0</v>
      </c>
      <c r="D33" s="6">
        <v>0</v>
      </c>
      <c r="E33" s="605"/>
      <c r="F33" s="605"/>
      <c r="G33" s="605"/>
      <c r="H33" s="605"/>
      <c r="I33" s="6">
        <v>0</v>
      </c>
    </row>
    <row r="34" spans="1:15">
      <c r="A34" s="173">
        <v>20</v>
      </c>
      <c r="B34" s="1" t="s">
        <v>75</v>
      </c>
      <c r="C34" s="6">
        <v>0</v>
      </c>
      <c r="D34" s="6">
        <v>0</v>
      </c>
      <c r="E34" s="605"/>
      <c r="F34" s="605"/>
      <c r="G34" s="605"/>
      <c r="H34" s="605"/>
      <c r="I34" s="6">
        <v>0</v>
      </c>
    </row>
    <row r="35" spans="1:15">
      <c r="A35" s="173">
        <v>21</v>
      </c>
      <c r="B35" s="1" t="s">
        <v>92</v>
      </c>
      <c r="C35" s="6">
        <v>0</v>
      </c>
      <c r="D35" s="6">
        <v>0</v>
      </c>
      <c r="E35" s="605"/>
      <c r="F35" s="605"/>
      <c r="G35" s="605"/>
      <c r="H35" s="605"/>
      <c r="I35" s="6">
        <v>0</v>
      </c>
    </row>
    <row r="36" spans="1:15">
      <c r="A36" s="173">
        <v>22</v>
      </c>
      <c r="B36" s="1" t="s">
        <v>82</v>
      </c>
      <c r="C36" s="6">
        <v>0</v>
      </c>
      <c r="D36" s="6">
        <v>0</v>
      </c>
      <c r="E36" s="605"/>
      <c r="F36" s="605"/>
      <c r="G36" s="605"/>
      <c r="H36" s="605"/>
      <c r="I36" s="6">
        <v>0</v>
      </c>
    </row>
    <row r="37" spans="1:15">
      <c r="A37" s="173">
        <v>23</v>
      </c>
      <c r="B37" s="1" t="s">
        <v>165</v>
      </c>
      <c r="C37" s="6">
        <v>0</v>
      </c>
      <c r="D37" s="6">
        <v>0</v>
      </c>
      <c r="E37" s="605"/>
      <c r="F37" s="605"/>
      <c r="G37" s="605"/>
      <c r="H37" s="605"/>
      <c r="I37" s="6">
        <v>0</v>
      </c>
    </row>
    <row r="38" spans="1:15">
      <c r="A38" s="173">
        <v>24</v>
      </c>
      <c r="B38" s="1" t="s">
        <v>80</v>
      </c>
      <c r="C38" s="6">
        <v>0</v>
      </c>
      <c r="D38" s="6">
        <v>0</v>
      </c>
      <c r="E38" s="605"/>
      <c r="F38" s="605"/>
      <c r="G38" s="605"/>
      <c r="H38" s="605"/>
      <c r="I38" s="6">
        <v>0</v>
      </c>
    </row>
    <row r="39" spans="1:15">
      <c r="A39" s="173">
        <v>25</v>
      </c>
      <c r="B39" s="1" t="s">
        <v>86</v>
      </c>
      <c r="C39" s="6">
        <v>0</v>
      </c>
      <c r="D39" s="6">
        <v>0</v>
      </c>
      <c r="E39" s="605"/>
      <c r="F39" s="605"/>
      <c r="G39" s="605"/>
      <c r="H39" s="605"/>
      <c r="I39" s="6">
        <v>0</v>
      </c>
    </row>
    <row r="40" spans="1:15">
      <c r="A40" s="173">
        <v>26</v>
      </c>
      <c r="B40" s="1" t="s">
        <v>79</v>
      </c>
      <c r="C40" s="6">
        <v>0</v>
      </c>
      <c r="D40" s="6">
        <v>0</v>
      </c>
      <c r="E40" s="605"/>
      <c r="F40" s="605"/>
      <c r="G40" s="605"/>
      <c r="H40" s="605"/>
      <c r="I40" s="6">
        <v>0</v>
      </c>
    </row>
    <row r="41" spans="1:15">
      <c r="A41" s="173">
        <v>27</v>
      </c>
      <c r="B41" s="1" t="s">
        <v>188</v>
      </c>
      <c r="C41" s="6">
        <v>0</v>
      </c>
      <c r="D41" s="6">
        <v>0</v>
      </c>
      <c r="E41" s="853">
        <v>0</v>
      </c>
      <c r="F41" s="853"/>
      <c r="G41" s="853"/>
      <c r="H41" s="853"/>
      <c r="I41" s="6">
        <v>0</v>
      </c>
    </row>
    <row r="42" spans="1:15" ht="13.5" thickBot="1">
      <c r="A42" s="173">
        <v>28</v>
      </c>
      <c r="B42" s="7" t="s">
        <v>243</v>
      </c>
      <c r="C42" s="420">
        <f t="shared" ref="C42:D42" si="1">SUM(C29:C41)/13</f>
        <v>0</v>
      </c>
      <c r="D42" s="420">
        <f t="shared" si="1"/>
        <v>0</v>
      </c>
      <c r="E42" s="420">
        <f>(E29+E41)/2</f>
        <v>0</v>
      </c>
      <c r="F42" s="420">
        <f>'4a - ADIT Average Balances'!C75</f>
        <v>14652.840455574658</v>
      </c>
      <c r="G42" s="420">
        <f>'4a - ADIT Average Balances'!C117</f>
        <v>6138.8774078750093</v>
      </c>
      <c r="H42" s="420">
        <f>'4a - ADIT Average Balances'!C156</f>
        <v>-14696.32774434625</v>
      </c>
      <c r="I42" s="420">
        <f>SUM(I29:I41)/13</f>
        <v>0</v>
      </c>
    </row>
    <row r="43" spans="1:15" ht="13.5" thickTop="1">
      <c r="A43" s="173"/>
      <c r="B43" s="1"/>
      <c r="I43" s="15"/>
    </row>
    <row r="44" spans="1:15">
      <c r="A44" s="173"/>
    </row>
    <row r="45" spans="1:15">
      <c r="E45" s="171" t="str">
        <f>+B1</f>
        <v>Attachment 4</v>
      </c>
      <c r="J45" s="1" t="s">
        <v>147</v>
      </c>
    </row>
    <row r="46" spans="1:15">
      <c r="A46" s="173"/>
      <c r="B46" s="171"/>
      <c r="C46" s="229"/>
      <c r="D46" s="229"/>
      <c r="E46" s="171" t="str">
        <f>+B2</f>
        <v xml:space="preserve">Rate Base Worksheet </v>
      </c>
      <c r="F46" s="229"/>
      <c r="L46" s="13"/>
      <c r="M46" s="13"/>
      <c r="N46" s="13"/>
      <c r="O46" s="13"/>
    </row>
    <row r="47" spans="1:15">
      <c r="A47" s="173"/>
      <c r="B47" s="171"/>
      <c r="C47" s="229"/>
      <c r="D47" s="229"/>
      <c r="E47" s="171" t="str">
        <f>+B3</f>
        <v>Transource Maryland, LLC</v>
      </c>
      <c r="F47" s="229"/>
      <c r="L47" s="13"/>
      <c r="M47" s="13"/>
      <c r="N47" s="13"/>
      <c r="O47" s="13"/>
    </row>
    <row r="48" spans="1:15">
      <c r="A48" s="173"/>
      <c r="B48" s="421" t="s">
        <v>700</v>
      </c>
      <c r="C48" s="229"/>
      <c r="D48" s="229"/>
      <c r="E48" s="229"/>
      <c r="F48" s="229"/>
      <c r="G48" s="229"/>
      <c r="L48" s="13"/>
      <c r="M48" s="13"/>
      <c r="N48" s="13"/>
      <c r="O48" s="13"/>
    </row>
    <row r="49" spans="1:15" ht="25.5" customHeight="1">
      <c r="A49" s="173"/>
      <c r="B49" s="171"/>
      <c r="C49" s="887" t="s">
        <v>595</v>
      </c>
      <c r="D49" s="887" t="s">
        <v>793</v>
      </c>
      <c r="E49" s="887" t="s">
        <v>794</v>
      </c>
      <c r="F49" s="887" t="s">
        <v>597</v>
      </c>
      <c r="L49" s="13"/>
      <c r="M49" s="13"/>
      <c r="N49" s="13"/>
      <c r="O49" s="13"/>
    </row>
    <row r="50" spans="1:15" ht="12.75" customHeight="1">
      <c r="A50" s="173"/>
      <c r="B50" s="171"/>
      <c r="C50" s="887"/>
      <c r="D50" s="887"/>
      <c r="E50" s="887"/>
      <c r="F50" s="887"/>
      <c r="L50" s="13"/>
      <c r="M50" s="13"/>
      <c r="N50" s="13"/>
      <c r="O50" s="13"/>
    </row>
    <row r="51" spans="1:15">
      <c r="A51" s="173"/>
      <c r="B51" s="171"/>
      <c r="C51" s="3" t="s">
        <v>190</v>
      </c>
      <c r="D51" s="3" t="s">
        <v>191</v>
      </c>
      <c r="E51" s="3" t="s">
        <v>192</v>
      </c>
      <c r="F51" s="419" t="s">
        <v>795</v>
      </c>
      <c r="L51" s="13"/>
      <c r="M51" s="13"/>
      <c r="N51" s="13"/>
      <c r="O51" s="13"/>
    </row>
    <row r="52" spans="1:15" ht="25.5">
      <c r="A52" s="173"/>
      <c r="B52" s="171"/>
      <c r="C52" s="252" t="s">
        <v>594</v>
      </c>
      <c r="D52" s="252" t="s">
        <v>596</v>
      </c>
      <c r="E52" s="252" t="s">
        <v>596</v>
      </c>
      <c r="F52" s="252"/>
      <c r="L52" s="13"/>
      <c r="M52" s="13"/>
      <c r="N52" s="13"/>
      <c r="O52" s="13"/>
    </row>
    <row r="53" spans="1:15">
      <c r="A53" s="173">
        <f>+A42+1</f>
        <v>29</v>
      </c>
      <c r="B53" s="5" t="s">
        <v>187</v>
      </c>
      <c r="C53" s="6">
        <v>15003205.223307753</v>
      </c>
      <c r="D53" s="6">
        <v>0</v>
      </c>
      <c r="E53" s="6">
        <v>0</v>
      </c>
      <c r="F53" s="281">
        <f>+C53-D53-E53</f>
        <v>15003205.223307753</v>
      </c>
      <c r="L53" s="13"/>
      <c r="M53" s="13"/>
      <c r="N53" s="13"/>
      <c r="O53" s="13"/>
    </row>
    <row r="54" spans="1:15">
      <c r="A54" s="173">
        <f>+A53+1</f>
        <v>30</v>
      </c>
      <c r="B54" s="5" t="s">
        <v>85</v>
      </c>
      <c r="C54" s="6">
        <v>15017535.65411463</v>
      </c>
      <c r="D54" s="6">
        <v>0</v>
      </c>
      <c r="E54" s="6">
        <v>0</v>
      </c>
      <c r="F54" s="281">
        <f t="shared" ref="F54:F65" si="2">+C54-D54-E54</f>
        <v>15017535.65411463</v>
      </c>
      <c r="L54" s="13"/>
      <c r="M54" s="13"/>
      <c r="N54" s="13"/>
      <c r="O54" s="13"/>
    </row>
    <row r="55" spans="1:15">
      <c r="A55" s="173">
        <f t="shared" ref="A55:A65" si="3">+A54+1</f>
        <v>31</v>
      </c>
      <c r="B55" s="1" t="s">
        <v>84</v>
      </c>
      <c r="C55" s="6">
        <v>15287353.944427837</v>
      </c>
      <c r="D55" s="6">
        <v>0</v>
      </c>
      <c r="E55" s="6">
        <v>0</v>
      </c>
      <c r="F55" s="281">
        <f>+C55-D55-E55</f>
        <v>15287353.944427837</v>
      </c>
      <c r="L55" s="13"/>
      <c r="M55" s="13"/>
      <c r="N55" s="13"/>
      <c r="O55" s="13"/>
    </row>
    <row r="56" spans="1:15">
      <c r="A56" s="173">
        <f t="shared" si="3"/>
        <v>32</v>
      </c>
      <c r="B56" s="1" t="s">
        <v>164</v>
      </c>
      <c r="C56" s="6">
        <v>15575684.898119947</v>
      </c>
      <c r="D56" s="6">
        <v>0</v>
      </c>
      <c r="E56" s="6">
        <v>0</v>
      </c>
      <c r="F56" s="281">
        <f t="shared" si="2"/>
        <v>15575684.898119947</v>
      </c>
      <c r="L56" s="13"/>
      <c r="M56" s="13"/>
      <c r="N56" s="13"/>
      <c r="O56" s="13"/>
    </row>
    <row r="57" spans="1:15">
      <c r="A57" s="173">
        <f t="shared" si="3"/>
        <v>33</v>
      </c>
      <c r="B57" s="1" t="s">
        <v>76</v>
      </c>
      <c r="C57" s="6">
        <v>15597498.152961798</v>
      </c>
      <c r="D57" s="6">
        <v>0</v>
      </c>
      <c r="E57" s="6">
        <v>0</v>
      </c>
      <c r="F57" s="281">
        <f t="shared" si="2"/>
        <v>15597498.152961798</v>
      </c>
      <c r="L57" s="13"/>
      <c r="M57" s="13"/>
      <c r="N57" s="13"/>
      <c r="O57" s="13"/>
    </row>
    <row r="58" spans="1:15">
      <c r="A58" s="173">
        <f t="shared" si="3"/>
        <v>34</v>
      </c>
      <c r="B58" s="1" t="s">
        <v>75</v>
      </c>
      <c r="C58" s="6">
        <v>15710280.360096281</v>
      </c>
      <c r="D58" s="6">
        <v>0</v>
      </c>
      <c r="E58" s="6">
        <v>0</v>
      </c>
      <c r="F58" s="281">
        <f t="shared" si="2"/>
        <v>15710280.360096281</v>
      </c>
      <c r="L58" s="13"/>
      <c r="M58" s="13"/>
      <c r="N58" s="13"/>
      <c r="O58" s="13"/>
    </row>
    <row r="59" spans="1:15">
      <c r="A59" s="173">
        <f t="shared" si="3"/>
        <v>35</v>
      </c>
      <c r="B59" s="1" t="s">
        <v>92</v>
      </c>
      <c r="C59" s="6">
        <v>15853265.07093603</v>
      </c>
      <c r="D59" s="6">
        <v>0</v>
      </c>
      <c r="E59" s="6">
        <v>0</v>
      </c>
      <c r="F59" s="281">
        <f t="shared" si="2"/>
        <v>15853265.07093603</v>
      </c>
      <c r="L59" s="13"/>
      <c r="M59" s="13"/>
      <c r="N59" s="13"/>
      <c r="O59" s="13"/>
    </row>
    <row r="60" spans="1:15">
      <c r="A60" s="173">
        <f t="shared" si="3"/>
        <v>36</v>
      </c>
      <c r="B60" s="1" t="s">
        <v>82</v>
      </c>
      <c r="C60" s="6">
        <v>16230078.33149408</v>
      </c>
      <c r="D60" s="6">
        <v>0</v>
      </c>
      <c r="E60" s="6">
        <v>0</v>
      </c>
      <c r="F60" s="281">
        <f t="shared" si="2"/>
        <v>16230078.33149408</v>
      </c>
      <c r="L60" s="13"/>
      <c r="M60" s="13"/>
      <c r="N60" s="13"/>
      <c r="O60" s="13"/>
    </row>
    <row r="61" spans="1:15">
      <c r="A61" s="173">
        <f t="shared" si="3"/>
        <v>37</v>
      </c>
      <c r="B61" s="1" t="s">
        <v>165</v>
      </c>
      <c r="C61" s="6">
        <v>16246911.911377393</v>
      </c>
      <c r="D61" s="6">
        <v>0</v>
      </c>
      <c r="E61" s="6">
        <v>0</v>
      </c>
      <c r="F61" s="281">
        <f t="shared" si="2"/>
        <v>16246911.911377393</v>
      </c>
      <c r="L61" s="13"/>
      <c r="M61" s="13"/>
      <c r="N61" s="13"/>
      <c r="O61" s="13"/>
    </row>
    <row r="62" spans="1:15">
      <c r="A62" s="173">
        <f t="shared" si="3"/>
        <v>38</v>
      </c>
      <c r="B62" s="1" t="s">
        <v>80</v>
      </c>
      <c r="C62" s="6">
        <v>16322221.522551812</v>
      </c>
      <c r="D62" s="6">
        <v>0</v>
      </c>
      <c r="E62" s="6">
        <v>0</v>
      </c>
      <c r="F62" s="281">
        <f t="shared" si="2"/>
        <v>16322221.522551812</v>
      </c>
      <c r="L62" s="13"/>
      <c r="M62" s="13"/>
      <c r="N62" s="13"/>
      <c r="O62" s="13"/>
    </row>
    <row r="63" spans="1:15">
      <c r="A63" s="173">
        <f t="shared" si="3"/>
        <v>39</v>
      </c>
      <c r="B63" s="1" t="s">
        <v>86</v>
      </c>
      <c r="C63" s="6">
        <v>16338746.766089903</v>
      </c>
      <c r="D63" s="6">
        <v>0</v>
      </c>
      <c r="E63" s="6">
        <v>0</v>
      </c>
      <c r="F63" s="281">
        <f t="shared" si="2"/>
        <v>16338746.766089903</v>
      </c>
      <c r="L63" s="13"/>
      <c r="M63" s="13"/>
      <c r="N63" s="13"/>
      <c r="O63" s="13"/>
    </row>
    <row r="64" spans="1:15">
      <c r="A64" s="173">
        <f t="shared" si="3"/>
        <v>40</v>
      </c>
      <c r="B64" s="1" t="s">
        <v>79</v>
      </c>
      <c r="C64" s="6">
        <v>16405524.937121583</v>
      </c>
      <c r="D64" s="6">
        <v>0</v>
      </c>
      <c r="E64" s="6">
        <v>0</v>
      </c>
      <c r="F64" s="281">
        <f t="shared" si="2"/>
        <v>16405524.937121583</v>
      </c>
      <c r="L64" s="13"/>
      <c r="M64" s="13"/>
      <c r="N64" s="13"/>
      <c r="O64" s="13"/>
    </row>
    <row r="65" spans="1:16">
      <c r="A65" s="173">
        <f t="shared" si="3"/>
        <v>41</v>
      </c>
      <c r="B65" s="1" t="s">
        <v>188</v>
      </c>
      <c r="C65" s="6">
        <v>16481267.448081372</v>
      </c>
      <c r="D65" s="6">
        <v>0</v>
      </c>
      <c r="E65" s="6">
        <v>0</v>
      </c>
      <c r="F65" s="281">
        <f t="shared" si="2"/>
        <v>16481267.448081372</v>
      </c>
      <c r="L65" s="13"/>
      <c r="M65" s="13"/>
      <c r="N65" s="13"/>
      <c r="O65" s="13"/>
    </row>
    <row r="66" spans="1:16" ht="13.5" thickBot="1">
      <c r="A66" s="173"/>
      <c r="B66" s="171"/>
      <c r="C66" s="420">
        <f>+F66+D66</f>
        <v>15851505.70928311</v>
      </c>
      <c r="D66" s="420">
        <f>SUM(D53:D65)/13</f>
        <v>0</v>
      </c>
      <c r="E66" s="420">
        <f>SUM(E53:E65)/13</f>
        <v>0</v>
      </c>
      <c r="F66" s="420">
        <f>SUM(F53:F65)/13</f>
        <v>15851505.70928311</v>
      </c>
      <c r="L66" s="13"/>
      <c r="M66" s="13"/>
      <c r="N66" s="13"/>
      <c r="O66" s="13"/>
    </row>
    <row r="67" spans="1:16" ht="13.5" thickTop="1">
      <c r="A67" s="173"/>
      <c r="B67" s="171"/>
      <c r="C67" s="229"/>
      <c r="D67" s="229"/>
      <c r="E67" s="229"/>
      <c r="F67" s="229"/>
      <c r="G67" s="229"/>
      <c r="L67" s="13"/>
      <c r="M67" s="13"/>
      <c r="N67" s="13"/>
      <c r="O67" s="13"/>
    </row>
    <row r="68" spans="1:16">
      <c r="A68" s="173"/>
      <c r="B68" s="421" t="s">
        <v>784</v>
      </c>
      <c r="C68" s="229"/>
      <c r="D68" s="229"/>
      <c r="E68" s="229"/>
      <c r="F68" s="229"/>
      <c r="G68" s="229"/>
      <c r="J68" s="172"/>
      <c r="K68" s="13"/>
      <c r="L68" s="13"/>
      <c r="M68" s="13"/>
      <c r="N68" s="13"/>
      <c r="O68" s="13"/>
    </row>
    <row r="69" spans="1:16">
      <c r="A69" s="173"/>
      <c r="B69" s="171" t="s">
        <v>190</v>
      </c>
      <c r="C69" s="171" t="s">
        <v>191</v>
      </c>
      <c r="D69" s="171" t="s">
        <v>752</v>
      </c>
      <c r="E69" s="171" t="s">
        <v>753</v>
      </c>
      <c r="F69" s="171" t="s">
        <v>192</v>
      </c>
      <c r="G69" s="171" t="s">
        <v>193</v>
      </c>
      <c r="H69" s="171" t="s">
        <v>195</v>
      </c>
      <c r="I69" s="171" t="s">
        <v>194</v>
      </c>
      <c r="J69" s="171" t="s">
        <v>196</v>
      </c>
      <c r="K69" s="171" t="s">
        <v>197</v>
      </c>
      <c r="L69" s="13"/>
      <c r="M69" s="13"/>
      <c r="N69" s="13"/>
      <c r="O69" s="13"/>
      <c r="P69" s="13"/>
    </row>
    <row r="70" spans="1:16" ht="63.75">
      <c r="A70" s="173"/>
      <c r="B70" s="303" t="s">
        <v>297</v>
      </c>
      <c r="C70" s="276"/>
      <c r="D70" s="477" t="s">
        <v>754</v>
      </c>
      <c r="E70" s="477" t="s">
        <v>755</v>
      </c>
      <c r="F70" s="477" t="s">
        <v>11</v>
      </c>
      <c r="G70" s="477" t="s">
        <v>298</v>
      </c>
      <c r="H70" s="477" t="s">
        <v>635</v>
      </c>
      <c r="I70" s="477" t="s">
        <v>633</v>
      </c>
      <c r="J70" s="277" t="s">
        <v>299</v>
      </c>
      <c r="K70" s="277" t="s">
        <v>300</v>
      </c>
      <c r="L70" s="230"/>
      <c r="M70" s="13"/>
      <c r="N70" s="13"/>
      <c r="O70" s="13"/>
      <c r="P70" s="13"/>
    </row>
    <row r="71" spans="1:16">
      <c r="A71" s="173" t="str">
        <f>+A65+1&amp;"a"</f>
        <v>42a</v>
      </c>
      <c r="C71" s="231" t="s">
        <v>301</v>
      </c>
      <c r="D71" s="232">
        <v>0</v>
      </c>
      <c r="E71" s="232">
        <v>0</v>
      </c>
      <c r="F71" s="232">
        <v>0</v>
      </c>
      <c r="G71" s="232">
        <v>0</v>
      </c>
      <c r="H71" s="232">
        <v>0</v>
      </c>
      <c r="I71" s="232">
        <v>0</v>
      </c>
      <c r="J71" s="232">
        <v>0</v>
      </c>
      <c r="K71" s="233">
        <f>+F71*G71*H71*I71*J71</f>
        <v>0</v>
      </c>
      <c r="M71" s="13"/>
      <c r="N71" s="13"/>
      <c r="O71" s="13"/>
      <c r="P71" s="13"/>
    </row>
    <row r="72" spans="1:16">
      <c r="A72" s="173" t="str">
        <f>+A65+1&amp;"b"</f>
        <v>42b</v>
      </c>
      <c r="C72" s="231" t="s">
        <v>302</v>
      </c>
      <c r="D72" s="234">
        <v>0</v>
      </c>
      <c r="E72" s="234">
        <v>0</v>
      </c>
      <c r="F72" s="234">
        <v>0</v>
      </c>
      <c r="G72" s="234">
        <v>0</v>
      </c>
      <c r="H72" s="234">
        <v>0</v>
      </c>
      <c r="I72" s="234">
        <v>0</v>
      </c>
      <c r="J72" s="234">
        <v>0</v>
      </c>
      <c r="K72" s="233">
        <f>+F72*G72*H72*I72*J72</f>
        <v>0</v>
      </c>
      <c r="M72" s="13"/>
      <c r="N72" s="13"/>
      <c r="O72" s="13"/>
      <c r="P72" s="13"/>
    </row>
    <row r="73" spans="1:16">
      <c r="A73" s="173">
        <f>+A65+2</f>
        <v>43</v>
      </c>
      <c r="C73" s="271" t="s">
        <v>13</v>
      </c>
      <c r="D73" s="478"/>
      <c r="E73" s="478"/>
      <c r="F73" s="278">
        <f>SUM(F71:F72)</f>
        <v>0</v>
      </c>
      <c r="G73" s="478"/>
      <c r="H73" s="479"/>
      <c r="I73" s="479"/>
      <c r="J73" s="478"/>
      <c r="K73" s="480">
        <f>SUM(K71:K72)</f>
        <v>0</v>
      </c>
      <c r="M73" s="13"/>
      <c r="N73" s="13"/>
      <c r="O73" s="13"/>
      <c r="P73" s="13"/>
    </row>
    <row r="74" spans="1:16">
      <c r="A74" s="175"/>
      <c r="B74" s="176"/>
      <c r="C74" s="177"/>
      <c r="D74" s="177"/>
      <c r="E74" s="177"/>
      <c r="F74" s="177"/>
      <c r="G74" s="177"/>
    </row>
    <row r="75" spans="1:16">
      <c r="A75" s="175"/>
      <c r="B75" s="176"/>
      <c r="C75" s="177"/>
      <c r="D75" s="177"/>
      <c r="E75" s="177"/>
      <c r="F75" s="177"/>
      <c r="G75" s="177"/>
      <c r="L75" s="13"/>
      <c r="M75" s="13"/>
      <c r="N75" s="13"/>
      <c r="O75" s="13"/>
      <c r="P75" s="13"/>
    </row>
    <row r="76" spans="1:16">
      <c r="A76" s="476" t="s">
        <v>176</v>
      </c>
    </row>
    <row r="77" spans="1:16" ht="18" customHeight="1">
      <c r="A77" s="251" t="s">
        <v>62</v>
      </c>
      <c r="B77" s="215" t="s">
        <v>812</v>
      </c>
      <c r="C77" s="207"/>
      <c r="D77" s="207"/>
      <c r="E77" s="207"/>
      <c r="F77" s="207"/>
      <c r="G77" s="207"/>
      <c r="H77" s="207"/>
      <c r="I77" s="207"/>
      <c r="J77" s="207"/>
      <c r="K77" s="207"/>
    </row>
    <row r="78" spans="1:16" ht="48.75" customHeight="1">
      <c r="A78" s="251" t="s">
        <v>63</v>
      </c>
      <c r="B78" s="863" t="s">
        <v>703</v>
      </c>
      <c r="C78" s="863"/>
      <c r="D78" s="863"/>
      <c r="E78" s="863"/>
      <c r="F78" s="863"/>
      <c r="G78" s="863"/>
      <c r="H78" s="863"/>
      <c r="I78" s="863"/>
      <c r="J78" s="334"/>
      <c r="K78" s="334"/>
    </row>
    <row r="79" spans="1:16" ht="27.75" customHeight="1">
      <c r="A79" s="251" t="s">
        <v>64</v>
      </c>
      <c r="B79" s="863" t="s">
        <v>503</v>
      </c>
      <c r="C79" s="863"/>
      <c r="D79" s="863"/>
      <c r="E79" s="863"/>
      <c r="F79" s="863"/>
      <c r="G79" s="863"/>
      <c r="H79" s="863"/>
      <c r="I79" s="863"/>
      <c r="J79" s="334"/>
      <c r="K79" s="334"/>
    </row>
    <row r="80" spans="1:16" ht="12.75" customHeight="1">
      <c r="A80" s="251" t="s">
        <v>65</v>
      </c>
      <c r="B80" s="863" t="s">
        <v>334</v>
      </c>
      <c r="C80" s="863"/>
      <c r="D80" s="863"/>
      <c r="E80" s="863"/>
      <c r="F80" s="863"/>
      <c r="G80" s="863"/>
      <c r="H80" s="863"/>
      <c r="I80" s="863"/>
      <c r="J80" s="334"/>
      <c r="K80" s="334"/>
      <c r="L80" s="172"/>
    </row>
    <row r="81" spans="1:12" ht="33.75" customHeight="1">
      <c r="A81" s="251" t="s">
        <v>66</v>
      </c>
      <c r="B81" s="863" t="s">
        <v>1006</v>
      </c>
      <c r="C81" s="863"/>
      <c r="D81" s="863"/>
      <c r="E81" s="863"/>
      <c r="F81" s="863"/>
      <c r="G81" s="863"/>
      <c r="H81" s="863"/>
      <c r="I81" s="863"/>
    </row>
    <row r="82" spans="1:12" ht="60.75" customHeight="1">
      <c r="A82" s="251" t="s">
        <v>67</v>
      </c>
      <c r="B82" s="863" t="s">
        <v>632</v>
      </c>
      <c r="C82" s="863"/>
      <c r="D82" s="863"/>
      <c r="E82" s="863"/>
      <c r="F82" s="863"/>
      <c r="G82" s="863"/>
      <c r="H82" s="863"/>
      <c r="I82" s="863"/>
      <c r="J82" s="377"/>
      <c r="K82" s="377"/>
    </row>
    <row r="83" spans="1:12" ht="29.25" customHeight="1">
      <c r="A83" s="251" t="s">
        <v>68</v>
      </c>
      <c r="B83" s="890" t="s">
        <v>701</v>
      </c>
      <c r="C83" s="890"/>
      <c r="D83" s="890"/>
      <c r="E83" s="890"/>
      <c r="F83" s="890"/>
      <c r="G83" s="890"/>
      <c r="H83" s="890"/>
      <c r="I83" s="890"/>
      <c r="J83" s="377"/>
      <c r="K83" s="207"/>
    </row>
    <row r="84" spans="1:12" ht="18" customHeight="1">
      <c r="A84" s="251" t="s">
        <v>69</v>
      </c>
      <c r="B84" s="863" t="s">
        <v>634</v>
      </c>
      <c r="C84" s="863"/>
      <c r="D84" s="863"/>
      <c r="E84" s="863"/>
      <c r="F84" s="863"/>
      <c r="G84" s="863"/>
      <c r="H84" s="863"/>
      <c r="I84" s="863"/>
      <c r="J84" s="207"/>
      <c r="K84" s="207"/>
    </row>
    <row r="85" spans="1:12" ht="21.75" customHeight="1">
      <c r="A85" s="251" t="s">
        <v>70</v>
      </c>
      <c r="B85" s="863" t="s">
        <v>756</v>
      </c>
      <c r="C85" s="863"/>
      <c r="D85" s="863"/>
      <c r="E85" s="863"/>
      <c r="F85" s="863"/>
      <c r="G85" s="863"/>
      <c r="H85" s="863"/>
      <c r="I85" s="863"/>
    </row>
    <row r="86" spans="1:12" ht="12.75" customHeight="1">
      <c r="A86" s="251" t="s">
        <v>71</v>
      </c>
      <c r="B86" s="863" t="s">
        <v>783</v>
      </c>
      <c r="C86" s="863"/>
      <c r="D86" s="863"/>
      <c r="E86" s="863"/>
      <c r="F86" s="863"/>
      <c r="G86" s="863"/>
      <c r="H86" s="863"/>
      <c r="I86" s="863"/>
      <c r="J86" s="334"/>
      <c r="K86" s="334"/>
      <c r="L86" s="172"/>
    </row>
  </sheetData>
  <customSheetViews>
    <customSheetView guid="{F04A2B9A-C6FE-4FEB-AD1E-2CF9AC309BE4}" scale="85" showPageBreaks="1" printArea="1">
      <selection activeCell="E6" sqref="E6"/>
      <pageMargins left="0.7" right="0.7" top="0.75" bottom="0.75" header="0.3" footer="0.3"/>
      <pageSetup scale="55" orientation="landscape" r:id="rId1"/>
    </customSheetView>
    <customSheetView guid="{F1DC5514-577A-46EB-866C-26F0BED2C286}" scale="85" showPageBreaks="1" fitToPage="1" printArea="1" view="pageBreakPreview">
      <rowBreaks count="1" manualBreakCount="1">
        <brk id="44" max="9" man="1"/>
      </rowBreaks>
      <pageMargins left="0.25" right="0.25" top="0.75" bottom="0.75" header="0.3" footer="0.3"/>
      <pageSetup scale="58" fitToHeight="0" orientation="landscape" r:id="rId2"/>
    </customSheetView>
    <customSheetView guid="{63AFAF34-E340-4B5E-A289-FFB7051CA9B6}" scale="85" showPageBreaks="1" fitToPage="1" printArea="1" view="pageBreakPreview" topLeftCell="A52">
      <selection activeCell="B78" sqref="B78:I78"/>
      <rowBreaks count="1" manualBreakCount="1">
        <brk id="44" max="10" man="1"/>
      </rowBreaks>
      <pageMargins left="0.25" right="0.25" top="0.75" bottom="0.75" header="0.3" footer="0.3"/>
      <pageSetup scale="56" fitToHeight="0" orientation="landscape" r:id="rId3"/>
    </customSheetView>
  </customSheetViews>
  <mergeCells count="20">
    <mergeCell ref="B1:I1"/>
    <mergeCell ref="B2:I2"/>
    <mergeCell ref="B3:I3"/>
    <mergeCell ref="B82:I82"/>
    <mergeCell ref="B83:I83"/>
    <mergeCell ref="C25:I25"/>
    <mergeCell ref="I6:J6"/>
    <mergeCell ref="G6:H6"/>
    <mergeCell ref="C6:D6"/>
    <mergeCell ref="C49:C50"/>
    <mergeCell ref="D49:D50"/>
    <mergeCell ref="F49:F50"/>
    <mergeCell ref="B78:I78"/>
    <mergeCell ref="B79:I79"/>
    <mergeCell ref="B80:I80"/>
    <mergeCell ref="B86:I86"/>
    <mergeCell ref="E49:E50"/>
    <mergeCell ref="B81:I81"/>
    <mergeCell ref="B85:I85"/>
    <mergeCell ref="B84:I84"/>
  </mergeCells>
  <phoneticPr fontId="0" type="noConversion"/>
  <pageMargins left="0.25" right="0.25" top="0.75" bottom="0.75" header="0.3" footer="0.3"/>
  <pageSetup scale="56" fitToHeight="0" orientation="landscape" r:id="rId4"/>
  <rowBreaks count="1" manualBreakCount="1">
    <brk id="44"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93C47-9AFB-41D8-AB2E-9FB45CDF95C5}">
  <sheetPr>
    <pageSetUpPr fitToPage="1"/>
  </sheetPr>
  <dimension ref="A1:J159"/>
  <sheetViews>
    <sheetView view="pageBreakPreview" zoomScale="70" zoomScaleNormal="70" zoomScaleSheetLayoutView="70" workbookViewId="0">
      <selection activeCell="K54" sqref="K54"/>
    </sheetView>
  </sheetViews>
  <sheetFormatPr defaultColWidth="7.44140625" defaultRowHeight="12.75"/>
  <cols>
    <col min="1" max="1" width="4.33203125" style="622" customWidth="1"/>
    <col min="2" max="2" width="58.6640625" style="621" customWidth="1"/>
    <col min="3" max="3" width="16.88671875" style="621" customWidth="1"/>
    <col min="4" max="4" width="17.88671875" style="621" customWidth="1"/>
    <col min="5" max="5" width="20.88671875" style="621" customWidth="1"/>
    <col min="6" max="6" width="13.6640625" style="621" customWidth="1"/>
    <col min="7" max="8" width="12.88671875" style="621" customWidth="1"/>
    <col min="9" max="9" width="13.88671875" style="621" customWidth="1"/>
    <col min="10" max="10" width="63.88671875" style="621" customWidth="1"/>
    <col min="11" max="16384" width="7.44140625" style="621"/>
  </cols>
  <sheetData>
    <row r="1" spans="1:10" ht="20.25">
      <c r="A1" s="893" t="s">
        <v>854</v>
      </c>
      <c r="B1" s="893"/>
      <c r="C1" s="893"/>
      <c r="D1" s="893"/>
      <c r="E1" s="893"/>
      <c r="F1" s="893"/>
      <c r="G1" s="893"/>
      <c r="H1" s="893"/>
      <c r="I1" s="893"/>
      <c r="J1" s="893"/>
    </row>
    <row r="2" spans="1:10" ht="20.25">
      <c r="A2" s="893" t="s">
        <v>846</v>
      </c>
      <c r="B2" s="893"/>
      <c r="C2" s="893"/>
      <c r="D2" s="893"/>
      <c r="E2" s="893"/>
      <c r="F2" s="893"/>
      <c r="G2" s="893"/>
      <c r="H2" s="893"/>
      <c r="I2" s="893"/>
      <c r="J2" s="893"/>
    </row>
    <row r="3" spans="1:10" ht="20.25">
      <c r="A3" s="893" t="s">
        <v>1009</v>
      </c>
      <c r="B3" s="893"/>
      <c r="C3" s="893"/>
      <c r="D3" s="893"/>
      <c r="E3" s="893"/>
      <c r="F3" s="893"/>
      <c r="G3" s="893"/>
      <c r="H3" s="893"/>
      <c r="I3" s="893"/>
      <c r="J3" s="893"/>
    </row>
    <row r="4" spans="1:10" ht="18.75">
      <c r="B4" s="623"/>
      <c r="C4" s="624"/>
      <c r="D4" s="624"/>
      <c r="E4" s="624"/>
      <c r="F4" s="624"/>
      <c r="G4" s="624"/>
      <c r="H4" s="624"/>
      <c r="I4" s="624"/>
      <c r="J4" s="625" t="s">
        <v>598</v>
      </c>
    </row>
    <row r="5" spans="1:10" ht="15.75">
      <c r="A5" s="626"/>
      <c r="B5" s="627" t="s">
        <v>855</v>
      </c>
      <c r="C5" s="627"/>
      <c r="D5" s="628"/>
      <c r="E5" s="628"/>
      <c r="F5" s="628"/>
      <c r="G5" s="627"/>
      <c r="H5" s="627"/>
      <c r="I5" s="627"/>
      <c r="J5" s="628"/>
    </row>
    <row r="6" spans="1:10" ht="12.75" customHeight="1">
      <c r="A6" s="626"/>
      <c r="B6" s="629"/>
      <c r="C6" s="628"/>
      <c r="D6" s="628"/>
      <c r="E6" s="628"/>
      <c r="F6" s="628"/>
      <c r="G6" s="626"/>
      <c r="H6" s="626"/>
      <c r="I6" s="628"/>
      <c r="J6" s="628"/>
    </row>
    <row r="7" spans="1:10">
      <c r="A7" s="626"/>
      <c r="B7" s="630" t="s">
        <v>776</v>
      </c>
      <c r="C7" s="630" t="s">
        <v>777</v>
      </c>
      <c r="D7" s="630" t="s">
        <v>856</v>
      </c>
      <c r="E7" s="630" t="s">
        <v>778</v>
      </c>
      <c r="F7" s="630" t="s">
        <v>779</v>
      </c>
      <c r="G7" s="630" t="s">
        <v>780</v>
      </c>
      <c r="H7" s="630" t="s">
        <v>781</v>
      </c>
      <c r="I7" s="630" t="s">
        <v>782</v>
      </c>
      <c r="J7" s="630" t="s">
        <v>857</v>
      </c>
    </row>
    <row r="8" spans="1:10">
      <c r="A8" s="626"/>
      <c r="B8" s="628"/>
      <c r="C8" s="630" t="s">
        <v>858</v>
      </c>
      <c r="D8" s="631" t="s">
        <v>859</v>
      </c>
      <c r="E8" s="632">
        <v>1</v>
      </c>
      <c r="F8" s="631" t="s">
        <v>859</v>
      </c>
      <c r="G8" s="630"/>
      <c r="H8" s="630"/>
      <c r="I8" s="630" t="s">
        <v>860</v>
      </c>
      <c r="J8" s="628"/>
    </row>
    <row r="9" spans="1:10">
      <c r="A9" s="626" t="s">
        <v>8</v>
      </c>
      <c r="B9" s="633"/>
      <c r="C9" s="630" t="s">
        <v>861</v>
      </c>
      <c r="D9" s="630" t="s">
        <v>862</v>
      </c>
      <c r="E9" s="630" t="s">
        <v>863</v>
      </c>
      <c r="F9" s="630" t="s">
        <v>16</v>
      </c>
      <c r="G9" s="630" t="s">
        <v>773</v>
      </c>
      <c r="H9" s="630" t="s">
        <v>774</v>
      </c>
      <c r="I9" s="630" t="s">
        <v>864</v>
      </c>
      <c r="J9" s="628"/>
    </row>
    <row r="10" spans="1:10">
      <c r="A10" s="626" t="s">
        <v>10</v>
      </c>
      <c r="B10" s="634" t="s">
        <v>865</v>
      </c>
      <c r="C10" s="634" t="s">
        <v>866</v>
      </c>
      <c r="D10" s="634" t="s">
        <v>775</v>
      </c>
      <c r="E10" s="634" t="s">
        <v>867</v>
      </c>
      <c r="F10" s="634" t="s">
        <v>775</v>
      </c>
      <c r="G10" s="634" t="s">
        <v>775</v>
      </c>
      <c r="H10" s="634" t="s">
        <v>775</v>
      </c>
      <c r="I10" s="634" t="s">
        <v>868</v>
      </c>
      <c r="J10" s="634" t="s">
        <v>869</v>
      </c>
    </row>
    <row r="11" spans="1:10">
      <c r="A11" s="626">
        <v>1</v>
      </c>
      <c r="B11" s="635"/>
      <c r="C11" s="636"/>
      <c r="D11" s="636"/>
      <c r="E11" s="636"/>
      <c r="F11" s="636"/>
      <c r="G11" s="636"/>
      <c r="H11" s="636"/>
      <c r="I11" s="637"/>
      <c r="J11" s="635"/>
    </row>
    <row r="12" spans="1:10" ht="12.75" customHeight="1">
      <c r="A12" s="626">
        <f t="shared" ref="A12:A76" si="0">A11+1</f>
        <v>2</v>
      </c>
      <c r="B12" s="638" t="s">
        <v>870</v>
      </c>
      <c r="C12" s="636">
        <v>0</v>
      </c>
      <c r="D12" s="636">
        <v>0</v>
      </c>
      <c r="E12" s="636">
        <v>0</v>
      </c>
      <c r="F12" s="636">
        <v>0</v>
      </c>
      <c r="G12" s="636">
        <v>0</v>
      </c>
      <c r="H12" s="636">
        <v>0</v>
      </c>
      <c r="I12" s="639"/>
      <c r="J12" s="635" t="s">
        <v>871</v>
      </c>
    </row>
    <row r="13" spans="1:10" ht="12.75" customHeight="1">
      <c r="A13" s="626">
        <f t="shared" si="0"/>
        <v>3</v>
      </c>
      <c r="B13" s="638" t="s">
        <v>404</v>
      </c>
      <c r="C13" s="636">
        <v>0</v>
      </c>
      <c r="D13" s="636">
        <v>0</v>
      </c>
      <c r="E13" s="636">
        <v>0</v>
      </c>
      <c r="F13" s="636">
        <v>0</v>
      </c>
      <c r="G13" s="636">
        <v>0</v>
      </c>
      <c r="H13" s="636">
        <v>0</v>
      </c>
      <c r="I13" s="639"/>
      <c r="J13" s="635"/>
    </row>
    <row r="14" spans="1:10" ht="12.75" customHeight="1">
      <c r="A14" s="626">
        <f t="shared" si="0"/>
        <v>4</v>
      </c>
      <c r="B14" s="640"/>
      <c r="C14" s="636">
        <v>0</v>
      </c>
      <c r="D14" s="636">
        <v>0</v>
      </c>
      <c r="E14" s="636">
        <v>0</v>
      </c>
      <c r="F14" s="636">
        <v>0</v>
      </c>
      <c r="G14" s="636">
        <v>0</v>
      </c>
      <c r="H14" s="636">
        <v>0</v>
      </c>
      <c r="I14" s="639"/>
      <c r="J14" s="635"/>
    </row>
    <row r="15" spans="1:10" ht="12.75" customHeight="1">
      <c r="A15" s="626">
        <f t="shared" si="0"/>
        <v>5</v>
      </c>
      <c r="B15" s="641"/>
      <c r="C15" s="636">
        <v>0</v>
      </c>
      <c r="D15" s="636">
        <v>0</v>
      </c>
      <c r="E15" s="636">
        <v>0</v>
      </c>
      <c r="F15" s="636">
        <v>0</v>
      </c>
      <c r="G15" s="636">
        <v>0</v>
      </c>
      <c r="H15" s="636">
        <v>0</v>
      </c>
      <c r="I15" s="639"/>
      <c r="J15" s="635"/>
    </row>
    <row r="16" spans="1:10" ht="12.75" customHeight="1">
      <c r="A16" s="626">
        <f t="shared" si="0"/>
        <v>6</v>
      </c>
      <c r="B16" s="635"/>
      <c r="C16" s="636">
        <v>0</v>
      </c>
      <c r="D16" s="636">
        <v>0</v>
      </c>
      <c r="E16" s="636">
        <v>0</v>
      </c>
      <c r="F16" s="636">
        <v>0</v>
      </c>
      <c r="G16" s="636">
        <v>0</v>
      </c>
      <c r="H16" s="636">
        <v>0</v>
      </c>
      <c r="I16" s="642"/>
      <c r="J16" s="635"/>
    </row>
    <row r="17" spans="1:10" ht="12.75" customHeight="1">
      <c r="A17" s="626">
        <f t="shared" si="0"/>
        <v>7</v>
      </c>
      <c r="B17" s="635"/>
      <c r="C17" s="636">
        <v>0</v>
      </c>
      <c r="D17" s="636">
        <v>0</v>
      </c>
      <c r="E17" s="636">
        <v>0</v>
      </c>
      <c r="F17" s="636">
        <v>0</v>
      </c>
      <c r="G17" s="636">
        <v>0</v>
      </c>
      <c r="H17" s="636">
        <v>0</v>
      </c>
      <c r="I17" s="642"/>
      <c r="J17" s="635"/>
    </row>
    <row r="18" spans="1:10" ht="12.75" customHeight="1">
      <c r="A18" s="626">
        <f t="shared" si="0"/>
        <v>8</v>
      </c>
      <c r="B18" s="635"/>
      <c r="C18" s="636">
        <v>0</v>
      </c>
      <c r="D18" s="636">
        <v>0</v>
      </c>
      <c r="E18" s="636">
        <v>0</v>
      </c>
      <c r="F18" s="636">
        <v>0</v>
      </c>
      <c r="G18" s="636">
        <v>0</v>
      </c>
      <c r="H18" s="636">
        <v>0</v>
      </c>
      <c r="I18" s="642"/>
      <c r="J18" s="635"/>
    </row>
    <row r="19" spans="1:10" ht="12.75" customHeight="1">
      <c r="A19" s="626">
        <f t="shared" si="0"/>
        <v>9</v>
      </c>
      <c r="B19" s="635"/>
      <c r="C19" s="636">
        <v>0</v>
      </c>
      <c r="D19" s="636">
        <v>0</v>
      </c>
      <c r="E19" s="636">
        <v>0</v>
      </c>
      <c r="F19" s="636">
        <v>0</v>
      </c>
      <c r="G19" s="636">
        <v>0</v>
      </c>
      <c r="H19" s="636">
        <v>0</v>
      </c>
      <c r="I19" s="642"/>
      <c r="J19" s="635"/>
    </row>
    <row r="20" spans="1:10" ht="12.75" customHeight="1">
      <c r="A20" s="626">
        <f t="shared" si="0"/>
        <v>10</v>
      </c>
      <c r="B20" s="635"/>
      <c r="C20" s="636">
        <v>0</v>
      </c>
      <c r="D20" s="636">
        <v>0</v>
      </c>
      <c r="E20" s="636">
        <v>0</v>
      </c>
      <c r="F20" s="636">
        <v>0</v>
      </c>
      <c r="G20" s="636">
        <v>0</v>
      </c>
      <c r="H20" s="636">
        <v>0</v>
      </c>
      <c r="I20" s="642"/>
      <c r="J20" s="635"/>
    </row>
    <row r="21" spans="1:10" ht="12.75" customHeight="1">
      <c r="A21" s="626">
        <f t="shared" si="0"/>
        <v>11</v>
      </c>
      <c r="B21" s="635"/>
      <c r="C21" s="636">
        <v>0</v>
      </c>
      <c r="D21" s="636">
        <v>0</v>
      </c>
      <c r="E21" s="636">
        <v>0</v>
      </c>
      <c r="F21" s="636">
        <v>0</v>
      </c>
      <c r="G21" s="636">
        <v>0</v>
      </c>
      <c r="H21" s="636">
        <v>0</v>
      </c>
      <c r="I21" s="642"/>
      <c r="J21" s="635"/>
    </row>
    <row r="22" spans="1:10" ht="12.75" customHeight="1">
      <c r="A22" s="626">
        <f t="shared" si="0"/>
        <v>12</v>
      </c>
      <c r="B22" s="635"/>
      <c r="C22" s="636">
        <v>0</v>
      </c>
      <c r="D22" s="636">
        <v>0</v>
      </c>
      <c r="E22" s="636">
        <v>0</v>
      </c>
      <c r="F22" s="636">
        <v>0</v>
      </c>
      <c r="G22" s="636">
        <v>0</v>
      </c>
      <c r="H22" s="636">
        <v>0</v>
      </c>
      <c r="I22" s="642"/>
      <c r="J22" s="635"/>
    </row>
    <row r="23" spans="1:10" ht="12.75" customHeight="1">
      <c r="A23" s="626">
        <f t="shared" si="0"/>
        <v>13</v>
      </c>
      <c r="B23" s="635"/>
      <c r="C23" s="636">
        <v>0</v>
      </c>
      <c r="D23" s="636">
        <v>0</v>
      </c>
      <c r="E23" s="636">
        <v>0</v>
      </c>
      <c r="F23" s="636">
        <v>0</v>
      </c>
      <c r="G23" s="636">
        <v>0</v>
      </c>
      <c r="H23" s="636">
        <v>0</v>
      </c>
      <c r="I23" s="642"/>
      <c r="J23" s="635"/>
    </row>
    <row r="24" spans="1:10" ht="12.75" customHeight="1">
      <c r="A24" s="626">
        <f t="shared" si="0"/>
        <v>14</v>
      </c>
      <c r="B24" s="635"/>
      <c r="C24" s="636">
        <v>0</v>
      </c>
      <c r="D24" s="636">
        <v>0</v>
      </c>
      <c r="E24" s="636">
        <v>0</v>
      </c>
      <c r="F24" s="636">
        <v>0</v>
      </c>
      <c r="G24" s="636">
        <v>0</v>
      </c>
      <c r="H24" s="636">
        <v>0</v>
      </c>
      <c r="I24" s="642"/>
      <c r="J24" s="635"/>
    </row>
    <row r="25" spans="1:10" ht="12.75" customHeight="1">
      <c r="A25" s="626">
        <f t="shared" si="0"/>
        <v>15</v>
      </c>
      <c r="B25" s="635"/>
      <c r="C25" s="636">
        <v>0</v>
      </c>
      <c r="D25" s="636">
        <v>0</v>
      </c>
      <c r="E25" s="636">
        <v>0</v>
      </c>
      <c r="F25" s="636">
        <v>0</v>
      </c>
      <c r="G25" s="636">
        <v>0</v>
      </c>
      <c r="H25" s="636">
        <v>0</v>
      </c>
      <c r="I25" s="642"/>
      <c r="J25" s="635"/>
    </row>
    <row r="26" spans="1:10" ht="12.75" customHeight="1">
      <c r="A26" s="626">
        <f t="shared" si="0"/>
        <v>16</v>
      </c>
      <c r="B26" s="635"/>
      <c r="C26" s="636">
        <v>0</v>
      </c>
      <c r="D26" s="636">
        <v>0</v>
      </c>
      <c r="E26" s="636">
        <v>0</v>
      </c>
      <c r="F26" s="636">
        <v>0</v>
      </c>
      <c r="G26" s="636">
        <v>0</v>
      </c>
      <c r="H26" s="636">
        <v>0</v>
      </c>
      <c r="I26" s="642"/>
      <c r="J26" s="635"/>
    </row>
    <row r="27" spans="1:10" ht="12.75" customHeight="1">
      <c r="A27" s="626">
        <f t="shared" si="0"/>
        <v>17</v>
      </c>
      <c r="B27" s="635"/>
      <c r="C27" s="636">
        <v>0</v>
      </c>
      <c r="D27" s="636">
        <v>0</v>
      </c>
      <c r="E27" s="636">
        <v>0</v>
      </c>
      <c r="F27" s="636">
        <v>0</v>
      </c>
      <c r="G27" s="636">
        <v>0</v>
      </c>
      <c r="H27" s="636">
        <v>0</v>
      </c>
      <c r="I27" s="642"/>
      <c r="J27" s="635"/>
    </row>
    <row r="28" spans="1:10" ht="12.75" customHeight="1">
      <c r="A28" s="626">
        <f t="shared" si="0"/>
        <v>18</v>
      </c>
      <c r="B28" s="635"/>
      <c r="C28" s="636">
        <v>0</v>
      </c>
      <c r="D28" s="636">
        <v>0</v>
      </c>
      <c r="E28" s="636">
        <v>0</v>
      </c>
      <c r="F28" s="636">
        <v>0</v>
      </c>
      <c r="G28" s="636">
        <v>0</v>
      </c>
      <c r="H28" s="636">
        <v>0</v>
      </c>
      <c r="I28" s="642"/>
      <c r="J28" s="635"/>
    </row>
    <row r="29" spans="1:10" ht="12.75" customHeight="1">
      <c r="A29" s="626">
        <f t="shared" si="0"/>
        <v>19</v>
      </c>
      <c r="B29" s="635"/>
      <c r="C29" s="636">
        <v>0</v>
      </c>
      <c r="D29" s="636">
        <v>0</v>
      </c>
      <c r="E29" s="636">
        <v>0</v>
      </c>
      <c r="F29" s="636">
        <v>0</v>
      </c>
      <c r="G29" s="636">
        <v>0</v>
      </c>
      <c r="H29" s="636">
        <v>0</v>
      </c>
      <c r="I29" s="642"/>
      <c r="J29" s="635"/>
    </row>
    <row r="30" spans="1:10" ht="12.75" customHeight="1">
      <c r="A30" s="626">
        <f t="shared" si="0"/>
        <v>20</v>
      </c>
      <c r="B30" s="635"/>
      <c r="C30" s="636">
        <v>0</v>
      </c>
      <c r="D30" s="636">
        <v>0</v>
      </c>
      <c r="E30" s="636">
        <v>0</v>
      </c>
      <c r="F30" s="636">
        <v>0</v>
      </c>
      <c r="G30" s="636">
        <v>0</v>
      </c>
      <c r="H30" s="636">
        <v>0</v>
      </c>
      <c r="I30" s="642"/>
      <c r="J30" s="635"/>
    </row>
    <row r="31" spans="1:10" ht="12.75" customHeight="1">
      <c r="A31" s="626">
        <f t="shared" si="0"/>
        <v>21</v>
      </c>
      <c r="B31" s="635"/>
      <c r="C31" s="636">
        <v>0</v>
      </c>
      <c r="D31" s="636">
        <v>0</v>
      </c>
      <c r="E31" s="636">
        <v>0</v>
      </c>
      <c r="F31" s="636">
        <v>0</v>
      </c>
      <c r="G31" s="636">
        <v>0</v>
      </c>
      <c r="H31" s="636">
        <v>0</v>
      </c>
      <c r="I31" s="642"/>
      <c r="J31" s="635"/>
    </row>
    <row r="32" spans="1:10" ht="12.75" customHeight="1">
      <c r="A32" s="626">
        <f t="shared" si="0"/>
        <v>22</v>
      </c>
      <c r="B32" s="635"/>
      <c r="C32" s="636">
        <v>0</v>
      </c>
      <c r="D32" s="636">
        <v>0</v>
      </c>
      <c r="E32" s="636">
        <v>0</v>
      </c>
      <c r="F32" s="636">
        <v>0</v>
      </c>
      <c r="G32" s="636">
        <v>0</v>
      </c>
      <c r="H32" s="636">
        <v>0</v>
      </c>
      <c r="I32" s="642"/>
      <c r="J32" s="635"/>
    </row>
    <row r="33" spans="1:10" ht="12.75" customHeight="1">
      <c r="A33" s="626">
        <f t="shared" si="0"/>
        <v>23</v>
      </c>
      <c r="B33" s="635"/>
      <c r="C33" s="636"/>
      <c r="D33" s="643"/>
      <c r="E33" s="637" t="s">
        <v>2</v>
      </c>
      <c r="F33" s="637"/>
      <c r="G33" s="637" t="s">
        <v>2</v>
      </c>
      <c r="H33" s="637"/>
      <c r="I33" s="637"/>
      <c r="J33" s="635"/>
    </row>
    <row r="34" spans="1:10" ht="12.75" customHeight="1">
      <c r="A34" s="626">
        <f t="shared" si="0"/>
        <v>24</v>
      </c>
      <c r="B34" s="644" t="s">
        <v>872</v>
      </c>
      <c r="C34" s="645">
        <f>SUM(C12:C32)</f>
        <v>0</v>
      </c>
      <c r="D34" s="645">
        <f t="shared" ref="D34:H34" si="1">SUM(D12:D32)</f>
        <v>0</v>
      </c>
      <c r="E34" s="645">
        <f t="shared" si="1"/>
        <v>0</v>
      </c>
      <c r="F34" s="645">
        <f t="shared" si="1"/>
        <v>0</v>
      </c>
      <c r="G34" s="645">
        <f t="shared" si="1"/>
        <v>0</v>
      </c>
      <c r="H34" s="645">
        <f t="shared" si="1"/>
        <v>0</v>
      </c>
      <c r="I34" s="645"/>
      <c r="J34" s="646"/>
    </row>
    <row r="35" spans="1:10" ht="12.75" customHeight="1">
      <c r="A35" s="626">
        <f t="shared" si="0"/>
        <v>25</v>
      </c>
      <c r="B35" s="644" t="s">
        <v>873</v>
      </c>
      <c r="C35" s="645">
        <f>SUM(D35:H35)</f>
        <v>0</v>
      </c>
      <c r="D35" s="647">
        <v>0</v>
      </c>
      <c r="E35" s="647">
        <v>0</v>
      </c>
      <c r="F35" s="647">
        <v>0</v>
      </c>
      <c r="G35" s="647">
        <v>0</v>
      </c>
      <c r="H35" s="647">
        <v>0</v>
      </c>
      <c r="I35" s="648"/>
      <c r="J35" s="649"/>
    </row>
    <row r="36" spans="1:10" ht="12.75" customHeight="1">
      <c r="A36" s="626">
        <f t="shared" si="0"/>
        <v>26</v>
      </c>
      <c r="B36" s="644" t="s">
        <v>874</v>
      </c>
      <c r="C36" s="645">
        <f>SUM(D36:H36)</f>
        <v>0</v>
      </c>
      <c r="D36" s="647">
        <v>0</v>
      </c>
      <c r="E36" s="647">
        <v>0</v>
      </c>
      <c r="F36" s="647">
        <v>0</v>
      </c>
      <c r="G36" s="647">
        <v>0</v>
      </c>
      <c r="H36" s="647">
        <v>0</v>
      </c>
      <c r="I36" s="648"/>
      <c r="J36" s="649"/>
    </row>
    <row r="37" spans="1:10" ht="12.75" customHeight="1">
      <c r="A37" s="626">
        <f t="shared" si="0"/>
        <v>27</v>
      </c>
      <c r="B37" s="644" t="s">
        <v>875</v>
      </c>
      <c r="C37" s="645">
        <f>'4c - ADIT Proration'!J127</f>
        <v>0</v>
      </c>
      <c r="D37" s="647">
        <v>0</v>
      </c>
      <c r="E37" s="647">
        <v>0</v>
      </c>
      <c r="F37" s="647">
        <v>0</v>
      </c>
      <c r="G37" s="647">
        <v>0</v>
      </c>
      <c r="H37" s="647">
        <v>0</v>
      </c>
      <c r="I37" s="648"/>
      <c r="J37" s="646"/>
    </row>
    <row r="38" spans="1:10" ht="12.75" customHeight="1">
      <c r="A38" s="626">
        <f t="shared" si="0"/>
        <v>28</v>
      </c>
      <c r="B38" s="644" t="str">
        <f>"Total Company   (ln "&amp;A34&amp;" - ln "&amp;A35&amp;" - ln "&amp;A36&amp;" + ln "&amp;A37&amp;")"</f>
        <v>Total Company   (ln 24 - ln 25 - ln 26 + ln 27)</v>
      </c>
      <c r="C38" s="645">
        <f>+C34-C35-C36+C37</f>
        <v>0</v>
      </c>
      <c r="D38" s="645">
        <f>+D34-D35-D36+D37</f>
        <v>0</v>
      </c>
      <c r="E38" s="645">
        <f t="shared" ref="E38:H38" si="2">+E34-E35-E36+E37</f>
        <v>0</v>
      </c>
      <c r="F38" s="645">
        <f t="shared" si="2"/>
        <v>0</v>
      </c>
      <c r="G38" s="645">
        <f t="shared" si="2"/>
        <v>0</v>
      </c>
      <c r="H38" s="645">
        <f t="shared" si="2"/>
        <v>0</v>
      </c>
      <c r="I38" s="645" t="s">
        <v>2</v>
      </c>
      <c r="J38" s="646"/>
    </row>
    <row r="39" spans="1:10" ht="12.75" customHeight="1" thickBot="1">
      <c r="A39" s="626">
        <f t="shared" si="0"/>
        <v>29</v>
      </c>
      <c r="B39" s="650" t="s">
        <v>876</v>
      </c>
      <c r="C39" s="651"/>
      <c r="D39" s="652">
        <v>0</v>
      </c>
      <c r="E39" s="652">
        <v>0</v>
      </c>
      <c r="F39" s="652">
        <v>1</v>
      </c>
      <c r="G39" s="652">
        <v>1</v>
      </c>
      <c r="H39" s="652">
        <v>1</v>
      </c>
      <c r="I39" s="653"/>
      <c r="J39" s="646"/>
    </row>
    <row r="40" spans="1:10" ht="12.75" customHeight="1" thickBot="1">
      <c r="A40" s="626">
        <f t="shared" si="0"/>
        <v>30</v>
      </c>
      <c r="B40" s="644" t="str">
        <f>"Total Transmission   (ln "&amp;A38&amp;" * ln "&amp;A39&amp;")"</f>
        <v>Total Transmission   (ln 28 * ln 29)</v>
      </c>
      <c r="C40" s="646"/>
      <c r="D40" s="645">
        <f>D38*D39</f>
        <v>0</v>
      </c>
      <c r="E40" s="645">
        <f>E38*E39</f>
        <v>0</v>
      </c>
      <c r="F40" s="645">
        <f>F38*F39</f>
        <v>0</v>
      </c>
      <c r="G40" s="645">
        <f>G38*G39</f>
        <v>0</v>
      </c>
      <c r="H40" s="654">
        <f>H38*H39</f>
        <v>0</v>
      </c>
      <c r="I40" s="655">
        <f>SUM(F40:H40)</f>
        <v>0</v>
      </c>
      <c r="J40" s="644"/>
    </row>
    <row r="41" spans="1:10" ht="12.75" customHeight="1">
      <c r="A41" s="626"/>
      <c r="B41" s="656"/>
      <c r="C41" s="628"/>
      <c r="D41" s="657"/>
      <c r="E41" s="657"/>
      <c r="F41" s="657"/>
      <c r="G41" s="657"/>
      <c r="H41" s="657"/>
      <c r="I41" s="657"/>
      <c r="J41" s="656"/>
    </row>
    <row r="42" spans="1:10" s="628" customFormat="1" ht="12.2" customHeight="1">
      <c r="A42" s="626"/>
      <c r="B42" s="658"/>
      <c r="D42" s="657"/>
      <c r="E42" s="657"/>
      <c r="F42" s="657"/>
      <c r="G42" s="657"/>
      <c r="H42" s="657"/>
      <c r="I42" s="657"/>
    </row>
    <row r="43" spans="1:10" ht="15.75" customHeight="1">
      <c r="A43" s="626"/>
      <c r="B43" s="627" t="s">
        <v>877</v>
      </c>
      <c r="C43" s="627"/>
      <c r="D43" s="627"/>
      <c r="E43" s="627"/>
      <c r="F43" s="627"/>
      <c r="G43" s="628"/>
    </row>
    <row r="44" spans="1:10" ht="12.75" customHeight="1">
      <c r="A44" s="626"/>
      <c r="B44" s="659"/>
      <c r="C44" s="628"/>
      <c r="D44" s="628"/>
      <c r="E44" s="628"/>
      <c r="F44" s="628"/>
      <c r="G44" s="626"/>
      <c r="H44" s="626"/>
      <c r="I44" s="628"/>
      <c r="J44" s="628"/>
    </row>
    <row r="45" spans="1:10">
      <c r="A45" s="626"/>
      <c r="B45" s="630" t="str">
        <f>B7</f>
        <v>(A)</v>
      </c>
      <c r="C45" s="630" t="s">
        <v>777</v>
      </c>
      <c r="D45" s="630" t="str">
        <f t="shared" ref="D45:J45" si="3">D7</f>
        <v>(C)</v>
      </c>
      <c r="E45" s="630" t="str">
        <f t="shared" si="3"/>
        <v>(D)</v>
      </c>
      <c r="F45" s="630" t="str">
        <f t="shared" si="3"/>
        <v>(E)</v>
      </c>
      <c r="G45" s="630" t="str">
        <f t="shared" si="3"/>
        <v>(F)</v>
      </c>
      <c r="H45" s="630" t="str">
        <f t="shared" si="3"/>
        <v>(G)</v>
      </c>
      <c r="I45" s="630" t="str">
        <f t="shared" si="3"/>
        <v>(H)</v>
      </c>
      <c r="J45" s="630" t="str">
        <f t="shared" si="3"/>
        <v>(I)</v>
      </c>
    </row>
    <row r="46" spans="1:10">
      <c r="A46" s="626"/>
      <c r="B46" s="630"/>
      <c r="C46" s="630" t="s">
        <v>858</v>
      </c>
      <c r="D46" s="630" t="str">
        <f>D8</f>
        <v>100%</v>
      </c>
      <c r="E46" s="632">
        <v>1</v>
      </c>
      <c r="F46" s="630" t="str">
        <f>F8</f>
        <v>100%</v>
      </c>
      <c r="G46" s="630"/>
      <c r="H46" s="630"/>
      <c r="I46" s="630" t="str">
        <f>I8</f>
        <v>Total Included</v>
      </c>
      <c r="J46" s="628"/>
    </row>
    <row r="47" spans="1:10">
      <c r="A47" s="626" t="s">
        <v>8</v>
      </c>
      <c r="B47" s="630"/>
      <c r="C47" s="630" t="s">
        <v>861</v>
      </c>
      <c r="D47" s="630" t="str">
        <f>D9</f>
        <v>Non-Transmission</v>
      </c>
      <c r="E47" s="630" t="s">
        <v>863</v>
      </c>
      <c r="F47" s="630" t="str">
        <f>F9</f>
        <v>Transmission</v>
      </c>
      <c r="G47" s="630" t="str">
        <f>G9</f>
        <v xml:space="preserve">Plant </v>
      </c>
      <c r="H47" s="630" t="str">
        <f>H9</f>
        <v>Labor</v>
      </c>
      <c r="I47" s="630" t="str">
        <f>I9</f>
        <v>in Ratebase</v>
      </c>
      <c r="J47" s="628"/>
    </row>
    <row r="48" spans="1:10">
      <c r="A48" s="626" t="s">
        <v>10</v>
      </c>
      <c r="B48" s="634" t="str">
        <f>B10</f>
        <v>Identification</v>
      </c>
      <c r="C48" s="634" t="s">
        <v>866</v>
      </c>
      <c r="D48" s="634" t="str">
        <f>D10</f>
        <v>Related</v>
      </c>
      <c r="E48" s="634" t="s">
        <v>867</v>
      </c>
      <c r="F48" s="634" t="str">
        <f>F10</f>
        <v>Related</v>
      </c>
      <c r="G48" s="634" t="str">
        <f>G10</f>
        <v>Related</v>
      </c>
      <c r="H48" s="634" t="str">
        <f>H10</f>
        <v>Related</v>
      </c>
      <c r="I48" s="634" t="str">
        <f>I10</f>
        <v>(E)+(F)+(G)</v>
      </c>
      <c r="J48" s="634" t="str">
        <f>J10</f>
        <v>Description / Justification</v>
      </c>
    </row>
    <row r="49" spans="1:10">
      <c r="A49" s="626">
        <f>A40+1</f>
        <v>31</v>
      </c>
      <c r="B49" s="649"/>
      <c r="C49" s="682"/>
      <c r="D49" s="855"/>
      <c r="E49" s="855"/>
      <c r="F49" s="855"/>
      <c r="G49" s="682"/>
      <c r="H49" s="682"/>
      <c r="I49" s="682"/>
      <c r="J49" s="649"/>
    </row>
    <row r="50" spans="1:10">
      <c r="A50" s="626">
        <f t="shared" si="0"/>
        <v>32</v>
      </c>
      <c r="B50" s="635" t="str">
        <f>'4b - ADIT Beginning Ending'!B16</f>
        <v>6002 - PT AFUDC Debt - NORM</v>
      </c>
      <c r="C50" s="636">
        <f>'4b - ADIT Beginning Ending'!H16</f>
        <v>15037.210000000001</v>
      </c>
      <c r="D50" s="660">
        <v>0</v>
      </c>
      <c r="E50" s="660">
        <v>0</v>
      </c>
      <c r="F50" s="660">
        <v>0</v>
      </c>
      <c r="G50" s="636">
        <f>C50</f>
        <v>15037.210000000001</v>
      </c>
      <c r="H50" s="636">
        <v>0</v>
      </c>
      <c r="I50" s="636">
        <f>H50+G50+F50</f>
        <v>15037.210000000001</v>
      </c>
      <c r="J50" s="649" t="s">
        <v>880</v>
      </c>
    </row>
    <row r="51" spans="1:10">
      <c r="A51" s="626">
        <f>A50+1</f>
        <v>33</v>
      </c>
      <c r="B51" s="635" t="str">
        <f>'4b - ADIT Beginning Ending'!B17</f>
        <v>6009 - PT COR - NORM</v>
      </c>
      <c r="C51" s="636">
        <f>'4b - ADIT Beginning Ending'!H17</f>
        <v>5.5439999999999996</v>
      </c>
      <c r="D51" s="660">
        <v>0</v>
      </c>
      <c r="E51" s="660">
        <v>0</v>
      </c>
      <c r="F51" s="660">
        <v>0</v>
      </c>
      <c r="G51" s="636">
        <f t="shared" ref="G51:G53" si="4">C51</f>
        <v>5.5439999999999996</v>
      </c>
      <c r="H51" s="636">
        <v>0</v>
      </c>
      <c r="I51" s="636">
        <f>H51+G51+F51</f>
        <v>5.5439999999999996</v>
      </c>
      <c r="J51" s="649" t="s">
        <v>881</v>
      </c>
    </row>
    <row r="52" spans="1:10">
      <c r="A52" s="626">
        <f>A51+1</f>
        <v>34</v>
      </c>
      <c r="B52" s="635" t="str">
        <f>'4b - ADIT Beginning Ending'!B18</f>
        <v>6011 - PT CPI NORM</v>
      </c>
      <c r="C52" s="636">
        <f>'4b - ADIT Beginning Ending'!H18</f>
        <v>-400.9194</v>
      </c>
      <c r="D52" s="660">
        <v>0</v>
      </c>
      <c r="E52" s="660">
        <v>0</v>
      </c>
      <c r="F52" s="660">
        <v>0</v>
      </c>
      <c r="G52" s="636">
        <f t="shared" si="4"/>
        <v>-400.9194</v>
      </c>
      <c r="H52" s="636">
        <v>0</v>
      </c>
      <c r="I52" s="636">
        <f t="shared" ref="I52:I53" si="5">H52+G52+F52</f>
        <v>-400.9194</v>
      </c>
      <c r="J52" s="649" t="s">
        <v>878</v>
      </c>
    </row>
    <row r="53" spans="1:10">
      <c r="A53" s="626">
        <f t="shared" si="0"/>
        <v>35</v>
      </c>
      <c r="B53" s="635" t="str">
        <f>'4b - ADIT Beginning Ending'!B19</f>
        <v>6018 - PT Method/Life - NORM</v>
      </c>
      <c r="C53" s="636">
        <f>'4b - ADIT Beginning Ending'!H19</f>
        <v>-1210.7469344999995</v>
      </c>
      <c r="D53" s="660">
        <v>0</v>
      </c>
      <c r="E53" s="660">
        <v>0</v>
      </c>
      <c r="F53" s="660">
        <v>0</v>
      </c>
      <c r="G53" s="636">
        <f t="shared" si="4"/>
        <v>-1210.7469344999995</v>
      </c>
      <c r="H53" s="636">
        <v>0</v>
      </c>
      <c r="I53" s="636">
        <f t="shared" si="5"/>
        <v>-1210.7469344999995</v>
      </c>
      <c r="J53" s="649" t="s">
        <v>879</v>
      </c>
    </row>
    <row r="54" spans="1:10">
      <c r="A54" s="626">
        <f t="shared" si="0"/>
        <v>36</v>
      </c>
      <c r="B54" s="635" t="str">
        <f>'4b - ADIT Beginning Ending'!B20</f>
        <v>6523 - 2020 712L 481(a) Software</v>
      </c>
      <c r="C54" s="636">
        <f>'4b - ADIT Beginning Ending'!H20</f>
        <v>0</v>
      </c>
      <c r="D54" s="660">
        <v>0</v>
      </c>
      <c r="E54" s="660">
        <v>0</v>
      </c>
      <c r="F54" s="660">
        <v>0</v>
      </c>
      <c r="G54" s="636">
        <f t="shared" ref="G54" si="6">C54</f>
        <v>0</v>
      </c>
      <c r="H54" s="636">
        <v>0</v>
      </c>
      <c r="I54" s="636">
        <f t="shared" ref="I54" si="7">H54+G54+F54</f>
        <v>0</v>
      </c>
      <c r="J54" s="672" t="s">
        <v>879</v>
      </c>
    </row>
    <row r="55" spans="1:10">
      <c r="A55" s="626">
        <f t="shared" si="0"/>
        <v>37</v>
      </c>
      <c r="B55" s="635"/>
      <c r="C55" s="636"/>
      <c r="D55" s="660"/>
      <c r="E55" s="660"/>
      <c r="F55" s="660"/>
      <c r="G55" s="636"/>
      <c r="H55" s="636"/>
      <c r="I55" s="636"/>
      <c r="J55" s="661"/>
    </row>
    <row r="56" spans="1:10">
      <c r="A56" s="626">
        <f t="shared" si="0"/>
        <v>38</v>
      </c>
      <c r="B56" s="635"/>
      <c r="C56" s="636"/>
      <c r="D56" s="660"/>
      <c r="E56" s="660"/>
      <c r="F56" s="660"/>
      <c r="G56" s="636"/>
      <c r="H56" s="636"/>
      <c r="I56" s="636"/>
      <c r="J56" s="649"/>
    </row>
    <row r="57" spans="1:10">
      <c r="A57" s="626">
        <f t="shared" si="0"/>
        <v>39</v>
      </c>
      <c r="B57" s="635"/>
      <c r="C57" s="636"/>
      <c r="D57" s="660"/>
      <c r="E57" s="660"/>
      <c r="F57" s="660"/>
      <c r="G57" s="636"/>
      <c r="H57" s="636"/>
      <c r="I57" s="636"/>
      <c r="J57" s="649"/>
    </row>
    <row r="58" spans="1:10">
      <c r="A58" s="626">
        <f t="shared" si="0"/>
        <v>40</v>
      </c>
      <c r="B58" s="635"/>
      <c r="C58" s="636"/>
      <c r="D58" s="660"/>
      <c r="E58" s="660"/>
      <c r="F58" s="660"/>
      <c r="G58" s="636"/>
      <c r="H58" s="636"/>
      <c r="I58" s="636"/>
      <c r="J58" s="649"/>
    </row>
    <row r="59" spans="1:10">
      <c r="A59" s="626">
        <f t="shared" si="0"/>
        <v>41</v>
      </c>
      <c r="B59" s="635"/>
      <c r="C59" s="636"/>
      <c r="D59" s="660"/>
      <c r="E59" s="660"/>
      <c r="F59" s="660"/>
      <c r="G59" s="636"/>
      <c r="H59" s="636"/>
      <c r="I59" s="636"/>
      <c r="J59" s="649"/>
    </row>
    <row r="60" spans="1:10">
      <c r="A60" s="626">
        <f t="shared" si="0"/>
        <v>42</v>
      </c>
      <c r="B60" s="635"/>
      <c r="C60" s="636"/>
      <c r="D60" s="662"/>
      <c r="E60" s="662"/>
      <c r="F60" s="662"/>
      <c r="G60" s="662"/>
      <c r="H60" s="662"/>
      <c r="I60" s="636"/>
      <c r="J60" s="635"/>
    </row>
    <row r="61" spans="1:10">
      <c r="A61" s="626">
        <f t="shared" si="0"/>
        <v>43</v>
      </c>
      <c r="B61" s="635"/>
      <c r="C61" s="636"/>
      <c r="D61" s="662"/>
      <c r="E61" s="662"/>
      <c r="F61" s="662"/>
      <c r="G61" s="662"/>
      <c r="H61" s="662"/>
      <c r="I61" s="636"/>
      <c r="J61" s="663"/>
    </row>
    <row r="62" spans="1:10">
      <c r="A62" s="626">
        <f t="shared" si="0"/>
        <v>44</v>
      </c>
      <c r="B62" s="635"/>
      <c r="C62" s="636"/>
      <c r="D62" s="662"/>
      <c r="E62" s="662"/>
      <c r="F62" s="662"/>
      <c r="G62" s="662"/>
      <c r="H62" s="662"/>
      <c r="I62" s="636"/>
      <c r="J62" s="663"/>
    </row>
    <row r="63" spans="1:10">
      <c r="A63" s="626">
        <f t="shared" si="0"/>
        <v>45</v>
      </c>
      <c r="B63" s="635"/>
      <c r="C63" s="636"/>
      <c r="D63" s="662"/>
      <c r="E63" s="662"/>
      <c r="F63" s="662"/>
      <c r="G63" s="662"/>
      <c r="H63" s="662"/>
      <c r="I63" s="636"/>
      <c r="J63" s="635"/>
    </row>
    <row r="64" spans="1:10">
      <c r="A64" s="626">
        <f t="shared" si="0"/>
        <v>46</v>
      </c>
      <c r="B64" s="635"/>
      <c r="C64" s="636"/>
      <c r="D64" s="662"/>
      <c r="E64" s="662"/>
      <c r="F64" s="662"/>
      <c r="G64" s="662"/>
      <c r="H64" s="662"/>
      <c r="I64" s="636"/>
      <c r="J64" s="635"/>
    </row>
    <row r="65" spans="1:10">
      <c r="A65" s="626">
        <f t="shared" si="0"/>
        <v>47</v>
      </c>
      <c r="B65" s="635"/>
      <c r="C65" s="636"/>
      <c r="D65" s="662"/>
      <c r="E65" s="662"/>
      <c r="F65" s="662"/>
      <c r="G65" s="662"/>
      <c r="H65" s="662"/>
      <c r="I65" s="636"/>
      <c r="J65" s="635"/>
    </row>
    <row r="66" spans="1:10">
      <c r="A66" s="626">
        <f t="shared" si="0"/>
        <v>48</v>
      </c>
      <c r="B66" s="635"/>
      <c r="C66" s="636"/>
      <c r="D66" s="662"/>
      <c r="E66" s="662"/>
      <c r="F66" s="662"/>
      <c r="G66" s="662"/>
      <c r="H66" s="662"/>
      <c r="I66" s="636"/>
      <c r="J66" s="635"/>
    </row>
    <row r="67" spans="1:10">
      <c r="A67" s="626">
        <f t="shared" si="0"/>
        <v>49</v>
      </c>
      <c r="B67" s="635"/>
      <c r="C67" s="636"/>
      <c r="D67" s="662"/>
      <c r="E67" s="662"/>
      <c r="F67" s="662"/>
      <c r="G67" s="662"/>
      <c r="H67" s="662"/>
      <c r="I67" s="636"/>
      <c r="J67" s="635"/>
    </row>
    <row r="68" spans="1:10">
      <c r="A68" s="626">
        <f t="shared" si="0"/>
        <v>50</v>
      </c>
      <c r="B68" s="635"/>
      <c r="C68" s="636"/>
      <c r="D68" s="662"/>
      <c r="E68" s="662"/>
      <c r="F68" s="662"/>
      <c r="G68" s="662"/>
      <c r="H68" s="662"/>
      <c r="I68" s="636"/>
      <c r="J68" s="635"/>
    </row>
    <row r="69" spans="1:10">
      <c r="A69" s="626">
        <f t="shared" si="0"/>
        <v>51</v>
      </c>
      <c r="B69" s="635"/>
      <c r="C69" s="636"/>
      <c r="D69" s="662"/>
      <c r="E69" s="662"/>
      <c r="F69" s="662"/>
      <c r="G69" s="662"/>
      <c r="H69" s="662"/>
      <c r="I69" s="636"/>
      <c r="J69" s="635"/>
    </row>
    <row r="70" spans="1:10">
      <c r="A70" s="626">
        <f t="shared" si="0"/>
        <v>52</v>
      </c>
      <c r="B70" s="635"/>
      <c r="C70" s="636"/>
      <c r="D70" s="643"/>
      <c r="E70" s="637"/>
      <c r="F70" s="637"/>
      <c r="G70" s="637"/>
      <c r="H70" s="637"/>
      <c r="I70" s="637"/>
      <c r="J70" s="635"/>
    </row>
    <row r="71" spans="1:10">
      <c r="A71" s="626">
        <f t="shared" si="0"/>
        <v>53</v>
      </c>
      <c r="B71" s="644" t="s">
        <v>882</v>
      </c>
      <c r="C71" s="645">
        <f>SUM(C49:C70)</f>
        <v>13431.087665500001</v>
      </c>
      <c r="D71" s="645">
        <f>SUM(D49:D70)</f>
        <v>0</v>
      </c>
      <c r="E71" s="645">
        <f t="shared" ref="E71:H71" si="8">SUM(E49:E70)</f>
        <v>0</v>
      </c>
      <c r="F71" s="645">
        <f t="shared" si="8"/>
        <v>0</v>
      </c>
      <c r="G71" s="645">
        <f>SUM(G49:G70)</f>
        <v>13431.087665500001</v>
      </c>
      <c r="H71" s="645">
        <f t="shared" si="8"/>
        <v>0</v>
      </c>
      <c r="I71" s="645"/>
      <c r="J71" s="646"/>
    </row>
    <row r="72" spans="1:10">
      <c r="A72" s="626">
        <f t="shared" si="0"/>
        <v>54</v>
      </c>
      <c r="B72" s="644" t="str">
        <f>B35</f>
        <v>Less FASB 109 Above if not separately removed</v>
      </c>
      <c r="C72" s="645">
        <f>SUM(D72:H72)</f>
        <v>0</v>
      </c>
      <c r="D72" s="647">
        <v>0</v>
      </c>
      <c r="E72" s="647">
        <v>0</v>
      </c>
      <c r="F72" s="647">
        <v>0</v>
      </c>
      <c r="G72" s="647">
        <v>0</v>
      </c>
      <c r="H72" s="647">
        <v>0</v>
      </c>
      <c r="I72" s="648"/>
      <c r="J72" s="646"/>
    </row>
    <row r="73" spans="1:10">
      <c r="A73" s="626">
        <f t="shared" si="0"/>
        <v>55</v>
      </c>
      <c r="B73" s="644" t="str">
        <f>B36</f>
        <v>Less FASB 106 and Other Excludable Items Above if not separately removed</v>
      </c>
      <c r="C73" s="645">
        <f>SUM(D73:H73)</f>
        <v>0</v>
      </c>
      <c r="D73" s="647">
        <v>0</v>
      </c>
      <c r="E73" s="647">
        <v>0</v>
      </c>
      <c r="F73" s="647">
        <v>0</v>
      </c>
      <c r="G73" s="647">
        <v>0</v>
      </c>
      <c r="H73" s="647">
        <v>0</v>
      </c>
      <c r="I73" s="648"/>
      <c r="J73" s="646"/>
    </row>
    <row r="74" spans="1:10">
      <c r="A74" s="626">
        <f t="shared" si="0"/>
        <v>56</v>
      </c>
      <c r="B74" s="644" t="str">
        <f>B37</f>
        <v>Less Proration Adjustment (from Worksheet 4c)</v>
      </c>
      <c r="C74" s="645">
        <f>'4c - ADIT Proration'!J33</f>
        <v>-1221.7527900746577</v>
      </c>
      <c r="D74" s="647">
        <v>0</v>
      </c>
      <c r="E74" s="647">
        <v>0</v>
      </c>
      <c r="F74" s="647">
        <v>0</v>
      </c>
      <c r="G74" s="647">
        <f>C74</f>
        <v>-1221.7527900746577</v>
      </c>
      <c r="H74" s="647">
        <v>0</v>
      </c>
      <c r="I74" s="648"/>
      <c r="J74" s="646"/>
    </row>
    <row r="75" spans="1:10">
      <c r="A75" s="626">
        <f t="shared" si="0"/>
        <v>57</v>
      </c>
      <c r="B75" s="644" t="str">
        <f>"Total Company  (ln "&amp;A71&amp;" - ln "&amp;A72&amp;" - ln "&amp;A73&amp;" + ln "&amp;A74&amp;")"</f>
        <v>Total Company  (ln 53 - ln 54 - ln 55 + ln 56)</v>
      </c>
      <c r="C75" s="645">
        <f>+C71-C72-C73-C74</f>
        <v>14652.840455574658</v>
      </c>
      <c r="D75" s="645">
        <f t="shared" ref="D75:H75" si="9">+D71-D72-D73-D74</f>
        <v>0</v>
      </c>
      <c r="E75" s="645">
        <f t="shared" si="9"/>
        <v>0</v>
      </c>
      <c r="F75" s="645">
        <f t="shared" si="9"/>
        <v>0</v>
      </c>
      <c r="G75" s="645">
        <f>+G71-G72-G73-G74</f>
        <v>14652.840455574658</v>
      </c>
      <c r="H75" s="645">
        <f t="shared" si="9"/>
        <v>0</v>
      </c>
      <c r="I75" s="645" t="s">
        <v>2</v>
      </c>
      <c r="J75" s="646"/>
    </row>
    <row r="76" spans="1:10" ht="13.5" thickBot="1">
      <c r="A76" s="626">
        <f t="shared" si="0"/>
        <v>58</v>
      </c>
      <c r="B76" s="644" t="str">
        <f>B39</f>
        <v>Transmission Allocator [ GP or W/S ]</v>
      </c>
      <c r="C76" s="651"/>
      <c r="D76" s="652">
        <v>0</v>
      </c>
      <c r="E76" s="652">
        <v>0</v>
      </c>
      <c r="F76" s="652">
        <v>1</v>
      </c>
      <c r="G76" s="652">
        <v>1</v>
      </c>
      <c r="H76" s="652">
        <v>1</v>
      </c>
      <c r="I76" s="653"/>
      <c r="J76" s="646"/>
    </row>
    <row r="77" spans="1:10" ht="13.5" thickBot="1">
      <c r="A77" s="626">
        <f t="shared" ref="A77" si="10">A76+1</f>
        <v>59</v>
      </c>
      <c r="B77" s="644" t="str">
        <f>"Total Transmission  (ln "&amp;A75&amp;" * ln "&amp;A76&amp;")"</f>
        <v>Total Transmission  (ln 57 * ln 58)</v>
      </c>
      <c r="C77" s="646"/>
      <c r="D77" s="645">
        <f>IF(D75&lt;&gt;0,D75*D76,0)</f>
        <v>0</v>
      </c>
      <c r="E77" s="645">
        <f>IF(E75&lt;&gt;0,E75*E76,0)</f>
        <v>0</v>
      </c>
      <c r="F77" s="645">
        <f>IF(F75&lt;&gt;0,F75*F76,0)</f>
        <v>0</v>
      </c>
      <c r="G77" s="645">
        <f>IF(G75&lt;&gt;0,G75*G76,0)</f>
        <v>14652.840455574658</v>
      </c>
      <c r="H77" s="654">
        <f>IF(H75&lt;&gt;0,H75*H76,0)</f>
        <v>0</v>
      </c>
      <c r="I77" s="655">
        <f>SUM(F77:H77)</f>
        <v>14652.840455574658</v>
      </c>
      <c r="J77" s="644"/>
    </row>
    <row r="78" spans="1:10" s="628" customFormat="1" ht="13.7" customHeight="1">
      <c r="A78" s="626"/>
      <c r="B78" s="633"/>
      <c r="D78" s="657"/>
      <c r="E78" s="657"/>
      <c r="F78" s="657"/>
      <c r="G78" s="657"/>
      <c r="H78" s="657"/>
      <c r="I78" s="657"/>
    </row>
    <row r="79" spans="1:10" s="628" customFormat="1" ht="13.7" customHeight="1">
      <c r="A79" s="626"/>
      <c r="C79" s="664"/>
      <c r="D79" s="657"/>
      <c r="E79" s="657"/>
      <c r="F79" s="657"/>
      <c r="G79" s="657"/>
      <c r="H79" s="657"/>
      <c r="I79" s="657"/>
    </row>
    <row r="80" spans="1:10" ht="20.25">
      <c r="A80" s="665"/>
      <c r="B80" s="666"/>
      <c r="C80" s="628"/>
      <c r="D80" s="657"/>
      <c r="E80" s="657"/>
      <c r="F80" s="657"/>
      <c r="G80" s="657"/>
      <c r="H80" s="657"/>
      <c r="I80" s="657"/>
      <c r="J80" s="625"/>
    </row>
    <row r="81" spans="1:10" ht="17.45" customHeight="1">
      <c r="B81" s="667"/>
      <c r="C81" s="628"/>
      <c r="F81" s="657"/>
      <c r="G81" s="657"/>
      <c r="H81" s="657"/>
      <c r="I81" s="657"/>
      <c r="J81" s="625" t="s">
        <v>147</v>
      </c>
    </row>
    <row r="82" spans="1:10" ht="15.75">
      <c r="A82" s="626"/>
      <c r="B82" s="627" t="s">
        <v>883</v>
      </c>
      <c r="C82" s="627"/>
      <c r="D82" s="668"/>
      <c r="E82" s="669"/>
      <c r="F82" s="670"/>
      <c r="G82" s="627"/>
      <c r="H82" s="627"/>
      <c r="I82" s="627"/>
    </row>
    <row r="83" spans="1:10" ht="15.75">
      <c r="A83" s="626"/>
      <c r="B83" s="627"/>
      <c r="C83" s="627"/>
      <c r="D83" s="668"/>
      <c r="E83" s="669"/>
      <c r="F83" s="670"/>
      <c r="G83" s="627"/>
      <c r="H83" s="627"/>
      <c r="I83" s="627"/>
      <c r="J83" s="625"/>
    </row>
    <row r="84" spans="1:10">
      <c r="A84" s="626"/>
      <c r="B84" s="630" t="str">
        <f t="shared" ref="B84:J84" si="11">B7</f>
        <v>(A)</v>
      </c>
      <c r="C84" s="630" t="str">
        <f t="shared" si="11"/>
        <v>(B)</v>
      </c>
      <c r="D84" s="630" t="str">
        <f t="shared" si="11"/>
        <v>(C)</v>
      </c>
      <c r="E84" s="630" t="str">
        <f t="shared" si="11"/>
        <v>(D)</v>
      </c>
      <c r="F84" s="630" t="str">
        <f t="shared" si="11"/>
        <v>(E)</v>
      </c>
      <c r="G84" s="630" t="str">
        <f t="shared" si="11"/>
        <v>(F)</v>
      </c>
      <c r="H84" s="630" t="str">
        <f t="shared" si="11"/>
        <v>(G)</v>
      </c>
      <c r="I84" s="630" t="str">
        <f t="shared" si="11"/>
        <v>(H)</v>
      </c>
      <c r="J84" s="630" t="str">
        <f t="shared" si="11"/>
        <v>(I)</v>
      </c>
    </row>
    <row r="85" spans="1:10">
      <c r="A85" s="626"/>
      <c r="B85" s="630"/>
      <c r="C85" s="630" t="s">
        <v>858</v>
      </c>
      <c r="D85" s="630" t="str">
        <f>D8</f>
        <v>100%</v>
      </c>
      <c r="E85" s="632">
        <v>1</v>
      </c>
      <c r="F85" s="630" t="str">
        <f>F8</f>
        <v>100%</v>
      </c>
      <c r="G85" s="630"/>
      <c r="H85" s="630"/>
      <c r="I85" s="630" t="str">
        <f>I8</f>
        <v>Total Included</v>
      </c>
      <c r="J85" s="628"/>
    </row>
    <row r="86" spans="1:10">
      <c r="A86" s="626" t="s">
        <v>8</v>
      </c>
      <c r="B86" s="630"/>
      <c r="C86" s="630" t="s">
        <v>861</v>
      </c>
      <c r="D86" s="630" t="str">
        <f>D9</f>
        <v>Non-Transmission</v>
      </c>
      <c r="E86" s="630" t="s">
        <v>863</v>
      </c>
      <c r="F86" s="630" t="str">
        <f>F9</f>
        <v>Transmission</v>
      </c>
      <c r="G86" s="630" t="str">
        <f>G9</f>
        <v xml:space="preserve">Plant </v>
      </c>
      <c r="H86" s="630" t="str">
        <f>H9</f>
        <v>Labor</v>
      </c>
      <c r="I86" s="630" t="str">
        <f>I9</f>
        <v>in Ratebase</v>
      </c>
      <c r="J86" s="628"/>
    </row>
    <row r="87" spans="1:10">
      <c r="A87" s="626" t="s">
        <v>10</v>
      </c>
      <c r="B87" s="634" t="str">
        <f>B10</f>
        <v>Identification</v>
      </c>
      <c r="C87" s="634" t="s">
        <v>866</v>
      </c>
      <c r="D87" s="634" t="str">
        <f>D10</f>
        <v>Related</v>
      </c>
      <c r="E87" s="634" t="s">
        <v>867</v>
      </c>
      <c r="F87" s="634" t="str">
        <f>F10</f>
        <v>Related</v>
      </c>
      <c r="G87" s="634" t="str">
        <f>G10</f>
        <v>Related</v>
      </c>
      <c r="H87" s="634" t="str">
        <f>H10</f>
        <v>Related</v>
      </c>
      <c r="I87" s="634" t="str">
        <f>I10</f>
        <v>(E)+(F)+(G)</v>
      </c>
      <c r="J87" s="634" t="str">
        <f>J10</f>
        <v>Description / Justification</v>
      </c>
    </row>
    <row r="88" spans="1:10">
      <c r="A88" s="626">
        <f>A77+1</f>
        <v>60</v>
      </c>
      <c r="B88" s="671" t="str">
        <f>'4b - ADIT Beginning Ending'!B30</f>
        <v>6002 - PT AFUDC Debt - NORM</v>
      </c>
      <c r="C88" s="636">
        <f>'4b - ADIT Beginning Ending'!H30</f>
        <v>5907.4800000000005</v>
      </c>
      <c r="D88" s="636">
        <f>+C88</f>
        <v>5907.4800000000005</v>
      </c>
      <c r="E88" s="636">
        <v>0</v>
      </c>
      <c r="F88" s="636">
        <v>0</v>
      </c>
      <c r="G88" s="636">
        <v>0</v>
      </c>
      <c r="H88" s="636">
        <v>0</v>
      </c>
      <c r="I88" s="636">
        <f t="shared" ref="I88:I97" si="12">H88+G88+F88</f>
        <v>0</v>
      </c>
      <c r="J88" s="672" t="s">
        <v>880</v>
      </c>
    </row>
    <row r="89" spans="1:10">
      <c r="A89" s="626">
        <f t="shared" ref="A89:A119" si="13">A88+1</f>
        <v>61</v>
      </c>
      <c r="B89" s="671" t="str">
        <f>'4b - ADIT Beginning Ending'!B31</f>
        <v>6009 - PT COR - NORM</v>
      </c>
      <c r="C89" s="636">
        <f>'4b - ADIT Beginning Ending'!H31</f>
        <v>-1.07</v>
      </c>
      <c r="D89" s="636">
        <v>0</v>
      </c>
      <c r="E89" s="636">
        <v>0</v>
      </c>
      <c r="F89" s="636">
        <f t="shared" ref="F89:F96" si="14">+C89</f>
        <v>-1.07</v>
      </c>
      <c r="G89" s="636">
        <v>0</v>
      </c>
      <c r="H89" s="636">
        <v>0</v>
      </c>
      <c r="I89" s="636">
        <f t="shared" si="12"/>
        <v>-1.07</v>
      </c>
      <c r="J89" s="672" t="s">
        <v>881</v>
      </c>
    </row>
    <row r="90" spans="1:10">
      <c r="A90" s="626">
        <f t="shared" si="13"/>
        <v>62</v>
      </c>
      <c r="B90" s="671" t="str">
        <f>'4b - ADIT Beginning Ending'!B32</f>
        <v>6018 - PT Method/Life - NORM</v>
      </c>
      <c r="C90" s="636">
        <f>'4b - ADIT Beginning Ending'!H32</f>
        <v>942.65</v>
      </c>
      <c r="D90" s="636">
        <v>0</v>
      </c>
      <c r="E90" s="636">
        <v>0</v>
      </c>
      <c r="F90" s="636">
        <f t="shared" si="14"/>
        <v>942.65</v>
      </c>
      <c r="G90" s="636">
        <v>0</v>
      </c>
      <c r="H90" s="636">
        <v>0</v>
      </c>
      <c r="I90" s="636">
        <f t="shared" si="12"/>
        <v>942.65</v>
      </c>
      <c r="J90" s="672" t="s">
        <v>878</v>
      </c>
    </row>
    <row r="91" spans="1:10">
      <c r="A91" s="626">
        <f t="shared" si="13"/>
        <v>63</v>
      </c>
      <c r="B91" s="671" t="str">
        <f>'4b - ADIT Beginning Ending'!B33</f>
        <v>6523 - 2020 712L 481(a) Software</v>
      </c>
      <c r="C91" s="636">
        <f>'4b - ADIT Beginning Ending'!H33</f>
        <v>0</v>
      </c>
      <c r="D91" s="660">
        <v>0</v>
      </c>
      <c r="E91" s="660">
        <v>0</v>
      </c>
      <c r="F91" s="660">
        <f t="shared" si="14"/>
        <v>0</v>
      </c>
      <c r="G91" s="636">
        <v>0</v>
      </c>
      <c r="H91" s="636">
        <v>0</v>
      </c>
      <c r="I91" s="636">
        <f t="shared" si="12"/>
        <v>0</v>
      </c>
      <c r="J91" s="672" t="s">
        <v>879</v>
      </c>
    </row>
    <row r="92" spans="1:10">
      <c r="A92" s="626">
        <f t="shared" si="13"/>
        <v>64</v>
      </c>
      <c r="B92" s="671" t="str">
        <f>'4b - ADIT Beginning Ending'!B34</f>
        <v>7021 - PROVS POSS REV REFDS-A/L</v>
      </c>
      <c r="C92" s="636">
        <f>'4b - ADIT Beginning Ending'!H34</f>
        <v>-107.97</v>
      </c>
      <c r="D92" s="636">
        <v>0</v>
      </c>
      <c r="E92" s="636">
        <v>0</v>
      </c>
      <c r="F92" s="636">
        <f t="shared" si="14"/>
        <v>-107.97</v>
      </c>
      <c r="G92" s="636">
        <v>0</v>
      </c>
      <c r="H92" s="636">
        <v>0</v>
      </c>
      <c r="I92" s="636">
        <f t="shared" si="12"/>
        <v>-107.97</v>
      </c>
      <c r="J92" s="672" t="s">
        <v>886</v>
      </c>
    </row>
    <row r="93" spans="1:10">
      <c r="A93" s="626">
        <f t="shared" si="13"/>
        <v>65</v>
      </c>
      <c r="B93" s="671" t="str">
        <f>'4b - ADIT Beginning Ending'!B35</f>
        <v>7027 - INSURANCE PREMIUMS ACCRUED</v>
      </c>
      <c r="C93" s="636">
        <f>'4b - ADIT Beginning Ending'!H35</f>
        <v>892</v>
      </c>
      <c r="D93" s="636">
        <v>0</v>
      </c>
      <c r="E93" s="636">
        <v>0</v>
      </c>
      <c r="F93" s="636">
        <f t="shared" si="14"/>
        <v>892</v>
      </c>
      <c r="G93" s="636">
        <v>0</v>
      </c>
      <c r="H93" s="636">
        <v>0</v>
      </c>
      <c r="I93" s="636">
        <f t="shared" si="12"/>
        <v>892</v>
      </c>
      <c r="J93" s="672" t="s">
        <v>887</v>
      </c>
    </row>
    <row r="94" spans="1:10">
      <c r="A94" s="626">
        <f t="shared" si="13"/>
        <v>66</v>
      </c>
      <c r="B94" s="671" t="str">
        <f>'4b - ADIT Beginning Ending'!B36</f>
        <v>7048 - ACCRD COMPANYWIDE INCENTV PLAN</v>
      </c>
      <c r="C94" s="636">
        <f>'4b - ADIT Beginning Ending'!H36</f>
        <v>-115.15</v>
      </c>
      <c r="D94" s="636">
        <v>0</v>
      </c>
      <c r="E94" s="636">
        <v>0</v>
      </c>
      <c r="F94" s="636">
        <f t="shared" si="14"/>
        <v>-115.15</v>
      </c>
      <c r="G94" s="636">
        <v>0</v>
      </c>
      <c r="H94" s="636">
        <v>0</v>
      </c>
      <c r="I94" s="636">
        <f t="shared" si="12"/>
        <v>-115.15</v>
      </c>
      <c r="J94" s="672" t="s">
        <v>887</v>
      </c>
    </row>
    <row r="95" spans="1:10">
      <c r="A95" s="626">
        <f t="shared" si="13"/>
        <v>67</v>
      </c>
      <c r="B95" s="671" t="str">
        <f>'4b - ADIT Beginning Ending'!B37</f>
        <v>7423 - REG ASSET-FERC Formula Rates Under Recvr</v>
      </c>
      <c r="C95" s="636">
        <f>'4b - ADIT Beginning Ending'!H37</f>
        <v>61742.500899999999</v>
      </c>
      <c r="D95" s="636">
        <v>0</v>
      </c>
      <c r="E95" s="636">
        <v>0</v>
      </c>
      <c r="F95" s="636">
        <f t="shared" si="14"/>
        <v>61742.500899999999</v>
      </c>
      <c r="G95" s="636">
        <v>0</v>
      </c>
      <c r="H95" s="636">
        <v>0</v>
      </c>
      <c r="I95" s="636">
        <f t="shared" si="12"/>
        <v>61742.500899999999</v>
      </c>
      <c r="J95" s="672" t="s">
        <v>888</v>
      </c>
    </row>
    <row r="96" spans="1:10">
      <c r="A96" s="626">
        <f t="shared" si="13"/>
        <v>68</v>
      </c>
      <c r="B96" s="671" t="str">
        <f>'4b - ADIT Beginning Ending'!B38</f>
        <v>9014 - State Property Mod - MD</v>
      </c>
      <c r="C96" s="636">
        <f>'4b - ADIT Beginning Ending'!H38</f>
        <v>0.02</v>
      </c>
      <c r="D96" s="660">
        <v>0</v>
      </c>
      <c r="E96" s="660">
        <v>0</v>
      </c>
      <c r="F96" s="660">
        <f t="shared" si="14"/>
        <v>0.02</v>
      </c>
      <c r="G96" s="636">
        <v>0</v>
      </c>
      <c r="H96" s="636">
        <v>0</v>
      </c>
      <c r="I96" s="636">
        <f t="shared" si="12"/>
        <v>0.02</v>
      </c>
      <c r="J96" s="672" t="s">
        <v>1007</v>
      </c>
    </row>
    <row r="97" spans="1:10" ht="12.75" customHeight="1">
      <c r="A97" s="626">
        <f t="shared" si="13"/>
        <v>69</v>
      </c>
      <c r="B97" s="681" t="str">
        <f>'4b - ADIT Beginning Ending'!B39</f>
        <v>3519 - DSIT ENTRY - NORMALIZED</v>
      </c>
      <c r="C97" s="682">
        <f>'4b - ADIT Beginning Ending'!H39</f>
        <v>4528.3974078750016</v>
      </c>
      <c r="D97" s="855">
        <v>0</v>
      </c>
      <c r="E97" s="855">
        <v>0</v>
      </c>
      <c r="F97" s="855">
        <f>C97</f>
        <v>4528.3974078750016</v>
      </c>
      <c r="G97" s="682">
        <v>0</v>
      </c>
      <c r="H97" s="682">
        <v>0</v>
      </c>
      <c r="I97" s="682">
        <f t="shared" si="12"/>
        <v>4528.3974078750016</v>
      </c>
      <c r="J97" s="661" t="s">
        <v>1008</v>
      </c>
    </row>
    <row r="98" spans="1:10">
      <c r="A98" s="626">
        <f t="shared" si="13"/>
        <v>70</v>
      </c>
      <c r="B98" s="671"/>
      <c r="C98" s="636"/>
      <c r="D98" s="660"/>
      <c r="E98" s="660"/>
      <c r="F98" s="660"/>
      <c r="G98" s="636"/>
      <c r="H98" s="636"/>
      <c r="I98" s="636"/>
      <c r="J98" s="649"/>
    </row>
    <row r="99" spans="1:10" ht="12.75" customHeight="1">
      <c r="A99" s="626">
        <f t="shared" si="13"/>
        <v>71</v>
      </c>
      <c r="B99" s="671"/>
      <c r="C99" s="636"/>
      <c r="D99" s="636"/>
      <c r="E99" s="636"/>
      <c r="F99" s="636"/>
      <c r="G99" s="636"/>
      <c r="H99" s="636"/>
      <c r="I99" s="636"/>
      <c r="J99" s="672"/>
    </row>
    <row r="100" spans="1:10" ht="12.75" customHeight="1">
      <c r="A100" s="626">
        <f t="shared" si="13"/>
        <v>72</v>
      </c>
      <c r="B100" s="671"/>
      <c r="C100" s="636"/>
      <c r="D100" s="636"/>
      <c r="E100" s="636"/>
      <c r="F100" s="636"/>
      <c r="G100" s="636"/>
      <c r="H100" s="636"/>
      <c r="I100" s="636"/>
      <c r="J100" s="672"/>
    </row>
    <row r="101" spans="1:10" ht="12.75" customHeight="1">
      <c r="A101" s="626">
        <f t="shared" si="13"/>
        <v>73</v>
      </c>
      <c r="B101" s="671"/>
      <c r="C101" s="636"/>
      <c r="D101" s="636"/>
      <c r="E101" s="636"/>
      <c r="F101" s="636"/>
      <c r="G101" s="636"/>
      <c r="H101" s="636"/>
      <c r="I101" s="636"/>
      <c r="J101" s="672"/>
    </row>
    <row r="102" spans="1:10" ht="12.75" customHeight="1">
      <c r="A102" s="626">
        <f t="shared" si="13"/>
        <v>74</v>
      </c>
      <c r="B102" s="671"/>
      <c r="C102" s="636"/>
      <c r="D102" s="636"/>
      <c r="E102" s="636"/>
      <c r="F102" s="636"/>
      <c r="G102" s="636"/>
      <c r="H102" s="636"/>
      <c r="I102" s="636"/>
      <c r="J102" s="672"/>
    </row>
    <row r="103" spans="1:10" ht="12.75" customHeight="1">
      <c r="A103" s="626">
        <f t="shared" si="13"/>
        <v>75</v>
      </c>
      <c r="B103" s="671"/>
      <c r="C103" s="636"/>
      <c r="D103" s="636"/>
      <c r="E103" s="636"/>
      <c r="F103" s="636"/>
      <c r="G103" s="636"/>
      <c r="H103" s="636"/>
      <c r="I103" s="636"/>
      <c r="J103" s="672"/>
    </row>
    <row r="104" spans="1:10" ht="12.75" customHeight="1">
      <c r="A104" s="626">
        <f t="shared" si="13"/>
        <v>76</v>
      </c>
      <c r="B104" s="671"/>
      <c r="C104" s="636"/>
      <c r="D104" s="636"/>
      <c r="E104" s="636"/>
      <c r="F104" s="636"/>
      <c r="G104" s="636"/>
      <c r="H104" s="636"/>
      <c r="I104" s="636"/>
      <c r="J104" s="672"/>
    </row>
    <row r="105" spans="1:10" ht="12.75" customHeight="1">
      <c r="A105" s="626">
        <f t="shared" si="13"/>
        <v>77</v>
      </c>
      <c r="B105" s="671"/>
      <c r="C105" s="636"/>
      <c r="D105" s="636"/>
      <c r="E105" s="636"/>
      <c r="F105" s="636"/>
      <c r="G105" s="636"/>
      <c r="H105" s="636"/>
      <c r="I105" s="636"/>
      <c r="J105" s="672"/>
    </row>
    <row r="106" spans="1:10" ht="12.75" customHeight="1">
      <c r="A106" s="626">
        <f t="shared" si="13"/>
        <v>78</v>
      </c>
      <c r="B106" s="671"/>
      <c r="C106" s="636"/>
      <c r="D106" s="636"/>
      <c r="E106" s="636"/>
      <c r="F106" s="636"/>
      <c r="G106" s="636"/>
      <c r="H106" s="636"/>
      <c r="I106" s="636"/>
      <c r="J106" s="672"/>
    </row>
    <row r="107" spans="1:10" ht="12.75" customHeight="1">
      <c r="A107" s="626">
        <f t="shared" si="13"/>
        <v>79</v>
      </c>
      <c r="B107" s="671"/>
      <c r="C107" s="636"/>
      <c r="D107" s="636"/>
      <c r="E107" s="636"/>
      <c r="F107" s="636"/>
      <c r="G107" s="636"/>
      <c r="H107" s="636"/>
      <c r="I107" s="636"/>
      <c r="J107" s="672"/>
    </row>
    <row r="108" spans="1:10" ht="12.75" customHeight="1">
      <c r="A108" s="626">
        <f t="shared" si="13"/>
        <v>80</v>
      </c>
      <c r="B108" s="671"/>
      <c r="C108" s="636"/>
      <c r="D108" s="636"/>
      <c r="E108" s="636"/>
      <c r="F108" s="636"/>
      <c r="G108" s="636"/>
      <c r="H108" s="636"/>
      <c r="I108" s="636"/>
      <c r="J108" s="672"/>
    </row>
    <row r="109" spans="1:10">
      <c r="A109" s="626">
        <f t="shared" si="13"/>
        <v>81</v>
      </c>
      <c r="B109" s="671"/>
      <c r="C109" s="636"/>
      <c r="D109" s="636"/>
      <c r="E109" s="636"/>
      <c r="F109" s="636"/>
      <c r="G109" s="636"/>
      <c r="H109" s="636"/>
      <c r="I109" s="636"/>
      <c r="J109" s="672"/>
    </row>
    <row r="110" spans="1:10">
      <c r="A110" s="626">
        <f t="shared" si="13"/>
        <v>82</v>
      </c>
      <c r="B110" s="671"/>
      <c r="C110" s="636"/>
      <c r="D110" s="636"/>
      <c r="E110" s="636"/>
      <c r="F110" s="636"/>
      <c r="G110" s="636"/>
      <c r="H110" s="636"/>
      <c r="I110" s="636"/>
      <c r="J110" s="672"/>
    </row>
    <row r="111" spans="1:10">
      <c r="A111" s="626">
        <f t="shared" si="13"/>
        <v>83</v>
      </c>
      <c r="B111" s="671"/>
      <c r="C111" s="636"/>
      <c r="D111" s="636"/>
      <c r="E111" s="636"/>
      <c r="F111" s="636"/>
      <c r="G111" s="636"/>
      <c r="H111" s="636"/>
      <c r="I111" s="636"/>
      <c r="J111" s="672"/>
    </row>
    <row r="112" spans="1:10" ht="12.75" customHeight="1">
      <c r="A112" s="626">
        <f t="shared" si="13"/>
        <v>84</v>
      </c>
      <c r="B112" s="635"/>
      <c r="C112" s="636"/>
      <c r="D112" s="637"/>
      <c r="E112" s="637"/>
      <c r="F112" s="637"/>
      <c r="G112" s="637"/>
      <c r="H112" s="637"/>
      <c r="I112" s="637"/>
      <c r="J112" s="672"/>
    </row>
    <row r="113" spans="1:10" ht="12.75" customHeight="1">
      <c r="A113" s="626">
        <f t="shared" si="13"/>
        <v>85</v>
      </c>
      <c r="B113" s="644" t="s">
        <v>884</v>
      </c>
      <c r="C113" s="645">
        <f>SUM(C88:C112)</f>
        <v>73788.858307875009</v>
      </c>
      <c r="D113" s="645">
        <f t="shared" ref="D113:H113" si="15">SUM(D88:D112)</f>
        <v>5907.4800000000005</v>
      </c>
      <c r="E113" s="645">
        <f t="shared" si="15"/>
        <v>0</v>
      </c>
      <c r="F113" s="645">
        <f>SUM(F88:F112)</f>
        <v>67881.378307874998</v>
      </c>
      <c r="G113" s="645">
        <f t="shared" si="15"/>
        <v>0</v>
      </c>
      <c r="H113" s="645">
        <f t="shared" si="15"/>
        <v>0</v>
      </c>
      <c r="I113" s="645"/>
      <c r="J113" s="673"/>
    </row>
    <row r="114" spans="1:10" ht="12.75" customHeight="1">
      <c r="A114" s="626">
        <f t="shared" si="13"/>
        <v>86</v>
      </c>
      <c r="B114" s="644" t="str">
        <f>B72</f>
        <v>Less FASB 109 Above if not separately removed</v>
      </c>
      <c r="C114" s="645">
        <f>SUM(D114:H114)</f>
        <v>61742.500899999999</v>
      </c>
      <c r="D114" s="647">
        <v>0</v>
      </c>
      <c r="E114" s="647">
        <v>0</v>
      </c>
      <c r="F114" s="647">
        <f>+F95</f>
        <v>61742.500899999999</v>
      </c>
      <c r="G114" s="647">
        <v>0</v>
      </c>
      <c r="H114" s="647">
        <v>0</v>
      </c>
      <c r="I114" s="648"/>
      <c r="J114" s="661" t="s">
        <v>1010</v>
      </c>
    </row>
    <row r="115" spans="1:10" ht="12.75" customHeight="1">
      <c r="A115" s="626">
        <f t="shared" si="13"/>
        <v>87</v>
      </c>
      <c r="B115" s="644" t="str">
        <f>B73</f>
        <v>Less FASB 106 and Other Excludable Items Above if not separately removed</v>
      </c>
      <c r="C115" s="645">
        <f>SUM(D115:H115)</f>
        <v>5907.4800000000005</v>
      </c>
      <c r="D115" s="647">
        <f>+D88</f>
        <v>5907.4800000000005</v>
      </c>
      <c r="E115" s="647">
        <v>0</v>
      </c>
      <c r="F115" s="647">
        <v>0</v>
      </c>
      <c r="G115" s="647">
        <f>G91</f>
        <v>0</v>
      </c>
      <c r="H115" s="647">
        <v>0</v>
      </c>
      <c r="I115" s="648"/>
      <c r="J115" s="661" t="s">
        <v>1011</v>
      </c>
    </row>
    <row r="116" spans="1:10" ht="12.75" customHeight="1">
      <c r="A116" s="626">
        <f>A115+1</f>
        <v>88</v>
      </c>
      <c r="B116" s="644" t="str">
        <f>B74</f>
        <v>Less Proration Adjustment (from Worksheet 4c)</v>
      </c>
      <c r="C116" s="645">
        <f>'4c - ADIT Proration'!J64</f>
        <v>0</v>
      </c>
      <c r="D116" s="647">
        <v>0</v>
      </c>
      <c r="E116" s="647">
        <v>0</v>
      </c>
      <c r="F116" s="647">
        <v>0</v>
      </c>
      <c r="G116" s="647">
        <v>0</v>
      </c>
      <c r="H116" s="647">
        <v>0</v>
      </c>
      <c r="I116" s="648"/>
      <c r="J116" s="673"/>
    </row>
    <row r="117" spans="1:10" ht="12.75" customHeight="1">
      <c r="A117" s="626">
        <f t="shared" si="13"/>
        <v>89</v>
      </c>
      <c r="B117" s="644" t="str">
        <f>"Total Company  (ln "&amp;A113&amp;" - ln "&amp;A114&amp;" - ln "&amp;A115&amp;" + ln "&amp;A116&amp;")"</f>
        <v>Total Company  (ln 85 - ln 86 - ln 87 + ln 88)</v>
      </c>
      <c r="C117" s="674">
        <f t="shared" ref="C117:H117" si="16">+C113-C114-C115+C116</f>
        <v>6138.8774078750093</v>
      </c>
      <c r="D117" s="675">
        <f t="shared" si="16"/>
        <v>0</v>
      </c>
      <c r="E117" s="675">
        <f t="shared" si="16"/>
        <v>0</v>
      </c>
      <c r="F117" s="675">
        <f t="shared" si="16"/>
        <v>6138.8774078749993</v>
      </c>
      <c r="G117" s="675">
        <f t="shared" si="16"/>
        <v>0</v>
      </c>
      <c r="H117" s="675">
        <f t="shared" si="16"/>
        <v>0</v>
      </c>
      <c r="I117" s="676"/>
      <c r="J117" s="673"/>
    </row>
    <row r="118" spans="1:10" ht="13.5" thickBot="1">
      <c r="A118" s="626">
        <f t="shared" si="13"/>
        <v>90</v>
      </c>
      <c r="B118" s="644" t="str">
        <f>B76</f>
        <v>Transmission Allocator [ GP or W/S ]</v>
      </c>
      <c r="C118" s="645"/>
      <c r="D118" s="652">
        <v>0</v>
      </c>
      <c r="E118" s="652">
        <v>0</v>
      </c>
      <c r="F118" s="652">
        <v>1</v>
      </c>
      <c r="G118" s="652">
        <v>1</v>
      </c>
      <c r="H118" s="652">
        <v>1</v>
      </c>
      <c r="I118" s="653"/>
      <c r="J118" s="673"/>
    </row>
    <row r="119" spans="1:10" ht="13.5" thickBot="1">
      <c r="A119" s="626">
        <f t="shared" si="13"/>
        <v>91</v>
      </c>
      <c r="B119" s="644" t="str">
        <f>"Total Transmission  (ln "&amp;A117&amp;" * ln "&amp;A118&amp;")"</f>
        <v>Total Transmission  (ln 89 * ln 90)</v>
      </c>
      <c r="C119" s="646"/>
      <c r="D119" s="645">
        <f>IF(D117&lt;&gt;0,D117*D118,0)</f>
        <v>0</v>
      </c>
      <c r="E119" s="645">
        <f>IF(E117&lt;&gt;0,E117*E118,0)</f>
        <v>0</v>
      </c>
      <c r="F119" s="645">
        <f>IF(F117&lt;&gt;0,F117*F118,0)</f>
        <v>6138.8774078749993</v>
      </c>
      <c r="G119" s="645">
        <f>IF(G117&lt;&gt;0,G117*G118,0)</f>
        <v>0</v>
      </c>
      <c r="H119" s="654">
        <f>IF(H117&lt;&gt;0,H117*H118,0)</f>
        <v>0</v>
      </c>
      <c r="I119" s="655">
        <f>SUM(F119:H119)</f>
        <v>6138.8774078749993</v>
      </c>
      <c r="J119" s="644"/>
    </row>
    <row r="120" spans="1:10">
      <c r="A120" s="626"/>
      <c r="B120" s="656"/>
      <c r="C120" s="628"/>
      <c r="D120" s="657"/>
      <c r="E120" s="657"/>
      <c r="F120" s="657"/>
      <c r="G120" s="657"/>
      <c r="H120" s="657"/>
      <c r="I120" s="657"/>
      <c r="J120" s="656"/>
    </row>
    <row r="121" spans="1:10" ht="12.75" customHeight="1">
      <c r="A121" s="626"/>
      <c r="B121" s="628"/>
      <c r="C121" s="628"/>
      <c r="D121" s="657"/>
      <c r="E121" s="657"/>
      <c r="F121" s="657"/>
      <c r="G121" s="657"/>
      <c r="H121" s="657"/>
      <c r="I121" s="657"/>
      <c r="J121" s="677"/>
    </row>
    <row r="122" spans="1:10" ht="15.75">
      <c r="A122" s="626"/>
      <c r="B122" s="627" t="s">
        <v>885</v>
      </c>
      <c r="C122" s="627"/>
      <c r="D122" s="668"/>
      <c r="E122" s="669"/>
      <c r="F122" s="670"/>
      <c r="G122" s="627"/>
      <c r="H122" s="627"/>
      <c r="I122" s="627"/>
      <c r="J122" s="677"/>
    </row>
    <row r="123" spans="1:10" ht="12.75" customHeight="1">
      <c r="A123" s="626"/>
      <c r="B123" s="628"/>
      <c r="C123" s="628"/>
      <c r="D123" s="628"/>
      <c r="E123" s="628"/>
      <c r="F123" s="628"/>
      <c r="G123" s="628"/>
      <c r="H123" s="678"/>
      <c r="I123" s="628"/>
      <c r="J123" s="677"/>
    </row>
    <row r="124" spans="1:10">
      <c r="A124" s="626"/>
      <c r="B124" s="630" t="str">
        <f t="shared" ref="B124:J124" si="17">B7</f>
        <v>(A)</v>
      </c>
      <c r="C124" s="630" t="str">
        <f t="shared" si="17"/>
        <v>(B)</v>
      </c>
      <c r="D124" s="630" t="str">
        <f t="shared" si="17"/>
        <v>(C)</v>
      </c>
      <c r="E124" s="630" t="str">
        <f t="shared" si="17"/>
        <v>(D)</v>
      </c>
      <c r="F124" s="630" t="str">
        <f t="shared" si="17"/>
        <v>(E)</v>
      </c>
      <c r="G124" s="630" t="str">
        <f t="shared" si="17"/>
        <v>(F)</v>
      </c>
      <c r="H124" s="630" t="str">
        <f t="shared" si="17"/>
        <v>(G)</v>
      </c>
      <c r="I124" s="630" t="str">
        <f t="shared" si="17"/>
        <v>(H)</v>
      </c>
      <c r="J124" s="679" t="str">
        <f t="shared" si="17"/>
        <v>(I)</v>
      </c>
    </row>
    <row r="125" spans="1:10">
      <c r="A125" s="626"/>
      <c r="B125" s="630"/>
      <c r="C125" s="630" t="s">
        <v>858</v>
      </c>
      <c r="D125" s="630" t="str">
        <f>D8</f>
        <v>100%</v>
      </c>
      <c r="E125" s="632">
        <v>1</v>
      </c>
      <c r="F125" s="630" t="str">
        <f>F8</f>
        <v>100%</v>
      </c>
      <c r="G125" s="630"/>
      <c r="H125" s="630"/>
      <c r="I125" s="630" t="str">
        <f>I8</f>
        <v>Total Included</v>
      </c>
      <c r="J125" s="677"/>
    </row>
    <row r="126" spans="1:10">
      <c r="A126" s="626" t="s">
        <v>8</v>
      </c>
      <c r="B126" s="630"/>
      <c r="C126" s="630" t="s">
        <v>861</v>
      </c>
      <c r="D126" s="630" t="str">
        <f>D9</f>
        <v>Non-Transmission</v>
      </c>
      <c r="E126" s="630" t="s">
        <v>863</v>
      </c>
      <c r="F126" s="630" t="str">
        <f>F9</f>
        <v>Transmission</v>
      </c>
      <c r="G126" s="630" t="str">
        <f>G9</f>
        <v xml:space="preserve">Plant </v>
      </c>
      <c r="H126" s="630" t="str">
        <f>H9</f>
        <v>Labor</v>
      </c>
      <c r="I126" s="630" t="str">
        <f>I9</f>
        <v>in Ratebase</v>
      </c>
      <c r="J126" s="677"/>
    </row>
    <row r="127" spans="1:10">
      <c r="A127" s="626" t="s">
        <v>10</v>
      </c>
      <c r="B127" s="634" t="str">
        <f>B10</f>
        <v>Identification</v>
      </c>
      <c r="C127" s="634" t="s">
        <v>866</v>
      </c>
      <c r="D127" s="634" t="str">
        <f>D10</f>
        <v>Related</v>
      </c>
      <c r="E127" s="634" t="s">
        <v>867</v>
      </c>
      <c r="F127" s="634" t="str">
        <f>F10</f>
        <v>Related</v>
      </c>
      <c r="G127" s="634" t="str">
        <f>G10</f>
        <v>Related</v>
      </c>
      <c r="H127" s="634" t="str">
        <f>H10</f>
        <v>Related</v>
      </c>
      <c r="I127" s="634" t="str">
        <f>I10</f>
        <v>(E)+(F)+(G)</v>
      </c>
      <c r="J127" s="680" t="str">
        <f>J10</f>
        <v>Description / Justification</v>
      </c>
    </row>
    <row r="128" spans="1:10">
      <c r="A128" s="626">
        <f>A119+1</f>
        <v>92</v>
      </c>
      <c r="B128" s="671" t="str">
        <f>'4b - ADIT Beginning Ending'!B54</f>
        <v>6002 - PT AFUDC Debt - NORM</v>
      </c>
      <c r="C128" s="636">
        <f>'4b - ADIT Beginning Ending'!H54</f>
        <v>1240.57</v>
      </c>
      <c r="D128" s="636">
        <f>+C128</f>
        <v>1240.57</v>
      </c>
      <c r="E128" s="636">
        <v>0</v>
      </c>
      <c r="F128" s="636">
        <v>0</v>
      </c>
      <c r="G128" s="636">
        <v>0</v>
      </c>
      <c r="H128" s="636">
        <v>0</v>
      </c>
      <c r="I128" s="636">
        <f t="shared" ref="I128:I136" si="18">F128+G128+H128</f>
        <v>0</v>
      </c>
      <c r="J128" s="661" t="s">
        <v>880</v>
      </c>
    </row>
    <row r="129" spans="1:10" ht="12.75" customHeight="1">
      <c r="A129" s="626">
        <f t="shared" ref="A129:A158" si="19">A128+1</f>
        <v>93</v>
      </c>
      <c r="B129" s="671" t="str">
        <f>'4b - ADIT Beginning Ending'!B55</f>
        <v>6009 - PT COR - NORM</v>
      </c>
      <c r="C129" s="636">
        <f>'4b - ADIT Beginning Ending'!H55</f>
        <v>-0.23</v>
      </c>
      <c r="D129" s="636">
        <v>0</v>
      </c>
      <c r="E129" s="636">
        <v>0</v>
      </c>
      <c r="F129" s="636">
        <v>0</v>
      </c>
      <c r="G129" s="636">
        <f>+C129</f>
        <v>-0.23</v>
      </c>
      <c r="H129" s="636">
        <v>0</v>
      </c>
      <c r="I129" s="636">
        <f t="shared" si="18"/>
        <v>-0.23</v>
      </c>
      <c r="J129" s="661" t="s">
        <v>881</v>
      </c>
    </row>
    <row r="130" spans="1:10" ht="12.75" customHeight="1">
      <c r="A130" s="626">
        <f t="shared" si="19"/>
        <v>94</v>
      </c>
      <c r="B130" s="671" t="str">
        <f>'4b - ADIT Beginning Ending'!B56</f>
        <v>6018 - PT Method/Life - NORM</v>
      </c>
      <c r="C130" s="636">
        <f>'4b - ADIT Beginning Ending'!H56</f>
        <v>197.96</v>
      </c>
      <c r="D130" s="636">
        <v>0</v>
      </c>
      <c r="E130" s="636">
        <v>0</v>
      </c>
      <c r="F130" s="636">
        <v>0</v>
      </c>
      <c r="G130" s="636">
        <f>+C130</f>
        <v>197.96</v>
      </c>
      <c r="H130" s="636">
        <v>0</v>
      </c>
      <c r="I130" s="636">
        <f t="shared" si="18"/>
        <v>197.96</v>
      </c>
      <c r="J130" s="661" t="s">
        <v>878</v>
      </c>
    </row>
    <row r="131" spans="1:10" ht="12.75" customHeight="1">
      <c r="A131" s="626">
        <f t="shared" si="19"/>
        <v>95</v>
      </c>
      <c r="B131" s="671" t="str">
        <f>'4b - ADIT Beginning Ending'!B57</f>
        <v>6523 - 2020 712L 481(a) Software</v>
      </c>
      <c r="C131" s="636">
        <f>'4b - ADIT Beginning Ending'!H57</f>
        <v>0</v>
      </c>
      <c r="D131" s="636">
        <v>0</v>
      </c>
      <c r="E131" s="636">
        <v>0</v>
      </c>
      <c r="F131" s="636">
        <v>0</v>
      </c>
      <c r="G131" s="636">
        <f>+C131</f>
        <v>0</v>
      </c>
      <c r="H131" s="636">
        <v>0</v>
      </c>
      <c r="I131" s="636">
        <f t="shared" si="18"/>
        <v>0</v>
      </c>
      <c r="J131" s="661" t="s">
        <v>879</v>
      </c>
    </row>
    <row r="132" spans="1:10" ht="12.75" customHeight="1">
      <c r="A132" s="626">
        <f t="shared" si="19"/>
        <v>96</v>
      </c>
      <c r="B132" s="671" t="str">
        <f>'4b - ADIT Beginning Ending'!B58</f>
        <v>7021 - PROVS POSS REV REFDS-A/L</v>
      </c>
      <c r="C132" s="636">
        <f>'4b - ADIT Beginning Ending'!H58</f>
        <v>252.17000000000002</v>
      </c>
      <c r="D132" s="636">
        <v>0</v>
      </c>
      <c r="E132" s="636">
        <v>0</v>
      </c>
      <c r="F132" s="636">
        <f>+C132</f>
        <v>252.17000000000002</v>
      </c>
      <c r="G132" s="636">
        <v>0</v>
      </c>
      <c r="H132" s="636">
        <v>0</v>
      </c>
      <c r="I132" s="636">
        <f t="shared" si="18"/>
        <v>252.17000000000002</v>
      </c>
      <c r="J132" s="661" t="s">
        <v>886</v>
      </c>
    </row>
    <row r="133" spans="1:10" ht="12.75" customHeight="1">
      <c r="A133" s="626">
        <f t="shared" si="19"/>
        <v>97</v>
      </c>
      <c r="B133" s="671" t="str">
        <f>'4b - ADIT Beginning Ending'!B59</f>
        <v>7027 - INSURANCE PREMIUMS ACCRUED</v>
      </c>
      <c r="C133" s="636">
        <f>'4b - ADIT Beginning Ending'!H59</f>
        <v>-16366.111199999999</v>
      </c>
      <c r="D133" s="636">
        <v>0</v>
      </c>
      <c r="E133" s="636">
        <v>0</v>
      </c>
      <c r="F133" s="636">
        <f>+C133</f>
        <v>-16366.111199999999</v>
      </c>
      <c r="G133" s="636">
        <v>0</v>
      </c>
      <c r="H133" s="636">
        <v>0</v>
      </c>
      <c r="I133" s="636">
        <f t="shared" si="18"/>
        <v>-16366.111199999999</v>
      </c>
      <c r="J133" s="661" t="s">
        <v>887</v>
      </c>
    </row>
    <row r="134" spans="1:10" ht="12.75" customHeight="1">
      <c r="A134" s="626">
        <f t="shared" si="19"/>
        <v>98</v>
      </c>
      <c r="B134" s="671" t="str">
        <f>'4b - ADIT Beginning Ending'!B60</f>
        <v>7048 - ACCRD COMPANYWIDE INCENTV PLAN</v>
      </c>
      <c r="C134" s="636">
        <f>'4b - ADIT Beginning Ending'!H60</f>
        <v>268.92</v>
      </c>
      <c r="D134" s="636">
        <v>0</v>
      </c>
      <c r="E134" s="636">
        <v>0</v>
      </c>
      <c r="F134" s="636">
        <v>0</v>
      </c>
      <c r="G134" s="636">
        <v>0</v>
      </c>
      <c r="H134" s="636">
        <f>+C134</f>
        <v>268.92</v>
      </c>
      <c r="I134" s="636">
        <f t="shared" si="18"/>
        <v>268.92</v>
      </c>
      <c r="J134" s="661" t="s">
        <v>887</v>
      </c>
    </row>
    <row r="135" spans="1:10" ht="12.75" customHeight="1">
      <c r="A135" s="626">
        <f t="shared" si="19"/>
        <v>99</v>
      </c>
      <c r="B135" s="671" t="str">
        <f>'4b - ADIT Beginning Ending'!B61</f>
        <v>7423 - REG ASSET-FERC Formula Rates Under Recvr</v>
      </c>
      <c r="C135" s="636">
        <f>'4b - ADIT Beginning Ending'!H61</f>
        <v>3583.21</v>
      </c>
      <c r="D135" s="636">
        <v>0</v>
      </c>
      <c r="E135" s="636">
        <v>0</v>
      </c>
      <c r="F135" s="636">
        <f>+C135</f>
        <v>3583.21</v>
      </c>
      <c r="G135" s="636">
        <v>0</v>
      </c>
      <c r="H135" s="636">
        <v>0</v>
      </c>
      <c r="I135" s="636">
        <f t="shared" si="18"/>
        <v>3583.21</v>
      </c>
      <c r="J135" s="661" t="s">
        <v>888</v>
      </c>
    </row>
    <row r="136" spans="1:10" ht="12.75" customHeight="1">
      <c r="A136" s="626">
        <f t="shared" si="19"/>
        <v>100</v>
      </c>
      <c r="B136" s="681" t="str">
        <f>'4b - ADIT Beginning Ending'!B62</f>
        <v>3519 - DSIT ENTRY - NORMALIZED</v>
      </c>
      <c r="C136" s="682">
        <f>'4b - ADIT Beginning Ending'!H62</f>
        <v>950.96345565375032</v>
      </c>
      <c r="D136" s="682">
        <v>0</v>
      </c>
      <c r="E136" s="682">
        <v>0</v>
      </c>
      <c r="F136" s="682">
        <f t="shared" ref="F136" si="20">C136</f>
        <v>950.96345565375032</v>
      </c>
      <c r="G136" s="682">
        <v>0</v>
      </c>
      <c r="H136" s="682">
        <v>0</v>
      </c>
      <c r="I136" s="682">
        <f t="shared" si="18"/>
        <v>950.96345565375032</v>
      </c>
      <c r="J136" s="661" t="s">
        <v>1008</v>
      </c>
    </row>
    <row r="137" spans="1:10" ht="12.75" customHeight="1">
      <c r="A137" s="626">
        <f t="shared" si="19"/>
        <v>101</v>
      </c>
      <c r="B137" s="671"/>
      <c r="C137" s="636"/>
      <c r="D137" s="636"/>
      <c r="E137" s="636"/>
      <c r="F137" s="636"/>
      <c r="G137" s="636"/>
      <c r="H137" s="636"/>
      <c r="I137" s="636"/>
      <c r="J137" s="635"/>
    </row>
    <row r="138" spans="1:10" ht="12.75" customHeight="1">
      <c r="A138" s="626">
        <f t="shared" si="19"/>
        <v>102</v>
      </c>
      <c r="B138" s="671"/>
      <c r="C138" s="636"/>
      <c r="D138" s="636"/>
      <c r="E138" s="636"/>
      <c r="F138" s="636"/>
      <c r="G138" s="636"/>
      <c r="H138" s="636"/>
      <c r="I138" s="636"/>
      <c r="J138" s="635"/>
    </row>
    <row r="139" spans="1:10" ht="12.75" customHeight="1">
      <c r="A139" s="626">
        <f t="shared" si="19"/>
        <v>103</v>
      </c>
      <c r="B139" s="671"/>
      <c r="C139" s="636"/>
      <c r="D139" s="636"/>
      <c r="E139" s="636"/>
      <c r="F139" s="636"/>
      <c r="G139" s="636"/>
      <c r="H139" s="636"/>
      <c r="I139" s="636"/>
      <c r="J139" s="635"/>
    </row>
    <row r="140" spans="1:10" ht="12.75" customHeight="1">
      <c r="A140" s="626">
        <f t="shared" si="19"/>
        <v>104</v>
      </c>
      <c r="B140" s="671"/>
      <c r="C140" s="636"/>
      <c r="D140" s="636"/>
      <c r="E140" s="636"/>
      <c r="F140" s="636"/>
      <c r="G140" s="636"/>
      <c r="H140" s="636"/>
      <c r="I140" s="636"/>
      <c r="J140" s="661"/>
    </row>
    <row r="141" spans="1:10">
      <c r="A141" s="626">
        <f t="shared" si="19"/>
        <v>105</v>
      </c>
      <c r="B141" s="671"/>
      <c r="C141" s="636"/>
      <c r="D141" s="636"/>
      <c r="E141" s="636"/>
      <c r="F141" s="636"/>
      <c r="G141" s="636"/>
      <c r="H141" s="636"/>
      <c r="I141" s="636"/>
      <c r="J141" s="672"/>
    </row>
    <row r="142" spans="1:10" ht="12.75" customHeight="1">
      <c r="A142" s="626">
        <f t="shared" si="19"/>
        <v>106</v>
      </c>
      <c r="B142" s="671"/>
      <c r="C142" s="636"/>
      <c r="D142" s="636"/>
      <c r="E142" s="636"/>
      <c r="F142" s="636"/>
      <c r="G142" s="636"/>
      <c r="H142" s="636"/>
      <c r="I142" s="636"/>
      <c r="J142" s="661"/>
    </row>
    <row r="143" spans="1:10" ht="12.75" customHeight="1">
      <c r="A143" s="626">
        <f t="shared" si="19"/>
        <v>107</v>
      </c>
      <c r="B143" s="671"/>
      <c r="C143" s="636"/>
      <c r="D143" s="636"/>
      <c r="E143" s="636"/>
      <c r="F143" s="636"/>
      <c r="G143" s="636"/>
      <c r="H143" s="636"/>
      <c r="I143" s="636"/>
      <c r="J143" s="635"/>
    </row>
    <row r="144" spans="1:10" ht="12.75" customHeight="1">
      <c r="A144" s="626">
        <f t="shared" si="19"/>
        <v>108</v>
      </c>
      <c r="B144" s="671"/>
      <c r="C144" s="636"/>
      <c r="D144" s="636"/>
      <c r="E144" s="636"/>
      <c r="F144" s="636"/>
      <c r="G144" s="636"/>
      <c r="H144" s="636"/>
      <c r="I144" s="636"/>
      <c r="J144" s="635"/>
    </row>
    <row r="145" spans="1:10" ht="12.75" customHeight="1">
      <c r="A145" s="626">
        <f t="shared" si="19"/>
        <v>109</v>
      </c>
      <c r="B145" s="681"/>
      <c r="C145" s="682"/>
      <c r="D145" s="636"/>
      <c r="E145" s="636"/>
      <c r="F145" s="636"/>
      <c r="G145" s="636"/>
      <c r="H145" s="636"/>
      <c r="I145" s="636"/>
      <c r="J145" s="672"/>
    </row>
    <row r="146" spans="1:10" ht="12.75" customHeight="1">
      <c r="A146" s="626">
        <f t="shared" si="19"/>
        <v>110</v>
      </c>
      <c r="B146" s="635"/>
      <c r="C146" s="636"/>
      <c r="D146" s="636"/>
      <c r="E146" s="636"/>
      <c r="F146" s="636"/>
      <c r="G146" s="636"/>
      <c r="H146" s="636"/>
      <c r="I146" s="636"/>
      <c r="J146" s="661"/>
    </row>
    <row r="147" spans="1:10" ht="12.75" customHeight="1">
      <c r="A147" s="626">
        <f t="shared" si="19"/>
        <v>111</v>
      </c>
      <c r="B147" s="635"/>
      <c r="C147" s="636"/>
      <c r="D147" s="636"/>
      <c r="E147" s="636"/>
      <c r="F147" s="636"/>
      <c r="G147" s="636"/>
      <c r="H147" s="636"/>
      <c r="I147" s="636"/>
      <c r="J147" s="672"/>
    </row>
    <row r="148" spans="1:10" ht="12.75" customHeight="1">
      <c r="A148" s="626">
        <f t="shared" si="19"/>
        <v>112</v>
      </c>
      <c r="B148" s="635"/>
      <c r="C148" s="636"/>
      <c r="D148" s="636"/>
      <c r="E148" s="636"/>
      <c r="F148" s="636"/>
      <c r="G148" s="636"/>
      <c r="H148" s="636"/>
      <c r="I148" s="636"/>
      <c r="J148" s="672"/>
    </row>
    <row r="149" spans="1:10" ht="12.75" customHeight="1">
      <c r="A149" s="626">
        <f t="shared" si="19"/>
        <v>113</v>
      </c>
      <c r="B149" s="635"/>
      <c r="C149" s="636"/>
      <c r="D149" s="636"/>
      <c r="E149" s="636"/>
      <c r="F149" s="636"/>
      <c r="G149" s="636"/>
      <c r="H149" s="636"/>
      <c r="I149" s="636"/>
      <c r="J149" s="672"/>
    </row>
    <row r="150" spans="1:10" ht="12.75" customHeight="1">
      <c r="A150" s="626">
        <f t="shared" si="19"/>
        <v>114</v>
      </c>
      <c r="B150" s="683"/>
      <c r="C150" s="636"/>
      <c r="D150" s="636"/>
      <c r="E150" s="636"/>
      <c r="F150" s="636"/>
      <c r="G150" s="636"/>
      <c r="H150" s="636"/>
      <c r="I150" s="636"/>
      <c r="J150" s="672"/>
    </row>
    <row r="151" spans="1:10" ht="12.75" customHeight="1">
      <c r="A151" s="626">
        <f t="shared" si="19"/>
        <v>115</v>
      </c>
      <c r="B151" s="635"/>
      <c r="C151" s="636"/>
      <c r="D151" s="637"/>
      <c r="E151" s="637"/>
      <c r="F151" s="637"/>
      <c r="G151" s="637"/>
      <c r="H151" s="637"/>
      <c r="I151" s="637"/>
      <c r="J151" s="672"/>
    </row>
    <row r="152" spans="1:10" ht="12.75" customHeight="1">
      <c r="A152" s="626">
        <f t="shared" si="19"/>
        <v>116</v>
      </c>
      <c r="B152" s="644" t="s">
        <v>889</v>
      </c>
      <c r="C152" s="645">
        <f>SUM(C128:C151)</f>
        <v>-9872.5477443462514</v>
      </c>
      <c r="D152" s="645">
        <f>SUM(D128:D151)</f>
        <v>1240.57</v>
      </c>
      <c r="E152" s="645">
        <f t="shared" ref="E152:H152" si="21">SUM(E128:E151)</f>
        <v>0</v>
      </c>
      <c r="F152" s="645">
        <f t="shared" si="21"/>
        <v>-11579.767744346249</v>
      </c>
      <c r="G152" s="645">
        <f t="shared" si="21"/>
        <v>197.73000000000002</v>
      </c>
      <c r="H152" s="645">
        <f t="shared" si="21"/>
        <v>268.92</v>
      </c>
      <c r="I152" s="645"/>
      <c r="J152" s="673"/>
    </row>
    <row r="153" spans="1:10" ht="12.75" customHeight="1">
      <c r="A153" s="626">
        <f t="shared" si="19"/>
        <v>117</v>
      </c>
      <c r="B153" s="684" t="str">
        <f>B114</f>
        <v>Less FASB 109 Above if not separately removed</v>
      </c>
      <c r="C153" s="647">
        <f>SUM(D153:H153)</f>
        <v>3583.21</v>
      </c>
      <c r="D153" s="647">
        <v>0</v>
      </c>
      <c r="E153" s="647">
        <v>0</v>
      </c>
      <c r="F153" s="647">
        <f>F135</f>
        <v>3583.21</v>
      </c>
      <c r="G153" s="647">
        <v>0</v>
      </c>
      <c r="H153" s="647">
        <v>0</v>
      </c>
      <c r="I153" s="685" t="s">
        <v>2</v>
      </c>
      <c r="J153" s="661" t="s">
        <v>1013</v>
      </c>
    </row>
    <row r="154" spans="1:10" ht="12.75" customHeight="1">
      <c r="A154" s="626">
        <f t="shared" si="19"/>
        <v>118</v>
      </c>
      <c r="B154" s="644" t="str">
        <f>B115</f>
        <v>Less FASB 106 and Other Excludable Items Above if not separately removed</v>
      </c>
      <c r="C154" s="645">
        <f>SUM(D154:H154)</f>
        <v>1240.57</v>
      </c>
      <c r="D154" s="647">
        <f>+D128</f>
        <v>1240.57</v>
      </c>
      <c r="E154" s="647">
        <v>0</v>
      </c>
      <c r="F154" s="647">
        <v>0</v>
      </c>
      <c r="G154" s="647">
        <v>0</v>
      </c>
      <c r="H154" s="647">
        <v>0</v>
      </c>
      <c r="I154" s="648" t="s">
        <v>2</v>
      </c>
      <c r="J154" s="661" t="s">
        <v>1012</v>
      </c>
    </row>
    <row r="155" spans="1:10" ht="12.75" customHeight="1">
      <c r="A155" s="626">
        <f t="shared" si="19"/>
        <v>119</v>
      </c>
      <c r="B155" s="644" t="str">
        <f>B116</f>
        <v>Less Proration Adjustment (from Worksheet 4c)</v>
      </c>
      <c r="C155" s="645">
        <f>'4c - ADIT Proration'!J96</f>
        <v>0</v>
      </c>
      <c r="D155" s="647">
        <v>0</v>
      </c>
      <c r="E155" s="647">
        <v>0</v>
      </c>
      <c r="F155" s="647">
        <v>0</v>
      </c>
      <c r="G155" s="647">
        <v>0</v>
      </c>
      <c r="H155" s="647">
        <v>0</v>
      </c>
      <c r="I155" s="648"/>
      <c r="J155" s="673"/>
    </row>
    <row r="156" spans="1:10" ht="12.75" customHeight="1">
      <c r="A156" s="626">
        <f t="shared" si="19"/>
        <v>120</v>
      </c>
      <c r="B156" s="644" t="str">
        <f>"Total Company  (ln "&amp;A152&amp;" - ln "&amp;A153&amp;" - ln "&amp;A154&amp;" + ln "&amp;A155&amp;")"</f>
        <v>Total Company  (ln 116 - ln 117 - ln 118 + ln 119)</v>
      </c>
      <c r="C156" s="645">
        <f>+C152-C153-C154+C155</f>
        <v>-14696.32774434625</v>
      </c>
      <c r="D156" s="645">
        <f t="shared" ref="D156:H156" si="22">+D152-D153-D154+D155</f>
        <v>0</v>
      </c>
      <c r="E156" s="645">
        <f t="shared" si="22"/>
        <v>0</v>
      </c>
      <c r="F156" s="645">
        <f t="shared" si="22"/>
        <v>-15162.977744346248</v>
      </c>
      <c r="G156" s="645">
        <f t="shared" si="22"/>
        <v>197.73000000000002</v>
      </c>
      <c r="H156" s="645">
        <f t="shared" si="22"/>
        <v>268.92</v>
      </c>
      <c r="I156" s="645" t="s">
        <v>2</v>
      </c>
      <c r="J156" s="673"/>
    </row>
    <row r="157" spans="1:10" ht="12.75" customHeight="1" thickBot="1">
      <c r="A157" s="626">
        <f t="shared" si="19"/>
        <v>121</v>
      </c>
      <c r="B157" s="644" t="str">
        <f>B118</f>
        <v>Transmission Allocator [ GP or W/S ]</v>
      </c>
      <c r="C157" s="686"/>
      <c r="D157" s="652">
        <v>0</v>
      </c>
      <c r="E157" s="652">
        <v>0</v>
      </c>
      <c r="F157" s="652">
        <v>1</v>
      </c>
      <c r="G157" s="652">
        <v>1</v>
      </c>
      <c r="H157" s="652">
        <v>1</v>
      </c>
      <c r="I157" s="653"/>
      <c r="J157" s="673"/>
    </row>
    <row r="158" spans="1:10" ht="12.75" customHeight="1" thickBot="1">
      <c r="A158" s="626">
        <f t="shared" si="19"/>
        <v>122</v>
      </c>
      <c r="B158" s="644" t="str">
        <f>"Total Transmission  (ln "&amp;A156&amp;" * ln "&amp;A157&amp;")"</f>
        <v>Total Transmission  (ln 120 * ln 121)</v>
      </c>
      <c r="C158" s="645"/>
      <c r="D158" s="645">
        <f>IF(D156&lt;&gt;0,D156*D157,0)</f>
        <v>0</v>
      </c>
      <c r="E158" s="645">
        <f>IF(E156&lt;&gt;0,E156*E157,0)</f>
        <v>0</v>
      </c>
      <c r="F158" s="645">
        <f>IF(F156&lt;&gt;0,F156*F157,0)</f>
        <v>-15162.977744346248</v>
      </c>
      <c r="G158" s="645">
        <f>IF(G156&lt;&gt;0,G156*G157,0)</f>
        <v>197.73000000000002</v>
      </c>
      <c r="H158" s="654">
        <f>IF(H156&lt;&gt;0,H156*H157,0)</f>
        <v>268.92</v>
      </c>
      <c r="I158" s="655">
        <f>SUM(F158:H158)</f>
        <v>-14696.327744346248</v>
      </c>
      <c r="J158" s="644"/>
    </row>
    <row r="159" spans="1:10" ht="12.75" customHeight="1">
      <c r="A159" s="626"/>
      <c r="B159" s="633"/>
      <c r="C159" s="628"/>
      <c r="D159" s="657"/>
      <c r="E159" s="657"/>
      <c r="F159" s="657"/>
      <c r="G159" s="657"/>
      <c r="H159" s="657"/>
      <c r="I159" s="657"/>
      <c r="J159" s="677"/>
    </row>
  </sheetData>
  <mergeCells count="3">
    <mergeCell ref="A1:J1"/>
    <mergeCell ref="A2:J2"/>
    <mergeCell ref="A3:J3"/>
  </mergeCells>
  <pageMargins left="0.24" right="0.24" top="0.5" bottom="0.5" header="0.5" footer="0.5"/>
  <pageSetup scale="47" fitToHeight="0" orientation="landscape" r:id="rId1"/>
  <headerFooter alignWithMargins="0"/>
  <rowBreaks count="1" manualBreakCount="1">
    <brk id="79"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2F66A-AEA8-49A3-9D71-983FECB871A3}">
  <dimension ref="A1:I125"/>
  <sheetViews>
    <sheetView view="pageBreakPreview" zoomScale="80" zoomScaleNormal="90" zoomScaleSheetLayoutView="80" workbookViewId="0">
      <selection activeCell="C16" sqref="C16"/>
    </sheetView>
  </sheetViews>
  <sheetFormatPr defaultRowHeight="12.75"/>
  <cols>
    <col min="1" max="1" width="3.88671875" style="720" customWidth="1"/>
    <col min="2" max="2" width="49.6640625" style="687" customWidth="1"/>
    <col min="3" max="3" width="15.5546875" style="687" customWidth="1"/>
    <col min="4" max="4" width="9.109375" style="687" customWidth="1"/>
    <col min="5" max="5" width="50.109375" style="687" customWidth="1"/>
    <col min="6" max="6" width="15.109375" style="687" customWidth="1"/>
    <col min="7" max="7" width="8.21875" style="687" bestFit="1" customWidth="1"/>
    <col min="8" max="8" width="16.44140625" style="687" customWidth="1"/>
    <col min="9" max="9" width="3.88671875" style="687" customWidth="1"/>
    <col min="10" max="257" width="9.21875" style="687"/>
    <col min="258" max="258" width="43.109375" style="687" customWidth="1"/>
    <col min="259" max="259" width="15.109375" style="687" customWidth="1"/>
    <col min="260" max="260" width="9.88671875" style="687" customWidth="1"/>
    <col min="261" max="261" width="44.109375" style="687" customWidth="1"/>
    <col min="262" max="262" width="14.109375" style="687" customWidth="1"/>
    <col min="263" max="263" width="3" style="687" customWidth="1"/>
    <col min="264" max="264" width="16.44140625" style="687" customWidth="1"/>
    <col min="265" max="265" width="3.88671875" style="687" customWidth="1"/>
    <col min="266" max="513" width="9.21875" style="687"/>
    <col min="514" max="514" width="43.109375" style="687" customWidth="1"/>
    <col min="515" max="515" width="15.109375" style="687" customWidth="1"/>
    <col min="516" max="516" width="9.88671875" style="687" customWidth="1"/>
    <col min="517" max="517" width="44.109375" style="687" customWidth="1"/>
    <col min="518" max="518" width="14.109375" style="687" customWidth="1"/>
    <col min="519" max="519" width="3" style="687" customWidth="1"/>
    <col min="520" max="520" width="16.44140625" style="687" customWidth="1"/>
    <col min="521" max="521" width="3.88671875" style="687" customWidth="1"/>
    <col min="522" max="769" width="9.21875" style="687"/>
    <col min="770" max="770" width="43.109375" style="687" customWidth="1"/>
    <col min="771" max="771" width="15.109375" style="687" customWidth="1"/>
    <col min="772" max="772" width="9.88671875" style="687" customWidth="1"/>
    <col min="773" max="773" width="44.109375" style="687" customWidth="1"/>
    <col min="774" max="774" width="14.109375" style="687" customWidth="1"/>
    <col min="775" max="775" width="3" style="687" customWidth="1"/>
    <col min="776" max="776" width="16.44140625" style="687" customWidth="1"/>
    <col min="777" max="777" width="3.88671875" style="687" customWidth="1"/>
    <col min="778" max="1025" width="9.21875" style="687"/>
    <col min="1026" max="1026" width="43.109375" style="687" customWidth="1"/>
    <col min="1027" max="1027" width="15.109375" style="687" customWidth="1"/>
    <col min="1028" max="1028" width="9.88671875" style="687" customWidth="1"/>
    <col min="1029" max="1029" width="44.109375" style="687" customWidth="1"/>
    <col min="1030" max="1030" width="14.109375" style="687" customWidth="1"/>
    <col min="1031" max="1031" width="3" style="687" customWidth="1"/>
    <col min="1032" max="1032" width="16.44140625" style="687" customWidth="1"/>
    <col min="1033" max="1033" width="3.88671875" style="687" customWidth="1"/>
    <col min="1034" max="1281" width="9.21875" style="687"/>
    <col min="1282" max="1282" width="43.109375" style="687" customWidth="1"/>
    <col min="1283" max="1283" width="15.109375" style="687" customWidth="1"/>
    <col min="1284" max="1284" width="9.88671875" style="687" customWidth="1"/>
    <col min="1285" max="1285" width="44.109375" style="687" customWidth="1"/>
    <col min="1286" max="1286" width="14.109375" style="687" customWidth="1"/>
    <col min="1287" max="1287" width="3" style="687" customWidth="1"/>
    <col min="1288" max="1288" width="16.44140625" style="687" customWidth="1"/>
    <col min="1289" max="1289" width="3.88671875" style="687" customWidth="1"/>
    <col min="1290" max="1537" width="9.21875" style="687"/>
    <col min="1538" max="1538" width="43.109375" style="687" customWidth="1"/>
    <col min="1539" max="1539" width="15.109375" style="687" customWidth="1"/>
    <col min="1540" max="1540" width="9.88671875" style="687" customWidth="1"/>
    <col min="1541" max="1541" width="44.109375" style="687" customWidth="1"/>
    <col min="1542" max="1542" width="14.109375" style="687" customWidth="1"/>
    <col min="1543" max="1543" width="3" style="687" customWidth="1"/>
    <col min="1544" max="1544" width="16.44140625" style="687" customWidth="1"/>
    <col min="1545" max="1545" width="3.88671875" style="687" customWidth="1"/>
    <col min="1546" max="1793" width="9.21875" style="687"/>
    <col min="1794" max="1794" width="43.109375" style="687" customWidth="1"/>
    <col min="1795" max="1795" width="15.109375" style="687" customWidth="1"/>
    <col min="1796" max="1796" width="9.88671875" style="687" customWidth="1"/>
    <col min="1797" max="1797" width="44.109375" style="687" customWidth="1"/>
    <col min="1798" max="1798" width="14.109375" style="687" customWidth="1"/>
    <col min="1799" max="1799" width="3" style="687" customWidth="1"/>
    <col min="1800" max="1800" width="16.44140625" style="687" customWidth="1"/>
    <col min="1801" max="1801" width="3.88671875" style="687" customWidth="1"/>
    <col min="1802" max="2049" width="9.21875" style="687"/>
    <col min="2050" max="2050" width="43.109375" style="687" customWidth="1"/>
    <col min="2051" max="2051" width="15.109375" style="687" customWidth="1"/>
    <col min="2052" max="2052" width="9.88671875" style="687" customWidth="1"/>
    <col min="2053" max="2053" width="44.109375" style="687" customWidth="1"/>
    <col min="2054" max="2054" width="14.109375" style="687" customWidth="1"/>
    <col min="2055" max="2055" width="3" style="687" customWidth="1"/>
    <col min="2056" max="2056" width="16.44140625" style="687" customWidth="1"/>
    <col min="2057" max="2057" width="3.88671875" style="687" customWidth="1"/>
    <col min="2058" max="2305" width="9.21875" style="687"/>
    <col min="2306" max="2306" width="43.109375" style="687" customWidth="1"/>
    <col min="2307" max="2307" width="15.109375" style="687" customWidth="1"/>
    <col min="2308" max="2308" width="9.88671875" style="687" customWidth="1"/>
    <col min="2309" max="2309" width="44.109375" style="687" customWidth="1"/>
    <col min="2310" max="2310" width="14.109375" style="687" customWidth="1"/>
    <col min="2311" max="2311" width="3" style="687" customWidth="1"/>
    <col min="2312" max="2312" width="16.44140625" style="687" customWidth="1"/>
    <col min="2313" max="2313" width="3.88671875" style="687" customWidth="1"/>
    <col min="2314" max="2561" width="9.21875" style="687"/>
    <col min="2562" max="2562" width="43.109375" style="687" customWidth="1"/>
    <col min="2563" max="2563" width="15.109375" style="687" customWidth="1"/>
    <col min="2564" max="2564" width="9.88671875" style="687" customWidth="1"/>
    <col min="2565" max="2565" width="44.109375" style="687" customWidth="1"/>
    <col min="2566" max="2566" width="14.109375" style="687" customWidth="1"/>
    <col min="2567" max="2567" width="3" style="687" customWidth="1"/>
    <col min="2568" max="2568" width="16.44140625" style="687" customWidth="1"/>
    <col min="2569" max="2569" width="3.88671875" style="687" customWidth="1"/>
    <col min="2570" max="2817" width="9.21875" style="687"/>
    <col min="2818" max="2818" width="43.109375" style="687" customWidth="1"/>
    <col min="2819" max="2819" width="15.109375" style="687" customWidth="1"/>
    <col min="2820" max="2820" width="9.88671875" style="687" customWidth="1"/>
    <col min="2821" max="2821" width="44.109375" style="687" customWidth="1"/>
    <col min="2822" max="2822" width="14.109375" style="687" customWidth="1"/>
    <col min="2823" max="2823" width="3" style="687" customWidth="1"/>
    <col min="2824" max="2824" width="16.44140625" style="687" customWidth="1"/>
    <col min="2825" max="2825" width="3.88671875" style="687" customWidth="1"/>
    <col min="2826" max="3073" width="9.21875" style="687"/>
    <col min="3074" max="3074" width="43.109375" style="687" customWidth="1"/>
    <col min="3075" max="3075" width="15.109375" style="687" customWidth="1"/>
    <col min="3076" max="3076" width="9.88671875" style="687" customWidth="1"/>
    <col min="3077" max="3077" width="44.109375" style="687" customWidth="1"/>
    <col min="3078" max="3078" width="14.109375" style="687" customWidth="1"/>
    <col min="3079" max="3079" width="3" style="687" customWidth="1"/>
    <col min="3080" max="3080" width="16.44140625" style="687" customWidth="1"/>
    <col min="3081" max="3081" width="3.88671875" style="687" customWidth="1"/>
    <col min="3082" max="3329" width="9.21875" style="687"/>
    <col min="3330" max="3330" width="43.109375" style="687" customWidth="1"/>
    <col min="3331" max="3331" width="15.109375" style="687" customWidth="1"/>
    <col min="3332" max="3332" width="9.88671875" style="687" customWidth="1"/>
    <col min="3333" max="3333" width="44.109375" style="687" customWidth="1"/>
    <col min="3334" max="3334" width="14.109375" style="687" customWidth="1"/>
    <col min="3335" max="3335" width="3" style="687" customWidth="1"/>
    <col min="3336" max="3336" width="16.44140625" style="687" customWidth="1"/>
    <col min="3337" max="3337" width="3.88671875" style="687" customWidth="1"/>
    <col min="3338" max="3585" width="9.21875" style="687"/>
    <col min="3586" max="3586" width="43.109375" style="687" customWidth="1"/>
    <col min="3587" max="3587" width="15.109375" style="687" customWidth="1"/>
    <col min="3588" max="3588" width="9.88671875" style="687" customWidth="1"/>
    <col min="3589" max="3589" width="44.109375" style="687" customWidth="1"/>
    <col min="3590" max="3590" width="14.109375" style="687" customWidth="1"/>
    <col min="3591" max="3591" width="3" style="687" customWidth="1"/>
    <col min="3592" max="3592" width="16.44140625" style="687" customWidth="1"/>
    <col min="3593" max="3593" width="3.88671875" style="687" customWidth="1"/>
    <col min="3594" max="3841" width="9.21875" style="687"/>
    <col min="3842" max="3842" width="43.109375" style="687" customWidth="1"/>
    <col min="3843" max="3843" width="15.109375" style="687" customWidth="1"/>
    <col min="3844" max="3844" width="9.88671875" style="687" customWidth="1"/>
    <col min="3845" max="3845" width="44.109375" style="687" customWidth="1"/>
    <col min="3846" max="3846" width="14.109375" style="687" customWidth="1"/>
    <col min="3847" max="3847" width="3" style="687" customWidth="1"/>
    <col min="3848" max="3848" width="16.44140625" style="687" customWidth="1"/>
    <col min="3849" max="3849" width="3.88671875" style="687" customWidth="1"/>
    <col min="3850" max="4097" width="9.21875" style="687"/>
    <col min="4098" max="4098" width="43.109375" style="687" customWidth="1"/>
    <col min="4099" max="4099" width="15.109375" style="687" customWidth="1"/>
    <col min="4100" max="4100" width="9.88671875" style="687" customWidth="1"/>
    <col min="4101" max="4101" width="44.109375" style="687" customWidth="1"/>
    <col min="4102" max="4102" width="14.109375" style="687" customWidth="1"/>
    <col min="4103" max="4103" width="3" style="687" customWidth="1"/>
    <col min="4104" max="4104" width="16.44140625" style="687" customWidth="1"/>
    <col min="4105" max="4105" width="3.88671875" style="687" customWidth="1"/>
    <col min="4106" max="4353" width="9.21875" style="687"/>
    <col min="4354" max="4354" width="43.109375" style="687" customWidth="1"/>
    <col min="4355" max="4355" width="15.109375" style="687" customWidth="1"/>
    <col min="4356" max="4356" width="9.88671875" style="687" customWidth="1"/>
    <col min="4357" max="4357" width="44.109375" style="687" customWidth="1"/>
    <col min="4358" max="4358" width="14.109375" style="687" customWidth="1"/>
    <col min="4359" max="4359" width="3" style="687" customWidth="1"/>
    <col min="4360" max="4360" width="16.44140625" style="687" customWidth="1"/>
    <col min="4361" max="4361" width="3.88671875" style="687" customWidth="1"/>
    <col min="4362" max="4609" width="9.21875" style="687"/>
    <col min="4610" max="4610" width="43.109375" style="687" customWidth="1"/>
    <col min="4611" max="4611" width="15.109375" style="687" customWidth="1"/>
    <col min="4612" max="4612" width="9.88671875" style="687" customWidth="1"/>
    <col min="4613" max="4613" width="44.109375" style="687" customWidth="1"/>
    <col min="4614" max="4614" width="14.109375" style="687" customWidth="1"/>
    <col min="4615" max="4615" width="3" style="687" customWidth="1"/>
    <col min="4616" max="4616" width="16.44140625" style="687" customWidth="1"/>
    <col min="4617" max="4617" width="3.88671875" style="687" customWidth="1"/>
    <col min="4618" max="4865" width="9.21875" style="687"/>
    <col min="4866" max="4866" width="43.109375" style="687" customWidth="1"/>
    <col min="4867" max="4867" width="15.109375" style="687" customWidth="1"/>
    <col min="4868" max="4868" width="9.88671875" style="687" customWidth="1"/>
    <col min="4869" max="4869" width="44.109375" style="687" customWidth="1"/>
    <col min="4870" max="4870" width="14.109375" style="687" customWidth="1"/>
    <col min="4871" max="4871" width="3" style="687" customWidth="1"/>
    <col min="4872" max="4872" width="16.44140625" style="687" customWidth="1"/>
    <col min="4873" max="4873" width="3.88671875" style="687" customWidth="1"/>
    <col min="4874" max="5121" width="9.21875" style="687"/>
    <col min="5122" max="5122" width="43.109375" style="687" customWidth="1"/>
    <col min="5123" max="5123" width="15.109375" style="687" customWidth="1"/>
    <col min="5124" max="5124" width="9.88671875" style="687" customWidth="1"/>
    <col min="5125" max="5125" width="44.109375" style="687" customWidth="1"/>
    <col min="5126" max="5126" width="14.109375" style="687" customWidth="1"/>
    <col min="5127" max="5127" width="3" style="687" customWidth="1"/>
    <col min="5128" max="5128" width="16.44140625" style="687" customWidth="1"/>
    <col min="5129" max="5129" width="3.88671875" style="687" customWidth="1"/>
    <col min="5130" max="5377" width="9.21875" style="687"/>
    <col min="5378" max="5378" width="43.109375" style="687" customWidth="1"/>
    <col min="5379" max="5379" width="15.109375" style="687" customWidth="1"/>
    <col min="5380" max="5380" width="9.88671875" style="687" customWidth="1"/>
    <col min="5381" max="5381" width="44.109375" style="687" customWidth="1"/>
    <col min="5382" max="5382" width="14.109375" style="687" customWidth="1"/>
    <col min="5383" max="5383" width="3" style="687" customWidth="1"/>
    <col min="5384" max="5384" width="16.44140625" style="687" customWidth="1"/>
    <col min="5385" max="5385" width="3.88671875" style="687" customWidth="1"/>
    <col min="5386" max="5633" width="9.21875" style="687"/>
    <col min="5634" max="5634" width="43.109375" style="687" customWidth="1"/>
    <col min="5635" max="5635" width="15.109375" style="687" customWidth="1"/>
    <col min="5636" max="5636" width="9.88671875" style="687" customWidth="1"/>
    <col min="5637" max="5637" width="44.109375" style="687" customWidth="1"/>
    <col min="5638" max="5638" width="14.109375" style="687" customWidth="1"/>
    <col min="5639" max="5639" width="3" style="687" customWidth="1"/>
    <col min="5640" max="5640" width="16.44140625" style="687" customWidth="1"/>
    <col min="5641" max="5641" width="3.88671875" style="687" customWidth="1"/>
    <col min="5642" max="5889" width="9.21875" style="687"/>
    <col min="5890" max="5890" width="43.109375" style="687" customWidth="1"/>
    <col min="5891" max="5891" width="15.109375" style="687" customWidth="1"/>
    <col min="5892" max="5892" width="9.88671875" style="687" customWidth="1"/>
    <col min="5893" max="5893" width="44.109375" style="687" customWidth="1"/>
    <col min="5894" max="5894" width="14.109375" style="687" customWidth="1"/>
    <col min="5895" max="5895" width="3" style="687" customWidth="1"/>
    <col min="5896" max="5896" width="16.44140625" style="687" customWidth="1"/>
    <col min="5897" max="5897" width="3.88671875" style="687" customWidth="1"/>
    <col min="5898" max="6145" width="9.21875" style="687"/>
    <col min="6146" max="6146" width="43.109375" style="687" customWidth="1"/>
    <col min="6147" max="6147" width="15.109375" style="687" customWidth="1"/>
    <col min="6148" max="6148" width="9.88671875" style="687" customWidth="1"/>
    <col min="6149" max="6149" width="44.109375" style="687" customWidth="1"/>
    <col min="6150" max="6150" width="14.109375" style="687" customWidth="1"/>
    <col min="6151" max="6151" width="3" style="687" customWidth="1"/>
    <col min="6152" max="6152" width="16.44140625" style="687" customWidth="1"/>
    <col min="6153" max="6153" width="3.88671875" style="687" customWidth="1"/>
    <col min="6154" max="6401" width="9.21875" style="687"/>
    <col min="6402" max="6402" width="43.109375" style="687" customWidth="1"/>
    <col min="6403" max="6403" width="15.109375" style="687" customWidth="1"/>
    <col min="6404" max="6404" width="9.88671875" style="687" customWidth="1"/>
    <col min="6405" max="6405" width="44.109375" style="687" customWidth="1"/>
    <col min="6406" max="6406" width="14.109375" style="687" customWidth="1"/>
    <col min="6407" max="6407" width="3" style="687" customWidth="1"/>
    <col min="6408" max="6408" width="16.44140625" style="687" customWidth="1"/>
    <col min="6409" max="6409" width="3.88671875" style="687" customWidth="1"/>
    <col min="6410" max="6657" width="9.21875" style="687"/>
    <col min="6658" max="6658" width="43.109375" style="687" customWidth="1"/>
    <col min="6659" max="6659" width="15.109375" style="687" customWidth="1"/>
    <col min="6660" max="6660" width="9.88671875" style="687" customWidth="1"/>
    <col min="6661" max="6661" width="44.109375" style="687" customWidth="1"/>
    <col min="6662" max="6662" width="14.109375" style="687" customWidth="1"/>
    <col min="6663" max="6663" width="3" style="687" customWidth="1"/>
    <col min="6664" max="6664" width="16.44140625" style="687" customWidth="1"/>
    <col min="6665" max="6665" width="3.88671875" style="687" customWidth="1"/>
    <col min="6666" max="6913" width="9.21875" style="687"/>
    <col min="6914" max="6914" width="43.109375" style="687" customWidth="1"/>
    <col min="6915" max="6915" width="15.109375" style="687" customWidth="1"/>
    <col min="6916" max="6916" width="9.88671875" style="687" customWidth="1"/>
    <col min="6917" max="6917" width="44.109375" style="687" customWidth="1"/>
    <col min="6918" max="6918" width="14.109375" style="687" customWidth="1"/>
    <col min="6919" max="6919" width="3" style="687" customWidth="1"/>
    <col min="6920" max="6920" width="16.44140625" style="687" customWidth="1"/>
    <col min="6921" max="6921" width="3.88671875" style="687" customWidth="1"/>
    <col min="6922" max="7169" width="9.21875" style="687"/>
    <col min="7170" max="7170" width="43.109375" style="687" customWidth="1"/>
    <col min="7171" max="7171" width="15.109375" style="687" customWidth="1"/>
    <col min="7172" max="7172" width="9.88671875" style="687" customWidth="1"/>
    <col min="7173" max="7173" width="44.109375" style="687" customWidth="1"/>
    <col min="7174" max="7174" width="14.109375" style="687" customWidth="1"/>
    <col min="7175" max="7175" width="3" style="687" customWidth="1"/>
    <col min="7176" max="7176" width="16.44140625" style="687" customWidth="1"/>
    <col min="7177" max="7177" width="3.88671875" style="687" customWidth="1"/>
    <col min="7178" max="7425" width="9.21875" style="687"/>
    <col min="7426" max="7426" width="43.109375" style="687" customWidth="1"/>
    <col min="7427" max="7427" width="15.109375" style="687" customWidth="1"/>
    <col min="7428" max="7428" width="9.88671875" style="687" customWidth="1"/>
    <col min="7429" max="7429" width="44.109375" style="687" customWidth="1"/>
    <col min="7430" max="7430" width="14.109375" style="687" customWidth="1"/>
    <col min="7431" max="7431" width="3" style="687" customWidth="1"/>
    <col min="7432" max="7432" width="16.44140625" style="687" customWidth="1"/>
    <col min="7433" max="7433" width="3.88671875" style="687" customWidth="1"/>
    <col min="7434" max="7681" width="9.21875" style="687"/>
    <col min="7682" max="7682" width="43.109375" style="687" customWidth="1"/>
    <col min="7683" max="7683" width="15.109375" style="687" customWidth="1"/>
    <col min="7684" max="7684" width="9.88671875" style="687" customWidth="1"/>
    <col min="7685" max="7685" width="44.109375" style="687" customWidth="1"/>
    <col min="7686" max="7686" width="14.109375" style="687" customWidth="1"/>
    <col min="7687" max="7687" width="3" style="687" customWidth="1"/>
    <col min="7688" max="7688" width="16.44140625" style="687" customWidth="1"/>
    <col min="7689" max="7689" width="3.88671875" style="687" customWidth="1"/>
    <col min="7690" max="7937" width="9.21875" style="687"/>
    <col min="7938" max="7938" width="43.109375" style="687" customWidth="1"/>
    <col min="7939" max="7939" width="15.109375" style="687" customWidth="1"/>
    <col min="7940" max="7940" width="9.88671875" style="687" customWidth="1"/>
    <col min="7941" max="7941" width="44.109375" style="687" customWidth="1"/>
    <col min="7942" max="7942" width="14.109375" style="687" customWidth="1"/>
    <col min="7943" max="7943" width="3" style="687" customWidth="1"/>
    <col min="7944" max="7944" width="16.44140625" style="687" customWidth="1"/>
    <col min="7945" max="7945" width="3.88671875" style="687" customWidth="1"/>
    <col min="7946" max="8193" width="9.21875" style="687"/>
    <col min="8194" max="8194" width="43.109375" style="687" customWidth="1"/>
    <col min="8195" max="8195" width="15.109375" style="687" customWidth="1"/>
    <col min="8196" max="8196" width="9.88671875" style="687" customWidth="1"/>
    <col min="8197" max="8197" width="44.109375" style="687" customWidth="1"/>
    <col min="8198" max="8198" width="14.109375" style="687" customWidth="1"/>
    <col min="8199" max="8199" width="3" style="687" customWidth="1"/>
    <col min="8200" max="8200" width="16.44140625" style="687" customWidth="1"/>
    <col min="8201" max="8201" width="3.88671875" style="687" customWidth="1"/>
    <col min="8202" max="8449" width="9.21875" style="687"/>
    <col min="8450" max="8450" width="43.109375" style="687" customWidth="1"/>
    <col min="8451" max="8451" width="15.109375" style="687" customWidth="1"/>
    <col min="8452" max="8452" width="9.88671875" style="687" customWidth="1"/>
    <col min="8453" max="8453" width="44.109375" style="687" customWidth="1"/>
    <col min="8454" max="8454" width="14.109375" style="687" customWidth="1"/>
    <col min="8455" max="8455" width="3" style="687" customWidth="1"/>
    <col min="8456" max="8456" width="16.44140625" style="687" customWidth="1"/>
    <col min="8457" max="8457" width="3.88671875" style="687" customWidth="1"/>
    <col min="8458" max="8705" width="9.21875" style="687"/>
    <col min="8706" max="8706" width="43.109375" style="687" customWidth="1"/>
    <col min="8707" max="8707" width="15.109375" style="687" customWidth="1"/>
    <col min="8708" max="8708" width="9.88671875" style="687" customWidth="1"/>
    <col min="8709" max="8709" width="44.109375" style="687" customWidth="1"/>
    <col min="8710" max="8710" width="14.109375" style="687" customWidth="1"/>
    <col min="8711" max="8711" width="3" style="687" customWidth="1"/>
    <col min="8712" max="8712" width="16.44140625" style="687" customWidth="1"/>
    <col min="8713" max="8713" width="3.88671875" style="687" customWidth="1"/>
    <col min="8714" max="8961" width="9.21875" style="687"/>
    <col min="8962" max="8962" width="43.109375" style="687" customWidth="1"/>
    <col min="8963" max="8963" width="15.109375" style="687" customWidth="1"/>
    <col min="8964" max="8964" width="9.88671875" style="687" customWidth="1"/>
    <col min="8965" max="8965" width="44.109375" style="687" customWidth="1"/>
    <col min="8966" max="8966" width="14.109375" style="687" customWidth="1"/>
    <col min="8967" max="8967" width="3" style="687" customWidth="1"/>
    <col min="8968" max="8968" width="16.44140625" style="687" customWidth="1"/>
    <col min="8969" max="8969" width="3.88671875" style="687" customWidth="1"/>
    <col min="8970" max="9217" width="9.21875" style="687"/>
    <col min="9218" max="9218" width="43.109375" style="687" customWidth="1"/>
    <col min="9219" max="9219" width="15.109375" style="687" customWidth="1"/>
    <col min="9220" max="9220" width="9.88671875" style="687" customWidth="1"/>
    <col min="9221" max="9221" width="44.109375" style="687" customWidth="1"/>
    <col min="9222" max="9222" width="14.109375" style="687" customWidth="1"/>
    <col min="9223" max="9223" width="3" style="687" customWidth="1"/>
    <col min="9224" max="9224" width="16.44140625" style="687" customWidth="1"/>
    <col min="9225" max="9225" width="3.88671875" style="687" customWidth="1"/>
    <col min="9226" max="9473" width="9.21875" style="687"/>
    <col min="9474" max="9474" width="43.109375" style="687" customWidth="1"/>
    <col min="9475" max="9475" width="15.109375" style="687" customWidth="1"/>
    <col min="9476" max="9476" width="9.88671875" style="687" customWidth="1"/>
    <col min="9477" max="9477" width="44.109375" style="687" customWidth="1"/>
    <col min="9478" max="9478" width="14.109375" style="687" customWidth="1"/>
    <col min="9479" max="9479" width="3" style="687" customWidth="1"/>
    <col min="9480" max="9480" width="16.44140625" style="687" customWidth="1"/>
    <col min="9481" max="9481" width="3.88671875" style="687" customWidth="1"/>
    <col min="9482" max="9729" width="9.21875" style="687"/>
    <col min="9730" max="9730" width="43.109375" style="687" customWidth="1"/>
    <col min="9731" max="9731" width="15.109375" style="687" customWidth="1"/>
    <col min="9732" max="9732" width="9.88671875" style="687" customWidth="1"/>
    <col min="9733" max="9733" width="44.109375" style="687" customWidth="1"/>
    <col min="9734" max="9734" width="14.109375" style="687" customWidth="1"/>
    <col min="9735" max="9735" width="3" style="687" customWidth="1"/>
    <col min="9736" max="9736" width="16.44140625" style="687" customWidth="1"/>
    <col min="9737" max="9737" width="3.88671875" style="687" customWidth="1"/>
    <col min="9738" max="9985" width="9.21875" style="687"/>
    <col min="9986" max="9986" width="43.109375" style="687" customWidth="1"/>
    <col min="9987" max="9987" width="15.109375" style="687" customWidth="1"/>
    <col min="9988" max="9988" width="9.88671875" style="687" customWidth="1"/>
    <col min="9989" max="9989" width="44.109375" style="687" customWidth="1"/>
    <col min="9990" max="9990" width="14.109375" style="687" customWidth="1"/>
    <col min="9991" max="9991" width="3" style="687" customWidth="1"/>
    <col min="9992" max="9992" width="16.44140625" style="687" customWidth="1"/>
    <col min="9993" max="9993" width="3.88671875" style="687" customWidth="1"/>
    <col min="9994" max="10241" width="9.21875" style="687"/>
    <col min="10242" max="10242" width="43.109375" style="687" customWidth="1"/>
    <col min="10243" max="10243" width="15.109375" style="687" customWidth="1"/>
    <col min="10244" max="10244" width="9.88671875" style="687" customWidth="1"/>
    <col min="10245" max="10245" width="44.109375" style="687" customWidth="1"/>
    <col min="10246" max="10246" width="14.109375" style="687" customWidth="1"/>
    <col min="10247" max="10247" width="3" style="687" customWidth="1"/>
    <col min="10248" max="10248" width="16.44140625" style="687" customWidth="1"/>
    <col min="10249" max="10249" width="3.88671875" style="687" customWidth="1"/>
    <col min="10250" max="10497" width="9.21875" style="687"/>
    <col min="10498" max="10498" width="43.109375" style="687" customWidth="1"/>
    <col min="10499" max="10499" width="15.109375" style="687" customWidth="1"/>
    <col min="10500" max="10500" width="9.88671875" style="687" customWidth="1"/>
    <col min="10501" max="10501" width="44.109375" style="687" customWidth="1"/>
    <col min="10502" max="10502" width="14.109375" style="687" customWidth="1"/>
    <col min="10503" max="10503" width="3" style="687" customWidth="1"/>
    <col min="10504" max="10504" width="16.44140625" style="687" customWidth="1"/>
    <col min="10505" max="10505" width="3.88671875" style="687" customWidth="1"/>
    <col min="10506" max="10753" width="9.21875" style="687"/>
    <col min="10754" max="10754" width="43.109375" style="687" customWidth="1"/>
    <col min="10755" max="10755" width="15.109375" style="687" customWidth="1"/>
    <col min="10756" max="10756" width="9.88671875" style="687" customWidth="1"/>
    <col min="10757" max="10757" width="44.109375" style="687" customWidth="1"/>
    <col min="10758" max="10758" width="14.109375" style="687" customWidth="1"/>
    <col min="10759" max="10759" width="3" style="687" customWidth="1"/>
    <col min="10760" max="10760" width="16.44140625" style="687" customWidth="1"/>
    <col min="10761" max="10761" width="3.88671875" style="687" customWidth="1"/>
    <col min="10762" max="11009" width="9.21875" style="687"/>
    <col min="11010" max="11010" width="43.109375" style="687" customWidth="1"/>
    <col min="11011" max="11011" width="15.109375" style="687" customWidth="1"/>
    <col min="11012" max="11012" width="9.88671875" style="687" customWidth="1"/>
    <col min="11013" max="11013" width="44.109375" style="687" customWidth="1"/>
    <col min="11014" max="11014" width="14.109375" style="687" customWidth="1"/>
    <col min="11015" max="11015" width="3" style="687" customWidth="1"/>
    <col min="11016" max="11016" width="16.44140625" style="687" customWidth="1"/>
    <col min="11017" max="11017" width="3.88671875" style="687" customWidth="1"/>
    <col min="11018" max="11265" width="9.21875" style="687"/>
    <col min="11266" max="11266" width="43.109375" style="687" customWidth="1"/>
    <col min="11267" max="11267" width="15.109375" style="687" customWidth="1"/>
    <col min="11268" max="11268" width="9.88671875" style="687" customWidth="1"/>
    <col min="11269" max="11269" width="44.109375" style="687" customWidth="1"/>
    <col min="11270" max="11270" width="14.109375" style="687" customWidth="1"/>
    <col min="11271" max="11271" width="3" style="687" customWidth="1"/>
    <col min="11272" max="11272" width="16.44140625" style="687" customWidth="1"/>
    <col min="11273" max="11273" width="3.88671875" style="687" customWidth="1"/>
    <col min="11274" max="11521" width="9.21875" style="687"/>
    <col min="11522" max="11522" width="43.109375" style="687" customWidth="1"/>
    <col min="11523" max="11523" width="15.109375" style="687" customWidth="1"/>
    <col min="11524" max="11524" width="9.88671875" style="687" customWidth="1"/>
    <col min="11525" max="11525" width="44.109375" style="687" customWidth="1"/>
    <col min="11526" max="11526" width="14.109375" style="687" customWidth="1"/>
    <col min="11527" max="11527" width="3" style="687" customWidth="1"/>
    <col min="11528" max="11528" width="16.44140625" style="687" customWidth="1"/>
    <col min="11529" max="11529" width="3.88671875" style="687" customWidth="1"/>
    <col min="11530" max="11777" width="9.21875" style="687"/>
    <col min="11778" max="11778" width="43.109375" style="687" customWidth="1"/>
    <col min="11779" max="11779" width="15.109375" style="687" customWidth="1"/>
    <col min="11780" max="11780" width="9.88671875" style="687" customWidth="1"/>
    <col min="11781" max="11781" width="44.109375" style="687" customWidth="1"/>
    <col min="11782" max="11782" width="14.109375" style="687" customWidth="1"/>
    <col min="11783" max="11783" width="3" style="687" customWidth="1"/>
    <col min="11784" max="11784" width="16.44140625" style="687" customWidth="1"/>
    <col min="11785" max="11785" width="3.88671875" style="687" customWidth="1"/>
    <col min="11786" max="12033" width="9.21875" style="687"/>
    <col min="12034" max="12034" width="43.109375" style="687" customWidth="1"/>
    <col min="12035" max="12035" width="15.109375" style="687" customWidth="1"/>
    <col min="12036" max="12036" width="9.88671875" style="687" customWidth="1"/>
    <col min="12037" max="12037" width="44.109375" style="687" customWidth="1"/>
    <col min="12038" max="12038" width="14.109375" style="687" customWidth="1"/>
    <col min="12039" max="12039" width="3" style="687" customWidth="1"/>
    <col min="12040" max="12040" width="16.44140625" style="687" customWidth="1"/>
    <col min="12041" max="12041" width="3.88671875" style="687" customWidth="1"/>
    <col min="12042" max="12289" width="9.21875" style="687"/>
    <col min="12290" max="12290" width="43.109375" style="687" customWidth="1"/>
    <col min="12291" max="12291" width="15.109375" style="687" customWidth="1"/>
    <col min="12292" max="12292" width="9.88671875" style="687" customWidth="1"/>
    <col min="12293" max="12293" width="44.109375" style="687" customWidth="1"/>
    <col min="12294" max="12294" width="14.109375" style="687" customWidth="1"/>
    <col min="12295" max="12295" width="3" style="687" customWidth="1"/>
    <col min="12296" max="12296" width="16.44140625" style="687" customWidth="1"/>
    <col min="12297" max="12297" width="3.88671875" style="687" customWidth="1"/>
    <col min="12298" max="12545" width="9.21875" style="687"/>
    <col min="12546" max="12546" width="43.109375" style="687" customWidth="1"/>
    <col min="12547" max="12547" width="15.109375" style="687" customWidth="1"/>
    <col min="12548" max="12548" width="9.88671875" style="687" customWidth="1"/>
    <col min="12549" max="12549" width="44.109375" style="687" customWidth="1"/>
    <col min="12550" max="12550" width="14.109375" style="687" customWidth="1"/>
    <col min="12551" max="12551" width="3" style="687" customWidth="1"/>
    <col min="12552" max="12552" width="16.44140625" style="687" customWidth="1"/>
    <col min="12553" max="12553" width="3.88671875" style="687" customWidth="1"/>
    <col min="12554" max="12801" width="9.21875" style="687"/>
    <col min="12802" max="12802" width="43.109375" style="687" customWidth="1"/>
    <col min="12803" max="12803" width="15.109375" style="687" customWidth="1"/>
    <col min="12804" max="12804" width="9.88671875" style="687" customWidth="1"/>
    <col min="12805" max="12805" width="44.109375" style="687" customWidth="1"/>
    <col min="12806" max="12806" width="14.109375" style="687" customWidth="1"/>
    <col min="12807" max="12807" width="3" style="687" customWidth="1"/>
    <col min="12808" max="12808" width="16.44140625" style="687" customWidth="1"/>
    <col min="12809" max="12809" width="3.88671875" style="687" customWidth="1"/>
    <col min="12810" max="13057" width="9.21875" style="687"/>
    <col min="13058" max="13058" width="43.109375" style="687" customWidth="1"/>
    <col min="13059" max="13059" width="15.109375" style="687" customWidth="1"/>
    <col min="13060" max="13060" width="9.88671875" style="687" customWidth="1"/>
    <col min="13061" max="13061" width="44.109375" style="687" customWidth="1"/>
    <col min="13062" max="13062" width="14.109375" style="687" customWidth="1"/>
    <col min="13063" max="13063" width="3" style="687" customWidth="1"/>
    <col min="13064" max="13064" width="16.44140625" style="687" customWidth="1"/>
    <col min="13065" max="13065" width="3.88671875" style="687" customWidth="1"/>
    <col min="13066" max="13313" width="9.21875" style="687"/>
    <col min="13314" max="13314" width="43.109375" style="687" customWidth="1"/>
    <col min="13315" max="13315" width="15.109375" style="687" customWidth="1"/>
    <col min="13316" max="13316" width="9.88671875" style="687" customWidth="1"/>
    <col min="13317" max="13317" width="44.109375" style="687" customWidth="1"/>
    <col min="13318" max="13318" width="14.109375" style="687" customWidth="1"/>
    <col min="13319" max="13319" width="3" style="687" customWidth="1"/>
    <col min="13320" max="13320" width="16.44140625" style="687" customWidth="1"/>
    <col min="13321" max="13321" width="3.88671875" style="687" customWidth="1"/>
    <col min="13322" max="13569" width="9.21875" style="687"/>
    <col min="13570" max="13570" width="43.109375" style="687" customWidth="1"/>
    <col min="13571" max="13571" width="15.109375" style="687" customWidth="1"/>
    <col min="13572" max="13572" width="9.88671875" style="687" customWidth="1"/>
    <col min="13573" max="13573" width="44.109375" style="687" customWidth="1"/>
    <col min="13574" max="13574" width="14.109375" style="687" customWidth="1"/>
    <col min="13575" max="13575" width="3" style="687" customWidth="1"/>
    <col min="13576" max="13576" width="16.44140625" style="687" customWidth="1"/>
    <col min="13577" max="13577" width="3.88671875" style="687" customWidth="1"/>
    <col min="13578" max="13825" width="9.21875" style="687"/>
    <col min="13826" max="13826" width="43.109375" style="687" customWidth="1"/>
    <col min="13827" max="13827" width="15.109375" style="687" customWidth="1"/>
    <col min="13828" max="13828" width="9.88671875" style="687" customWidth="1"/>
    <col min="13829" max="13829" width="44.109375" style="687" customWidth="1"/>
    <col min="13830" max="13830" width="14.109375" style="687" customWidth="1"/>
    <col min="13831" max="13831" width="3" style="687" customWidth="1"/>
    <col min="13832" max="13832" width="16.44140625" style="687" customWidth="1"/>
    <col min="13833" max="13833" width="3.88671875" style="687" customWidth="1"/>
    <col min="13834" max="14081" width="9.21875" style="687"/>
    <col min="14082" max="14082" width="43.109375" style="687" customWidth="1"/>
    <col min="14083" max="14083" width="15.109375" style="687" customWidth="1"/>
    <col min="14084" max="14084" width="9.88671875" style="687" customWidth="1"/>
    <col min="14085" max="14085" width="44.109375" style="687" customWidth="1"/>
    <col min="14086" max="14086" width="14.109375" style="687" customWidth="1"/>
    <col min="14087" max="14087" width="3" style="687" customWidth="1"/>
    <col min="14088" max="14088" width="16.44140625" style="687" customWidth="1"/>
    <col min="14089" max="14089" width="3.88671875" style="687" customWidth="1"/>
    <col min="14090" max="14337" width="9.21875" style="687"/>
    <col min="14338" max="14338" width="43.109375" style="687" customWidth="1"/>
    <col min="14339" max="14339" width="15.109375" style="687" customWidth="1"/>
    <col min="14340" max="14340" width="9.88671875" style="687" customWidth="1"/>
    <col min="14341" max="14341" width="44.109375" style="687" customWidth="1"/>
    <col min="14342" max="14342" width="14.109375" style="687" customWidth="1"/>
    <col min="14343" max="14343" width="3" style="687" customWidth="1"/>
    <col min="14344" max="14344" width="16.44140625" style="687" customWidth="1"/>
    <col min="14345" max="14345" width="3.88671875" style="687" customWidth="1"/>
    <col min="14346" max="14593" width="9.21875" style="687"/>
    <col min="14594" max="14594" width="43.109375" style="687" customWidth="1"/>
    <col min="14595" max="14595" width="15.109375" style="687" customWidth="1"/>
    <col min="14596" max="14596" width="9.88671875" style="687" customWidth="1"/>
    <col min="14597" max="14597" width="44.109375" style="687" customWidth="1"/>
    <col min="14598" max="14598" width="14.109375" style="687" customWidth="1"/>
    <col min="14599" max="14599" width="3" style="687" customWidth="1"/>
    <col min="14600" max="14600" width="16.44140625" style="687" customWidth="1"/>
    <col min="14601" max="14601" width="3.88671875" style="687" customWidth="1"/>
    <col min="14602" max="14849" width="9.21875" style="687"/>
    <col min="14850" max="14850" width="43.109375" style="687" customWidth="1"/>
    <col min="14851" max="14851" width="15.109375" style="687" customWidth="1"/>
    <col min="14852" max="14852" width="9.88671875" style="687" customWidth="1"/>
    <col min="14853" max="14853" width="44.109375" style="687" customWidth="1"/>
    <col min="14854" max="14854" width="14.109375" style="687" customWidth="1"/>
    <col min="14855" max="14855" width="3" style="687" customWidth="1"/>
    <col min="14856" max="14856" width="16.44140625" style="687" customWidth="1"/>
    <col min="14857" max="14857" width="3.88671875" style="687" customWidth="1"/>
    <col min="14858" max="15105" width="9.21875" style="687"/>
    <col min="15106" max="15106" width="43.109375" style="687" customWidth="1"/>
    <col min="15107" max="15107" width="15.109375" style="687" customWidth="1"/>
    <col min="15108" max="15108" width="9.88671875" style="687" customWidth="1"/>
    <col min="15109" max="15109" width="44.109375" style="687" customWidth="1"/>
    <col min="15110" max="15110" width="14.109375" style="687" customWidth="1"/>
    <col min="15111" max="15111" width="3" style="687" customWidth="1"/>
    <col min="15112" max="15112" width="16.44140625" style="687" customWidth="1"/>
    <col min="15113" max="15113" width="3.88671875" style="687" customWidth="1"/>
    <col min="15114" max="15361" width="9.21875" style="687"/>
    <col min="15362" max="15362" width="43.109375" style="687" customWidth="1"/>
    <col min="15363" max="15363" width="15.109375" style="687" customWidth="1"/>
    <col min="15364" max="15364" width="9.88671875" style="687" customWidth="1"/>
    <col min="15365" max="15365" width="44.109375" style="687" customWidth="1"/>
    <col min="15366" max="15366" width="14.109375" style="687" customWidth="1"/>
    <col min="15367" max="15367" width="3" style="687" customWidth="1"/>
    <col min="15368" max="15368" width="16.44140625" style="687" customWidth="1"/>
    <col min="15369" max="15369" width="3.88671875" style="687" customWidth="1"/>
    <col min="15370" max="15617" width="9.21875" style="687"/>
    <col min="15618" max="15618" width="43.109375" style="687" customWidth="1"/>
    <col min="15619" max="15619" width="15.109375" style="687" customWidth="1"/>
    <col min="15620" max="15620" width="9.88671875" style="687" customWidth="1"/>
    <col min="15621" max="15621" width="44.109375" style="687" customWidth="1"/>
    <col min="15622" max="15622" width="14.109375" style="687" customWidth="1"/>
    <col min="15623" max="15623" width="3" style="687" customWidth="1"/>
    <col min="15624" max="15624" width="16.44140625" style="687" customWidth="1"/>
    <col min="15625" max="15625" width="3.88671875" style="687" customWidth="1"/>
    <col min="15626" max="15873" width="9.21875" style="687"/>
    <col min="15874" max="15874" width="43.109375" style="687" customWidth="1"/>
    <col min="15875" max="15875" width="15.109375" style="687" customWidth="1"/>
    <col min="15876" max="15876" width="9.88671875" style="687" customWidth="1"/>
    <col min="15877" max="15877" width="44.109375" style="687" customWidth="1"/>
    <col min="15878" max="15878" width="14.109375" style="687" customWidth="1"/>
    <col min="15879" max="15879" width="3" style="687" customWidth="1"/>
    <col min="15880" max="15880" width="16.44140625" style="687" customWidth="1"/>
    <col min="15881" max="15881" width="3.88671875" style="687" customWidth="1"/>
    <col min="15882" max="16129" width="9.21875" style="687"/>
    <col min="16130" max="16130" width="43.109375" style="687" customWidth="1"/>
    <col min="16131" max="16131" width="15.109375" style="687" customWidth="1"/>
    <col min="16132" max="16132" width="9.88671875" style="687" customWidth="1"/>
    <col min="16133" max="16133" width="44.109375" style="687" customWidth="1"/>
    <col min="16134" max="16134" width="14.109375" style="687" customWidth="1"/>
    <col min="16135" max="16135" width="3" style="687" customWidth="1"/>
    <col min="16136" max="16136" width="16.44140625" style="687" customWidth="1"/>
    <col min="16137" max="16137" width="3.88671875" style="687" customWidth="1"/>
    <col min="16138" max="16384" width="9.21875" style="687"/>
  </cols>
  <sheetData>
    <row r="1" spans="1:9" ht="20.25">
      <c r="A1" s="896" t="s">
        <v>890</v>
      </c>
      <c r="B1" s="896"/>
      <c r="C1" s="896"/>
      <c r="D1" s="896"/>
      <c r="E1" s="896"/>
      <c r="F1" s="896"/>
      <c r="G1" s="896"/>
      <c r="H1" s="896"/>
    </row>
    <row r="2" spans="1:9" ht="20.25">
      <c r="A2" s="896" t="s">
        <v>846</v>
      </c>
      <c r="B2" s="896"/>
      <c r="C2" s="896"/>
      <c r="D2" s="896"/>
      <c r="E2" s="896"/>
      <c r="F2" s="896"/>
      <c r="G2" s="896"/>
      <c r="H2" s="896"/>
    </row>
    <row r="3" spans="1:9" ht="20.25">
      <c r="A3" s="896" t="s">
        <v>1009</v>
      </c>
      <c r="B3" s="896"/>
      <c r="C3" s="896"/>
      <c r="D3" s="896"/>
      <c r="E3" s="896"/>
      <c r="F3" s="896"/>
      <c r="G3" s="896"/>
      <c r="H3" s="896"/>
    </row>
    <row r="4" spans="1:9" ht="20.25">
      <c r="A4" s="688"/>
      <c r="B4" s="688"/>
      <c r="C4" s="688"/>
      <c r="D4" s="688"/>
      <c r="E4" s="688"/>
      <c r="F4" s="688"/>
      <c r="G4" s="688"/>
      <c r="H4" s="689" t="s">
        <v>598</v>
      </c>
    </row>
    <row r="5" spans="1:9" s="693" customFormat="1" ht="18">
      <c r="A5" s="690"/>
      <c r="B5" s="691"/>
      <c r="C5" s="692"/>
      <c r="D5" s="692"/>
      <c r="E5" s="692"/>
      <c r="F5" s="692"/>
      <c r="G5" s="692"/>
      <c r="H5" s="692"/>
    </row>
    <row r="6" spans="1:9">
      <c r="A6" s="694" t="s">
        <v>8</v>
      </c>
      <c r="B6" s="897" t="s">
        <v>759</v>
      </c>
      <c r="C6" s="897"/>
      <c r="D6" s="695"/>
      <c r="E6" s="897" t="s">
        <v>760</v>
      </c>
      <c r="F6" s="897"/>
      <c r="G6" s="695"/>
      <c r="H6" s="694" t="s">
        <v>891</v>
      </c>
    </row>
    <row r="7" spans="1:9">
      <c r="A7" s="694" t="s">
        <v>10</v>
      </c>
      <c r="B7" s="898">
        <v>2027</v>
      </c>
      <c r="C7" s="899"/>
      <c r="D7" s="694" t="s">
        <v>892</v>
      </c>
      <c r="E7" s="898">
        <v>2027</v>
      </c>
      <c r="F7" s="899"/>
      <c r="G7" s="695"/>
      <c r="H7" s="696" t="s">
        <v>893</v>
      </c>
    </row>
    <row r="8" spans="1:9">
      <c r="A8" s="694">
        <v>1</v>
      </c>
      <c r="B8" s="697" t="s">
        <v>894</v>
      </c>
      <c r="C8" s="698" t="s">
        <v>190</v>
      </c>
      <c r="D8" s="695"/>
      <c r="E8" s="695"/>
      <c r="F8" s="698" t="s">
        <v>191</v>
      </c>
      <c r="G8" s="695"/>
    </row>
    <row r="9" spans="1:9">
      <c r="A9" s="694"/>
      <c r="B9" s="697"/>
      <c r="C9" s="698"/>
      <c r="D9" s="695"/>
      <c r="E9" s="695"/>
      <c r="F9" s="698"/>
      <c r="G9" s="695"/>
    </row>
    <row r="10" spans="1:9">
      <c r="A10" s="694">
        <f>A8+1</f>
        <v>2</v>
      </c>
      <c r="B10" s="699"/>
      <c r="C10" s="700"/>
      <c r="D10" s="695"/>
      <c r="E10" s="699"/>
      <c r="F10" s="700"/>
      <c r="G10" s="701"/>
      <c r="H10" s="701"/>
    </row>
    <row r="11" spans="1:9">
      <c r="A11" s="694">
        <f>A10+1</f>
        <v>3</v>
      </c>
      <c r="B11" s="699"/>
      <c r="C11" s="700"/>
      <c r="D11" s="695"/>
      <c r="E11" s="699"/>
      <c r="F11" s="700"/>
      <c r="G11" s="701"/>
      <c r="H11" s="701"/>
    </row>
    <row r="12" spans="1:9" ht="15.75" thickBot="1">
      <c r="A12" s="694">
        <f>A11+1</f>
        <v>4</v>
      </c>
      <c r="B12" s="702" t="s">
        <v>895</v>
      </c>
      <c r="C12" s="703">
        <f>SUM(C10:C11)</f>
        <v>0</v>
      </c>
      <c r="D12" s="856"/>
      <c r="E12" s="702" t="s">
        <v>896</v>
      </c>
      <c r="F12" s="703">
        <f>SUM(F10:F11)</f>
        <v>0</v>
      </c>
      <c r="G12" s="695"/>
      <c r="H12" s="703">
        <f>AVERAGE(C12,F12)</f>
        <v>0</v>
      </c>
      <c r="I12"/>
    </row>
    <row r="13" spans="1:9" ht="14.45" customHeight="1" thickTop="1">
      <c r="A13" s="694"/>
      <c r="B13" s="695"/>
      <c r="C13" s="695">
        <v>0</v>
      </c>
      <c r="D13" s="695"/>
      <c r="E13" s="695"/>
      <c r="F13" s="704">
        <v>0</v>
      </c>
      <c r="G13" s="695"/>
      <c r="H13" s="695"/>
      <c r="I13"/>
    </row>
    <row r="14" spans="1:9" ht="14.45" customHeight="1">
      <c r="A14" s="694">
        <f>A12+1</f>
        <v>5</v>
      </c>
      <c r="B14" s="697" t="s">
        <v>897</v>
      </c>
      <c r="C14" s="695"/>
      <c r="D14" s="695"/>
      <c r="E14" s="695"/>
      <c r="F14" s="704"/>
      <c r="G14" s="695"/>
      <c r="H14" s="695"/>
      <c r="I14"/>
    </row>
    <row r="15" spans="1:9" ht="15">
      <c r="A15" s="694">
        <f>A14+1</f>
        <v>6</v>
      </c>
      <c r="B15" s="710" t="s">
        <v>1017</v>
      </c>
      <c r="C15" s="854">
        <v>0</v>
      </c>
      <c r="D15" s="705"/>
      <c r="E15" s="710" t="s">
        <v>1017</v>
      </c>
      <c r="F15" s="854">
        <v>0</v>
      </c>
      <c r="G15" s="701"/>
      <c r="H15" s="705">
        <f>AVERAGE(C15,F15)</f>
        <v>0</v>
      </c>
      <c r="I15"/>
    </row>
    <row r="16" spans="1:9" ht="15">
      <c r="A16" s="694">
        <f>A15+1</f>
        <v>7</v>
      </c>
      <c r="B16" s="710" t="s">
        <v>1018</v>
      </c>
      <c r="C16" s="854">
        <v>15037.210000000001</v>
      </c>
      <c r="D16" s="705"/>
      <c r="E16" s="710" t="s">
        <v>1018</v>
      </c>
      <c r="F16" s="854">
        <v>15037.210000000001</v>
      </c>
      <c r="G16" s="701"/>
      <c r="H16" s="705">
        <f t="shared" ref="H16:H25" si="0">AVERAGE(C16,F16)</f>
        <v>15037.210000000001</v>
      </c>
      <c r="I16"/>
    </row>
    <row r="17" spans="1:9" ht="15">
      <c r="A17" s="694">
        <f t="shared" ref="A17:A18" si="1">A16+1</f>
        <v>8</v>
      </c>
      <c r="B17" s="710" t="s">
        <v>1019</v>
      </c>
      <c r="C17" s="854">
        <v>3.0722999999999998</v>
      </c>
      <c r="D17" s="705"/>
      <c r="E17" s="710" t="s">
        <v>1019</v>
      </c>
      <c r="F17" s="854">
        <v>8.0156999999999989</v>
      </c>
      <c r="G17" s="701"/>
      <c r="H17" s="705">
        <f t="shared" si="0"/>
        <v>5.5439999999999996</v>
      </c>
      <c r="I17"/>
    </row>
    <row r="18" spans="1:9" ht="15">
      <c r="A18" s="694">
        <f t="shared" si="1"/>
        <v>9</v>
      </c>
      <c r="B18" s="710" t="s">
        <v>1020</v>
      </c>
      <c r="C18" s="854">
        <v>-392.84699999999998</v>
      </c>
      <c r="D18" s="705"/>
      <c r="E18" s="710" t="s">
        <v>1020</v>
      </c>
      <c r="F18" s="854">
        <v>-408.99179999999996</v>
      </c>
      <c r="G18" s="701"/>
      <c r="H18" s="705">
        <f t="shared" si="0"/>
        <v>-400.9194</v>
      </c>
      <c r="I18"/>
    </row>
    <row r="19" spans="1:9" ht="15">
      <c r="A19" s="694">
        <f>A18+1</f>
        <v>10</v>
      </c>
      <c r="B19" s="710" t="s">
        <v>1021</v>
      </c>
      <c r="C19" s="854">
        <v>107.95124700000042</v>
      </c>
      <c r="D19" s="705"/>
      <c r="E19" s="710" t="s">
        <v>1021</v>
      </c>
      <c r="F19" s="854">
        <v>-2529.4451159999994</v>
      </c>
      <c r="G19" s="701"/>
      <c r="H19" s="705">
        <f t="shared" si="0"/>
        <v>-1210.7469344999995</v>
      </c>
      <c r="I19"/>
    </row>
    <row r="20" spans="1:9" ht="15">
      <c r="A20" s="694">
        <f t="shared" ref="A20:A26" si="2">A19+1</f>
        <v>11</v>
      </c>
      <c r="B20" s="710" t="s">
        <v>1022</v>
      </c>
      <c r="C20" s="700">
        <v>0</v>
      </c>
      <c r="D20" s="705"/>
      <c r="E20" s="710" t="s">
        <v>1022</v>
      </c>
      <c r="F20" s="700">
        <v>0</v>
      </c>
      <c r="G20" s="701"/>
      <c r="H20" s="705">
        <f t="shared" si="0"/>
        <v>0</v>
      </c>
      <c r="I20"/>
    </row>
    <row r="21" spans="1:9" ht="15">
      <c r="A21" s="694">
        <f t="shared" si="2"/>
        <v>12</v>
      </c>
      <c r="B21" s="710"/>
      <c r="C21" s="700">
        <v>0</v>
      </c>
      <c r="D21" s="705"/>
      <c r="E21" s="710"/>
      <c r="F21" s="700">
        <v>0</v>
      </c>
      <c r="G21" s="701"/>
      <c r="H21" s="705">
        <f t="shared" si="0"/>
        <v>0</v>
      </c>
      <c r="I21"/>
    </row>
    <row r="22" spans="1:9" ht="15">
      <c r="A22" s="694">
        <f t="shared" si="2"/>
        <v>13</v>
      </c>
      <c r="B22" s="710"/>
      <c r="C22" s="700">
        <v>0</v>
      </c>
      <c r="D22" s="705"/>
      <c r="E22" s="710"/>
      <c r="F22" s="700">
        <v>0</v>
      </c>
      <c r="G22" s="701"/>
      <c r="H22" s="705">
        <f t="shared" si="0"/>
        <v>0</v>
      </c>
      <c r="I22"/>
    </row>
    <row r="23" spans="1:9" ht="15">
      <c r="A23" s="694">
        <f t="shared" si="2"/>
        <v>14</v>
      </c>
      <c r="B23" s="710"/>
      <c r="C23" s="700">
        <v>0</v>
      </c>
      <c r="D23" s="705"/>
      <c r="E23" s="710"/>
      <c r="F23" s="700">
        <v>0</v>
      </c>
      <c r="G23" s="701"/>
      <c r="H23" s="705">
        <f t="shared" si="0"/>
        <v>0</v>
      </c>
      <c r="I23"/>
    </row>
    <row r="24" spans="1:9" ht="15">
      <c r="A24" s="694">
        <f t="shared" si="2"/>
        <v>15</v>
      </c>
      <c r="B24" s="710"/>
      <c r="C24" s="700">
        <v>0</v>
      </c>
      <c r="D24" s="705"/>
      <c r="E24" s="710"/>
      <c r="F24" s="700">
        <v>0</v>
      </c>
      <c r="G24" s="701"/>
      <c r="H24" s="705">
        <f t="shared" si="0"/>
        <v>0</v>
      </c>
      <c r="I24"/>
    </row>
    <row r="25" spans="1:9" ht="15">
      <c r="A25" s="694">
        <f t="shared" si="2"/>
        <v>16</v>
      </c>
      <c r="B25" s="710"/>
      <c r="C25" s="700">
        <v>0</v>
      </c>
      <c r="D25" s="705"/>
      <c r="E25" s="710"/>
      <c r="F25" s="700">
        <v>0</v>
      </c>
      <c r="G25" s="705"/>
      <c r="H25" s="705">
        <f t="shared" si="0"/>
        <v>0</v>
      </c>
      <c r="I25"/>
    </row>
    <row r="26" spans="1:9" ht="15.75" thickBot="1">
      <c r="A26" s="694">
        <f t="shared" si="2"/>
        <v>17</v>
      </c>
      <c r="B26" s="702" t="s">
        <v>898</v>
      </c>
      <c r="C26" s="706">
        <f>SUM(C15:C25)</f>
        <v>14755.386547000002</v>
      </c>
      <c r="D26" s="856"/>
      <c r="E26" s="702" t="s">
        <v>899</v>
      </c>
      <c r="F26" s="706">
        <f>SUM(F15:F25)</f>
        <v>12106.788784000002</v>
      </c>
      <c r="G26" s="695"/>
      <c r="H26" s="706">
        <f>AVERAGE(C26,F26)</f>
        <v>13431.087665500003</v>
      </c>
      <c r="I26"/>
    </row>
    <row r="27" spans="1:9" ht="13.5" thickTop="1">
      <c r="A27" s="694"/>
      <c r="B27" s="695"/>
      <c r="C27" s="707"/>
      <c r="D27" s="694"/>
      <c r="E27" s="695"/>
      <c r="F27" s="708"/>
      <c r="G27" s="695"/>
      <c r="H27" s="695"/>
    </row>
    <row r="28" spans="1:9">
      <c r="A28" s="694">
        <f>A26+1</f>
        <v>18</v>
      </c>
      <c r="B28" s="697" t="s">
        <v>900</v>
      </c>
      <c r="C28" s="695"/>
      <c r="D28" s="695"/>
      <c r="E28" s="695"/>
      <c r="F28" s="701"/>
      <c r="G28" s="695"/>
      <c r="H28" s="695"/>
    </row>
    <row r="29" spans="1:9" ht="11.45" customHeight="1">
      <c r="A29" s="694"/>
      <c r="B29" s="695"/>
      <c r="C29" s="694" t="s">
        <v>2</v>
      </c>
      <c r="D29" s="695"/>
      <c r="E29" s="695"/>
      <c r="F29" s="694" t="s">
        <v>2</v>
      </c>
      <c r="G29" s="695"/>
      <c r="H29" s="695"/>
    </row>
    <row r="30" spans="1:9">
      <c r="A30" s="694">
        <f>A28+1</f>
        <v>19</v>
      </c>
      <c r="B30" s="710" t="s">
        <v>1018</v>
      </c>
      <c r="C30" s="854">
        <v>5907.4800000000005</v>
      </c>
      <c r="D30" s="857"/>
      <c r="E30" s="710" t="s">
        <v>1018</v>
      </c>
      <c r="F30" s="854">
        <v>5907.4800000000005</v>
      </c>
      <c r="G30" s="705"/>
      <c r="H30" s="705">
        <f>AVERAGE(C30,F30)</f>
        <v>5907.4800000000005</v>
      </c>
    </row>
    <row r="31" spans="1:9">
      <c r="A31" s="694">
        <f>A30+1</f>
        <v>20</v>
      </c>
      <c r="B31" s="710" t="s">
        <v>1019</v>
      </c>
      <c r="C31" s="854">
        <v>-1.07</v>
      </c>
      <c r="D31" s="705"/>
      <c r="E31" s="710" t="s">
        <v>1019</v>
      </c>
      <c r="F31" s="854">
        <v>-1.07</v>
      </c>
      <c r="G31" s="695"/>
      <c r="H31" s="705">
        <f>AVERAGE(C31,F31)</f>
        <v>-1.07</v>
      </c>
    </row>
    <row r="32" spans="1:9">
      <c r="A32" s="694">
        <f>A31+1</f>
        <v>21</v>
      </c>
      <c r="B32" s="710" t="s">
        <v>1021</v>
      </c>
      <c r="C32" s="854">
        <v>942.65</v>
      </c>
      <c r="D32" s="705"/>
      <c r="E32" s="710" t="s">
        <v>1021</v>
      </c>
      <c r="F32" s="854">
        <v>942.65</v>
      </c>
      <c r="G32" s="695"/>
      <c r="H32" s="705">
        <f t="shared" ref="H32:H44" si="3">AVERAGE(C32,F32)</f>
        <v>942.65</v>
      </c>
    </row>
    <row r="33" spans="1:8">
      <c r="A33" s="694">
        <f t="shared" ref="A33:A49" si="4">A32+1</f>
        <v>22</v>
      </c>
      <c r="B33" s="710" t="s">
        <v>1022</v>
      </c>
      <c r="C33" s="854">
        <v>0</v>
      </c>
      <c r="D33" s="857"/>
      <c r="E33" s="710" t="s">
        <v>1022</v>
      </c>
      <c r="F33" s="854">
        <v>0</v>
      </c>
      <c r="G33" s="695"/>
      <c r="H33" s="705">
        <f t="shared" si="3"/>
        <v>0</v>
      </c>
    </row>
    <row r="34" spans="1:8">
      <c r="A34" s="694">
        <f t="shared" si="4"/>
        <v>23</v>
      </c>
      <c r="B34" s="710" t="s">
        <v>1023</v>
      </c>
      <c r="C34" s="854">
        <v>-107.97</v>
      </c>
      <c r="D34" s="857"/>
      <c r="E34" s="710" t="s">
        <v>1023</v>
      </c>
      <c r="F34" s="854">
        <v>-107.97</v>
      </c>
      <c r="G34" s="695"/>
      <c r="H34" s="705">
        <f t="shared" si="3"/>
        <v>-107.97</v>
      </c>
    </row>
    <row r="35" spans="1:8">
      <c r="A35" s="694">
        <f t="shared" si="4"/>
        <v>24</v>
      </c>
      <c r="B35" s="710" t="s">
        <v>1024</v>
      </c>
      <c r="C35" s="854">
        <v>892</v>
      </c>
      <c r="D35" s="695"/>
      <c r="E35" s="710" t="s">
        <v>1024</v>
      </c>
      <c r="F35" s="854">
        <v>892</v>
      </c>
      <c r="G35" s="695"/>
      <c r="H35" s="705">
        <f t="shared" si="3"/>
        <v>892</v>
      </c>
    </row>
    <row r="36" spans="1:8">
      <c r="A36" s="694">
        <f t="shared" si="4"/>
        <v>25</v>
      </c>
      <c r="B36" s="710" t="s">
        <v>1025</v>
      </c>
      <c r="C36" s="854">
        <v>-115.15</v>
      </c>
      <c r="D36" s="695"/>
      <c r="E36" s="710" t="s">
        <v>1025</v>
      </c>
      <c r="F36" s="854">
        <v>-115.15</v>
      </c>
      <c r="G36" s="695"/>
      <c r="H36" s="705">
        <f t="shared" si="3"/>
        <v>-115.15</v>
      </c>
    </row>
    <row r="37" spans="1:8">
      <c r="A37" s="694">
        <f t="shared" si="4"/>
        <v>26</v>
      </c>
      <c r="B37" s="710" t="s">
        <v>1026</v>
      </c>
      <c r="C37" s="854">
        <v>61742.500899999999</v>
      </c>
      <c r="D37" s="695"/>
      <c r="E37" s="710" t="s">
        <v>1026</v>
      </c>
      <c r="F37" s="854">
        <v>61742.500899999999</v>
      </c>
      <c r="G37" s="695"/>
      <c r="H37" s="705">
        <f t="shared" si="3"/>
        <v>61742.500899999999</v>
      </c>
    </row>
    <row r="38" spans="1:8">
      <c r="A38" s="694">
        <f t="shared" si="4"/>
        <v>27</v>
      </c>
      <c r="B38" s="710" t="s">
        <v>1027</v>
      </c>
      <c r="C38" s="854">
        <v>0.02</v>
      </c>
      <c r="D38" s="695"/>
      <c r="E38" s="710" t="s">
        <v>1027</v>
      </c>
      <c r="F38" s="854">
        <v>0.02</v>
      </c>
      <c r="G38" s="695"/>
      <c r="H38" s="705">
        <f t="shared" si="3"/>
        <v>0.02</v>
      </c>
    </row>
    <row r="39" spans="1:8">
      <c r="A39" s="694">
        <f t="shared" si="4"/>
        <v>28</v>
      </c>
      <c r="B39" s="710" t="s">
        <v>1028</v>
      </c>
      <c r="C39" s="854">
        <v>5048.6576827500012</v>
      </c>
      <c r="D39" s="695"/>
      <c r="E39" s="710" t="s">
        <v>1028</v>
      </c>
      <c r="F39" s="854">
        <v>4008.1371330000011</v>
      </c>
      <c r="G39" s="695"/>
      <c r="H39" s="705">
        <f t="shared" si="3"/>
        <v>4528.3974078750016</v>
      </c>
    </row>
    <row r="40" spans="1:8">
      <c r="A40" s="694">
        <f t="shared" si="4"/>
        <v>29</v>
      </c>
      <c r="B40" s="710"/>
      <c r="C40" s="700">
        <v>0</v>
      </c>
      <c r="D40" s="695"/>
      <c r="E40" s="710"/>
      <c r="F40" s="700">
        <v>0</v>
      </c>
      <c r="G40" s="695"/>
      <c r="H40" s="705">
        <f t="shared" si="3"/>
        <v>0</v>
      </c>
    </row>
    <row r="41" spans="1:8">
      <c r="A41" s="694">
        <f t="shared" si="4"/>
        <v>30</v>
      </c>
      <c r="B41" s="710"/>
      <c r="C41" s="700">
        <v>0</v>
      </c>
      <c r="D41" s="695"/>
      <c r="E41" s="710"/>
      <c r="F41" s="700">
        <v>0</v>
      </c>
      <c r="G41" s="695"/>
      <c r="H41" s="705">
        <f t="shared" si="3"/>
        <v>0</v>
      </c>
    </row>
    <row r="42" spans="1:8">
      <c r="A42" s="694">
        <f t="shared" si="4"/>
        <v>31</v>
      </c>
      <c r="B42" s="710"/>
      <c r="C42" s="700">
        <v>0</v>
      </c>
      <c r="D42" s="695"/>
      <c r="E42" s="710"/>
      <c r="F42" s="700">
        <v>0</v>
      </c>
      <c r="G42" s="695"/>
      <c r="H42" s="705">
        <f t="shared" si="3"/>
        <v>0</v>
      </c>
    </row>
    <row r="43" spans="1:8">
      <c r="A43" s="694">
        <f t="shared" si="4"/>
        <v>32</v>
      </c>
      <c r="B43" s="710"/>
      <c r="C43" s="700">
        <v>0</v>
      </c>
      <c r="D43" s="695"/>
      <c r="E43" s="710"/>
      <c r="F43" s="700">
        <v>0</v>
      </c>
      <c r="G43" s="695"/>
      <c r="H43" s="705">
        <f t="shared" si="3"/>
        <v>0</v>
      </c>
    </row>
    <row r="44" spans="1:8">
      <c r="A44" s="694">
        <f t="shared" si="4"/>
        <v>33</v>
      </c>
      <c r="B44" s="710"/>
      <c r="C44" s="700">
        <v>0</v>
      </c>
      <c r="D44" s="695"/>
      <c r="E44" s="710"/>
      <c r="F44" s="700">
        <v>0</v>
      </c>
      <c r="G44" s="695"/>
      <c r="H44" s="705">
        <f t="shared" si="3"/>
        <v>0</v>
      </c>
    </row>
    <row r="45" spans="1:8">
      <c r="A45" s="694">
        <f t="shared" si="4"/>
        <v>34</v>
      </c>
      <c r="B45" s="709"/>
      <c r="C45" s="700"/>
      <c r="D45" s="695"/>
      <c r="E45" s="709"/>
      <c r="F45" s="700">
        <v>0</v>
      </c>
      <c r="G45" s="695"/>
      <c r="H45" s="701"/>
    </row>
    <row r="46" spans="1:8">
      <c r="A46" s="694">
        <f t="shared" si="4"/>
        <v>35</v>
      </c>
      <c r="B46" s="709"/>
      <c r="C46" s="700"/>
      <c r="D46" s="695"/>
      <c r="E46" s="709"/>
      <c r="F46" s="700"/>
      <c r="G46" s="695"/>
      <c r="H46" s="701"/>
    </row>
    <row r="47" spans="1:8">
      <c r="A47" s="694">
        <f t="shared" si="4"/>
        <v>36</v>
      </c>
      <c r="B47" s="709"/>
      <c r="C47" s="700"/>
      <c r="D47" s="695"/>
      <c r="E47" s="709"/>
      <c r="F47" s="700"/>
      <c r="G47" s="695"/>
      <c r="H47" s="701"/>
    </row>
    <row r="48" spans="1:8">
      <c r="A48" s="694">
        <f t="shared" si="4"/>
        <v>37</v>
      </c>
      <c r="B48" s="709"/>
      <c r="C48" s="700"/>
      <c r="D48" s="695"/>
      <c r="E48" s="709"/>
      <c r="F48" s="700"/>
      <c r="G48" s="695"/>
      <c r="H48" s="701"/>
    </row>
    <row r="49" spans="1:9">
      <c r="A49" s="694">
        <f t="shared" si="4"/>
        <v>38</v>
      </c>
      <c r="B49" s="709"/>
      <c r="C49" s="700"/>
      <c r="D49" s="695"/>
      <c r="E49" s="709"/>
      <c r="F49" s="700"/>
      <c r="G49" s="695"/>
      <c r="H49" s="701"/>
    </row>
    <row r="50" spans="1:9" ht="15.75" thickBot="1">
      <c r="A50" s="694">
        <f>A49+1</f>
        <v>39</v>
      </c>
      <c r="B50" s="702" t="s">
        <v>901</v>
      </c>
      <c r="C50" s="706">
        <f>SUM(C30:C49)</f>
        <v>74309.118582750001</v>
      </c>
      <c r="D50" s="856"/>
      <c r="E50" s="702" t="s">
        <v>902</v>
      </c>
      <c r="F50" s="706">
        <f>SUM(F30:F49)</f>
        <v>73268.598033000002</v>
      </c>
      <c r="G50" s="695"/>
      <c r="H50" s="706">
        <f>AVERAGE(C50,F50)</f>
        <v>73788.858307874994</v>
      </c>
      <c r="I50"/>
    </row>
    <row r="51" spans="1:9" ht="15.75" thickTop="1">
      <c r="A51" s="694"/>
      <c r="B51" s="695"/>
      <c r="C51"/>
      <c r="D51"/>
      <c r="E51" s="695"/>
      <c r="F51"/>
      <c r="G51"/>
      <c r="H51" s="695"/>
    </row>
    <row r="52" spans="1:9">
      <c r="A52" s="694">
        <f>A50+1</f>
        <v>40</v>
      </c>
      <c r="B52" s="697" t="s">
        <v>903</v>
      </c>
      <c r="C52" s="695"/>
      <c r="D52" s="695"/>
      <c r="E52" s="695"/>
      <c r="F52" s="695"/>
      <c r="G52" s="695"/>
      <c r="H52" s="695"/>
    </row>
    <row r="53" spans="1:9">
      <c r="A53" s="694"/>
      <c r="B53" s="695"/>
      <c r="C53" s="695"/>
      <c r="D53" s="695"/>
      <c r="E53" s="695"/>
      <c r="F53" s="695"/>
      <c r="G53" s="695"/>
      <c r="H53" s="695"/>
    </row>
    <row r="54" spans="1:9">
      <c r="A54" s="694">
        <f>A52+1</f>
        <v>41</v>
      </c>
      <c r="B54" s="710" t="s">
        <v>1018</v>
      </c>
      <c r="C54" s="854">
        <v>1240.57</v>
      </c>
      <c r="D54" s="695"/>
      <c r="E54" s="710" t="s">
        <v>1018</v>
      </c>
      <c r="F54" s="854">
        <v>1240.57</v>
      </c>
      <c r="G54" s="695"/>
      <c r="H54" s="705">
        <f t="shared" ref="H54:H69" si="5">AVERAGE(C54,F54)</f>
        <v>1240.57</v>
      </c>
    </row>
    <row r="55" spans="1:9">
      <c r="A55" s="694">
        <f>A54+1</f>
        <v>42</v>
      </c>
      <c r="B55" s="710" t="s">
        <v>1019</v>
      </c>
      <c r="C55" s="854">
        <v>-0.23</v>
      </c>
      <c r="D55" s="695"/>
      <c r="E55" s="710" t="s">
        <v>1019</v>
      </c>
      <c r="F55" s="854">
        <v>-0.23</v>
      </c>
      <c r="G55" s="705"/>
      <c r="H55" s="705">
        <f t="shared" si="5"/>
        <v>-0.23</v>
      </c>
    </row>
    <row r="56" spans="1:9">
      <c r="A56" s="694">
        <f t="shared" ref="A56:A70" si="6">A55+1</f>
        <v>43</v>
      </c>
      <c r="B56" s="710" t="s">
        <v>1021</v>
      </c>
      <c r="C56" s="854">
        <v>197.96</v>
      </c>
      <c r="D56" s="695"/>
      <c r="E56" s="710" t="s">
        <v>1021</v>
      </c>
      <c r="F56" s="854">
        <v>197.96</v>
      </c>
      <c r="G56" s="705"/>
      <c r="H56" s="705">
        <f t="shared" si="5"/>
        <v>197.96</v>
      </c>
    </row>
    <row r="57" spans="1:9">
      <c r="A57" s="694">
        <f t="shared" si="6"/>
        <v>44</v>
      </c>
      <c r="B57" s="710" t="s">
        <v>1022</v>
      </c>
      <c r="C57" s="854">
        <v>0</v>
      </c>
      <c r="D57" s="695"/>
      <c r="E57" s="710" t="s">
        <v>1022</v>
      </c>
      <c r="F57" s="854">
        <v>0</v>
      </c>
      <c r="G57" s="705"/>
      <c r="H57" s="705">
        <f t="shared" si="5"/>
        <v>0</v>
      </c>
    </row>
    <row r="58" spans="1:9">
      <c r="A58" s="694">
        <f t="shared" si="6"/>
        <v>45</v>
      </c>
      <c r="B58" s="710" t="s">
        <v>1023</v>
      </c>
      <c r="C58" s="854">
        <v>252.17000000000002</v>
      </c>
      <c r="D58" s="695"/>
      <c r="E58" s="710" t="s">
        <v>1023</v>
      </c>
      <c r="F58" s="854">
        <v>252.17000000000002</v>
      </c>
      <c r="G58" s="705"/>
      <c r="H58" s="705">
        <f t="shared" si="5"/>
        <v>252.17000000000002</v>
      </c>
    </row>
    <row r="59" spans="1:9">
      <c r="A59" s="694">
        <f t="shared" si="6"/>
        <v>46</v>
      </c>
      <c r="B59" s="710" t="s">
        <v>1024</v>
      </c>
      <c r="C59" s="854">
        <v>-16366.111199999999</v>
      </c>
      <c r="D59" s="695"/>
      <c r="E59" s="710" t="s">
        <v>1024</v>
      </c>
      <c r="F59" s="854">
        <v>-16366.111199999999</v>
      </c>
      <c r="G59" s="705"/>
      <c r="H59" s="705">
        <f t="shared" si="5"/>
        <v>-16366.111199999999</v>
      </c>
    </row>
    <row r="60" spans="1:9">
      <c r="A60" s="694">
        <f t="shared" si="6"/>
        <v>47</v>
      </c>
      <c r="B60" s="710" t="s">
        <v>1025</v>
      </c>
      <c r="C60" s="854">
        <v>268.92</v>
      </c>
      <c r="D60" s="695"/>
      <c r="E60" s="710" t="s">
        <v>1025</v>
      </c>
      <c r="F60" s="854">
        <v>268.92</v>
      </c>
      <c r="G60" s="705"/>
      <c r="H60" s="705">
        <f t="shared" si="5"/>
        <v>268.92</v>
      </c>
    </row>
    <row r="61" spans="1:9">
      <c r="A61" s="694">
        <f t="shared" si="6"/>
        <v>48</v>
      </c>
      <c r="B61" s="710" t="s">
        <v>1026</v>
      </c>
      <c r="C61" s="854">
        <v>3583.21</v>
      </c>
      <c r="D61" s="695"/>
      <c r="E61" s="710" t="s">
        <v>1026</v>
      </c>
      <c r="F61" s="854">
        <v>3583.21</v>
      </c>
      <c r="G61" s="705"/>
      <c r="H61" s="705">
        <f t="shared" si="5"/>
        <v>3583.21</v>
      </c>
    </row>
    <row r="62" spans="1:9">
      <c r="A62" s="694">
        <f t="shared" si="6"/>
        <v>49</v>
      </c>
      <c r="B62" s="710" t="s">
        <v>1028</v>
      </c>
      <c r="C62" s="854">
        <v>1060.2181133775002</v>
      </c>
      <c r="D62" s="695"/>
      <c r="E62" s="710" t="s">
        <v>1028</v>
      </c>
      <c r="F62" s="854">
        <v>841.70879793000029</v>
      </c>
      <c r="G62" s="705"/>
      <c r="H62" s="705">
        <f t="shared" si="5"/>
        <v>950.96345565375032</v>
      </c>
    </row>
    <row r="63" spans="1:9">
      <c r="A63" s="694">
        <f t="shared" si="6"/>
        <v>50</v>
      </c>
      <c r="B63" s="710"/>
      <c r="C63" s="700">
        <v>0</v>
      </c>
      <c r="D63" s="695"/>
      <c r="E63" s="710"/>
      <c r="F63" s="700">
        <v>0</v>
      </c>
      <c r="G63" s="705"/>
      <c r="H63" s="705">
        <f t="shared" si="5"/>
        <v>0</v>
      </c>
    </row>
    <row r="64" spans="1:9">
      <c r="A64" s="694">
        <f t="shared" si="6"/>
        <v>51</v>
      </c>
      <c r="B64" s="710"/>
      <c r="C64" s="700">
        <v>0</v>
      </c>
      <c r="D64" s="695"/>
      <c r="E64" s="710"/>
      <c r="F64" s="700">
        <v>0</v>
      </c>
      <c r="G64" s="705"/>
      <c r="H64" s="705">
        <f t="shared" si="5"/>
        <v>0</v>
      </c>
    </row>
    <row r="65" spans="1:9">
      <c r="A65" s="694">
        <f t="shared" si="6"/>
        <v>52</v>
      </c>
      <c r="B65" s="710"/>
      <c r="C65" s="700">
        <v>0</v>
      </c>
      <c r="D65" s="695"/>
      <c r="E65" s="710"/>
      <c r="F65" s="700">
        <v>0</v>
      </c>
      <c r="G65" s="705"/>
      <c r="H65" s="705">
        <f t="shared" si="5"/>
        <v>0</v>
      </c>
    </row>
    <row r="66" spans="1:9">
      <c r="A66" s="694">
        <f t="shared" si="6"/>
        <v>53</v>
      </c>
      <c r="B66" s="710"/>
      <c r="C66" s="700">
        <v>0</v>
      </c>
      <c r="D66" s="695"/>
      <c r="E66" s="710"/>
      <c r="F66" s="700">
        <v>0</v>
      </c>
      <c r="G66" s="695"/>
      <c r="H66" s="705">
        <f t="shared" si="5"/>
        <v>0</v>
      </c>
    </row>
    <row r="67" spans="1:9">
      <c r="A67" s="694">
        <f t="shared" si="6"/>
        <v>54</v>
      </c>
      <c r="B67" s="710"/>
      <c r="C67" s="700">
        <v>0</v>
      </c>
      <c r="D67" s="695"/>
      <c r="E67" s="709"/>
      <c r="F67" s="700">
        <v>0</v>
      </c>
      <c r="G67" s="695"/>
      <c r="H67" s="705">
        <f t="shared" si="5"/>
        <v>0</v>
      </c>
    </row>
    <row r="68" spans="1:9">
      <c r="A68" s="694">
        <f t="shared" si="6"/>
        <v>55</v>
      </c>
      <c r="B68" s="709"/>
      <c r="C68" s="700">
        <v>0</v>
      </c>
      <c r="D68" s="695"/>
      <c r="E68" s="709"/>
      <c r="F68" s="700">
        <v>0</v>
      </c>
      <c r="G68" s="695"/>
      <c r="H68" s="705">
        <f t="shared" si="5"/>
        <v>0</v>
      </c>
    </row>
    <row r="69" spans="1:9">
      <c r="A69" s="694">
        <f t="shared" si="6"/>
        <v>56</v>
      </c>
      <c r="B69" s="709"/>
      <c r="C69" s="700">
        <v>0</v>
      </c>
      <c r="D69" s="695"/>
      <c r="E69" s="709"/>
      <c r="F69" s="700"/>
      <c r="G69" s="695"/>
      <c r="H69" s="705">
        <f t="shared" si="5"/>
        <v>0</v>
      </c>
    </row>
    <row r="70" spans="1:9">
      <c r="A70" s="694">
        <f t="shared" si="6"/>
        <v>57</v>
      </c>
      <c r="B70" s="709"/>
      <c r="C70" s="700"/>
      <c r="D70" s="695"/>
      <c r="E70" s="709"/>
      <c r="F70" s="700"/>
      <c r="G70" s="695"/>
      <c r="H70" s="705"/>
    </row>
    <row r="71" spans="1:9" ht="15.75" thickBot="1">
      <c r="A71" s="694">
        <f>A70+1</f>
        <v>58</v>
      </c>
      <c r="B71" s="702" t="s">
        <v>904</v>
      </c>
      <c r="C71" s="706">
        <f>SUM(C54:C70)</f>
        <v>-9763.2930866224997</v>
      </c>
      <c r="D71" s="856"/>
      <c r="E71" s="702" t="s">
        <v>905</v>
      </c>
      <c r="F71" s="706">
        <f>SUM(F54:F70)</f>
        <v>-9981.8024020700013</v>
      </c>
      <c r="G71" s="695"/>
      <c r="H71" s="706">
        <f>AVERAGE(C71,F71)</f>
        <v>-9872.5477443462514</v>
      </c>
      <c r="I71"/>
    </row>
    <row r="72" spans="1:9" ht="13.5" thickTop="1">
      <c r="A72" s="694"/>
      <c r="B72" s="702"/>
      <c r="C72" s="701"/>
      <c r="D72" s="856"/>
      <c r="E72" s="702"/>
      <c r="F72" s="701"/>
      <c r="G72" s="695"/>
      <c r="H72" s="701"/>
    </row>
    <row r="73" spans="1:9" ht="20.25">
      <c r="A73" s="694"/>
      <c r="B73" s="711"/>
      <c r="C73" s="621"/>
      <c r="D73" s="695"/>
      <c r="E73" s="704"/>
      <c r="F73" s="695"/>
      <c r="G73" s="695"/>
      <c r="H73" s="689" t="s">
        <v>147</v>
      </c>
    </row>
    <row r="74" spans="1:9" ht="18">
      <c r="A74" s="694"/>
      <c r="B74" s="691"/>
      <c r="C74" s="692"/>
      <c r="D74" s="692"/>
      <c r="E74" s="692"/>
      <c r="F74" s="692"/>
      <c r="G74" s="692"/>
      <c r="H74" s="692"/>
    </row>
    <row r="75" spans="1:9">
      <c r="A75" s="694" t="s">
        <v>8</v>
      </c>
      <c r="B75" s="695"/>
      <c r="C75" s="695"/>
      <c r="D75" s="695"/>
      <c r="E75" s="695"/>
      <c r="F75" s="695"/>
      <c r="G75" s="695"/>
      <c r="H75" s="694" t="s">
        <v>891</v>
      </c>
    </row>
    <row r="76" spans="1:9">
      <c r="A76" s="694" t="s">
        <v>10</v>
      </c>
      <c r="B76" s="894">
        <f>B7</f>
        <v>2027</v>
      </c>
      <c r="C76" s="895"/>
      <c r="D76" s="694" t="s">
        <v>892</v>
      </c>
      <c r="E76" s="894">
        <f>E7</f>
        <v>2027</v>
      </c>
      <c r="F76" s="895"/>
      <c r="G76" s="695"/>
      <c r="H76" s="696" t="s">
        <v>893</v>
      </c>
    </row>
    <row r="77" spans="1:9">
      <c r="A77" s="694">
        <f>A71+1</f>
        <v>59</v>
      </c>
      <c r="B77" s="697" t="s">
        <v>906</v>
      </c>
      <c r="C77" s="698"/>
      <c r="D77" s="695"/>
      <c r="E77" s="695"/>
      <c r="F77" s="698"/>
      <c r="G77" s="695"/>
    </row>
    <row r="78" spans="1:9">
      <c r="A78" s="694"/>
      <c r="B78" s="695"/>
      <c r="C78" s="695"/>
      <c r="D78" s="695"/>
      <c r="E78" s="695"/>
      <c r="F78" s="695"/>
      <c r="G78" s="695"/>
      <c r="H78" s="701"/>
    </row>
    <row r="79" spans="1:9">
      <c r="A79" s="694">
        <f>A77+1</f>
        <v>60</v>
      </c>
      <c r="B79" s="709"/>
      <c r="C79" s="712">
        <v>0</v>
      </c>
      <c r="D79" s="695"/>
      <c r="E79" s="709"/>
      <c r="F79" s="712">
        <v>0</v>
      </c>
      <c r="G79" s="695"/>
      <c r="H79" s="701">
        <f t="shared" ref="H79:H83" si="7">AVERAGE(C79,F79)</f>
        <v>0</v>
      </c>
    </row>
    <row r="80" spans="1:9">
      <c r="A80" s="694">
        <f t="shared" ref="A80:A96" si="8">A79+1</f>
        <v>61</v>
      </c>
      <c r="B80" s="709"/>
      <c r="C80" s="712">
        <v>0</v>
      </c>
      <c r="D80" s="705"/>
      <c r="E80" s="709"/>
      <c r="F80" s="712">
        <v>0</v>
      </c>
      <c r="G80" s="705"/>
      <c r="H80" s="705">
        <f t="shared" si="7"/>
        <v>0</v>
      </c>
    </row>
    <row r="81" spans="1:8">
      <c r="A81" s="694">
        <f t="shared" si="8"/>
        <v>62</v>
      </c>
      <c r="B81" s="709"/>
      <c r="C81" s="712">
        <v>0</v>
      </c>
      <c r="D81" s="705"/>
      <c r="E81" s="709"/>
      <c r="F81" s="712">
        <v>0</v>
      </c>
      <c r="G81" s="705"/>
      <c r="H81" s="705">
        <f t="shared" si="7"/>
        <v>0</v>
      </c>
    </row>
    <row r="82" spans="1:8">
      <c r="A82" s="694">
        <f t="shared" si="8"/>
        <v>63</v>
      </c>
      <c r="B82" s="709"/>
      <c r="C82" s="712">
        <v>0</v>
      </c>
      <c r="D82" s="705"/>
      <c r="E82" s="709"/>
      <c r="F82" s="712">
        <v>0</v>
      </c>
      <c r="G82" s="705"/>
      <c r="H82" s="705">
        <f t="shared" si="7"/>
        <v>0</v>
      </c>
    </row>
    <row r="83" spans="1:8">
      <c r="A83" s="694">
        <f t="shared" si="8"/>
        <v>64</v>
      </c>
      <c r="B83" s="709"/>
      <c r="C83" s="712">
        <v>0</v>
      </c>
      <c r="D83" s="705"/>
      <c r="E83" s="709"/>
      <c r="F83" s="712">
        <v>0</v>
      </c>
      <c r="G83" s="705"/>
      <c r="H83" s="705">
        <f t="shared" si="7"/>
        <v>0</v>
      </c>
    </row>
    <row r="84" spans="1:8">
      <c r="A84" s="694">
        <f t="shared" si="8"/>
        <v>65</v>
      </c>
      <c r="B84" s="709"/>
      <c r="C84" s="714"/>
      <c r="D84" s="695"/>
      <c r="E84" s="709"/>
      <c r="F84" s="714"/>
      <c r="G84" s="695"/>
      <c r="H84" s="701"/>
    </row>
    <row r="85" spans="1:8">
      <c r="A85" s="694">
        <f t="shared" si="8"/>
        <v>66</v>
      </c>
      <c r="B85" s="709"/>
      <c r="C85" s="714"/>
      <c r="D85" s="695"/>
      <c r="E85" s="709"/>
      <c r="F85" s="714"/>
      <c r="G85" s="695"/>
      <c r="H85" s="701"/>
    </row>
    <row r="86" spans="1:8">
      <c r="A86" s="694">
        <f t="shared" si="8"/>
        <v>67</v>
      </c>
      <c r="B86" s="709"/>
      <c r="C86" s="714"/>
      <c r="D86" s="695"/>
      <c r="E86" s="709"/>
      <c r="F86" s="714"/>
      <c r="G86" s="695"/>
      <c r="H86" s="701"/>
    </row>
    <row r="87" spans="1:8">
      <c r="A87" s="694">
        <f t="shared" si="8"/>
        <v>68</v>
      </c>
      <c r="B87" s="709"/>
      <c r="C87" s="714"/>
      <c r="D87" s="695"/>
      <c r="E87" s="709"/>
      <c r="F87" s="714"/>
      <c r="G87" s="695"/>
      <c r="H87" s="701"/>
    </row>
    <row r="88" spans="1:8">
      <c r="A88" s="694">
        <f t="shared" si="8"/>
        <v>69</v>
      </c>
      <c r="B88" s="709"/>
      <c r="C88" s="714"/>
      <c r="D88" s="695"/>
      <c r="E88" s="709"/>
      <c r="F88" s="714"/>
      <c r="G88" s="695"/>
      <c r="H88" s="701"/>
    </row>
    <row r="89" spans="1:8">
      <c r="A89" s="694">
        <f t="shared" si="8"/>
        <v>70</v>
      </c>
      <c r="B89" s="709"/>
      <c r="C89" s="709"/>
      <c r="D89" s="695"/>
      <c r="E89" s="709"/>
      <c r="F89" s="714"/>
      <c r="G89" s="695"/>
      <c r="H89" s="701"/>
    </row>
    <row r="90" spans="1:8">
      <c r="A90" s="694">
        <f t="shared" si="8"/>
        <v>71</v>
      </c>
      <c r="B90" s="709"/>
      <c r="C90" s="709"/>
      <c r="D90" s="695"/>
      <c r="E90" s="709"/>
      <c r="F90" s="714"/>
      <c r="G90" s="695"/>
      <c r="H90" s="701"/>
    </row>
    <row r="91" spans="1:8">
      <c r="A91" s="694">
        <f t="shared" si="8"/>
        <v>72</v>
      </c>
      <c r="B91" s="715"/>
      <c r="C91" s="709"/>
      <c r="D91" s="695"/>
      <c r="E91" s="715"/>
      <c r="F91" s="714"/>
      <c r="G91" s="695"/>
      <c r="H91" s="701"/>
    </row>
    <row r="92" spans="1:8">
      <c r="A92" s="694">
        <f t="shared" si="8"/>
        <v>73</v>
      </c>
      <c r="B92" s="709"/>
      <c r="C92" s="709"/>
      <c r="D92" s="695"/>
      <c r="E92" s="709"/>
      <c r="F92" s="709"/>
      <c r="G92" s="695"/>
      <c r="H92" s="701"/>
    </row>
    <row r="93" spans="1:8">
      <c r="A93" s="694">
        <f t="shared" si="8"/>
        <v>74</v>
      </c>
      <c r="B93" s="709"/>
      <c r="C93" s="709"/>
      <c r="D93" s="695"/>
      <c r="E93" s="709"/>
      <c r="F93" s="709"/>
      <c r="G93" s="695"/>
      <c r="H93" s="701"/>
    </row>
    <row r="94" spans="1:8">
      <c r="A94" s="694">
        <f t="shared" si="8"/>
        <v>75</v>
      </c>
      <c r="B94" s="709"/>
      <c r="C94" s="709"/>
      <c r="D94" s="695"/>
      <c r="E94" s="709"/>
      <c r="F94" s="709"/>
      <c r="G94" s="695"/>
      <c r="H94" s="701"/>
    </row>
    <row r="95" spans="1:8">
      <c r="A95" s="694">
        <f t="shared" si="8"/>
        <v>76</v>
      </c>
      <c r="B95" s="709"/>
      <c r="C95" s="709"/>
      <c r="D95" s="695"/>
      <c r="E95" s="709"/>
      <c r="F95" s="709"/>
      <c r="G95" s="695"/>
      <c r="H95" s="701"/>
    </row>
    <row r="96" spans="1:8">
      <c r="A96" s="694">
        <f t="shared" si="8"/>
        <v>77</v>
      </c>
      <c r="B96" s="709"/>
      <c r="C96" s="709"/>
      <c r="D96" s="695"/>
      <c r="E96" s="709"/>
      <c r="F96" s="709"/>
      <c r="G96" s="695"/>
      <c r="H96" s="701"/>
    </row>
    <row r="97" spans="1:9" ht="15.75" thickBot="1">
      <c r="A97" s="694">
        <f>A96+1</f>
        <v>78</v>
      </c>
      <c r="B97" s="702" t="s">
        <v>907</v>
      </c>
      <c r="C97" s="716">
        <f>SUM(C79:C96)</f>
        <v>0</v>
      </c>
      <c r="D97" s="695"/>
      <c r="E97" s="702" t="s">
        <v>908</v>
      </c>
      <c r="F97" s="716">
        <f>SUM(F79:F96)</f>
        <v>0</v>
      </c>
      <c r="G97" s="695"/>
      <c r="H97" s="706">
        <f>AVERAGE(C97,F97)</f>
        <v>0</v>
      </c>
      <c r="I97"/>
    </row>
    <row r="98" spans="1:9" ht="13.5" thickTop="1">
      <c r="A98" s="694"/>
      <c r="B98" s="695"/>
      <c r="C98" s="705"/>
      <c r="D98" s="695"/>
      <c r="E98" s="695"/>
      <c r="F98" s="705"/>
      <c r="G98" s="695"/>
      <c r="H98" s="695"/>
    </row>
    <row r="99" spans="1:9">
      <c r="A99" s="694">
        <f>A97+1</f>
        <v>79</v>
      </c>
      <c r="B99" s="697" t="s">
        <v>909</v>
      </c>
      <c r="C99" s="695"/>
      <c r="D99" s="695"/>
      <c r="E99" s="695"/>
      <c r="F99" s="695"/>
      <c r="G99" s="695"/>
      <c r="H99" s="695"/>
    </row>
    <row r="100" spans="1:9">
      <c r="A100" s="694"/>
      <c r="B100" s="695"/>
      <c r="C100" s="695"/>
      <c r="D100" s="695"/>
      <c r="E100" s="695"/>
      <c r="F100" s="695"/>
      <c r="G100" s="695"/>
      <c r="H100" s="701"/>
    </row>
    <row r="101" spans="1:9">
      <c r="A101" s="694">
        <f>A99+1</f>
        <v>80</v>
      </c>
      <c r="B101" s="709"/>
      <c r="C101" s="712"/>
      <c r="D101" s="695"/>
      <c r="E101" s="709"/>
      <c r="F101" s="712"/>
      <c r="G101" s="695"/>
      <c r="H101" s="701"/>
    </row>
    <row r="102" spans="1:9">
      <c r="A102" s="694">
        <f t="shared" ref="A102:A115" si="9">A101+1</f>
        <v>81</v>
      </c>
      <c r="B102" s="699"/>
      <c r="C102" s="712"/>
      <c r="D102" s="695"/>
      <c r="E102" s="699"/>
      <c r="F102" s="712"/>
      <c r="G102" s="695"/>
      <c r="H102" s="701"/>
    </row>
    <row r="103" spans="1:9">
      <c r="A103" s="694">
        <f t="shared" si="9"/>
        <v>82</v>
      </c>
      <c r="B103" s="699"/>
      <c r="C103" s="712"/>
      <c r="D103" s="695"/>
      <c r="E103" s="699"/>
      <c r="F103" s="712"/>
      <c r="G103" s="695"/>
      <c r="H103" s="701"/>
    </row>
    <row r="104" spans="1:9">
      <c r="A104" s="694">
        <f t="shared" si="9"/>
        <v>83</v>
      </c>
      <c r="B104" s="709"/>
      <c r="C104" s="712"/>
      <c r="D104" s="695"/>
      <c r="E104" s="709"/>
      <c r="F104" s="712"/>
      <c r="G104" s="695"/>
      <c r="H104" s="701"/>
    </row>
    <row r="105" spans="1:9">
      <c r="A105" s="694">
        <f t="shared" si="9"/>
        <v>84</v>
      </c>
      <c r="B105" s="709"/>
      <c r="C105" s="709"/>
      <c r="D105" s="695"/>
      <c r="E105" s="709"/>
      <c r="F105" s="709"/>
      <c r="G105" s="695"/>
      <c r="H105" s="701"/>
    </row>
    <row r="106" spans="1:9">
      <c r="A106" s="694">
        <f t="shared" si="9"/>
        <v>85</v>
      </c>
      <c r="B106" s="709"/>
      <c r="C106" s="709"/>
      <c r="D106" s="695"/>
      <c r="E106" s="709"/>
      <c r="F106" s="709"/>
      <c r="G106" s="695"/>
      <c r="H106" s="701"/>
    </row>
    <row r="107" spans="1:9">
      <c r="A107" s="694">
        <f t="shared" si="9"/>
        <v>86</v>
      </c>
      <c r="B107" s="709"/>
      <c r="C107" s="709"/>
      <c r="D107" s="695"/>
      <c r="E107" s="709"/>
      <c r="F107" s="709"/>
      <c r="G107" s="695"/>
      <c r="H107" s="701"/>
    </row>
    <row r="108" spans="1:9">
      <c r="A108" s="694">
        <f t="shared" si="9"/>
        <v>87</v>
      </c>
      <c r="B108" s="709"/>
      <c r="C108" s="709"/>
      <c r="D108" s="695"/>
      <c r="E108" s="709"/>
      <c r="F108" s="709"/>
      <c r="G108" s="695"/>
      <c r="H108" s="701"/>
    </row>
    <row r="109" spans="1:9">
      <c r="A109" s="694">
        <f t="shared" si="9"/>
        <v>88</v>
      </c>
      <c r="B109" s="709"/>
      <c r="C109" s="709"/>
      <c r="D109" s="695"/>
      <c r="E109" s="709"/>
      <c r="F109" s="709"/>
      <c r="G109" s="695"/>
      <c r="H109" s="701"/>
    </row>
    <row r="110" spans="1:9">
      <c r="A110" s="694">
        <f t="shared" si="9"/>
        <v>89</v>
      </c>
      <c r="B110" s="709"/>
      <c r="C110" s="709"/>
      <c r="D110" s="695"/>
      <c r="E110" s="709"/>
      <c r="F110" s="709"/>
      <c r="G110" s="695"/>
      <c r="H110" s="701"/>
    </row>
    <row r="111" spans="1:9">
      <c r="A111" s="694">
        <f t="shared" si="9"/>
        <v>90</v>
      </c>
      <c r="B111" s="717"/>
      <c r="C111" s="709"/>
      <c r="D111" s="695"/>
      <c r="E111" s="717"/>
      <c r="F111" s="709"/>
      <c r="G111" s="695"/>
      <c r="H111" s="701"/>
    </row>
    <row r="112" spans="1:9">
      <c r="A112" s="694">
        <f t="shared" si="9"/>
        <v>91</v>
      </c>
      <c r="B112" s="709"/>
      <c r="C112" s="709"/>
      <c r="D112" s="695"/>
      <c r="E112" s="709"/>
      <c r="F112" s="709"/>
      <c r="G112" s="695"/>
      <c r="H112" s="701"/>
    </row>
    <row r="113" spans="1:8">
      <c r="A113" s="694">
        <f t="shared" si="9"/>
        <v>92</v>
      </c>
      <c r="B113" s="709"/>
      <c r="C113" s="709"/>
      <c r="D113" s="695"/>
      <c r="E113" s="709"/>
      <c r="F113" s="709"/>
      <c r="G113" s="695"/>
      <c r="H113" s="701"/>
    </row>
    <row r="114" spans="1:8">
      <c r="A114" s="694">
        <f t="shared" si="9"/>
        <v>93</v>
      </c>
      <c r="B114" s="709"/>
      <c r="C114" s="709"/>
      <c r="D114" s="695"/>
      <c r="E114" s="709"/>
      <c r="F114" s="709"/>
      <c r="G114" s="695"/>
      <c r="H114" s="701"/>
    </row>
    <row r="115" spans="1:8">
      <c r="A115" s="694">
        <f t="shared" si="9"/>
        <v>94</v>
      </c>
      <c r="B115" s="709"/>
      <c r="C115" s="709"/>
      <c r="D115" s="695"/>
      <c r="E115" s="709"/>
      <c r="F115" s="709"/>
      <c r="G115" s="695"/>
      <c r="H115" s="701"/>
    </row>
    <row r="116" spans="1:8" ht="13.5" thickBot="1">
      <c r="A116" s="694">
        <f>A115+1</f>
        <v>95</v>
      </c>
      <c r="B116" s="695"/>
      <c r="C116" s="718">
        <f>SUM(C101:C115)</f>
        <v>0</v>
      </c>
      <c r="D116" s="705"/>
      <c r="E116" s="705"/>
      <c r="F116" s="718">
        <f>SUM(F101:F115)</f>
        <v>0</v>
      </c>
      <c r="G116" s="705"/>
      <c r="H116" s="703">
        <f>AVERAGE(C116,F116)</f>
        <v>0</v>
      </c>
    </row>
    <row r="117" spans="1:8" ht="13.5" thickTop="1">
      <c r="A117" s="694"/>
      <c r="B117" s="695"/>
      <c r="C117" s="705"/>
      <c r="D117" s="705"/>
      <c r="E117" s="705"/>
      <c r="F117" s="705"/>
      <c r="G117" s="705"/>
      <c r="H117" s="705"/>
    </row>
    <row r="118" spans="1:8">
      <c r="A118" s="694">
        <f>A116+1</f>
        <v>96</v>
      </c>
      <c r="B118" s="702" t="s">
        <v>910</v>
      </c>
      <c r="C118" s="713">
        <f>C116*0.343521539</f>
        <v>0</v>
      </c>
      <c r="D118" s="705"/>
      <c r="E118" s="719" t="s">
        <v>910</v>
      </c>
      <c r="F118" s="713">
        <f>F116*0.343521539</f>
        <v>0</v>
      </c>
      <c r="G118" s="705"/>
      <c r="H118" s="705">
        <f>AVERAGE(C118,F118)</f>
        <v>0</v>
      </c>
    </row>
    <row r="119" spans="1:8">
      <c r="A119" s="694"/>
      <c r="B119" s="695"/>
      <c r="C119" s="705"/>
      <c r="D119" s="705"/>
      <c r="E119" s="705"/>
      <c r="F119" s="705"/>
      <c r="G119" s="705"/>
      <c r="H119" s="705"/>
    </row>
    <row r="120" spans="1:8" ht="13.5" thickBot="1">
      <c r="A120" s="694">
        <f>A118+1</f>
        <v>97</v>
      </c>
      <c r="B120" s="702" t="s">
        <v>911</v>
      </c>
      <c r="C120" s="703">
        <f>C116+C118</f>
        <v>0</v>
      </c>
      <c r="D120" s="705"/>
      <c r="E120" s="719" t="s">
        <v>912</v>
      </c>
      <c r="F120" s="703">
        <f>F116+F118</f>
        <v>0</v>
      </c>
      <c r="G120" s="705"/>
      <c r="H120" s="703">
        <f>AVERAGE(C120,F120)</f>
        <v>0</v>
      </c>
    </row>
    <row r="121" spans="1:8" ht="15.75" thickTop="1">
      <c r="A121" s="694"/>
      <c r="B121" s="695"/>
      <c r="C121"/>
      <c r="D121"/>
      <c r="E121"/>
      <c r="F121"/>
      <c r="G121"/>
      <c r="H121" s="695"/>
    </row>
    <row r="122" spans="1:8">
      <c r="A122" s="694"/>
      <c r="B122" s="695"/>
      <c r="C122" s="695"/>
      <c r="D122" s="695"/>
      <c r="E122" s="695"/>
      <c r="F122" s="695"/>
      <c r="G122" s="695"/>
      <c r="H122" s="695"/>
    </row>
    <row r="123" spans="1:8">
      <c r="A123" s="694"/>
      <c r="B123" s="695"/>
      <c r="C123" s="695"/>
      <c r="D123" s="695"/>
      <c r="E123" s="695"/>
      <c r="F123" s="695"/>
      <c r="G123" s="695"/>
      <c r="H123" s="695"/>
    </row>
    <row r="124" spans="1:8">
      <c r="A124" s="694"/>
      <c r="B124" s="695"/>
      <c r="C124" s="701"/>
      <c r="D124" s="695"/>
      <c r="E124" s="695"/>
      <c r="F124" s="701"/>
      <c r="G124" s="695"/>
      <c r="H124" s="695"/>
    </row>
    <row r="125" spans="1:8">
      <c r="B125" s="628" t="s">
        <v>913</v>
      </c>
    </row>
  </sheetData>
  <mergeCells count="9">
    <mergeCell ref="B76:C76"/>
    <mergeCell ref="E76:F76"/>
    <mergeCell ref="A1:H1"/>
    <mergeCell ref="A2:H2"/>
    <mergeCell ref="A3:H3"/>
    <mergeCell ref="B6:C6"/>
    <mergeCell ref="E6:F6"/>
    <mergeCell ref="B7:C7"/>
    <mergeCell ref="E7:F7"/>
  </mergeCells>
  <pageMargins left="0.17" right="0.2" top="0.38" bottom="0.28999999999999998" header="0.3" footer="0.21"/>
  <pageSetup scale="57" fitToHeight="2" orientation="landscape" cellComments="asDisplayed" r:id="rId1"/>
  <rowBreaks count="1" manualBreakCount="1">
    <brk id="72"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E4EBE-D920-457C-A2A9-EC133CE882C1}">
  <dimension ref="A1:K129"/>
  <sheetViews>
    <sheetView zoomScale="80" zoomScaleNormal="80" zoomScaleSheetLayoutView="80" workbookViewId="0">
      <selection activeCell="D238" sqref="D238"/>
    </sheetView>
  </sheetViews>
  <sheetFormatPr defaultColWidth="7.44140625" defaultRowHeight="12.75" customHeight="1"/>
  <cols>
    <col min="1" max="1" width="5" style="721" customWidth="1"/>
    <col min="2" max="2" width="24.109375" style="721" customWidth="1"/>
    <col min="3" max="3" width="9.88671875" style="721" customWidth="1"/>
    <col min="4" max="4" width="10.5546875" style="721" customWidth="1"/>
    <col min="5" max="5" width="10.109375" style="721" customWidth="1"/>
    <col min="6" max="6" width="7.44140625" style="721" customWidth="1"/>
    <col min="7" max="7" width="1.88671875" style="721" customWidth="1"/>
    <col min="8" max="8" width="17.44140625" style="721" customWidth="1"/>
    <col min="9" max="9" width="10.88671875" style="721" customWidth="1"/>
    <col min="10" max="10" width="13.88671875" style="721" customWidth="1"/>
    <col min="11" max="11" width="8.6640625" style="721" customWidth="1"/>
    <col min="12" max="12" width="12.109375" style="721" bestFit="1" customWidth="1"/>
    <col min="13" max="16384" width="7.44140625" style="721"/>
  </cols>
  <sheetData>
    <row r="1" spans="1:11" ht="20.25">
      <c r="A1" s="896" t="s">
        <v>914</v>
      </c>
      <c r="B1" s="896"/>
      <c r="C1" s="896"/>
      <c r="D1" s="896"/>
      <c r="E1" s="896"/>
      <c r="F1" s="896"/>
      <c r="G1" s="896"/>
      <c r="H1" s="896"/>
      <c r="I1" s="896"/>
      <c r="J1" s="896"/>
      <c r="K1" s="896"/>
    </row>
    <row r="2" spans="1:11" ht="20.25">
      <c r="A2" s="896" t="s">
        <v>846</v>
      </c>
      <c r="B2" s="896"/>
      <c r="C2" s="896"/>
      <c r="D2" s="896"/>
      <c r="E2" s="896"/>
      <c r="F2" s="896"/>
      <c r="G2" s="896"/>
      <c r="H2" s="896"/>
      <c r="I2" s="896"/>
      <c r="J2" s="896"/>
      <c r="K2" s="896"/>
    </row>
    <row r="3" spans="1:11" ht="20.25">
      <c r="A3" s="896" t="s">
        <v>1009</v>
      </c>
      <c r="B3" s="896"/>
      <c r="C3" s="896"/>
      <c r="D3" s="896"/>
      <c r="E3" s="896"/>
      <c r="F3" s="896"/>
      <c r="G3" s="896"/>
      <c r="H3" s="896"/>
      <c r="I3" s="896"/>
      <c r="J3" s="896"/>
      <c r="K3" s="896"/>
    </row>
    <row r="4" spans="1:11" ht="20.25">
      <c r="A4" s="711"/>
      <c r="B4" s="621"/>
      <c r="C4" s="695"/>
      <c r="J4" s="722" t="s">
        <v>598</v>
      </c>
    </row>
    <row r="5" spans="1:11" s="723" customFormat="1" ht="15.75">
      <c r="B5" s="724" t="s">
        <v>915</v>
      </c>
      <c r="C5" s="725"/>
      <c r="D5" s="725"/>
    </row>
    <row r="7" spans="1:11">
      <c r="A7" s="726" t="s">
        <v>8</v>
      </c>
    </row>
    <row r="8" spans="1:11">
      <c r="A8" s="694" t="s">
        <v>10</v>
      </c>
      <c r="E8" s="695"/>
      <c r="F8" s="695"/>
      <c r="G8" s="695"/>
      <c r="H8" s="727"/>
      <c r="I8" s="727"/>
      <c r="J8" s="727"/>
      <c r="K8" s="695"/>
    </row>
    <row r="9" spans="1:11">
      <c r="A9" s="694">
        <v>1</v>
      </c>
      <c r="B9" s="900" t="s">
        <v>916</v>
      </c>
      <c r="C9" s="901"/>
      <c r="D9" s="901"/>
      <c r="E9" s="901"/>
      <c r="F9" s="902"/>
      <c r="G9" s="728"/>
      <c r="H9" s="903" t="s">
        <v>917</v>
      </c>
      <c r="I9" s="904"/>
      <c r="J9" s="905"/>
      <c r="K9" s="695"/>
    </row>
    <row r="10" spans="1:11">
      <c r="A10" s="694">
        <f>A9+1</f>
        <v>2</v>
      </c>
      <c r="B10" s="729" t="s">
        <v>62</v>
      </c>
      <c r="C10" s="729" t="s">
        <v>63</v>
      </c>
      <c r="D10" s="729" t="s">
        <v>64</v>
      </c>
      <c r="E10" s="729" t="s">
        <v>65</v>
      </c>
      <c r="F10" s="729" t="s">
        <v>66</v>
      </c>
      <c r="G10" s="728"/>
      <c r="H10" s="729" t="s">
        <v>67</v>
      </c>
      <c r="I10" s="729" t="s">
        <v>68</v>
      </c>
      <c r="J10" s="729" t="s">
        <v>69</v>
      </c>
      <c r="K10" s="695"/>
    </row>
    <row r="11" spans="1:11" ht="116.45" customHeight="1">
      <c r="A11" s="694">
        <f>A10+1</f>
        <v>3</v>
      </c>
      <c r="B11" s="730" t="s">
        <v>160</v>
      </c>
      <c r="C11" s="730" t="s">
        <v>918</v>
      </c>
      <c r="D11" s="730" t="s">
        <v>919</v>
      </c>
      <c r="E11" s="730" t="s">
        <v>920</v>
      </c>
      <c r="F11" s="730" t="s">
        <v>921</v>
      </c>
      <c r="G11" s="731"/>
      <c r="H11" s="730" t="s">
        <v>922</v>
      </c>
      <c r="I11" s="730" t="s">
        <v>923</v>
      </c>
      <c r="J11" s="730" t="s">
        <v>924</v>
      </c>
      <c r="K11" s="695"/>
    </row>
    <row r="12" spans="1:11">
      <c r="A12" s="694">
        <f>A11+1</f>
        <v>4</v>
      </c>
      <c r="B12" s="695"/>
      <c r="C12" s="731"/>
      <c r="D12" s="731"/>
      <c r="E12" s="731"/>
      <c r="F12" s="731"/>
      <c r="G12" s="731"/>
      <c r="H12" s="732"/>
      <c r="I12" s="731"/>
      <c r="J12" s="731"/>
      <c r="K12" s="695"/>
    </row>
    <row r="13" spans="1:11">
      <c r="A13" s="694">
        <f>A12+1</f>
        <v>5</v>
      </c>
      <c r="B13" s="733" t="s">
        <v>925</v>
      </c>
      <c r="C13" s="734"/>
      <c r="D13" s="735"/>
      <c r="E13" s="735"/>
      <c r="F13" s="735"/>
      <c r="G13" s="735"/>
      <c r="H13" s="736"/>
      <c r="I13" s="736"/>
      <c r="J13" s="741">
        <f>'4b - ADIT Beginning Ending'!H19</f>
        <v>-1210.7469344999995</v>
      </c>
      <c r="K13" s="738"/>
    </row>
    <row r="14" spans="1:11">
      <c r="A14" s="694">
        <f t="shared" ref="A14:A26" si="0">A13+1</f>
        <v>6</v>
      </c>
      <c r="B14" s="734" t="s">
        <v>85</v>
      </c>
      <c r="C14" s="732">
        <v>31</v>
      </c>
      <c r="D14" s="739">
        <f>E14-C14+1</f>
        <v>335</v>
      </c>
      <c r="E14" s="739">
        <f>$C$26</f>
        <v>365</v>
      </c>
      <c r="F14" s="740">
        <f>D14/E14</f>
        <v>0.9178082191780822</v>
      </c>
      <c r="G14" s="735"/>
      <c r="H14" s="741">
        <f>('4b - ADIT Beginning Ending'!F19-'4b - ADIT Beginning Ending'!C19)/12</f>
        <v>-219.78303025</v>
      </c>
      <c r="I14" s="736">
        <f>H14*F14</f>
        <v>-201.71867159931506</v>
      </c>
      <c r="J14" s="736">
        <f>$J13+$I14</f>
        <v>-1412.4656060993145</v>
      </c>
      <c r="K14" s="695"/>
    </row>
    <row r="15" spans="1:11">
      <c r="A15" s="694">
        <f t="shared" si="0"/>
        <v>7</v>
      </c>
      <c r="B15" s="734" t="s">
        <v>84</v>
      </c>
      <c r="C15" s="741">
        <v>28</v>
      </c>
      <c r="D15" s="739">
        <f>D14-C15</f>
        <v>307</v>
      </c>
      <c r="E15" s="739">
        <f t="shared" ref="E15:E25" si="1">$C$26</f>
        <v>365</v>
      </c>
      <c r="F15" s="740">
        <f t="shared" ref="F15:F25" si="2">D15/E15</f>
        <v>0.84109589041095889</v>
      </c>
      <c r="G15" s="735"/>
      <c r="H15" s="737">
        <f>$H$14</f>
        <v>-219.78303025</v>
      </c>
      <c r="I15" s="736">
        <f t="shared" ref="I15:I25" si="3">H15*F15</f>
        <v>-184.85860352534246</v>
      </c>
      <c r="J15" s="736">
        <f t="shared" ref="J15:J25" si="4">$J14+$I15</f>
        <v>-1597.324209624657</v>
      </c>
      <c r="K15" s="695"/>
    </row>
    <row r="16" spans="1:11">
      <c r="A16" s="694">
        <f t="shared" si="0"/>
        <v>8</v>
      </c>
      <c r="B16" s="734" t="s">
        <v>83</v>
      </c>
      <c r="C16" s="732">
        <v>31</v>
      </c>
      <c r="D16" s="739">
        <f t="shared" ref="D16:D25" si="5">D15-C16</f>
        <v>276</v>
      </c>
      <c r="E16" s="739">
        <f t="shared" si="1"/>
        <v>365</v>
      </c>
      <c r="F16" s="740">
        <f t="shared" si="2"/>
        <v>0.75616438356164384</v>
      </c>
      <c r="G16" s="735"/>
      <c r="H16" s="737">
        <f t="shared" ref="H16:H25" si="6">$H$14</f>
        <v>-219.78303025</v>
      </c>
      <c r="I16" s="736">
        <f t="shared" si="3"/>
        <v>-166.19209958630137</v>
      </c>
      <c r="J16" s="736">
        <f t="shared" si="4"/>
        <v>-1763.5163092109583</v>
      </c>
      <c r="K16" s="695"/>
    </row>
    <row r="17" spans="1:11">
      <c r="A17" s="694">
        <f t="shared" si="0"/>
        <v>9</v>
      </c>
      <c r="B17" s="734" t="s">
        <v>76</v>
      </c>
      <c r="C17" s="732">
        <v>30</v>
      </c>
      <c r="D17" s="739">
        <f t="shared" si="5"/>
        <v>246</v>
      </c>
      <c r="E17" s="739">
        <f t="shared" si="1"/>
        <v>365</v>
      </c>
      <c r="F17" s="740">
        <f t="shared" si="2"/>
        <v>0.67397260273972603</v>
      </c>
      <c r="G17" s="735"/>
      <c r="H17" s="737">
        <f t="shared" si="6"/>
        <v>-219.78303025</v>
      </c>
      <c r="I17" s="736">
        <f t="shared" si="3"/>
        <v>-148.12774093561643</v>
      </c>
      <c r="J17" s="736">
        <f t="shared" si="4"/>
        <v>-1911.6440501465747</v>
      </c>
      <c r="K17" s="695"/>
    </row>
    <row r="18" spans="1:11">
      <c r="A18" s="694">
        <f t="shared" si="0"/>
        <v>10</v>
      </c>
      <c r="B18" s="734" t="s">
        <v>75</v>
      </c>
      <c r="C18" s="732">
        <v>31</v>
      </c>
      <c r="D18" s="739">
        <f t="shared" si="5"/>
        <v>215</v>
      </c>
      <c r="E18" s="739">
        <f t="shared" si="1"/>
        <v>365</v>
      </c>
      <c r="F18" s="740">
        <f t="shared" si="2"/>
        <v>0.58904109589041098</v>
      </c>
      <c r="G18" s="735"/>
      <c r="H18" s="737">
        <f t="shared" si="6"/>
        <v>-219.78303025</v>
      </c>
      <c r="I18" s="736">
        <f t="shared" si="3"/>
        <v>-129.46123699657534</v>
      </c>
      <c r="J18" s="736">
        <f t="shared" si="4"/>
        <v>-2041.10528714315</v>
      </c>
      <c r="K18" s="695"/>
    </row>
    <row r="19" spans="1:11">
      <c r="A19" s="694">
        <f t="shared" si="0"/>
        <v>11</v>
      </c>
      <c r="B19" s="734" t="s">
        <v>92</v>
      </c>
      <c r="C19" s="732">
        <v>30</v>
      </c>
      <c r="D19" s="739">
        <f t="shared" si="5"/>
        <v>185</v>
      </c>
      <c r="E19" s="739">
        <f t="shared" si="1"/>
        <v>365</v>
      </c>
      <c r="F19" s="740">
        <f t="shared" si="2"/>
        <v>0.50684931506849318</v>
      </c>
      <c r="G19" s="735"/>
      <c r="H19" s="737">
        <f t="shared" si="6"/>
        <v>-219.78303025</v>
      </c>
      <c r="I19" s="736">
        <f t="shared" si="3"/>
        <v>-111.39687834589041</v>
      </c>
      <c r="J19" s="736">
        <f t="shared" si="4"/>
        <v>-2152.5021654890406</v>
      </c>
      <c r="K19" s="695"/>
    </row>
    <row r="20" spans="1:11">
      <c r="A20" s="694">
        <f t="shared" si="0"/>
        <v>12</v>
      </c>
      <c r="B20" s="734" t="s">
        <v>82</v>
      </c>
      <c r="C20" s="732">
        <v>31</v>
      </c>
      <c r="D20" s="739">
        <f t="shared" si="5"/>
        <v>154</v>
      </c>
      <c r="E20" s="739">
        <f t="shared" si="1"/>
        <v>365</v>
      </c>
      <c r="F20" s="740">
        <f t="shared" si="2"/>
        <v>0.42191780821917807</v>
      </c>
      <c r="G20" s="735"/>
      <c r="H20" s="737">
        <f t="shared" si="6"/>
        <v>-219.78303025</v>
      </c>
      <c r="I20" s="736">
        <f t="shared" si="3"/>
        <v>-92.730374406849307</v>
      </c>
      <c r="J20" s="736">
        <f t="shared" si="4"/>
        <v>-2245.2325398958901</v>
      </c>
      <c r="K20" s="695"/>
    </row>
    <row r="21" spans="1:11">
      <c r="A21" s="694">
        <f t="shared" si="0"/>
        <v>13</v>
      </c>
      <c r="B21" s="734" t="s">
        <v>81</v>
      </c>
      <c r="C21" s="732">
        <v>31</v>
      </c>
      <c r="D21" s="739">
        <f t="shared" si="5"/>
        <v>123</v>
      </c>
      <c r="E21" s="739">
        <f t="shared" si="1"/>
        <v>365</v>
      </c>
      <c r="F21" s="740">
        <f t="shared" si="2"/>
        <v>0.33698630136986302</v>
      </c>
      <c r="G21" s="735"/>
      <c r="H21" s="737">
        <f t="shared" si="6"/>
        <v>-219.78303025</v>
      </c>
      <c r="I21" s="736">
        <f t="shared" si="3"/>
        <v>-74.063870467808215</v>
      </c>
      <c r="J21" s="736">
        <f t="shared" si="4"/>
        <v>-2319.2964103636982</v>
      </c>
      <c r="K21" s="695"/>
    </row>
    <row r="22" spans="1:11">
      <c r="A22" s="694">
        <f t="shared" si="0"/>
        <v>14</v>
      </c>
      <c r="B22" s="734" t="s">
        <v>80</v>
      </c>
      <c r="C22" s="732">
        <v>30</v>
      </c>
      <c r="D22" s="739">
        <f t="shared" si="5"/>
        <v>93</v>
      </c>
      <c r="E22" s="739">
        <f t="shared" si="1"/>
        <v>365</v>
      </c>
      <c r="F22" s="740">
        <f t="shared" si="2"/>
        <v>0.25479452054794521</v>
      </c>
      <c r="G22" s="735"/>
      <c r="H22" s="737">
        <f t="shared" si="6"/>
        <v>-219.78303025</v>
      </c>
      <c r="I22" s="736">
        <f t="shared" si="3"/>
        <v>-55.999511817123292</v>
      </c>
      <c r="J22" s="736">
        <f t="shared" si="4"/>
        <v>-2375.2959221808214</v>
      </c>
      <c r="K22" s="695"/>
    </row>
    <row r="23" spans="1:11">
      <c r="A23" s="694">
        <f t="shared" si="0"/>
        <v>15</v>
      </c>
      <c r="B23" s="734" t="s">
        <v>86</v>
      </c>
      <c r="C23" s="732">
        <v>31</v>
      </c>
      <c r="D23" s="739">
        <f t="shared" si="5"/>
        <v>62</v>
      </c>
      <c r="E23" s="739">
        <f t="shared" si="1"/>
        <v>365</v>
      </c>
      <c r="F23" s="740">
        <f t="shared" si="2"/>
        <v>0.16986301369863013</v>
      </c>
      <c r="G23" s="735"/>
      <c r="H23" s="737">
        <f t="shared" si="6"/>
        <v>-219.78303025</v>
      </c>
      <c r="I23" s="736">
        <f t="shared" si="3"/>
        <v>-37.333007878082192</v>
      </c>
      <c r="J23" s="736">
        <f t="shared" si="4"/>
        <v>-2412.6289300589037</v>
      </c>
      <c r="K23" s="695"/>
    </row>
    <row r="24" spans="1:11">
      <c r="A24" s="694">
        <f t="shared" si="0"/>
        <v>16</v>
      </c>
      <c r="B24" s="734" t="s">
        <v>79</v>
      </c>
      <c r="C24" s="732">
        <v>30</v>
      </c>
      <c r="D24" s="739">
        <f t="shared" si="5"/>
        <v>32</v>
      </c>
      <c r="E24" s="739">
        <f t="shared" si="1"/>
        <v>365</v>
      </c>
      <c r="F24" s="740">
        <f t="shared" si="2"/>
        <v>8.7671232876712329E-2</v>
      </c>
      <c r="G24" s="735"/>
      <c r="H24" s="737">
        <f t="shared" si="6"/>
        <v>-219.78303025</v>
      </c>
      <c r="I24" s="736">
        <f t="shared" si="3"/>
        <v>-19.268649227397262</v>
      </c>
      <c r="J24" s="736">
        <f t="shared" si="4"/>
        <v>-2431.8975792863012</v>
      </c>
      <c r="K24" s="695"/>
    </row>
    <row r="25" spans="1:11">
      <c r="A25" s="694">
        <f t="shared" si="0"/>
        <v>17</v>
      </c>
      <c r="B25" s="734" t="s">
        <v>78</v>
      </c>
      <c r="C25" s="732">
        <v>31</v>
      </c>
      <c r="D25" s="739">
        <f t="shared" si="5"/>
        <v>1</v>
      </c>
      <c r="E25" s="739">
        <f t="shared" si="1"/>
        <v>365</v>
      </c>
      <c r="F25" s="740">
        <f t="shared" si="2"/>
        <v>2.7397260273972603E-3</v>
      </c>
      <c r="G25" s="735"/>
      <c r="H25" s="737">
        <f t="shared" si="6"/>
        <v>-219.78303025</v>
      </c>
      <c r="I25" s="736">
        <f t="shared" si="3"/>
        <v>-0.60214528835616443</v>
      </c>
      <c r="J25" s="736">
        <f t="shared" si="4"/>
        <v>-2432.4997245746572</v>
      </c>
      <c r="K25" s="695"/>
    </row>
    <row r="26" spans="1:11">
      <c r="A26" s="694">
        <f t="shared" si="0"/>
        <v>18</v>
      </c>
      <c r="B26" s="742" t="s">
        <v>13</v>
      </c>
      <c r="C26" s="743">
        <f>SUM(C14:C25)</f>
        <v>365</v>
      </c>
      <c r="D26" s="743">
        <f>SUM(D14:D25)</f>
        <v>2029</v>
      </c>
      <c r="E26" s="743">
        <f>SUM(E14:E25)</f>
        <v>4380</v>
      </c>
      <c r="F26" s="744"/>
      <c r="G26" s="735"/>
      <c r="H26" s="745">
        <f>SUM(H14:H25)</f>
        <v>-2637.3963629999998</v>
      </c>
      <c r="I26" s="745">
        <f>SUM(I14:I25)</f>
        <v>-1221.7527900746572</v>
      </c>
      <c r="J26" s="746"/>
      <c r="K26" s="695"/>
    </row>
    <row r="27" spans="1:11">
      <c r="A27" s="694"/>
      <c r="B27" s="747"/>
      <c r="C27" s="748"/>
      <c r="D27" s="748"/>
      <c r="E27" s="748"/>
      <c r="F27" s="749"/>
      <c r="G27" s="735"/>
      <c r="H27" s="732"/>
      <c r="I27" s="732"/>
      <c r="J27" s="749"/>
      <c r="K27" s="695"/>
    </row>
    <row r="28" spans="1:11">
      <c r="A28" s="694"/>
      <c r="B28" s="750"/>
      <c r="C28" s="747"/>
      <c r="D28" s="748"/>
      <c r="E28" s="751"/>
      <c r="F28" s="749"/>
      <c r="G28" s="735"/>
      <c r="H28" s="732"/>
      <c r="I28" s="732"/>
      <c r="J28" s="749"/>
      <c r="K28" s="695"/>
    </row>
    <row r="29" spans="1:11">
      <c r="A29" s="694"/>
      <c r="B29" s="747"/>
      <c r="C29" s="747"/>
      <c r="D29" s="748"/>
      <c r="E29" s="752"/>
      <c r="F29" s="749"/>
      <c r="G29" s="735"/>
      <c r="H29" s="732"/>
      <c r="I29" s="732"/>
      <c r="J29" s="749"/>
      <c r="K29" s="695"/>
    </row>
    <row r="30" spans="1:11">
      <c r="A30" s="694"/>
      <c r="B30" s="747"/>
      <c r="C30" s="747"/>
      <c r="D30" s="747"/>
      <c r="E30" s="747"/>
      <c r="F30" s="749"/>
      <c r="G30" s="749"/>
      <c r="H30" s="695"/>
      <c r="I30" s="753"/>
      <c r="J30" s="749"/>
      <c r="K30" s="695"/>
    </row>
    <row r="31" spans="1:11">
      <c r="A31" s="694">
        <f>A26+1</f>
        <v>19</v>
      </c>
      <c r="B31" s="695" t="s">
        <v>926</v>
      </c>
      <c r="C31" s="695"/>
      <c r="D31" s="695"/>
      <c r="E31" s="695"/>
      <c r="F31" s="695" t="str">
        <f>"(Line "&amp;A25&amp;", &amp; Col H)"</f>
        <v>(Line 17, &amp; Col H)</v>
      </c>
      <c r="G31" s="749"/>
      <c r="H31" s="695"/>
      <c r="I31" s="749"/>
      <c r="J31" s="754">
        <f>J25</f>
        <v>-2432.4997245746572</v>
      </c>
      <c r="K31" s="695"/>
    </row>
    <row r="32" spans="1:11" ht="13.7" customHeight="1">
      <c r="A32" s="694">
        <f>A31+1</f>
        <v>20</v>
      </c>
      <c r="B32" s="695" t="s">
        <v>927</v>
      </c>
      <c r="C32" s="695"/>
      <c r="D32" s="695"/>
      <c r="E32" s="695"/>
      <c r="F32" s="695"/>
      <c r="G32" s="695"/>
      <c r="H32" s="695"/>
      <c r="I32" s="695"/>
      <c r="J32" s="755">
        <f>J13</f>
        <v>-1210.7469344999995</v>
      </c>
      <c r="K32" s="695"/>
    </row>
    <row r="33" spans="1:11" ht="13.7" customHeight="1" thickBot="1">
      <c r="A33" s="694">
        <f>A32+1</f>
        <v>21</v>
      </c>
      <c r="B33" s="695" t="s">
        <v>928</v>
      </c>
      <c r="C33" s="695"/>
      <c r="D33" s="695"/>
      <c r="E33" s="695"/>
      <c r="F33" s="695" t="str">
        <f>"(Line "&amp;A31&amp;" minus Line "&amp;A32&amp;")"</f>
        <v>(Line 19 minus Line 20)</v>
      </c>
      <c r="G33" s="695"/>
      <c r="H33" s="695"/>
      <c r="I33" s="695"/>
      <c r="J33" s="756">
        <f>J31-J32</f>
        <v>-1221.7527900746577</v>
      </c>
      <c r="K33" s="695"/>
    </row>
    <row r="34" spans="1:11" ht="13.7" customHeight="1" thickTop="1">
      <c r="A34" s="694"/>
      <c r="B34" s="695"/>
      <c r="C34" s="695"/>
      <c r="D34" s="695"/>
      <c r="E34" s="695"/>
      <c r="F34" s="695"/>
      <c r="G34" s="695"/>
      <c r="H34" s="695"/>
      <c r="I34" s="695"/>
      <c r="J34" s="757"/>
      <c r="K34" s="695"/>
    </row>
    <row r="35" spans="1:11">
      <c r="A35" s="694"/>
    </row>
    <row r="36" spans="1:11" s="723" customFormat="1" ht="15.75">
      <c r="A36" s="689"/>
      <c r="B36" s="724" t="s">
        <v>929</v>
      </c>
      <c r="C36" s="725"/>
      <c r="D36" s="725"/>
      <c r="E36" s="725"/>
    </row>
    <row r="37" spans="1:11">
      <c r="A37" s="694"/>
      <c r="B37" s="758"/>
      <c r="C37" s="695"/>
      <c r="D37" s="695"/>
      <c r="E37" s="695"/>
    </row>
    <row r="38" spans="1:11">
      <c r="A38" s="726" t="s">
        <v>8</v>
      </c>
      <c r="F38" s="695"/>
      <c r="G38" s="695"/>
      <c r="H38" s="727"/>
      <c r="I38" s="727"/>
      <c r="J38" s="727"/>
      <c r="K38" s="695"/>
    </row>
    <row r="39" spans="1:11">
      <c r="A39" s="694" t="s">
        <v>10</v>
      </c>
      <c r="B39" s="758"/>
      <c r="C39" s="695"/>
      <c r="D39" s="695"/>
      <c r="E39" s="695"/>
      <c r="F39" s="695"/>
      <c r="G39" s="695"/>
      <c r="H39" s="727"/>
      <c r="I39" s="727"/>
      <c r="J39" s="727"/>
      <c r="K39" s="695"/>
    </row>
    <row r="40" spans="1:11">
      <c r="A40" s="694">
        <f>A33+1</f>
        <v>22</v>
      </c>
      <c r="B40" s="900" t="s">
        <v>916</v>
      </c>
      <c r="C40" s="901"/>
      <c r="D40" s="901"/>
      <c r="E40" s="901"/>
      <c r="F40" s="902"/>
      <c r="G40" s="728"/>
      <c r="H40" s="903" t="s">
        <v>917</v>
      </c>
      <c r="I40" s="904"/>
      <c r="J40" s="905"/>
      <c r="K40" s="695"/>
    </row>
    <row r="41" spans="1:11">
      <c r="A41" s="694">
        <f>A40+1</f>
        <v>23</v>
      </c>
      <c r="B41" s="729" t="s">
        <v>62</v>
      </c>
      <c r="C41" s="729" t="s">
        <v>63</v>
      </c>
      <c r="D41" s="729" t="s">
        <v>64</v>
      </c>
      <c r="E41" s="729" t="s">
        <v>65</v>
      </c>
      <c r="F41" s="729" t="s">
        <v>66</v>
      </c>
      <c r="G41" s="728"/>
      <c r="H41" s="729" t="s">
        <v>67</v>
      </c>
      <c r="I41" s="729" t="s">
        <v>68</v>
      </c>
      <c r="J41" s="729" t="s">
        <v>69</v>
      </c>
      <c r="K41" s="695"/>
    </row>
    <row r="42" spans="1:11" ht="116.45" customHeight="1">
      <c r="A42" s="694">
        <f t="shared" ref="A42:A57" si="7">A41+1</f>
        <v>24</v>
      </c>
      <c r="B42" s="730" t="s">
        <v>160</v>
      </c>
      <c r="C42" s="730" t="s">
        <v>918</v>
      </c>
      <c r="D42" s="730" t="s">
        <v>919</v>
      </c>
      <c r="E42" s="730" t="s">
        <v>920</v>
      </c>
      <c r="F42" s="730" t="s">
        <v>921</v>
      </c>
      <c r="G42" s="731"/>
      <c r="H42" s="730" t="s">
        <v>922</v>
      </c>
      <c r="I42" s="730" t="s">
        <v>923</v>
      </c>
      <c r="J42" s="730" t="s">
        <v>924</v>
      </c>
      <c r="K42" s="695"/>
    </row>
    <row r="43" spans="1:11">
      <c r="A43" s="694">
        <f t="shared" si="7"/>
        <v>25</v>
      </c>
      <c r="B43" s="695"/>
      <c r="C43" s="731"/>
      <c r="D43" s="731"/>
      <c r="E43" s="731"/>
      <c r="F43" s="731"/>
      <c r="G43" s="731"/>
      <c r="H43" s="731"/>
      <c r="I43" s="731"/>
      <c r="J43" s="731"/>
      <c r="K43" s="695"/>
    </row>
    <row r="44" spans="1:11">
      <c r="A44" s="694">
        <f t="shared" si="7"/>
        <v>26</v>
      </c>
      <c r="B44" s="733" t="s">
        <v>930</v>
      </c>
      <c r="C44" s="734"/>
      <c r="D44" s="735"/>
      <c r="E44" s="735"/>
      <c r="F44" s="735"/>
      <c r="G44" s="735"/>
      <c r="H44" s="736"/>
      <c r="I44" s="736"/>
      <c r="J44" s="737"/>
      <c r="K44" s="738"/>
    </row>
    <row r="45" spans="1:11">
      <c r="A45" s="694">
        <f t="shared" si="7"/>
        <v>27</v>
      </c>
      <c r="B45" s="734" t="s">
        <v>85</v>
      </c>
      <c r="C45" s="732">
        <v>31</v>
      </c>
      <c r="D45" s="739">
        <f>E45-C45+1</f>
        <v>335</v>
      </c>
      <c r="E45" s="739">
        <f>$C$26</f>
        <v>365</v>
      </c>
      <c r="F45" s="740">
        <f>D45/E45</f>
        <v>0.9178082191780822</v>
      </c>
      <c r="G45" s="735"/>
      <c r="H45" s="737"/>
      <c r="I45" s="736">
        <f>H45*F45</f>
        <v>0</v>
      </c>
      <c r="J45" s="736">
        <f>$J44+$I45</f>
        <v>0</v>
      </c>
      <c r="K45" s="695"/>
    </row>
    <row r="46" spans="1:11">
      <c r="A46" s="694">
        <f t="shared" si="7"/>
        <v>28</v>
      </c>
      <c r="B46" s="734" t="s">
        <v>84</v>
      </c>
      <c r="C46" s="741">
        <v>28</v>
      </c>
      <c r="D46" s="739">
        <f>D45-C46</f>
        <v>307</v>
      </c>
      <c r="E46" s="739">
        <f t="shared" ref="E46:E56" si="8">$C$26</f>
        <v>365</v>
      </c>
      <c r="F46" s="740">
        <f t="shared" ref="F46:F56" si="9">D46/E46</f>
        <v>0.84109589041095889</v>
      </c>
      <c r="G46" s="735"/>
      <c r="H46" s="737"/>
      <c r="I46" s="736">
        <f t="shared" ref="I46:I56" si="10">H46*F46</f>
        <v>0</v>
      </c>
      <c r="J46" s="736">
        <f t="shared" ref="J46:J56" si="11">$J45+$I46</f>
        <v>0</v>
      </c>
      <c r="K46" s="695"/>
    </row>
    <row r="47" spans="1:11">
      <c r="A47" s="694">
        <f t="shared" si="7"/>
        <v>29</v>
      </c>
      <c r="B47" s="734" t="s">
        <v>83</v>
      </c>
      <c r="C47" s="732">
        <v>31</v>
      </c>
      <c r="D47" s="739">
        <f t="shared" ref="D47:D56" si="12">D46-C47</f>
        <v>276</v>
      </c>
      <c r="E47" s="739">
        <f t="shared" si="8"/>
        <v>365</v>
      </c>
      <c r="F47" s="740">
        <f t="shared" si="9"/>
        <v>0.75616438356164384</v>
      </c>
      <c r="G47" s="735"/>
      <c r="H47" s="737"/>
      <c r="I47" s="736">
        <f t="shared" si="10"/>
        <v>0</v>
      </c>
      <c r="J47" s="736">
        <f t="shared" si="11"/>
        <v>0</v>
      </c>
      <c r="K47" s="695"/>
    </row>
    <row r="48" spans="1:11">
      <c r="A48" s="694">
        <f t="shared" si="7"/>
        <v>30</v>
      </c>
      <c r="B48" s="734" t="s">
        <v>76</v>
      </c>
      <c r="C48" s="732">
        <v>30</v>
      </c>
      <c r="D48" s="739">
        <f t="shared" si="12"/>
        <v>246</v>
      </c>
      <c r="E48" s="739">
        <f t="shared" si="8"/>
        <v>365</v>
      </c>
      <c r="F48" s="740">
        <f t="shared" si="9"/>
        <v>0.67397260273972603</v>
      </c>
      <c r="G48" s="735"/>
      <c r="H48" s="737"/>
      <c r="I48" s="736">
        <f t="shared" si="10"/>
        <v>0</v>
      </c>
      <c r="J48" s="736">
        <f t="shared" si="11"/>
        <v>0</v>
      </c>
      <c r="K48" s="695"/>
    </row>
    <row r="49" spans="1:11">
      <c r="A49" s="694">
        <f t="shared" si="7"/>
        <v>31</v>
      </c>
      <c r="B49" s="734" t="s">
        <v>75</v>
      </c>
      <c r="C49" s="732">
        <v>31</v>
      </c>
      <c r="D49" s="739">
        <f t="shared" si="12"/>
        <v>215</v>
      </c>
      <c r="E49" s="739">
        <f t="shared" si="8"/>
        <v>365</v>
      </c>
      <c r="F49" s="740">
        <f t="shared" si="9"/>
        <v>0.58904109589041098</v>
      </c>
      <c r="G49" s="735"/>
      <c r="H49" s="737"/>
      <c r="I49" s="736">
        <f t="shared" si="10"/>
        <v>0</v>
      </c>
      <c r="J49" s="736">
        <f t="shared" si="11"/>
        <v>0</v>
      </c>
      <c r="K49" s="695"/>
    </row>
    <row r="50" spans="1:11">
      <c r="A50" s="694">
        <f t="shared" si="7"/>
        <v>32</v>
      </c>
      <c r="B50" s="734" t="s">
        <v>92</v>
      </c>
      <c r="C50" s="732">
        <v>30</v>
      </c>
      <c r="D50" s="739">
        <f t="shared" si="12"/>
        <v>185</v>
      </c>
      <c r="E50" s="739">
        <f t="shared" si="8"/>
        <v>365</v>
      </c>
      <c r="F50" s="740">
        <f t="shared" si="9"/>
        <v>0.50684931506849318</v>
      </c>
      <c r="G50" s="735"/>
      <c r="H50" s="737"/>
      <c r="I50" s="736">
        <f t="shared" si="10"/>
        <v>0</v>
      </c>
      <c r="J50" s="736">
        <f t="shared" si="11"/>
        <v>0</v>
      </c>
      <c r="K50" s="695"/>
    </row>
    <row r="51" spans="1:11">
      <c r="A51" s="694">
        <f t="shared" si="7"/>
        <v>33</v>
      </c>
      <c r="B51" s="734" t="s">
        <v>82</v>
      </c>
      <c r="C51" s="732">
        <v>31</v>
      </c>
      <c r="D51" s="739">
        <f t="shared" si="12"/>
        <v>154</v>
      </c>
      <c r="E51" s="739">
        <f t="shared" si="8"/>
        <v>365</v>
      </c>
      <c r="F51" s="740">
        <f t="shared" si="9"/>
        <v>0.42191780821917807</v>
      </c>
      <c r="G51" s="735"/>
      <c r="H51" s="737"/>
      <c r="I51" s="736">
        <f t="shared" si="10"/>
        <v>0</v>
      </c>
      <c r="J51" s="736">
        <f t="shared" si="11"/>
        <v>0</v>
      </c>
      <c r="K51" s="695"/>
    </row>
    <row r="52" spans="1:11">
      <c r="A52" s="694">
        <f t="shared" si="7"/>
        <v>34</v>
      </c>
      <c r="B52" s="734" t="s">
        <v>81</v>
      </c>
      <c r="C52" s="732">
        <v>31</v>
      </c>
      <c r="D52" s="739">
        <f t="shared" si="12"/>
        <v>123</v>
      </c>
      <c r="E52" s="739">
        <f t="shared" si="8"/>
        <v>365</v>
      </c>
      <c r="F52" s="740">
        <f t="shared" si="9"/>
        <v>0.33698630136986302</v>
      </c>
      <c r="G52" s="735"/>
      <c r="H52" s="737"/>
      <c r="I52" s="736">
        <f t="shared" si="10"/>
        <v>0</v>
      </c>
      <c r="J52" s="736">
        <f t="shared" si="11"/>
        <v>0</v>
      </c>
      <c r="K52" s="695"/>
    </row>
    <row r="53" spans="1:11">
      <c r="A53" s="694">
        <f t="shared" si="7"/>
        <v>35</v>
      </c>
      <c r="B53" s="734" t="s">
        <v>80</v>
      </c>
      <c r="C53" s="732">
        <v>30</v>
      </c>
      <c r="D53" s="739">
        <f t="shared" si="12"/>
        <v>93</v>
      </c>
      <c r="E53" s="739">
        <f t="shared" si="8"/>
        <v>365</v>
      </c>
      <c r="F53" s="740">
        <f t="shared" si="9"/>
        <v>0.25479452054794521</v>
      </c>
      <c r="G53" s="735"/>
      <c r="H53" s="737"/>
      <c r="I53" s="736">
        <f t="shared" si="10"/>
        <v>0</v>
      </c>
      <c r="J53" s="736">
        <f t="shared" si="11"/>
        <v>0</v>
      </c>
      <c r="K53" s="695"/>
    </row>
    <row r="54" spans="1:11">
      <c r="A54" s="694">
        <f t="shared" si="7"/>
        <v>36</v>
      </c>
      <c r="B54" s="734" t="s">
        <v>86</v>
      </c>
      <c r="C54" s="732">
        <v>31</v>
      </c>
      <c r="D54" s="739">
        <f t="shared" si="12"/>
        <v>62</v>
      </c>
      <c r="E54" s="739">
        <f t="shared" si="8"/>
        <v>365</v>
      </c>
      <c r="F54" s="740">
        <f t="shared" si="9"/>
        <v>0.16986301369863013</v>
      </c>
      <c r="G54" s="735"/>
      <c r="H54" s="737"/>
      <c r="I54" s="736">
        <f t="shared" si="10"/>
        <v>0</v>
      </c>
      <c r="J54" s="736">
        <f t="shared" si="11"/>
        <v>0</v>
      </c>
      <c r="K54" s="695"/>
    </row>
    <row r="55" spans="1:11">
      <c r="A55" s="694">
        <f t="shared" si="7"/>
        <v>37</v>
      </c>
      <c r="B55" s="734" t="s">
        <v>79</v>
      </c>
      <c r="C55" s="732">
        <v>30</v>
      </c>
      <c r="D55" s="739">
        <f t="shared" si="12"/>
        <v>32</v>
      </c>
      <c r="E55" s="739">
        <f t="shared" si="8"/>
        <v>365</v>
      </c>
      <c r="F55" s="740">
        <f t="shared" si="9"/>
        <v>8.7671232876712329E-2</v>
      </c>
      <c r="G55" s="735"/>
      <c r="H55" s="737"/>
      <c r="I55" s="736">
        <f t="shared" si="10"/>
        <v>0</v>
      </c>
      <c r="J55" s="736">
        <f t="shared" si="11"/>
        <v>0</v>
      </c>
      <c r="K55" s="695"/>
    </row>
    <row r="56" spans="1:11">
      <c r="A56" s="694">
        <f t="shared" si="7"/>
        <v>38</v>
      </c>
      <c r="B56" s="734" t="s">
        <v>78</v>
      </c>
      <c r="C56" s="759">
        <v>31</v>
      </c>
      <c r="D56" s="739">
        <f t="shared" si="12"/>
        <v>1</v>
      </c>
      <c r="E56" s="739">
        <f t="shared" si="8"/>
        <v>365</v>
      </c>
      <c r="F56" s="740">
        <f t="shared" si="9"/>
        <v>2.7397260273972603E-3</v>
      </c>
      <c r="G56" s="735"/>
      <c r="H56" s="737"/>
      <c r="I56" s="736">
        <f t="shared" si="10"/>
        <v>0</v>
      </c>
      <c r="J56" s="736">
        <f t="shared" si="11"/>
        <v>0</v>
      </c>
      <c r="K56" s="695"/>
    </row>
    <row r="57" spans="1:11">
      <c r="A57" s="694">
        <f t="shared" si="7"/>
        <v>39</v>
      </c>
      <c r="B57" s="742" t="s">
        <v>13</v>
      </c>
      <c r="C57" s="748">
        <f>SUM(C45:C56)</f>
        <v>365</v>
      </c>
      <c r="D57" s="743">
        <f>SUM(D45:D56)</f>
        <v>2029</v>
      </c>
      <c r="E57" s="743">
        <f>SUM(E45:E56)</f>
        <v>4380</v>
      </c>
      <c r="F57" s="744"/>
      <c r="G57" s="735"/>
      <c r="H57" s="745">
        <f>SUM(H45:H56)</f>
        <v>0</v>
      </c>
      <c r="I57" s="745">
        <f>SUM(I45:I56)</f>
        <v>0</v>
      </c>
      <c r="J57" s="746"/>
      <c r="K57" s="695"/>
    </row>
    <row r="58" spans="1:11">
      <c r="A58" s="694"/>
      <c r="B58" s="747"/>
      <c r="D58" s="748"/>
      <c r="E58" s="748"/>
      <c r="F58" s="749"/>
      <c r="G58" s="735"/>
      <c r="H58" s="736"/>
      <c r="I58" s="736"/>
      <c r="J58" s="760"/>
      <c r="K58" s="695"/>
    </row>
    <row r="59" spans="1:11">
      <c r="A59" s="694"/>
      <c r="B59" s="750"/>
      <c r="C59" s="747"/>
      <c r="D59" s="748"/>
      <c r="E59" s="751"/>
      <c r="F59" s="749"/>
      <c r="G59" s="735"/>
      <c r="H59" s="736"/>
      <c r="I59" s="736"/>
      <c r="J59" s="760"/>
      <c r="K59" s="695"/>
    </row>
    <row r="60" spans="1:11">
      <c r="A60" s="694"/>
      <c r="B60" s="747"/>
      <c r="C60" s="747"/>
      <c r="D60" s="748"/>
      <c r="E60" s="752"/>
      <c r="F60" s="749"/>
      <c r="G60" s="735"/>
      <c r="H60" s="736"/>
      <c r="I60" s="736"/>
      <c r="J60" s="760"/>
      <c r="K60" s="695"/>
    </row>
    <row r="61" spans="1:11">
      <c r="A61" s="694"/>
      <c r="B61" s="747"/>
      <c r="C61" s="747"/>
      <c r="D61" s="747"/>
      <c r="E61" s="747"/>
      <c r="F61" s="749"/>
      <c r="G61" s="749"/>
      <c r="H61" s="705"/>
      <c r="I61" s="761"/>
      <c r="J61" s="760"/>
      <c r="K61" s="695"/>
    </row>
    <row r="62" spans="1:11">
      <c r="A62" s="694">
        <f>A57+1</f>
        <v>40</v>
      </c>
      <c r="B62" s="695" t="s">
        <v>926</v>
      </c>
      <c r="C62" s="695"/>
      <c r="D62" s="695"/>
      <c r="E62" s="695"/>
      <c r="F62" s="695" t="str">
        <f>"(Line "&amp;A56&amp;", &amp; Col H)"</f>
        <v>(Line 38, &amp; Col H)</v>
      </c>
      <c r="G62" s="749"/>
      <c r="H62" s="705"/>
      <c r="I62" s="760"/>
      <c r="J62" s="754">
        <f>J56</f>
        <v>0</v>
      </c>
      <c r="K62" s="695"/>
    </row>
    <row r="63" spans="1:11">
      <c r="A63" s="694">
        <f>A62+1</f>
        <v>41</v>
      </c>
      <c r="B63" s="695" t="s">
        <v>927</v>
      </c>
      <c r="C63" s="695"/>
      <c r="D63" s="695"/>
      <c r="E63" s="695"/>
      <c r="F63" s="695"/>
      <c r="G63" s="695"/>
      <c r="H63" s="705"/>
      <c r="I63" s="705"/>
      <c r="J63" s="755"/>
      <c r="K63" s="695"/>
    </row>
    <row r="64" spans="1:11">
      <c r="A64" s="694">
        <f>A63+1</f>
        <v>42</v>
      </c>
      <c r="B64" s="695" t="s">
        <v>928</v>
      </c>
      <c r="F64" s="695" t="str">
        <f>"(Line "&amp;A62&amp;" minus Line "&amp;A63&amp;")"</f>
        <v>(Line 40 minus Line 41)</v>
      </c>
      <c r="G64" s="695"/>
      <c r="H64" s="705"/>
      <c r="I64" s="705"/>
      <c r="J64" s="705">
        <f>J62-J63</f>
        <v>0</v>
      </c>
    </row>
    <row r="65" spans="1:11">
      <c r="A65" s="694"/>
      <c r="B65" s="695"/>
      <c r="F65" s="695"/>
      <c r="G65" s="695"/>
      <c r="H65" s="695"/>
      <c r="I65" s="695"/>
      <c r="J65" s="757"/>
    </row>
    <row r="66" spans="1:11">
      <c r="A66" s="694"/>
      <c r="B66" s="695"/>
      <c r="F66" s="695"/>
    </row>
    <row r="67" spans="1:11" ht="20.25">
      <c r="A67" s="711"/>
      <c r="B67" s="621"/>
      <c r="C67" s="695"/>
      <c r="J67" s="722" t="s">
        <v>147</v>
      </c>
    </row>
    <row r="68" spans="1:11" s="723" customFormat="1" ht="15.75">
      <c r="A68" s="689"/>
      <c r="B68" s="724" t="s">
        <v>931</v>
      </c>
      <c r="C68" s="725"/>
      <c r="D68" s="725"/>
      <c r="F68" s="725"/>
    </row>
    <row r="69" spans="1:11">
      <c r="A69" s="694"/>
      <c r="B69" s="695"/>
      <c r="F69" s="695"/>
    </row>
    <row r="70" spans="1:11">
      <c r="A70" s="726" t="s">
        <v>8</v>
      </c>
    </row>
    <row r="71" spans="1:11">
      <c r="A71" s="694" t="s">
        <v>10</v>
      </c>
      <c r="E71" s="695"/>
      <c r="F71" s="695"/>
      <c r="G71" s="695"/>
      <c r="H71" s="727"/>
      <c r="I71" s="727"/>
      <c r="J71" s="727"/>
      <c r="K71" s="695"/>
    </row>
    <row r="72" spans="1:11">
      <c r="A72" s="694">
        <f>A64+1</f>
        <v>43</v>
      </c>
      <c r="B72" s="900" t="s">
        <v>916</v>
      </c>
      <c r="C72" s="901"/>
      <c r="D72" s="901"/>
      <c r="E72" s="901"/>
      <c r="F72" s="902"/>
      <c r="G72" s="728"/>
      <c r="H72" s="903" t="s">
        <v>917</v>
      </c>
      <c r="I72" s="904"/>
      <c r="J72" s="905"/>
      <c r="K72" s="695"/>
    </row>
    <row r="73" spans="1:11">
      <c r="A73" s="694">
        <f t="shared" ref="A73:A89" si="13">A72+1</f>
        <v>44</v>
      </c>
      <c r="B73" s="729" t="s">
        <v>62</v>
      </c>
      <c r="C73" s="729" t="s">
        <v>63</v>
      </c>
      <c r="D73" s="729" t="s">
        <v>64</v>
      </c>
      <c r="E73" s="729" t="s">
        <v>65</v>
      </c>
      <c r="F73" s="729" t="s">
        <v>66</v>
      </c>
      <c r="G73" s="728"/>
      <c r="H73" s="729" t="s">
        <v>67</v>
      </c>
      <c r="I73" s="729" t="s">
        <v>68</v>
      </c>
      <c r="J73" s="729" t="s">
        <v>69</v>
      </c>
      <c r="K73" s="695"/>
    </row>
    <row r="74" spans="1:11" ht="116.45" customHeight="1">
      <c r="A74" s="694">
        <f t="shared" si="13"/>
        <v>45</v>
      </c>
      <c r="B74" s="730" t="s">
        <v>160</v>
      </c>
      <c r="C74" s="730" t="s">
        <v>918</v>
      </c>
      <c r="D74" s="730" t="s">
        <v>919</v>
      </c>
      <c r="E74" s="730" t="s">
        <v>920</v>
      </c>
      <c r="F74" s="730" t="s">
        <v>921</v>
      </c>
      <c r="G74" s="731"/>
      <c r="H74" s="730" t="s">
        <v>922</v>
      </c>
      <c r="I74" s="730" t="s">
        <v>923</v>
      </c>
      <c r="J74" s="730" t="s">
        <v>924</v>
      </c>
      <c r="K74" s="695"/>
    </row>
    <row r="75" spans="1:11">
      <c r="A75" s="694">
        <f t="shared" si="13"/>
        <v>46</v>
      </c>
      <c r="B75" s="695"/>
      <c r="C75" s="731"/>
      <c r="D75" s="731"/>
      <c r="E75" s="731"/>
      <c r="F75" s="731"/>
      <c r="G75" s="731"/>
      <c r="H75" s="731"/>
      <c r="I75" s="731"/>
      <c r="J75" s="731"/>
      <c r="K75" s="695"/>
    </row>
    <row r="76" spans="1:11">
      <c r="A76" s="694">
        <f t="shared" si="13"/>
        <v>47</v>
      </c>
      <c r="B76" s="733" t="s">
        <v>930</v>
      </c>
      <c r="C76" s="734"/>
      <c r="D76" s="735"/>
      <c r="E76" s="735"/>
      <c r="F76" s="735"/>
      <c r="G76" s="735"/>
      <c r="H76" s="736"/>
      <c r="I76" s="736"/>
      <c r="J76" s="737"/>
      <c r="K76" s="738"/>
    </row>
    <row r="77" spans="1:11">
      <c r="A77" s="694">
        <f t="shared" si="13"/>
        <v>48</v>
      </c>
      <c r="B77" s="734" t="s">
        <v>85</v>
      </c>
      <c r="C77" s="732">
        <v>31</v>
      </c>
      <c r="D77" s="739">
        <f>E77-C77+1</f>
        <v>335</v>
      </c>
      <c r="E77" s="739">
        <f>$C$26</f>
        <v>365</v>
      </c>
      <c r="F77" s="740">
        <f>D77/E77</f>
        <v>0.9178082191780822</v>
      </c>
      <c r="G77" s="735"/>
      <c r="H77" s="737"/>
      <c r="I77" s="736">
        <f>H77*F77</f>
        <v>0</v>
      </c>
      <c r="J77" s="736">
        <f>$J76+$I77</f>
        <v>0</v>
      </c>
      <c r="K77" s="695"/>
    </row>
    <row r="78" spans="1:11">
      <c r="A78" s="694">
        <f t="shared" si="13"/>
        <v>49</v>
      </c>
      <c r="B78" s="734" t="s">
        <v>84</v>
      </c>
      <c r="C78" s="741">
        <v>28</v>
      </c>
      <c r="D78" s="739">
        <f>D77-C78</f>
        <v>307</v>
      </c>
      <c r="E78" s="739">
        <f t="shared" ref="E78:E88" si="14">$C$26</f>
        <v>365</v>
      </c>
      <c r="F78" s="740">
        <f t="shared" ref="F78:F88" si="15">D78/E78</f>
        <v>0.84109589041095889</v>
      </c>
      <c r="G78" s="735"/>
      <c r="H78" s="737"/>
      <c r="I78" s="736">
        <f t="shared" ref="I78:I88" si="16">H78*F78</f>
        <v>0</v>
      </c>
      <c r="J78" s="736">
        <f t="shared" ref="J78:J88" si="17">$J77+$I78</f>
        <v>0</v>
      </c>
      <c r="K78" s="695"/>
    </row>
    <row r="79" spans="1:11">
      <c r="A79" s="694">
        <f t="shared" si="13"/>
        <v>50</v>
      </c>
      <c r="B79" s="734" t="s">
        <v>83</v>
      </c>
      <c r="C79" s="732">
        <v>31</v>
      </c>
      <c r="D79" s="739">
        <f t="shared" ref="D79:D88" si="18">D78-C79</f>
        <v>276</v>
      </c>
      <c r="E79" s="739">
        <f t="shared" si="14"/>
        <v>365</v>
      </c>
      <c r="F79" s="740">
        <f t="shared" si="15"/>
        <v>0.75616438356164384</v>
      </c>
      <c r="G79" s="735"/>
      <c r="H79" s="737"/>
      <c r="I79" s="736">
        <f t="shared" si="16"/>
        <v>0</v>
      </c>
      <c r="J79" s="736">
        <f t="shared" si="17"/>
        <v>0</v>
      </c>
      <c r="K79" s="695"/>
    </row>
    <row r="80" spans="1:11">
      <c r="A80" s="694">
        <f t="shared" si="13"/>
        <v>51</v>
      </c>
      <c r="B80" s="734" t="s">
        <v>76</v>
      </c>
      <c r="C80" s="732">
        <v>30</v>
      </c>
      <c r="D80" s="739">
        <f t="shared" si="18"/>
        <v>246</v>
      </c>
      <c r="E80" s="739">
        <f t="shared" si="14"/>
        <v>365</v>
      </c>
      <c r="F80" s="740">
        <f t="shared" si="15"/>
        <v>0.67397260273972603</v>
      </c>
      <c r="G80" s="735"/>
      <c r="H80" s="737"/>
      <c r="I80" s="736">
        <f t="shared" si="16"/>
        <v>0</v>
      </c>
      <c r="J80" s="736">
        <f t="shared" si="17"/>
        <v>0</v>
      </c>
      <c r="K80" s="695"/>
    </row>
    <row r="81" spans="1:11">
      <c r="A81" s="694">
        <f t="shared" si="13"/>
        <v>52</v>
      </c>
      <c r="B81" s="734" t="s">
        <v>75</v>
      </c>
      <c r="C81" s="732">
        <v>31</v>
      </c>
      <c r="D81" s="739">
        <f t="shared" si="18"/>
        <v>215</v>
      </c>
      <c r="E81" s="739">
        <f t="shared" si="14"/>
        <v>365</v>
      </c>
      <c r="F81" s="740">
        <f t="shared" si="15"/>
        <v>0.58904109589041098</v>
      </c>
      <c r="G81" s="735"/>
      <c r="H81" s="737"/>
      <c r="I81" s="736">
        <f t="shared" si="16"/>
        <v>0</v>
      </c>
      <c r="J81" s="736">
        <f t="shared" si="17"/>
        <v>0</v>
      </c>
      <c r="K81" s="695"/>
    </row>
    <row r="82" spans="1:11">
      <c r="A82" s="694">
        <f t="shared" si="13"/>
        <v>53</v>
      </c>
      <c r="B82" s="734" t="s">
        <v>92</v>
      </c>
      <c r="C82" s="732">
        <v>30</v>
      </c>
      <c r="D82" s="739">
        <f t="shared" si="18"/>
        <v>185</v>
      </c>
      <c r="E82" s="739">
        <f t="shared" si="14"/>
        <v>365</v>
      </c>
      <c r="F82" s="740">
        <f t="shared" si="15"/>
        <v>0.50684931506849318</v>
      </c>
      <c r="G82" s="735"/>
      <c r="H82" s="737"/>
      <c r="I82" s="736">
        <f t="shared" si="16"/>
        <v>0</v>
      </c>
      <c r="J82" s="736">
        <f t="shared" si="17"/>
        <v>0</v>
      </c>
      <c r="K82" s="695"/>
    </row>
    <row r="83" spans="1:11">
      <c r="A83" s="694">
        <f t="shared" si="13"/>
        <v>54</v>
      </c>
      <c r="B83" s="734" t="s">
        <v>82</v>
      </c>
      <c r="C83" s="732">
        <v>31</v>
      </c>
      <c r="D83" s="739">
        <f t="shared" si="18"/>
        <v>154</v>
      </c>
      <c r="E83" s="739">
        <f t="shared" si="14"/>
        <v>365</v>
      </c>
      <c r="F83" s="740">
        <f t="shared" si="15"/>
        <v>0.42191780821917807</v>
      </c>
      <c r="G83" s="735"/>
      <c r="H83" s="737"/>
      <c r="I83" s="736">
        <f t="shared" si="16"/>
        <v>0</v>
      </c>
      <c r="J83" s="736">
        <f t="shared" si="17"/>
        <v>0</v>
      </c>
      <c r="K83" s="695"/>
    </row>
    <row r="84" spans="1:11">
      <c r="A84" s="694">
        <f t="shared" si="13"/>
        <v>55</v>
      </c>
      <c r="B84" s="734" t="s">
        <v>81</v>
      </c>
      <c r="C84" s="732">
        <v>31</v>
      </c>
      <c r="D84" s="739">
        <f t="shared" si="18"/>
        <v>123</v>
      </c>
      <c r="E84" s="739">
        <f t="shared" si="14"/>
        <v>365</v>
      </c>
      <c r="F84" s="740">
        <f t="shared" si="15"/>
        <v>0.33698630136986302</v>
      </c>
      <c r="G84" s="735"/>
      <c r="H84" s="737"/>
      <c r="I84" s="736">
        <f t="shared" si="16"/>
        <v>0</v>
      </c>
      <c r="J84" s="736">
        <f t="shared" si="17"/>
        <v>0</v>
      </c>
      <c r="K84" s="695"/>
    </row>
    <row r="85" spans="1:11">
      <c r="A85" s="694">
        <f t="shared" si="13"/>
        <v>56</v>
      </c>
      <c r="B85" s="734" t="s">
        <v>80</v>
      </c>
      <c r="C85" s="732">
        <v>30</v>
      </c>
      <c r="D85" s="739">
        <f t="shared" si="18"/>
        <v>93</v>
      </c>
      <c r="E85" s="739">
        <f t="shared" si="14"/>
        <v>365</v>
      </c>
      <c r="F85" s="740">
        <f t="shared" si="15"/>
        <v>0.25479452054794521</v>
      </c>
      <c r="G85" s="735"/>
      <c r="H85" s="737"/>
      <c r="I85" s="736">
        <f t="shared" si="16"/>
        <v>0</v>
      </c>
      <c r="J85" s="736">
        <f t="shared" si="17"/>
        <v>0</v>
      </c>
      <c r="K85" s="695"/>
    </row>
    <row r="86" spans="1:11">
      <c r="A86" s="694">
        <f t="shared" si="13"/>
        <v>57</v>
      </c>
      <c r="B86" s="734" t="s">
        <v>86</v>
      </c>
      <c r="C86" s="732">
        <v>31</v>
      </c>
      <c r="D86" s="739">
        <f t="shared" si="18"/>
        <v>62</v>
      </c>
      <c r="E86" s="739">
        <f t="shared" si="14"/>
        <v>365</v>
      </c>
      <c r="F86" s="740">
        <f t="shared" si="15"/>
        <v>0.16986301369863013</v>
      </c>
      <c r="G86" s="735"/>
      <c r="H86" s="737"/>
      <c r="I86" s="736">
        <f t="shared" si="16"/>
        <v>0</v>
      </c>
      <c r="J86" s="736">
        <f t="shared" si="17"/>
        <v>0</v>
      </c>
      <c r="K86" s="695"/>
    </row>
    <row r="87" spans="1:11">
      <c r="A87" s="694">
        <f t="shared" si="13"/>
        <v>58</v>
      </c>
      <c r="B87" s="734" t="s">
        <v>79</v>
      </c>
      <c r="C87" s="732">
        <v>30</v>
      </c>
      <c r="D87" s="739">
        <f t="shared" si="18"/>
        <v>32</v>
      </c>
      <c r="E87" s="739">
        <f t="shared" si="14"/>
        <v>365</v>
      </c>
      <c r="F87" s="740">
        <f t="shared" si="15"/>
        <v>8.7671232876712329E-2</v>
      </c>
      <c r="G87" s="735"/>
      <c r="H87" s="737"/>
      <c r="I87" s="736">
        <f t="shared" si="16"/>
        <v>0</v>
      </c>
      <c r="J87" s="736">
        <f t="shared" si="17"/>
        <v>0</v>
      </c>
      <c r="K87" s="695"/>
    </row>
    <row r="88" spans="1:11">
      <c r="A88" s="694">
        <f t="shared" si="13"/>
        <v>59</v>
      </c>
      <c r="B88" s="734" t="s">
        <v>78</v>
      </c>
      <c r="C88" s="759">
        <v>31</v>
      </c>
      <c r="D88" s="739">
        <f t="shared" si="18"/>
        <v>1</v>
      </c>
      <c r="E88" s="739">
        <f t="shared" si="14"/>
        <v>365</v>
      </c>
      <c r="F88" s="740">
        <f t="shared" si="15"/>
        <v>2.7397260273972603E-3</v>
      </c>
      <c r="G88" s="735"/>
      <c r="H88" s="737"/>
      <c r="I88" s="736">
        <f t="shared" si="16"/>
        <v>0</v>
      </c>
      <c r="J88" s="736">
        <f t="shared" si="17"/>
        <v>0</v>
      </c>
      <c r="K88" s="695"/>
    </row>
    <row r="89" spans="1:11">
      <c r="A89" s="694">
        <f t="shared" si="13"/>
        <v>60</v>
      </c>
      <c r="B89" s="742" t="s">
        <v>13</v>
      </c>
      <c r="C89" s="748">
        <f>SUM(C77:C88)</f>
        <v>365</v>
      </c>
      <c r="D89" s="743">
        <f>SUM(D77:D88)</f>
        <v>2029</v>
      </c>
      <c r="E89" s="743">
        <f>SUM(E77:E88)</f>
        <v>4380</v>
      </c>
      <c r="F89" s="744"/>
      <c r="G89" s="735"/>
      <c r="H89" s="745">
        <f>SUM(H77:H88)</f>
        <v>0</v>
      </c>
      <c r="I89" s="745">
        <f>SUM(I77:I88)</f>
        <v>0</v>
      </c>
      <c r="J89" s="746"/>
      <c r="K89" s="695"/>
    </row>
    <row r="90" spans="1:11">
      <c r="A90" s="694"/>
      <c r="B90" s="747"/>
      <c r="D90" s="748"/>
      <c r="E90" s="748"/>
      <c r="F90" s="749"/>
      <c r="G90" s="735"/>
      <c r="H90" s="736"/>
      <c r="I90" s="736"/>
      <c r="J90" s="760"/>
      <c r="K90" s="695"/>
    </row>
    <row r="91" spans="1:11">
      <c r="A91" s="694"/>
      <c r="B91" s="750"/>
      <c r="C91" s="747"/>
      <c r="D91" s="748"/>
      <c r="E91" s="751"/>
      <c r="F91" s="749"/>
      <c r="G91" s="735"/>
      <c r="H91" s="736"/>
      <c r="I91" s="736"/>
      <c r="J91" s="760"/>
      <c r="K91" s="695"/>
    </row>
    <row r="92" spans="1:11">
      <c r="A92" s="694"/>
      <c r="B92" s="747"/>
      <c r="C92" s="747"/>
      <c r="D92" s="748"/>
      <c r="E92" s="752"/>
      <c r="F92" s="749"/>
      <c r="G92" s="735"/>
      <c r="H92" s="736"/>
      <c r="I92" s="736"/>
      <c r="J92" s="760"/>
      <c r="K92" s="695"/>
    </row>
    <row r="93" spans="1:11">
      <c r="A93" s="694"/>
      <c r="B93" s="747"/>
      <c r="C93" s="747"/>
      <c r="D93" s="747"/>
      <c r="E93" s="747"/>
      <c r="F93" s="749"/>
      <c r="G93" s="749"/>
      <c r="H93" s="705"/>
      <c r="I93" s="761"/>
      <c r="J93" s="760"/>
      <c r="K93" s="695"/>
    </row>
    <row r="94" spans="1:11">
      <c r="A94" s="694">
        <f>A89+1</f>
        <v>61</v>
      </c>
      <c r="B94" s="695" t="s">
        <v>926</v>
      </c>
      <c r="C94" s="695"/>
      <c r="D94" s="695"/>
      <c r="E94" s="695"/>
      <c r="F94" s="695" t="str">
        <f>"(Line "&amp;A88&amp;", &amp; Col H)"</f>
        <v>(Line 59, &amp; Col H)</v>
      </c>
      <c r="G94" s="749"/>
      <c r="H94" s="705"/>
      <c r="I94" s="760"/>
      <c r="J94" s="754">
        <f>J88</f>
        <v>0</v>
      </c>
      <c r="K94" s="695"/>
    </row>
    <row r="95" spans="1:11">
      <c r="A95" s="694">
        <f>A94+1</f>
        <v>62</v>
      </c>
      <c r="B95" s="695" t="s">
        <v>927</v>
      </c>
      <c r="C95" s="695"/>
      <c r="D95" s="695"/>
      <c r="E95" s="695"/>
      <c r="F95" s="695"/>
      <c r="G95" s="695"/>
      <c r="H95" s="705"/>
      <c r="I95" s="705"/>
      <c r="J95" s="755"/>
      <c r="K95" s="695"/>
    </row>
    <row r="96" spans="1:11">
      <c r="A96" s="694">
        <f>A95+1</f>
        <v>63</v>
      </c>
      <c r="B96" s="695" t="s">
        <v>928</v>
      </c>
      <c r="C96" s="695"/>
      <c r="D96" s="695"/>
      <c r="E96" s="695"/>
      <c r="F96" s="695" t="str">
        <f>"(Line "&amp;A94&amp;" minus Line "&amp;A95&amp;")"</f>
        <v>(Line 61 minus Line 62)</v>
      </c>
      <c r="G96" s="695"/>
      <c r="H96" s="705"/>
      <c r="I96" s="705"/>
      <c r="J96" s="705">
        <f>J94-J95</f>
        <v>0</v>
      </c>
      <c r="K96" s="695"/>
    </row>
    <row r="97" spans="1:11">
      <c r="A97" s="694"/>
    </row>
    <row r="98" spans="1:11">
      <c r="A98" s="694"/>
    </row>
    <row r="99" spans="1:11" ht="15.75">
      <c r="A99" s="689"/>
      <c r="B99" s="724" t="s">
        <v>932</v>
      </c>
      <c r="C99" s="725"/>
      <c r="D99" s="725"/>
      <c r="E99" s="762"/>
      <c r="F99" s="763"/>
      <c r="G99" s="764"/>
      <c r="H99" s="765"/>
      <c r="I99" s="725"/>
    </row>
    <row r="100" spans="1:11">
      <c r="A100" s="726"/>
      <c r="E100" s="695"/>
      <c r="F100" s="695"/>
      <c r="G100" s="695"/>
      <c r="H100" s="727"/>
      <c r="I100" s="727"/>
      <c r="J100" s="727"/>
      <c r="K100" s="695"/>
    </row>
    <row r="101" spans="1:11">
      <c r="A101" s="726" t="s">
        <v>8</v>
      </c>
      <c r="E101" s="695"/>
      <c r="F101" s="695"/>
      <c r="G101" s="695"/>
      <c r="H101" s="727"/>
      <c r="I101" s="727"/>
      <c r="J101" s="727"/>
      <c r="K101" s="695"/>
    </row>
    <row r="102" spans="1:11">
      <c r="A102" s="694" t="s">
        <v>10</v>
      </c>
      <c r="E102" s="695"/>
      <c r="F102" s="695"/>
      <c r="G102" s="695"/>
      <c r="H102" s="727"/>
      <c r="I102" s="727"/>
      <c r="J102" s="727"/>
      <c r="K102" s="695"/>
    </row>
    <row r="103" spans="1:11">
      <c r="A103" s="694">
        <f>A96+1</f>
        <v>64</v>
      </c>
      <c r="B103" s="900" t="s">
        <v>916</v>
      </c>
      <c r="C103" s="901"/>
      <c r="D103" s="901"/>
      <c r="E103" s="901"/>
      <c r="F103" s="902"/>
      <c r="G103" s="728"/>
      <c r="H103" s="903" t="s">
        <v>917</v>
      </c>
      <c r="I103" s="904"/>
      <c r="J103" s="905"/>
      <c r="K103" s="695"/>
    </row>
    <row r="104" spans="1:11">
      <c r="A104" s="694">
        <f t="shared" ref="A104:A120" si="19">A103+1</f>
        <v>65</v>
      </c>
      <c r="B104" s="729" t="s">
        <v>62</v>
      </c>
      <c r="C104" s="729" t="s">
        <v>63</v>
      </c>
      <c r="D104" s="729" t="s">
        <v>64</v>
      </c>
      <c r="E104" s="729" t="s">
        <v>65</v>
      </c>
      <c r="F104" s="729" t="s">
        <v>66</v>
      </c>
      <c r="G104" s="728"/>
      <c r="H104" s="729" t="s">
        <v>67</v>
      </c>
      <c r="I104" s="729" t="s">
        <v>68</v>
      </c>
      <c r="J104" s="729" t="s">
        <v>69</v>
      </c>
      <c r="K104" s="695"/>
    </row>
    <row r="105" spans="1:11" ht="116.45" customHeight="1">
      <c r="A105" s="694">
        <f t="shared" si="19"/>
        <v>66</v>
      </c>
      <c r="B105" s="730" t="s">
        <v>160</v>
      </c>
      <c r="C105" s="730" t="s">
        <v>918</v>
      </c>
      <c r="D105" s="730" t="s">
        <v>919</v>
      </c>
      <c r="E105" s="730" t="s">
        <v>920</v>
      </c>
      <c r="F105" s="730" t="s">
        <v>921</v>
      </c>
      <c r="G105" s="731"/>
      <c r="H105" s="730" t="s">
        <v>922</v>
      </c>
      <c r="I105" s="730" t="s">
        <v>923</v>
      </c>
      <c r="J105" s="730" t="s">
        <v>924</v>
      </c>
      <c r="K105" s="695"/>
    </row>
    <row r="106" spans="1:11">
      <c r="A106" s="694">
        <f t="shared" si="19"/>
        <v>67</v>
      </c>
      <c r="B106" s="695"/>
      <c r="C106" s="731"/>
      <c r="D106" s="731"/>
      <c r="E106" s="731"/>
      <c r="F106" s="731"/>
      <c r="G106" s="731"/>
      <c r="H106" s="731"/>
      <c r="I106" s="731"/>
      <c r="J106" s="731"/>
      <c r="K106" s="695"/>
    </row>
    <row r="107" spans="1:11">
      <c r="A107" s="694">
        <f t="shared" si="19"/>
        <v>68</v>
      </c>
      <c r="B107" s="733" t="s">
        <v>930</v>
      </c>
      <c r="C107" s="734"/>
      <c r="D107" s="735"/>
      <c r="E107" s="735"/>
      <c r="F107" s="735"/>
      <c r="G107" s="735"/>
      <c r="H107" s="736"/>
      <c r="I107" s="736"/>
      <c r="J107" s="737"/>
      <c r="K107" s="738"/>
    </row>
    <row r="108" spans="1:11">
      <c r="A108" s="694">
        <f t="shared" si="19"/>
        <v>69</v>
      </c>
      <c r="B108" s="734" t="s">
        <v>85</v>
      </c>
      <c r="C108" s="732">
        <v>31</v>
      </c>
      <c r="D108" s="739">
        <f>E108-C108+1</f>
        <v>335</v>
      </c>
      <c r="E108" s="739">
        <f>$C$26</f>
        <v>365</v>
      </c>
      <c r="F108" s="740">
        <f>D108/E108</f>
        <v>0.9178082191780822</v>
      </c>
      <c r="G108" s="735"/>
      <c r="H108" s="737"/>
      <c r="I108" s="736">
        <f>H108*F108</f>
        <v>0</v>
      </c>
      <c r="J108" s="736">
        <f t="shared" ref="J108:J119" si="20">$J107+$I108</f>
        <v>0</v>
      </c>
      <c r="K108" s="695"/>
    </row>
    <row r="109" spans="1:11">
      <c r="A109" s="694">
        <f t="shared" si="19"/>
        <v>70</v>
      </c>
      <c r="B109" s="734" t="s">
        <v>84</v>
      </c>
      <c r="C109" s="741">
        <v>28</v>
      </c>
      <c r="D109" s="739">
        <f>D108-C109</f>
        <v>307</v>
      </c>
      <c r="E109" s="739">
        <f t="shared" ref="E109:E119" si="21">$C$26</f>
        <v>365</v>
      </c>
      <c r="F109" s="740">
        <f t="shared" ref="F109:F119" si="22">D109/E109</f>
        <v>0.84109589041095889</v>
      </c>
      <c r="G109" s="735"/>
      <c r="H109" s="737"/>
      <c r="I109" s="736">
        <f t="shared" ref="I109:I119" si="23">H109*F109</f>
        <v>0</v>
      </c>
      <c r="J109" s="736">
        <f t="shared" si="20"/>
        <v>0</v>
      </c>
      <c r="K109" s="695"/>
    </row>
    <row r="110" spans="1:11">
      <c r="A110" s="694">
        <f t="shared" si="19"/>
        <v>71</v>
      </c>
      <c r="B110" s="734" t="s">
        <v>83</v>
      </c>
      <c r="C110" s="732">
        <v>31</v>
      </c>
      <c r="D110" s="739">
        <f t="shared" ref="D110:D119" si="24">D109-C110</f>
        <v>276</v>
      </c>
      <c r="E110" s="739">
        <f t="shared" si="21"/>
        <v>365</v>
      </c>
      <c r="F110" s="740">
        <f t="shared" si="22"/>
        <v>0.75616438356164384</v>
      </c>
      <c r="G110" s="735"/>
      <c r="H110" s="737"/>
      <c r="I110" s="736">
        <f t="shared" si="23"/>
        <v>0</v>
      </c>
      <c r="J110" s="736">
        <f t="shared" si="20"/>
        <v>0</v>
      </c>
      <c r="K110" s="695"/>
    </row>
    <row r="111" spans="1:11">
      <c r="A111" s="694">
        <f t="shared" si="19"/>
        <v>72</v>
      </c>
      <c r="B111" s="734" t="s">
        <v>76</v>
      </c>
      <c r="C111" s="732">
        <v>30</v>
      </c>
      <c r="D111" s="739">
        <f t="shared" si="24"/>
        <v>246</v>
      </c>
      <c r="E111" s="739">
        <f t="shared" si="21"/>
        <v>365</v>
      </c>
      <c r="F111" s="740">
        <f t="shared" si="22"/>
        <v>0.67397260273972603</v>
      </c>
      <c r="G111" s="735"/>
      <c r="H111" s="737"/>
      <c r="I111" s="736">
        <f t="shared" si="23"/>
        <v>0</v>
      </c>
      <c r="J111" s="736">
        <f t="shared" si="20"/>
        <v>0</v>
      </c>
      <c r="K111" s="695"/>
    </row>
    <row r="112" spans="1:11">
      <c r="A112" s="694">
        <f t="shared" si="19"/>
        <v>73</v>
      </c>
      <c r="B112" s="734" t="s">
        <v>75</v>
      </c>
      <c r="C112" s="732">
        <v>31</v>
      </c>
      <c r="D112" s="739">
        <f t="shared" si="24"/>
        <v>215</v>
      </c>
      <c r="E112" s="739">
        <f t="shared" si="21"/>
        <v>365</v>
      </c>
      <c r="F112" s="740">
        <f t="shared" si="22"/>
        <v>0.58904109589041098</v>
      </c>
      <c r="G112" s="735"/>
      <c r="H112" s="737"/>
      <c r="I112" s="736">
        <f t="shared" si="23"/>
        <v>0</v>
      </c>
      <c r="J112" s="736">
        <f t="shared" si="20"/>
        <v>0</v>
      </c>
      <c r="K112" s="695"/>
    </row>
    <row r="113" spans="1:11">
      <c r="A113" s="694">
        <f t="shared" si="19"/>
        <v>74</v>
      </c>
      <c r="B113" s="734" t="s">
        <v>92</v>
      </c>
      <c r="C113" s="732">
        <v>30</v>
      </c>
      <c r="D113" s="739">
        <f t="shared" si="24"/>
        <v>185</v>
      </c>
      <c r="E113" s="739">
        <f t="shared" si="21"/>
        <v>365</v>
      </c>
      <c r="F113" s="740">
        <f t="shared" si="22"/>
        <v>0.50684931506849318</v>
      </c>
      <c r="G113" s="735"/>
      <c r="H113" s="737"/>
      <c r="I113" s="736">
        <f t="shared" si="23"/>
        <v>0</v>
      </c>
      <c r="J113" s="736">
        <f t="shared" si="20"/>
        <v>0</v>
      </c>
      <c r="K113" s="695"/>
    </row>
    <row r="114" spans="1:11">
      <c r="A114" s="694">
        <f t="shared" si="19"/>
        <v>75</v>
      </c>
      <c r="B114" s="734" t="s">
        <v>82</v>
      </c>
      <c r="C114" s="732">
        <v>31</v>
      </c>
      <c r="D114" s="739">
        <f t="shared" si="24"/>
        <v>154</v>
      </c>
      <c r="E114" s="739">
        <f t="shared" si="21"/>
        <v>365</v>
      </c>
      <c r="F114" s="740">
        <f t="shared" si="22"/>
        <v>0.42191780821917807</v>
      </c>
      <c r="G114" s="735"/>
      <c r="H114" s="737"/>
      <c r="I114" s="736">
        <f t="shared" si="23"/>
        <v>0</v>
      </c>
      <c r="J114" s="736">
        <f t="shared" si="20"/>
        <v>0</v>
      </c>
      <c r="K114" s="695"/>
    </row>
    <row r="115" spans="1:11">
      <c r="A115" s="694">
        <f t="shared" si="19"/>
        <v>76</v>
      </c>
      <c r="B115" s="734" t="s">
        <v>81</v>
      </c>
      <c r="C115" s="732">
        <v>31</v>
      </c>
      <c r="D115" s="739">
        <f t="shared" si="24"/>
        <v>123</v>
      </c>
      <c r="E115" s="739">
        <f t="shared" si="21"/>
        <v>365</v>
      </c>
      <c r="F115" s="740">
        <f t="shared" si="22"/>
        <v>0.33698630136986302</v>
      </c>
      <c r="G115" s="735"/>
      <c r="H115" s="737"/>
      <c r="I115" s="736">
        <f t="shared" si="23"/>
        <v>0</v>
      </c>
      <c r="J115" s="736">
        <f t="shared" si="20"/>
        <v>0</v>
      </c>
      <c r="K115" s="695"/>
    </row>
    <row r="116" spans="1:11">
      <c r="A116" s="694">
        <f t="shared" si="19"/>
        <v>77</v>
      </c>
      <c r="B116" s="734" t="s">
        <v>80</v>
      </c>
      <c r="C116" s="732">
        <v>30</v>
      </c>
      <c r="D116" s="739">
        <f t="shared" si="24"/>
        <v>93</v>
      </c>
      <c r="E116" s="739">
        <f t="shared" si="21"/>
        <v>365</v>
      </c>
      <c r="F116" s="740">
        <f t="shared" si="22"/>
        <v>0.25479452054794521</v>
      </c>
      <c r="G116" s="735"/>
      <c r="H116" s="737"/>
      <c r="I116" s="736">
        <f t="shared" si="23"/>
        <v>0</v>
      </c>
      <c r="J116" s="736">
        <f t="shared" si="20"/>
        <v>0</v>
      </c>
      <c r="K116" s="695"/>
    </row>
    <row r="117" spans="1:11">
      <c r="A117" s="694">
        <f t="shared" si="19"/>
        <v>78</v>
      </c>
      <c r="B117" s="734" t="s">
        <v>86</v>
      </c>
      <c r="C117" s="732">
        <v>31</v>
      </c>
      <c r="D117" s="739">
        <f t="shared" si="24"/>
        <v>62</v>
      </c>
      <c r="E117" s="739">
        <f t="shared" si="21"/>
        <v>365</v>
      </c>
      <c r="F117" s="740">
        <f t="shared" si="22"/>
        <v>0.16986301369863013</v>
      </c>
      <c r="G117" s="735"/>
      <c r="H117" s="737"/>
      <c r="I117" s="736">
        <f t="shared" si="23"/>
        <v>0</v>
      </c>
      <c r="J117" s="736">
        <f t="shared" si="20"/>
        <v>0</v>
      </c>
      <c r="K117" s="695"/>
    </row>
    <row r="118" spans="1:11">
      <c r="A118" s="694">
        <f t="shared" si="19"/>
        <v>79</v>
      </c>
      <c r="B118" s="734" t="s">
        <v>79</v>
      </c>
      <c r="C118" s="732">
        <v>30</v>
      </c>
      <c r="D118" s="739">
        <f t="shared" si="24"/>
        <v>32</v>
      </c>
      <c r="E118" s="739">
        <f t="shared" si="21"/>
        <v>365</v>
      </c>
      <c r="F118" s="740">
        <f t="shared" si="22"/>
        <v>8.7671232876712329E-2</v>
      </c>
      <c r="G118" s="735"/>
      <c r="H118" s="737"/>
      <c r="I118" s="736">
        <f t="shared" si="23"/>
        <v>0</v>
      </c>
      <c r="J118" s="736">
        <f t="shared" si="20"/>
        <v>0</v>
      </c>
      <c r="K118" s="695"/>
    </row>
    <row r="119" spans="1:11">
      <c r="A119" s="694">
        <f t="shared" si="19"/>
        <v>80</v>
      </c>
      <c r="B119" s="734" t="s">
        <v>78</v>
      </c>
      <c r="C119" s="759">
        <v>31</v>
      </c>
      <c r="D119" s="739">
        <f t="shared" si="24"/>
        <v>1</v>
      </c>
      <c r="E119" s="739">
        <f t="shared" si="21"/>
        <v>365</v>
      </c>
      <c r="F119" s="740">
        <f t="shared" si="22"/>
        <v>2.7397260273972603E-3</v>
      </c>
      <c r="G119" s="735"/>
      <c r="H119" s="737"/>
      <c r="I119" s="736">
        <f t="shared" si="23"/>
        <v>0</v>
      </c>
      <c r="J119" s="754">
        <f t="shared" si="20"/>
        <v>0</v>
      </c>
      <c r="K119" s="695"/>
    </row>
    <row r="120" spans="1:11">
      <c r="A120" s="694">
        <f t="shared" si="19"/>
        <v>81</v>
      </c>
      <c r="B120" s="742" t="s">
        <v>13</v>
      </c>
      <c r="C120" s="748">
        <f>SUM(C108:C119)</f>
        <v>365</v>
      </c>
      <c r="D120" s="743">
        <f>SUM(D108:D119)</f>
        <v>2029</v>
      </c>
      <c r="E120" s="743">
        <f>SUM(E108:E119)</f>
        <v>4380</v>
      </c>
      <c r="F120" s="744"/>
      <c r="G120" s="735"/>
      <c r="H120" s="745">
        <f>SUM(H108:H119)</f>
        <v>0</v>
      </c>
      <c r="I120" s="745">
        <f>SUM(I108:I119)</f>
        <v>0</v>
      </c>
      <c r="J120" s="746"/>
      <c r="K120" s="695"/>
    </row>
    <row r="121" spans="1:11">
      <c r="A121" s="694"/>
      <c r="B121" s="747"/>
      <c r="D121" s="748"/>
      <c r="E121" s="748"/>
      <c r="F121" s="749"/>
      <c r="G121" s="739"/>
      <c r="H121" s="754"/>
      <c r="I121" s="754"/>
      <c r="J121" s="760"/>
      <c r="K121" s="695"/>
    </row>
    <row r="122" spans="1:11">
      <c r="A122" s="694"/>
      <c r="B122" s="750"/>
      <c r="C122" s="747"/>
      <c r="D122" s="748"/>
      <c r="E122" s="766"/>
      <c r="F122" s="749"/>
      <c r="G122" s="739"/>
      <c r="H122" s="754"/>
      <c r="I122" s="754"/>
      <c r="J122" s="760"/>
      <c r="K122" s="695"/>
    </row>
    <row r="123" spans="1:11">
      <c r="A123" s="694"/>
      <c r="B123" s="747"/>
      <c r="C123" s="747"/>
      <c r="D123" s="748"/>
      <c r="E123" s="767"/>
      <c r="F123" s="749"/>
      <c r="G123" s="739"/>
      <c r="H123" s="754"/>
      <c r="I123" s="754"/>
      <c r="J123" s="760"/>
      <c r="K123" s="695"/>
    </row>
    <row r="124" spans="1:11">
      <c r="A124" s="694"/>
      <c r="B124" s="747"/>
      <c r="C124" s="747"/>
      <c r="D124" s="747"/>
      <c r="E124" s="747"/>
      <c r="F124" s="749"/>
      <c r="G124" s="749"/>
      <c r="H124" s="705"/>
      <c r="I124" s="761"/>
      <c r="J124" s="760"/>
      <c r="K124" s="695"/>
    </row>
    <row r="125" spans="1:11">
      <c r="A125" s="694">
        <f>A120+1</f>
        <v>82</v>
      </c>
      <c r="B125" s="695" t="s">
        <v>926</v>
      </c>
      <c r="C125" s="695"/>
      <c r="D125" s="695"/>
      <c r="E125" s="695"/>
      <c r="F125" s="695" t="str">
        <f>"(Line "&amp;A119&amp;", &amp; Col H)"</f>
        <v>(Line 80, &amp; Col H)</v>
      </c>
      <c r="G125" s="749"/>
      <c r="H125" s="705"/>
      <c r="I125" s="760"/>
      <c r="J125" s="754">
        <f>J119</f>
        <v>0</v>
      </c>
      <c r="K125" s="695"/>
    </row>
    <row r="126" spans="1:11">
      <c r="A126" s="694">
        <f>A125+1</f>
        <v>83</v>
      </c>
      <c r="B126" s="695" t="s">
        <v>927</v>
      </c>
      <c r="C126" s="695"/>
      <c r="D126" s="695"/>
      <c r="E126" s="695"/>
      <c r="F126" s="695"/>
      <c r="G126" s="695"/>
      <c r="H126" s="705"/>
      <c r="I126" s="705"/>
      <c r="J126" s="755"/>
      <c r="K126" s="695"/>
    </row>
    <row r="127" spans="1:11">
      <c r="A127" s="694">
        <f>A126+1</f>
        <v>84</v>
      </c>
      <c r="B127" s="695" t="s">
        <v>928</v>
      </c>
      <c r="C127" s="695"/>
      <c r="D127" s="695"/>
      <c r="E127" s="695"/>
      <c r="F127" s="695" t="str">
        <f>"(Line "&amp;A125&amp;" minus Line "&amp;A126&amp;")"</f>
        <v>(Line 82 minus Line 83)</v>
      </c>
      <c r="G127" s="695"/>
      <c r="H127" s="705"/>
      <c r="I127" s="705"/>
      <c r="J127" s="705">
        <f>J125-J126</f>
        <v>0</v>
      </c>
      <c r="K127" s="695"/>
    </row>
    <row r="128" spans="1:11">
      <c r="A128" s="694"/>
      <c r="B128" s="695"/>
      <c r="C128" s="695"/>
      <c r="D128" s="695"/>
      <c r="E128" s="695"/>
      <c r="F128" s="695"/>
      <c r="G128" s="695"/>
      <c r="H128" s="705"/>
      <c r="I128" s="705"/>
      <c r="J128" s="705"/>
      <c r="K128" s="695"/>
    </row>
    <row r="129"/>
  </sheetData>
  <mergeCells count="11">
    <mergeCell ref="B72:F72"/>
    <mergeCell ref="H72:J72"/>
    <mergeCell ref="B103:F103"/>
    <mergeCell ref="H103:J103"/>
    <mergeCell ref="A1:K1"/>
    <mergeCell ref="A2:K2"/>
    <mergeCell ref="A3:K3"/>
    <mergeCell ref="B9:F9"/>
    <mergeCell ref="H9:J9"/>
    <mergeCell ref="B40:F40"/>
    <mergeCell ref="H40:J40"/>
  </mergeCells>
  <pageMargins left="0.7" right="0.7" top="0.75" bottom="0.75" header="0.3" footer="0.3"/>
  <pageSetup scale="57" fitToHeight="12" orientation="portrait" r:id="rId1"/>
  <rowBreaks count="1" manualBreakCount="1">
    <brk id="66"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E5440-1E26-40CA-B885-8F88435F34D7}">
  <dimension ref="A1:N109"/>
  <sheetViews>
    <sheetView zoomScale="80" zoomScaleNormal="80" zoomScaleSheetLayoutView="70" workbookViewId="0">
      <selection activeCell="D238" sqref="D238"/>
    </sheetView>
  </sheetViews>
  <sheetFormatPr defaultColWidth="7.44140625" defaultRowHeight="12.75"/>
  <cols>
    <col min="1" max="1" width="4.6640625" style="622" customWidth="1"/>
    <col min="2" max="2" width="49.109375" style="621" customWidth="1"/>
    <col min="3" max="3" width="15.88671875" style="621" customWidth="1"/>
    <col min="4" max="4" width="17.109375" style="621" customWidth="1"/>
    <col min="5" max="5" width="16.33203125" style="621" customWidth="1"/>
    <col min="6" max="6" width="15.88671875" style="621" customWidth="1"/>
    <col min="7" max="7" width="13" style="621" customWidth="1"/>
    <col min="8" max="8" width="12.88671875" style="621" customWidth="1"/>
    <col min="9" max="9" width="19.5546875" style="621" customWidth="1"/>
    <col min="10" max="10" width="16.21875" style="621" customWidth="1"/>
    <col min="11" max="11" width="13.88671875" style="621" customWidth="1"/>
    <col min="12" max="12" width="11.33203125" style="621" customWidth="1"/>
    <col min="13" max="16384" width="7.44140625" style="621"/>
  </cols>
  <sheetData>
    <row r="1" spans="1:11" ht="20.25">
      <c r="A1" s="896" t="s">
        <v>933</v>
      </c>
      <c r="B1" s="896"/>
      <c r="C1" s="896"/>
      <c r="D1" s="896"/>
      <c r="E1" s="896"/>
      <c r="F1" s="896"/>
      <c r="G1" s="896"/>
      <c r="H1" s="896"/>
      <c r="I1" s="896"/>
      <c r="J1" s="896"/>
      <c r="K1" s="896"/>
    </row>
    <row r="2" spans="1:11" ht="20.25">
      <c r="A2" s="896" t="s">
        <v>846</v>
      </c>
      <c r="B2" s="896"/>
      <c r="C2" s="896"/>
      <c r="D2" s="896"/>
      <c r="E2" s="896"/>
      <c r="F2" s="896"/>
      <c r="G2" s="896"/>
      <c r="H2" s="896"/>
      <c r="I2" s="896"/>
      <c r="J2" s="896"/>
      <c r="K2" s="896"/>
    </row>
    <row r="3" spans="1:11" ht="20.25">
      <c r="A3" s="896" t="s">
        <v>1009</v>
      </c>
      <c r="B3" s="896"/>
      <c r="C3" s="896"/>
      <c r="D3" s="896"/>
      <c r="E3" s="896"/>
      <c r="F3" s="896"/>
      <c r="G3" s="896"/>
      <c r="H3" s="896"/>
      <c r="I3" s="896"/>
      <c r="J3" s="896"/>
      <c r="K3" s="896"/>
    </row>
    <row r="4" spans="1:11" ht="20.25">
      <c r="A4" s="711"/>
      <c r="D4" s="695"/>
      <c r="E4" s="721"/>
      <c r="F4" s="721"/>
      <c r="G4" s="721"/>
      <c r="H4" s="768"/>
      <c r="I4" s="769"/>
      <c r="J4" s="769"/>
      <c r="K4" s="770" t="s">
        <v>598</v>
      </c>
    </row>
    <row r="5" spans="1:11">
      <c r="A5" s="626"/>
      <c r="B5" s="771"/>
      <c r="C5" s="628"/>
      <c r="D5" s="628"/>
      <c r="E5" s="628"/>
      <c r="F5" s="628"/>
      <c r="G5" s="628"/>
      <c r="H5" s="626"/>
      <c r="I5" s="626"/>
      <c r="J5" s="626"/>
      <c r="K5" s="628"/>
    </row>
    <row r="6" spans="1:11" s="623" customFormat="1" ht="15.75" customHeight="1">
      <c r="A6" s="626"/>
      <c r="B6" s="772" t="s">
        <v>934</v>
      </c>
      <c r="C6" s="723"/>
      <c r="E6" s="723"/>
      <c r="F6" s="723"/>
      <c r="G6" s="723"/>
      <c r="H6" s="723"/>
    </row>
    <row r="7" spans="1:11">
      <c r="A7" s="626"/>
      <c r="B7" s="771"/>
      <c r="C7" s="628"/>
      <c r="D7" s="628"/>
      <c r="E7" s="628"/>
      <c r="F7" s="628"/>
      <c r="G7" s="628"/>
      <c r="H7" s="626"/>
      <c r="I7" s="626"/>
      <c r="J7" s="626"/>
      <c r="K7" s="628"/>
    </row>
    <row r="8" spans="1:11">
      <c r="A8" s="626"/>
      <c r="B8" s="630" t="s">
        <v>190</v>
      </c>
      <c r="C8" s="630" t="s">
        <v>191</v>
      </c>
      <c r="D8" s="630" t="s">
        <v>192</v>
      </c>
      <c r="E8" s="630" t="s">
        <v>193</v>
      </c>
      <c r="F8" s="630" t="s">
        <v>195</v>
      </c>
      <c r="G8" s="630" t="s">
        <v>194</v>
      </c>
      <c r="H8" s="630" t="s">
        <v>196</v>
      </c>
      <c r="I8" s="630" t="s">
        <v>197</v>
      </c>
      <c r="J8" s="630" t="s">
        <v>198</v>
      </c>
      <c r="K8" s="630" t="s">
        <v>935</v>
      </c>
    </row>
    <row r="9" spans="1:11">
      <c r="A9" s="626"/>
      <c r="B9" s="630"/>
      <c r="C9" s="630"/>
      <c r="D9" s="632">
        <v>1</v>
      </c>
      <c r="E9" s="632">
        <v>1</v>
      </c>
      <c r="F9" s="631" t="s">
        <v>859</v>
      </c>
      <c r="G9" s="630"/>
      <c r="H9" s="630"/>
      <c r="I9" s="630" t="s">
        <v>860</v>
      </c>
      <c r="J9" s="630" t="s">
        <v>936</v>
      </c>
      <c r="K9" s="630" t="s">
        <v>937</v>
      </c>
    </row>
    <row r="10" spans="1:11">
      <c r="A10" s="626" t="s">
        <v>8</v>
      </c>
      <c r="B10" s="630"/>
      <c r="C10" s="630"/>
      <c r="D10" s="630" t="s">
        <v>862</v>
      </c>
      <c r="E10" s="630" t="s">
        <v>863</v>
      </c>
      <c r="F10" s="630" t="s">
        <v>16</v>
      </c>
      <c r="G10" s="630" t="s">
        <v>773</v>
      </c>
      <c r="H10" s="630" t="s">
        <v>774</v>
      </c>
      <c r="I10" s="630" t="s">
        <v>938</v>
      </c>
      <c r="J10" s="630" t="s">
        <v>939</v>
      </c>
      <c r="K10" s="630" t="s">
        <v>608</v>
      </c>
    </row>
    <row r="11" spans="1:11">
      <c r="A11" s="626" t="s">
        <v>10</v>
      </c>
      <c r="B11" s="634" t="s">
        <v>865</v>
      </c>
      <c r="C11" s="634" t="s">
        <v>940</v>
      </c>
      <c r="D11" s="634" t="s">
        <v>775</v>
      </c>
      <c r="E11" s="634" t="s">
        <v>867</v>
      </c>
      <c r="F11" s="634" t="s">
        <v>775</v>
      </c>
      <c r="G11" s="634" t="s">
        <v>775</v>
      </c>
      <c r="H11" s="634" t="s">
        <v>775</v>
      </c>
      <c r="I11" s="634" t="s">
        <v>941</v>
      </c>
      <c r="J11" s="634" t="s">
        <v>686</v>
      </c>
      <c r="K11" s="634" t="s">
        <v>942</v>
      </c>
    </row>
    <row r="12" spans="1:11">
      <c r="B12" s="628"/>
      <c r="C12" s="628"/>
      <c r="D12" s="628"/>
      <c r="E12" s="628"/>
      <c r="F12" s="628"/>
      <c r="G12" s="657"/>
      <c r="H12" s="657"/>
      <c r="I12" s="628"/>
      <c r="J12" s="628"/>
      <c r="K12" s="628"/>
    </row>
    <row r="13" spans="1:11">
      <c r="A13" s="626">
        <v>1</v>
      </c>
      <c r="B13" s="773"/>
      <c r="C13" s="774"/>
      <c r="D13" s="775"/>
      <c r="E13" s="775"/>
      <c r="F13" s="775"/>
      <c r="G13" s="775"/>
      <c r="H13" s="776"/>
      <c r="I13" s="776"/>
      <c r="J13" s="777"/>
      <c r="K13" s="778"/>
    </row>
    <row r="14" spans="1:11">
      <c r="A14" s="626">
        <f>A13+1</f>
        <v>2</v>
      </c>
      <c r="B14" s="779"/>
      <c r="C14" s="780"/>
      <c r="D14" s="643"/>
      <c r="E14" s="643"/>
      <c r="F14" s="643"/>
      <c r="G14" s="643"/>
      <c r="H14" s="781"/>
      <c r="I14" s="776"/>
      <c r="J14" s="777"/>
      <c r="K14" s="778"/>
    </row>
    <row r="15" spans="1:11">
      <c r="A15" s="626">
        <f>A14+1</f>
        <v>3</v>
      </c>
      <c r="B15" s="773"/>
      <c r="C15" s="780"/>
      <c r="D15" s="643"/>
      <c r="E15" s="643"/>
      <c r="F15" s="643"/>
      <c r="G15" s="643"/>
      <c r="H15" s="781"/>
      <c r="I15" s="776"/>
      <c r="J15" s="777"/>
      <c r="K15" s="778"/>
    </row>
    <row r="16" spans="1:11">
      <c r="A16" s="626">
        <f t="shared" ref="A16:A26" si="0">A15+1</f>
        <v>4</v>
      </c>
      <c r="B16" s="779"/>
      <c r="C16" s="780"/>
      <c r="D16" s="643"/>
      <c r="E16" s="643"/>
      <c r="F16" s="643"/>
      <c r="G16" s="643"/>
      <c r="H16" s="643"/>
      <c r="I16" s="776"/>
      <c r="J16" s="777"/>
      <c r="K16" s="778"/>
    </row>
    <row r="17" spans="1:11">
      <c r="A17" s="626">
        <f t="shared" si="0"/>
        <v>5</v>
      </c>
      <c r="B17" s="641"/>
      <c r="C17" s="780"/>
      <c r="D17" s="643"/>
      <c r="E17" s="643"/>
      <c r="F17" s="643"/>
      <c r="G17" s="643"/>
      <c r="H17" s="781"/>
      <c r="I17" s="776"/>
      <c r="J17" s="777"/>
      <c r="K17" s="782"/>
    </row>
    <row r="18" spans="1:11">
      <c r="A18" s="626">
        <f t="shared" si="0"/>
        <v>6</v>
      </c>
      <c r="B18" s="641"/>
      <c r="C18" s="780"/>
      <c r="D18" s="643"/>
      <c r="E18" s="643"/>
      <c r="F18" s="643"/>
      <c r="G18" s="643"/>
      <c r="H18" s="781"/>
      <c r="I18" s="776"/>
      <c r="J18" s="777"/>
      <c r="K18" s="777"/>
    </row>
    <row r="19" spans="1:11">
      <c r="A19" s="626">
        <f t="shared" si="0"/>
        <v>7</v>
      </c>
      <c r="B19" s="641"/>
      <c r="C19" s="780"/>
      <c r="D19" s="643"/>
      <c r="E19" s="643"/>
      <c r="F19" s="643"/>
      <c r="G19" s="643"/>
      <c r="H19" s="781"/>
      <c r="I19" s="776"/>
      <c r="J19" s="777"/>
      <c r="K19" s="777"/>
    </row>
    <row r="20" spans="1:11">
      <c r="A20" s="626">
        <f t="shared" si="0"/>
        <v>8</v>
      </c>
      <c r="B20" s="641"/>
      <c r="C20" s="780"/>
      <c r="D20" s="643"/>
      <c r="E20" s="643"/>
      <c r="F20" s="643"/>
      <c r="G20" s="643"/>
      <c r="H20" s="781"/>
      <c r="I20" s="776"/>
      <c r="J20" s="777"/>
      <c r="K20" s="777"/>
    </row>
    <row r="21" spans="1:11">
      <c r="A21" s="626">
        <f t="shared" si="0"/>
        <v>9</v>
      </c>
      <c r="B21" s="641"/>
      <c r="C21" s="780"/>
      <c r="D21" s="643"/>
      <c r="E21" s="643"/>
      <c r="F21" s="643"/>
      <c r="G21" s="643"/>
      <c r="H21" s="781"/>
      <c r="I21" s="776"/>
      <c r="J21" s="777"/>
      <c r="K21" s="777"/>
    </row>
    <row r="22" spans="1:11">
      <c r="A22" s="626">
        <f t="shared" si="0"/>
        <v>10</v>
      </c>
      <c r="B22" s="641"/>
      <c r="C22" s="780"/>
      <c r="D22" s="643"/>
      <c r="E22" s="643"/>
      <c r="F22" s="643"/>
      <c r="G22" s="643"/>
      <c r="H22" s="781"/>
      <c r="I22" s="776"/>
      <c r="J22" s="777"/>
      <c r="K22" s="777"/>
    </row>
    <row r="23" spans="1:11">
      <c r="A23" s="626">
        <f t="shared" si="0"/>
        <v>11</v>
      </c>
      <c r="B23" s="783"/>
      <c r="C23" s="784"/>
      <c r="D23" s="785"/>
      <c r="E23" s="785"/>
      <c r="F23" s="785"/>
      <c r="G23" s="785" t="s">
        <v>2</v>
      </c>
      <c r="H23" s="785"/>
      <c r="I23" s="786"/>
      <c r="J23" s="787"/>
      <c r="K23" s="787"/>
    </row>
    <row r="24" spans="1:11">
      <c r="A24" s="626">
        <f t="shared" si="0"/>
        <v>12</v>
      </c>
      <c r="B24" s="788" t="s">
        <v>943</v>
      </c>
      <c r="C24" s="789">
        <f>SUM(C13:C22)</f>
        <v>0</v>
      </c>
      <c r="D24" s="785">
        <f>SUM(D13:D22)</f>
        <v>0</v>
      </c>
      <c r="E24" s="785">
        <f>SUM(E13:E22)</f>
        <v>0</v>
      </c>
      <c r="F24" s="785"/>
      <c r="G24" s="785">
        <f>SUM(G13:G22)</f>
        <v>0</v>
      </c>
      <c r="H24" s="785">
        <f>SUM(H13:H22)</f>
        <v>0</v>
      </c>
      <c r="I24" s="786"/>
      <c r="J24" s="787"/>
      <c r="K24" s="787"/>
    </row>
    <row r="25" spans="1:11" ht="12.75" customHeight="1" thickBot="1">
      <c r="A25" s="626">
        <f t="shared" si="0"/>
        <v>13</v>
      </c>
      <c r="B25" s="788" t="s">
        <v>944</v>
      </c>
      <c r="C25" s="785"/>
      <c r="D25" s="790">
        <v>0</v>
      </c>
      <c r="E25" s="790">
        <v>0</v>
      </c>
      <c r="F25" s="790">
        <v>1</v>
      </c>
      <c r="G25" s="790">
        <v>1</v>
      </c>
      <c r="H25" s="790">
        <v>1</v>
      </c>
      <c r="I25" s="791"/>
      <c r="J25" s="787"/>
      <c r="K25" s="787"/>
    </row>
    <row r="26" spans="1:11" ht="13.5" thickBot="1">
      <c r="A26" s="626">
        <f t="shared" si="0"/>
        <v>14</v>
      </c>
      <c r="B26" s="788" t="str">
        <f>"Total   (ln "&amp;A24&amp;" * ln "&amp;A25&amp;")"</f>
        <v>Total   (ln 12 * ln 13)</v>
      </c>
      <c r="C26" s="783"/>
      <c r="D26" s="785">
        <f>D24*D25</f>
        <v>0</v>
      </c>
      <c r="E26" s="785">
        <f>E24*E25</f>
        <v>0</v>
      </c>
      <c r="F26" s="785"/>
      <c r="G26" s="785">
        <f>G24*G25</f>
        <v>0</v>
      </c>
      <c r="H26" s="792">
        <f>H24*H25</f>
        <v>0</v>
      </c>
      <c r="I26" s="793">
        <f>SUM(E26:H26)</f>
        <v>0</v>
      </c>
      <c r="J26" s="787"/>
      <c r="K26" s="787"/>
    </row>
    <row r="27" spans="1:11">
      <c r="A27" s="626"/>
      <c r="B27" s="794"/>
      <c r="C27" s="795"/>
      <c r="D27" s="787"/>
      <c r="E27" s="787"/>
      <c r="F27" s="787"/>
      <c r="G27" s="787"/>
      <c r="H27" s="787"/>
      <c r="I27" s="787"/>
      <c r="J27" s="787"/>
      <c r="K27" s="628"/>
    </row>
    <row r="28" spans="1:11">
      <c r="A28" s="626"/>
      <c r="B28" s="794"/>
      <c r="C28" s="795"/>
      <c r="D28" s="787"/>
      <c r="E28" s="787"/>
      <c r="F28" s="787"/>
      <c r="G28" s="787"/>
      <c r="H28" s="787"/>
      <c r="I28" s="787"/>
      <c r="J28" s="787"/>
      <c r="K28" s="628"/>
    </row>
    <row r="29" spans="1:11" ht="12.75" customHeight="1">
      <c r="A29" s="626"/>
      <c r="B29" s="796"/>
      <c r="C29" s="796"/>
      <c r="D29" s="796"/>
      <c r="E29" s="796"/>
      <c r="F29" s="796"/>
      <c r="G29" s="796"/>
      <c r="H29" s="796"/>
      <c r="I29" s="796"/>
      <c r="J29" s="796"/>
      <c r="K29" s="796"/>
    </row>
    <row r="30" spans="1:11" s="623" customFormat="1" ht="15.75">
      <c r="A30" s="626"/>
      <c r="B30" s="772" t="s">
        <v>945</v>
      </c>
      <c r="C30" s="723"/>
      <c r="E30" s="723"/>
      <c r="F30" s="723"/>
      <c r="G30" s="723"/>
      <c r="H30" s="723"/>
    </row>
    <row r="31" spans="1:11" ht="12.75" customHeight="1">
      <c r="A31" s="626"/>
      <c r="B31" s="796"/>
      <c r="C31" s="796"/>
      <c r="D31" s="796"/>
      <c r="E31" s="796"/>
      <c r="F31" s="796"/>
      <c r="G31" s="796"/>
      <c r="H31" s="796"/>
      <c r="I31" s="796"/>
      <c r="J31" s="796"/>
      <c r="K31" s="796"/>
    </row>
    <row r="32" spans="1:11">
      <c r="A32" s="626"/>
      <c r="B32" s="630" t="s">
        <v>190</v>
      </c>
      <c r="C32" s="630" t="s">
        <v>191</v>
      </c>
      <c r="D32" s="630" t="s">
        <v>192</v>
      </c>
      <c r="E32" s="630" t="s">
        <v>193</v>
      </c>
      <c r="F32" s="630" t="s">
        <v>195</v>
      </c>
      <c r="G32" s="630" t="s">
        <v>194</v>
      </c>
      <c r="H32" s="630" t="s">
        <v>196</v>
      </c>
      <c r="I32" s="630" t="s">
        <v>197</v>
      </c>
      <c r="J32" s="630" t="s">
        <v>198</v>
      </c>
      <c r="K32" s="630" t="s">
        <v>935</v>
      </c>
    </row>
    <row r="33" spans="1:11">
      <c r="A33" s="626"/>
      <c r="B33" s="630"/>
      <c r="C33" s="630"/>
      <c r="D33" s="632">
        <v>1</v>
      </c>
      <c r="E33" s="632">
        <v>1</v>
      </c>
      <c r="F33" s="631" t="s">
        <v>859</v>
      </c>
      <c r="G33" s="630"/>
      <c r="H33" s="630"/>
      <c r="I33" s="630" t="s">
        <v>860</v>
      </c>
      <c r="J33" s="630" t="s">
        <v>936</v>
      </c>
      <c r="K33" s="630" t="s">
        <v>937</v>
      </c>
    </row>
    <row r="34" spans="1:11">
      <c r="A34" s="626" t="s">
        <v>8</v>
      </c>
      <c r="B34" s="630"/>
      <c r="C34" s="630"/>
      <c r="D34" s="630" t="s">
        <v>862</v>
      </c>
      <c r="E34" s="630" t="s">
        <v>863</v>
      </c>
      <c r="F34" s="630" t="s">
        <v>16</v>
      </c>
      <c r="G34" s="630" t="s">
        <v>773</v>
      </c>
      <c r="H34" s="630" t="s">
        <v>774</v>
      </c>
      <c r="I34" s="630" t="s">
        <v>938</v>
      </c>
      <c r="J34" s="630" t="s">
        <v>939</v>
      </c>
      <c r="K34" s="630" t="s">
        <v>608</v>
      </c>
    </row>
    <row r="35" spans="1:11">
      <c r="A35" s="626" t="s">
        <v>10</v>
      </c>
      <c r="B35" s="634" t="s">
        <v>865</v>
      </c>
      <c r="C35" s="634" t="s">
        <v>940</v>
      </c>
      <c r="D35" s="634" t="s">
        <v>775</v>
      </c>
      <c r="E35" s="634" t="s">
        <v>867</v>
      </c>
      <c r="F35" s="634" t="s">
        <v>775</v>
      </c>
      <c r="G35" s="634" t="s">
        <v>775</v>
      </c>
      <c r="H35" s="634" t="s">
        <v>775</v>
      </c>
      <c r="I35" s="634" t="s">
        <v>941</v>
      </c>
      <c r="J35" s="634" t="s">
        <v>686</v>
      </c>
      <c r="K35" s="634" t="s">
        <v>946</v>
      </c>
    </row>
    <row r="36" spans="1:11" ht="12.75" customHeight="1">
      <c r="B36" s="628"/>
      <c r="C36" s="797"/>
      <c r="D36" s="628"/>
      <c r="E36" s="628"/>
      <c r="F36" s="628"/>
      <c r="G36" s="797"/>
      <c r="H36" s="797"/>
      <c r="I36" s="797"/>
      <c r="J36" s="797"/>
      <c r="K36" s="628"/>
    </row>
    <row r="37" spans="1:11">
      <c r="A37" s="626">
        <f>A26+1</f>
        <v>15</v>
      </c>
      <c r="B37" s="773"/>
      <c r="C37" s="775"/>
      <c r="D37" s="775"/>
      <c r="E37" s="775"/>
      <c r="F37" s="775"/>
      <c r="G37" s="775"/>
      <c r="H37" s="776"/>
      <c r="I37" s="775"/>
      <c r="J37" s="774"/>
      <c r="K37" s="798"/>
    </row>
    <row r="38" spans="1:11">
      <c r="A38" s="626">
        <f t="shared" ref="A38:A68" si="1">A37+1</f>
        <v>16</v>
      </c>
      <c r="B38" s="779"/>
      <c r="C38" s="775"/>
      <c r="D38" s="775"/>
      <c r="E38" s="775"/>
      <c r="F38" s="775"/>
      <c r="G38" s="775"/>
      <c r="H38" s="776"/>
      <c r="I38" s="775"/>
      <c r="J38" s="774"/>
      <c r="K38" s="798"/>
    </row>
    <row r="39" spans="1:11">
      <c r="A39" s="626">
        <f t="shared" si="1"/>
        <v>17</v>
      </c>
      <c r="B39" s="773"/>
      <c r="C39" s="775"/>
      <c r="D39" s="775"/>
      <c r="E39" s="775"/>
      <c r="F39" s="775"/>
      <c r="G39" s="775"/>
      <c r="H39" s="776"/>
      <c r="I39" s="775"/>
      <c r="J39" s="774"/>
      <c r="K39" s="798"/>
    </row>
    <row r="40" spans="1:11">
      <c r="A40" s="626">
        <f t="shared" si="1"/>
        <v>18</v>
      </c>
      <c r="B40" s="779"/>
      <c r="C40" s="643"/>
      <c r="D40" s="643"/>
      <c r="E40" s="643"/>
      <c r="F40" s="643"/>
      <c r="G40" s="643"/>
      <c r="H40" s="781"/>
      <c r="I40" s="775"/>
      <c r="J40" s="774"/>
      <c r="K40" s="798"/>
    </row>
    <row r="41" spans="1:11">
      <c r="A41" s="626">
        <f t="shared" si="1"/>
        <v>19</v>
      </c>
      <c r="B41" s="773"/>
      <c r="C41" s="643"/>
      <c r="D41" s="643"/>
      <c r="E41" s="643"/>
      <c r="F41" s="643"/>
      <c r="G41" s="643"/>
      <c r="H41" s="781"/>
      <c r="I41" s="775"/>
      <c r="J41" s="774"/>
      <c r="K41" s="798"/>
    </row>
    <row r="42" spans="1:11">
      <c r="A42" s="626">
        <f t="shared" si="1"/>
        <v>20</v>
      </c>
      <c r="B42" s="799"/>
      <c r="C42" s="643"/>
      <c r="D42" s="643"/>
      <c r="E42" s="643"/>
      <c r="F42" s="643"/>
      <c r="G42" s="643"/>
      <c r="H42" s="781"/>
      <c r="I42" s="775"/>
      <c r="J42" s="774"/>
      <c r="K42" s="798"/>
    </row>
    <row r="43" spans="1:11">
      <c r="A43" s="626">
        <f t="shared" si="1"/>
        <v>21</v>
      </c>
      <c r="B43" s="773"/>
      <c r="C43" s="643"/>
      <c r="D43" s="643"/>
      <c r="E43" s="643"/>
      <c r="F43" s="643"/>
      <c r="G43" s="643"/>
      <c r="H43" s="781"/>
      <c r="I43" s="775"/>
      <c r="J43" s="774"/>
      <c r="K43" s="798"/>
    </row>
    <row r="44" spans="1:11">
      <c r="A44" s="626">
        <f t="shared" si="1"/>
        <v>22</v>
      </c>
      <c r="B44" s="800"/>
      <c r="C44" s="643"/>
      <c r="D44" s="643"/>
      <c r="E44" s="643"/>
      <c r="F44" s="643"/>
      <c r="G44" s="643"/>
      <c r="H44" s="781"/>
      <c r="I44" s="775"/>
      <c r="J44" s="774"/>
      <c r="K44" s="798"/>
    </row>
    <row r="45" spans="1:11">
      <c r="A45" s="626">
        <f t="shared" si="1"/>
        <v>23</v>
      </c>
      <c r="B45" s="800"/>
      <c r="C45" s="643"/>
      <c r="D45" s="775"/>
      <c r="E45" s="775"/>
      <c r="F45" s="775"/>
      <c r="G45" s="775"/>
      <c r="H45" s="776"/>
      <c r="I45" s="775"/>
      <c r="J45" s="774"/>
      <c r="K45" s="798"/>
    </row>
    <row r="46" spans="1:11" s="721" customFormat="1">
      <c r="A46" s="626">
        <f t="shared" si="1"/>
        <v>24</v>
      </c>
      <c r="B46" s="800"/>
      <c r="C46" s="780"/>
      <c r="D46" s="780"/>
      <c r="E46" s="780"/>
      <c r="F46" s="780"/>
      <c r="G46" s="780"/>
      <c r="H46" s="801"/>
      <c r="I46" s="782"/>
      <c r="J46" s="782"/>
      <c r="K46" s="798"/>
    </row>
    <row r="47" spans="1:11">
      <c r="A47" s="626">
        <f t="shared" si="1"/>
        <v>25</v>
      </c>
      <c r="B47" s="800"/>
      <c r="C47" s="780"/>
      <c r="D47" s="780"/>
      <c r="E47" s="780"/>
      <c r="F47" s="780"/>
      <c r="G47" s="780"/>
      <c r="H47" s="801"/>
      <c r="I47" s="782"/>
      <c r="J47" s="782"/>
      <c r="K47" s="798"/>
    </row>
    <row r="48" spans="1:11">
      <c r="A48" s="626">
        <f t="shared" si="1"/>
        <v>26</v>
      </c>
      <c r="B48" s="802"/>
      <c r="C48" s="780"/>
      <c r="D48" s="780"/>
      <c r="E48" s="780"/>
      <c r="F48" s="780"/>
      <c r="G48" s="780"/>
      <c r="H48" s="801"/>
      <c r="I48" s="782"/>
      <c r="J48" s="782"/>
      <c r="K48" s="798"/>
    </row>
    <row r="49" spans="1:11">
      <c r="A49" s="626">
        <f t="shared" si="1"/>
        <v>27</v>
      </c>
      <c r="B49" s="800"/>
      <c r="C49" s="780"/>
      <c r="D49" s="780"/>
      <c r="E49" s="780"/>
      <c r="F49" s="780"/>
      <c r="G49" s="780"/>
      <c r="H49" s="801"/>
      <c r="I49" s="782"/>
      <c r="J49" s="782"/>
      <c r="K49" s="798"/>
    </row>
    <row r="50" spans="1:11">
      <c r="A50" s="626">
        <f t="shared" si="1"/>
        <v>28</v>
      </c>
      <c r="B50" s="800"/>
      <c r="C50" s="780"/>
      <c r="D50" s="780"/>
      <c r="E50" s="780"/>
      <c r="F50" s="780"/>
      <c r="G50" s="780"/>
      <c r="H50" s="801"/>
      <c r="I50" s="782"/>
      <c r="J50" s="782"/>
      <c r="K50" s="798"/>
    </row>
    <row r="51" spans="1:11">
      <c r="A51" s="626">
        <f t="shared" si="1"/>
        <v>29</v>
      </c>
      <c r="B51" s="800"/>
      <c r="C51" s="780"/>
      <c r="D51" s="780"/>
      <c r="E51" s="780"/>
      <c r="F51" s="780"/>
      <c r="G51" s="780"/>
      <c r="H51" s="801"/>
      <c r="I51" s="782"/>
      <c r="J51" s="782"/>
      <c r="K51" s="798"/>
    </row>
    <row r="52" spans="1:11">
      <c r="A52" s="626">
        <f t="shared" si="1"/>
        <v>30</v>
      </c>
      <c r="B52" s="800"/>
      <c r="C52" s="780"/>
      <c r="D52" s="780"/>
      <c r="E52" s="780"/>
      <c r="F52" s="780"/>
      <c r="G52" s="780"/>
      <c r="H52" s="801"/>
      <c r="I52" s="782"/>
      <c r="J52" s="782"/>
      <c r="K52" s="778"/>
    </row>
    <row r="53" spans="1:11">
      <c r="A53" s="626">
        <f t="shared" si="1"/>
        <v>31</v>
      </c>
      <c r="B53" s="800"/>
      <c r="C53" s="780"/>
      <c r="D53" s="780"/>
      <c r="E53" s="780"/>
      <c r="F53" s="780"/>
      <c r="G53" s="780"/>
      <c r="H53" s="801"/>
      <c r="I53" s="782"/>
      <c r="J53" s="782"/>
      <c r="K53" s="778"/>
    </row>
    <row r="54" spans="1:11">
      <c r="A54" s="626">
        <f t="shared" si="1"/>
        <v>32</v>
      </c>
      <c r="B54" s="800"/>
      <c r="C54" s="780"/>
      <c r="D54" s="780"/>
      <c r="E54" s="780"/>
      <c r="F54" s="780"/>
      <c r="G54" s="780"/>
      <c r="H54" s="801"/>
      <c r="I54" s="782"/>
      <c r="J54" s="782"/>
      <c r="K54" s="778"/>
    </row>
    <row r="55" spans="1:11">
      <c r="A55" s="626">
        <f t="shared" si="1"/>
        <v>33</v>
      </c>
      <c r="B55" s="800"/>
      <c r="C55" s="780"/>
      <c r="D55" s="780"/>
      <c r="E55" s="780"/>
      <c r="F55" s="780"/>
      <c r="G55" s="780"/>
      <c r="H55" s="801"/>
      <c r="I55" s="782"/>
      <c r="J55" s="782"/>
      <c r="K55" s="778"/>
    </row>
    <row r="56" spans="1:11">
      <c r="A56" s="626">
        <f t="shared" si="1"/>
        <v>34</v>
      </c>
      <c r="B56" s="800"/>
      <c r="C56" s="780"/>
      <c r="D56" s="780"/>
      <c r="E56" s="780"/>
      <c r="F56" s="780"/>
      <c r="G56" s="780"/>
      <c r="H56" s="801"/>
      <c r="I56" s="782"/>
      <c r="J56" s="782"/>
      <c r="K56" s="778"/>
    </row>
    <row r="57" spans="1:11">
      <c r="A57" s="626">
        <f t="shared" si="1"/>
        <v>35</v>
      </c>
      <c r="B57" s="800"/>
      <c r="C57" s="780"/>
      <c r="D57" s="780"/>
      <c r="E57" s="780"/>
      <c r="F57" s="780"/>
      <c r="G57" s="780"/>
      <c r="H57" s="801"/>
      <c r="I57" s="782"/>
      <c r="J57" s="782"/>
      <c r="K57" s="778"/>
    </row>
    <row r="58" spans="1:11">
      <c r="A58" s="626">
        <f t="shared" si="1"/>
        <v>36</v>
      </c>
      <c r="B58" s="800"/>
      <c r="C58" s="780"/>
      <c r="D58" s="780"/>
      <c r="E58" s="780"/>
      <c r="F58" s="780"/>
      <c r="G58" s="780"/>
      <c r="H58" s="801"/>
      <c r="I58" s="782"/>
      <c r="J58" s="782"/>
      <c r="K58" s="778"/>
    </row>
    <row r="59" spans="1:11">
      <c r="A59" s="626">
        <f t="shared" si="1"/>
        <v>37</v>
      </c>
      <c r="B59" s="800"/>
      <c r="C59" s="780"/>
      <c r="D59" s="780"/>
      <c r="E59" s="780"/>
      <c r="F59" s="780"/>
      <c r="G59" s="780"/>
      <c r="H59" s="801"/>
      <c r="I59" s="782"/>
      <c r="J59" s="782"/>
      <c r="K59" s="778"/>
    </row>
    <row r="60" spans="1:11">
      <c r="A60" s="626">
        <f t="shared" si="1"/>
        <v>38</v>
      </c>
      <c r="B60" s="800"/>
      <c r="C60" s="780"/>
      <c r="D60" s="780"/>
      <c r="E60" s="780"/>
      <c r="F60" s="780"/>
      <c r="G60" s="780"/>
      <c r="H60" s="801"/>
      <c r="I60" s="782"/>
      <c r="J60" s="782"/>
      <c r="K60" s="778"/>
    </row>
    <row r="61" spans="1:11">
      <c r="A61" s="626">
        <f t="shared" si="1"/>
        <v>39</v>
      </c>
      <c r="B61" s="800"/>
      <c r="C61" s="780"/>
      <c r="D61" s="780"/>
      <c r="E61" s="780"/>
      <c r="F61" s="780"/>
      <c r="G61" s="780"/>
      <c r="H61" s="801"/>
      <c r="I61" s="782"/>
      <c r="J61" s="782"/>
      <c r="K61" s="778"/>
    </row>
    <row r="62" spans="1:11">
      <c r="A62" s="626">
        <f t="shared" si="1"/>
        <v>40</v>
      </c>
      <c r="B62" s="800"/>
      <c r="C62" s="780"/>
      <c r="D62" s="780"/>
      <c r="E62" s="780"/>
      <c r="F62" s="780"/>
      <c r="G62" s="780"/>
      <c r="H62" s="801"/>
      <c r="I62" s="782"/>
      <c r="J62" s="782"/>
      <c r="K62" s="778"/>
    </row>
    <row r="63" spans="1:11">
      <c r="A63" s="626">
        <f t="shared" si="1"/>
        <v>41</v>
      </c>
      <c r="B63" s="800"/>
      <c r="C63" s="780"/>
      <c r="D63" s="780"/>
      <c r="E63" s="780"/>
      <c r="F63" s="780"/>
      <c r="G63" s="780"/>
      <c r="H63" s="801"/>
      <c r="I63" s="782"/>
      <c r="J63" s="782"/>
      <c r="K63" s="778"/>
    </row>
    <row r="64" spans="1:11">
      <c r="A64" s="626">
        <f t="shared" si="1"/>
        <v>42</v>
      </c>
      <c r="B64" s="800"/>
      <c r="C64" s="780"/>
      <c r="D64" s="780"/>
      <c r="E64" s="780"/>
      <c r="F64" s="780"/>
      <c r="G64" s="780"/>
      <c r="H64" s="801"/>
      <c r="I64" s="782"/>
      <c r="J64" s="782"/>
      <c r="K64" s="778"/>
    </row>
    <row r="65" spans="1:14" ht="12.75" customHeight="1">
      <c r="A65" s="626">
        <f t="shared" si="1"/>
        <v>43</v>
      </c>
      <c r="B65" s="783"/>
      <c r="C65" s="789"/>
      <c r="D65" s="789"/>
      <c r="E65" s="789"/>
      <c r="F65" s="789"/>
      <c r="G65" s="789"/>
      <c r="H65" s="789"/>
      <c r="I65" s="789"/>
      <c r="J65" s="787"/>
      <c r="K65" s="787"/>
    </row>
    <row r="66" spans="1:14" ht="12.75" customHeight="1">
      <c r="A66" s="626">
        <f t="shared" si="1"/>
        <v>44</v>
      </c>
      <c r="B66" s="788" t="s">
        <v>943</v>
      </c>
      <c r="C66" s="785">
        <f>SUM(C37:C64)</f>
        <v>0</v>
      </c>
      <c r="D66" s="785">
        <f>SUM(D37:D64)</f>
        <v>0</v>
      </c>
      <c r="E66" s="785">
        <f>SUM(E37:E64)</f>
        <v>0</v>
      </c>
      <c r="F66" s="785"/>
      <c r="G66" s="803">
        <f>SUM(G37:G64)</f>
        <v>0</v>
      </c>
      <c r="H66" s="803">
        <f>SUM(H37:H64)</f>
        <v>0</v>
      </c>
      <c r="I66" s="789"/>
      <c r="J66" s="787"/>
      <c r="K66" s="787"/>
    </row>
    <row r="67" spans="1:14" ht="12.75" customHeight="1" thickBot="1">
      <c r="A67" s="626">
        <f t="shared" si="1"/>
        <v>45</v>
      </c>
      <c r="B67" s="788" t="s">
        <v>944</v>
      </c>
      <c r="C67" s="785"/>
      <c r="D67" s="790">
        <v>0</v>
      </c>
      <c r="E67" s="790">
        <v>0</v>
      </c>
      <c r="F67" s="790">
        <v>1</v>
      </c>
      <c r="G67" s="790">
        <v>1</v>
      </c>
      <c r="H67" s="790">
        <v>1</v>
      </c>
      <c r="I67" s="791"/>
      <c r="J67" s="787"/>
      <c r="K67" s="787"/>
    </row>
    <row r="68" spans="1:14" ht="12.75" customHeight="1" thickBot="1">
      <c r="A68" s="626">
        <f t="shared" si="1"/>
        <v>46</v>
      </c>
      <c r="B68" s="788" t="str">
        <f>"Total   (ln "&amp;A66&amp;" * ln "&amp;A67&amp;")"</f>
        <v>Total   (ln 44 * ln 45)</v>
      </c>
      <c r="C68" s="783"/>
      <c r="D68" s="785">
        <f>D66*D67</f>
        <v>0</v>
      </c>
      <c r="E68" s="785">
        <f>E66*E67</f>
        <v>0</v>
      </c>
      <c r="F68" s="785"/>
      <c r="G68" s="785">
        <f>G66*G67</f>
        <v>0</v>
      </c>
      <c r="H68" s="792">
        <f>H66*H67</f>
        <v>0</v>
      </c>
      <c r="I68" s="793">
        <f>SUM(E68:H68)</f>
        <v>0</v>
      </c>
      <c r="J68" s="787"/>
      <c r="K68" s="787"/>
    </row>
    <row r="69" spans="1:14" ht="12.75" customHeight="1">
      <c r="A69" s="626"/>
      <c r="B69" s="794"/>
      <c r="C69" s="795"/>
      <c r="D69" s="787"/>
      <c r="E69" s="787"/>
      <c r="F69" s="787"/>
      <c r="G69" s="787"/>
      <c r="H69" s="787"/>
      <c r="I69" s="787"/>
      <c r="J69" s="787"/>
      <c r="K69" s="628"/>
    </row>
    <row r="70" spans="1:14" ht="12.75" customHeight="1">
      <c r="A70" s="626"/>
      <c r="B70" s="656"/>
      <c r="C70" s="628"/>
      <c r="D70" s="657"/>
      <c r="E70" s="657"/>
      <c r="F70" s="657"/>
      <c r="G70" s="657"/>
      <c r="H70" s="657"/>
      <c r="I70" s="657"/>
      <c r="J70" s="657"/>
      <c r="K70" s="628"/>
    </row>
    <row r="71" spans="1:14" ht="20.25" customHeight="1">
      <c r="A71" s="626"/>
      <c r="B71" s="656"/>
      <c r="C71" s="628"/>
      <c r="D71" s="657"/>
      <c r="E71" s="657"/>
      <c r="F71" s="657"/>
      <c r="G71" s="787"/>
      <c r="H71" s="787"/>
      <c r="I71" s="804"/>
      <c r="J71" s="804"/>
      <c r="K71" s="770" t="s">
        <v>147</v>
      </c>
    </row>
    <row r="72" spans="1:14" ht="18">
      <c r="A72" s="805" t="s">
        <v>947</v>
      </c>
      <c r="C72" s="628"/>
      <c r="D72" s="657"/>
      <c r="E72" s="657"/>
      <c r="F72" s="657"/>
      <c r="G72" s="787"/>
      <c r="H72" s="787"/>
      <c r="I72" s="804"/>
      <c r="J72" s="804"/>
    </row>
    <row r="73" spans="1:14" ht="15.75">
      <c r="A73" s="626"/>
      <c r="B73" s="772"/>
      <c r="C73" s="628"/>
      <c r="D73" s="657"/>
      <c r="E73" s="657"/>
      <c r="F73" s="657"/>
      <c r="G73" s="787"/>
      <c r="H73" s="787" t="s">
        <v>948</v>
      </c>
      <c r="I73" s="804"/>
      <c r="J73" s="804"/>
    </row>
    <row r="74" spans="1:14">
      <c r="A74" s="630"/>
      <c r="B74" s="630" t="s">
        <v>190</v>
      </c>
      <c r="C74" s="630" t="s">
        <v>191</v>
      </c>
      <c r="D74" s="630" t="s">
        <v>192</v>
      </c>
      <c r="E74" s="630" t="s">
        <v>193</v>
      </c>
      <c r="F74" s="630" t="s">
        <v>195</v>
      </c>
      <c r="G74" s="630" t="s">
        <v>194</v>
      </c>
      <c r="H74" s="909" t="s">
        <v>196</v>
      </c>
      <c r="I74" s="909"/>
      <c r="J74" s="909"/>
      <c r="K74" s="909"/>
      <c r="L74" s="909"/>
      <c r="M74" s="806"/>
      <c r="N74" s="806"/>
    </row>
    <row r="75" spans="1:14">
      <c r="A75" s="630"/>
      <c r="B75" s="630"/>
      <c r="C75" s="630"/>
      <c r="D75" s="630"/>
      <c r="E75" s="630"/>
      <c r="F75" s="630"/>
      <c r="G75" s="630"/>
      <c r="H75" s="806"/>
      <c r="I75" s="806"/>
      <c r="J75" s="806"/>
      <c r="K75" s="807"/>
    </row>
    <row r="76" spans="1:14">
      <c r="A76" s="630"/>
      <c r="B76" s="630"/>
      <c r="C76" s="630" t="s">
        <v>949</v>
      </c>
      <c r="D76" s="630"/>
      <c r="E76" s="630"/>
      <c r="F76" s="630"/>
      <c r="G76" s="630"/>
      <c r="H76" s="806"/>
      <c r="I76" s="806"/>
      <c r="J76" s="806"/>
      <c r="K76" s="807"/>
    </row>
    <row r="77" spans="1:14">
      <c r="A77" s="626" t="s">
        <v>8</v>
      </c>
      <c r="B77" s="630" t="s">
        <v>950</v>
      </c>
      <c r="C77" s="808" t="s">
        <v>951</v>
      </c>
      <c r="D77" s="630" t="s">
        <v>952</v>
      </c>
      <c r="E77" s="630" t="s">
        <v>404</v>
      </c>
      <c r="F77" s="809" t="s">
        <v>953</v>
      </c>
      <c r="G77" s="809" t="s">
        <v>954</v>
      </c>
      <c r="H77" s="806"/>
      <c r="I77" s="806"/>
      <c r="J77" s="806"/>
      <c r="K77" s="807"/>
    </row>
    <row r="78" spans="1:14" ht="15">
      <c r="A78" s="626" t="s">
        <v>10</v>
      </c>
      <c r="B78" s="634" t="s">
        <v>955</v>
      </c>
      <c r="C78" s="810" t="s">
        <v>866</v>
      </c>
      <c r="D78" s="810" t="s">
        <v>477</v>
      </c>
      <c r="E78" s="810" t="s">
        <v>956</v>
      </c>
      <c r="F78" s="811" t="s">
        <v>957</v>
      </c>
      <c r="G78" s="812" t="s">
        <v>958</v>
      </c>
      <c r="H78" s="910" t="s">
        <v>522</v>
      </c>
      <c r="I78" s="910"/>
      <c r="J78" s="910"/>
      <c r="K78" s="910"/>
      <c r="L78" s="910"/>
    </row>
    <row r="79" spans="1:14">
      <c r="A79" s="626">
        <f>A68+1</f>
        <v>47</v>
      </c>
      <c r="B79" s="649" t="s">
        <v>959</v>
      </c>
      <c r="C79" s="813">
        <f>'4b - ADIT Beginning Ending'!C79</f>
        <v>0</v>
      </c>
      <c r="D79" s="814">
        <v>0</v>
      </c>
      <c r="E79" s="647">
        <v>0</v>
      </c>
      <c r="F79" s="814">
        <v>0</v>
      </c>
      <c r="G79" s="813">
        <f>+'4b - ADIT Beginning Ending'!F79</f>
        <v>0</v>
      </c>
      <c r="H79" s="906" t="s">
        <v>960</v>
      </c>
      <c r="I79" s="907"/>
      <c r="J79" s="907"/>
      <c r="K79" s="907"/>
      <c r="L79" s="908"/>
    </row>
    <row r="80" spans="1:14">
      <c r="A80" s="626">
        <f>A79+1</f>
        <v>48</v>
      </c>
      <c r="B80" s="649" t="s">
        <v>961</v>
      </c>
      <c r="C80" s="647">
        <f>'4b - ADIT Beginning Ending'!C82</f>
        <v>0</v>
      </c>
      <c r="D80" s="647">
        <v>0</v>
      </c>
      <c r="E80" s="647">
        <v>0</v>
      </c>
      <c r="F80" s="647">
        <v>0</v>
      </c>
      <c r="G80" s="813">
        <f>SUM(C80:F80)</f>
        <v>0</v>
      </c>
      <c r="H80" s="906" t="s">
        <v>962</v>
      </c>
      <c r="I80" s="907"/>
      <c r="J80" s="907"/>
      <c r="K80" s="907"/>
      <c r="L80" s="908"/>
    </row>
    <row r="81" spans="1:12">
      <c r="A81" s="626">
        <f t="shared" ref="A81:A82" si="2">A80+1</f>
        <v>49</v>
      </c>
      <c r="B81" s="684"/>
      <c r="C81" s="647"/>
      <c r="D81" s="647"/>
      <c r="E81" s="647"/>
      <c r="F81" s="647"/>
      <c r="G81" s="813"/>
      <c r="H81" s="906"/>
      <c r="I81" s="907"/>
      <c r="J81" s="907"/>
      <c r="K81" s="907"/>
      <c r="L81" s="908"/>
    </row>
    <row r="82" spans="1:12">
      <c r="A82" s="626">
        <f t="shared" si="2"/>
        <v>50</v>
      </c>
      <c r="B82" s="684"/>
      <c r="C82" s="647"/>
      <c r="D82" s="647"/>
      <c r="E82" s="647"/>
      <c r="F82" s="647"/>
      <c r="G82" s="813"/>
      <c r="H82" s="906"/>
      <c r="I82" s="907"/>
      <c r="J82" s="907"/>
      <c r="K82" s="907"/>
      <c r="L82" s="908"/>
    </row>
    <row r="83" spans="1:12">
      <c r="A83" s="626"/>
      <c r="B83" s="656"/>
      <c r="C83" s="664"/>
      <c r="D83" s="815"/>
      <c r="E83" s="815"/>
      <c r="F83" s="657"/>
      <c r="G83" s="664"/>
      <c r="H83" s="911"/>
      <c r="I83" s="911"/>
      <c r="J83" s="911"/>
      <c r="K83" s="911"/>
      <c r="L83" s="911"/>
    </row>
    <row r="84" spans="1:12">
      <c r="A84" s="626">
        <f>A82+1</f>
        <v>51</v>
      </c>
      <c r="B84" s="649" t="s">
        <v>963</v>
      </c>
      <c r="C84" s="647">
        <f>'4b - ADIT Beginning Ending'!C81</f>
        <v>0</v>
      </c>
      <c r="D84" s="814">
        <v>0</v>
      </c>
      <c r="E84" s="647">
        <v>0</v>
      </c>
      <c r="F84" s="814">
        <v>0</v>
      </c>
      <c r="G84" s="813">
        <f>'4b - ADIT Beginning Ending'!F81</f>
        <v>0</v>
      </c>
      <c r="H84" s="906"/>
      <c r="I84" s="907"/>
      <c r="J84" s="907"/>
      <c r="K84" s="907"/>
      <c r="L84" s="908"/>
    </row>
    <row r="85" spans="1:12">
      <c r="A85" s="626">
        <f>A84+1</f>
        <v>52</v>
      </c>
      <c r="B85" s="649" t="s">
        <v>964</v>
      </c>
      <c r="C85" s="647">
        <f>'4b - ADIT Beginning Ending'!C84</f>
        <v>0</v>
      </c>
      <c r="D85" s="647">
        <v>0</v>
      </c>
      <c r="E85" s="647">
        <v>0</v>
      </c>
      <c r="F85" s="647">
        <v>0</v>
      </c>
      <c r="G85" s="647">
        <f>'4b - ADIT Beginning Ending'!F84</f>
        <v>0</v>
      </c>
      <c r="H85" s="906"/>
      <c r="I85" s="907"/>
      <c r="J85" s="907"/>
      <c r="K85" s="907"/>
      <c r="L85" s="908"/>
    </row>
    <row r="86" spans="1:12">
      <c r="A86" s="626">
        <f t="shared" ref="A86:A87" si="3">A85+1</f>
        <v>53</v>
      </c>
      <c r="B86" s="684"/>
      <c r="C86" s="647"/>
      <c r="D86" s="647"/>
      <c r="E86" s="647"/>
      <c r="F86" s="647"/>
      <c r="G86" s="813"/>
      <c r="H86" s="906"/>
      <c r="I86" s="907"/>
      <c r="J86" s="907"/>
      <c r="K86" s="907"/>
      <c r="L86" s="908"/>
    </row>
    <row r="87" spans="1:12">
      <c r="A87" s="626">
        <f t="shared" si="3"/>
        <v>54</v>
      </c>
      <c r="B87" s="684"/>
      <c r="C87" s="813"/>
      <c r="D87" s="816"/>
      <c r="E87" s="813"/>
      <c r="F87" s="813"/>
      <c r="G87" s="813"/>
      <c r="H87" s="906"/>
      <c r="I87" s="907"/>
      <c r="J87" s="907"/>
      <c r="K87" s="907"/>
      <c r="L87" s="908"/>
    </row>
    <row r="88" spans="1:12">
      <c r="A88" s="626"/>
      <c r="B88" s="656"/>
      <c r="C88" s="817"/>
      <c r="D88" s="817"/>
      <c r="E88" s="817"/>
      <c r="F88" s="818"/>
      <c r="G88" s="817"/>
      <c r="H88" s="806"/>
      <c r="I88" s="806"/>
      <c r="J88" s="806"/>
      <c r="K88" s="807"/>
    </row>
    <row r="89" spans="1:12" ht="13.5" thickBot="1">
      <c r="A89" s="626">
        <f>A87+1</f>
        <v>55</v>
      </c>
      <c r="B89" s="794" t="str">
        <f>"Total Regulatory Asset/Liability   (sum lns "&amp;A79&amp;" and "&amp;A87&amp;")"</f>
        <v>Total Regulatory Asset/Liability   (sum lns 47 and 54)</v>
      </c>
      <c r="C89" s="819">
        <f>SUM(C79:C87)</f>
        <v>0</v>
      </c>
      <c r="D89" s="819">
        <f t="shared" ref="D89:G89" si="4">SUM(D79:D87)</f>
        <v>0</v>
      </c>
      <c r="E89" s="819">
        <f t="shared" si="4"/>
        <v>0</v>
      </c>
      <c r="F89" s="819">
        <f t="shared" si="4"/>
        <v>0</v>
      </c>
      <c r="G89" s="819">
        <f t="shared" si="4"/>
        <v>0</v>
      </c>
      <c r="H89" s="820"/>
      <c r="I89" s="806"/>
      <c r="J89" s="806"/>
      <c r="K89" s="807"/>
    </row>
    <row r="90" spans="1:12" ht="16.5" thickTop="1">
      <c r="A90" s="630"/>
      <c r="B90" s="821"/>
      <c r="C90" s="822"/>
      <c r="D90" s="823"/>
      <c r="E90" s="823"/>
      <c r="F90" s="824"/>
      <c r="G90" s="822"/>
      <c r="H90" s="806"/>
      <c r="I90" s="806"/>
      <c r="J90" s="806"/>
      <c r="K90" s="807"/>
    </row>
    <row r="91" spans="1:12" ht="15.75">
      <c r="A91" s="630"/>
      <c r="B91" s="821"/>
      <c r="C91" s="817">
        <f>C79+C84</f>
        <v>0</v>
      </c>
      <c r="D91" s="817">
        <f t="shared" ref="D91:E91" si="5">D79+D84</f>
        <v>0</v>
      </c>
      <c r="E91" s="817">
        <f t="shared" si="5"/>
        <v>0</v>
      </c>
      <c r="F91" s="817">
        <f>F79+F84</f>
        <v>0</v>
      </c>
      <c r="G91" s="817">
        <f>G79+G84</f>
        <v>0</v>
      </c>
      <c r="H91" s="806"/>
      <c r="I91" s="806"/>
      <c r="J91" s="806"/>
      <c r="K91" s="807"/>
    </row>
    <row r="92" spans="1:12" ht="15.75">
      <c r="A92" s="630"/>
      <c r="B92" s="821"/>
      <c r="C92" s="823"/>
      <c r="D92" s="823"/>
      <c r="E92" s="823"/>
      <c r="F92" s="825"/>
      <c r="G92" s="823"/>
      <c r="H92" s="806"/>
      <c r="I92" s="806"/>
      <c r="J92" s="806"/>
      <c r="K92" s="807"/>
    </row>
    <row r="93" spans="1:12" ht="15.75">
      <c r="A93" s="630"/>
      <c r="B93" s="821"/>
      <c r="C93" s="817"/>
      <c r="D93" s="817"/>
      <c r="E93" s="817"/>
      <c r="F93" s="817"/>
      <c r="G93" s="817"/>
      <c r="H93" s="806"/>
      <c r="I93" s="806"/>
      <c r="J93" s="806"/>
      <c r="K93" s="807"/>
    </row>
    <row r="94" spans="1:12">
      <c r="A94" s="630"/>
      <c r="B94" s="628" t="s">
        <v>965</v>
      </c>
      <c r="C94" s="628"/>
      <c r="D94" s="628"/>
      <c r="E94" s="628"/>
      <c r="F94" s="628"/>
      <c r="G94" s="628"/>
      <c r="H94" s="628"/>
      <c r="I94" s="628"/>
      <c r="J94" s="628"/>
    </row>
    <row r="95" spans="1:12">
      <c r="A95" s="630"/>
      <c r="B95" s="628" t="s">
        <v>966</v>
      </c>
      <c r="C95" s="628"/>
      <c r="D95" s="628"/>
      <c r="E95" s="628"/>
      <c r="F95" s="628"/>
      <c r="G95" s="628"/>
      <c r="H95" s="628"/>
      <c r="I95" s="628"/>
      <c r="J95" s="628"/>
    </row>
    <row r="96" spans="1:12">
      <c r="A96" s="630"/>
      <c r="B96" s="628" t="s">
        <v>967</v>
      </c>
      <c r="C96" s="628"/>
      <c r="D96" s="628"/>
      <c r="E96" s="628"/>
      <c r="F96" s="628"/>
      <c r="G96" s="628"/>
      <c r="H96" s="628"/>
      <c r="I96" s="628"/>
      <c r="J96" s="628"/>
    </row>
    <row r="97" spans="1:10">
      <c r="A97" s="630"/>
      <c r="B97" s="628" t="s">
        <v>968</v>
      </c>
    </row>
    <row r="98" spans="1:10">
      <c r="A98" s="630"/>
      <c r="B98" s="628" t="s">
        <v>969</v>
      </c>
    </row>
    <row r="99" spans="1:10">
      <c r="A99" s="630"/>
      <c r="B99" s="628" t="s">
        <v>1002</v>
      </c>
    </row>
    <row r="100" spans="1:10">
      <c r="A100" s="630"/>
      <c r="B100" s="826"/>
      <c r="C100" s="827"/>
      <c r="D100" s="827"/>
      <c r="E100" s="827"/>
      <c r="F100" s="827"/>
      <c r="G100" s="827"/>
      <c r="H100" s="827"/>
      <c r="I100" s="828"/>
    </row>
    <row r="101" spans="1:10">
      <c r="A101" s="829"/>
      <c r="B101" s="830"/>
      <c r="C101" s="831"/>
      <c r="D101" s="831"/>
      <c r="E101" s="831"/>
      <c r="F101" s="831"/>
      <c r="G101" s="831"/>
      <c r="H101" s="831"/>
      <c r="I101" s="832"/>
    </row>
    <row r="102" spans="1:10">
      <c r="A102" s="829"/>
    </row>
    <row r="103" spans="1:10">
      <c r="A103" s="829"/>
      <c r="B103" s="823"/>
      <c r="C103" s="823"/>
      <c r="D103" s="823"/>
      <c r="E103" s="823"/>
      <c r="F103" s="823"/>
      <c r="G103" s="823"/>
      <c r="H103" s="823"/>
      <c r="I103" s="823"/>
      <c r="J103" s="823"/>
    </row>
    <row r="104" spans="1:10">
      <c r="B104" s="628" t="s">
        <v>970</v>
      </c>
      <c r="C104" s="628"/>
      <c r="D104" s="628"/>
      <c r="E104" s="628"/>
      <c r="F104" s="628"/>
      <c r="G104" s="628"/>
      <c r="H104" s="628"/>
      <c r="I104" s="628"/>
      <c r="J104" s="628"/>
    </row>
    <row r="105" spans="1:10">
      <c r="B105" s="628" t="s">
        <v>971</v>
      </c>
      <c r="C105" s="628"/>
      <c r="D105" s="628"/>
      <c r="E105" s="628"/>
      <c r="F105" s="628"/>
      <c r="G105" s="628"/>
      <c r="H105" s="628"/>
      <c r="I105" s="628"/>
      <c r="J105" s="628"/>
    </row>
    <row r="106" spans="1:10">
      <c r="B106" s="628" t="s">
        <v>972</v>
      </c>
      <c r="C106" s="628"/>
      <c r="D106" s="628"/>
      <c r="E106" s="628"/>
      <c r="F106" s="628"/>
      <c r="G106" s="628"/>
      <c r="H106" s="628"/>
      <c r="I106" s="628"/>
      <c r="J106" s="628"/>
    </row>
    <row r="107" spans="1:10">
      <c r="B107" s="628" t="s">
        <v>973</v>
      </c>
    </row>
    <row r="108" spans="1:10">
      <c r="B108" s="628" t="s">
        <v>974</v>
      </c>
    </row>
    <row r="109" spans="1:10">
      <c r="B109" s="628" t="s">
        <v>975</v>
      </c>
    </row>
  </sheetData>
  <mergeCells count="14">
    <mergeCell ref="H86:L86"/>
    <mergeCell ref="H87:L87"/>
    <mergeCell ref="H80:L80"/>
    <mergeCell ref="H81:L81"/>
    <mergeCell ref="H82:L82"/>
    <mergeCell ref="H83:L83"/>
    <mergeCell ref="H84:L84"/>
    <mergeCell ref="H85:L85"/>
    <mergeCell ref="H79:L79"/>
    <mergeCell ref="A1:K1"/>
    <mergeCell ref="A2:K2"/>
    <mergeCell ref="A3:K3"/>
    <mergeCell ref="H74:L74"/>
    <mergeCell ref="H78:L78"/>
  </mergeCells>
  <pageMargins left="0.7" right="0.7" top="0.75" bottom="0.75" header="0.3" footer="0.3"/>
  <pageSetup scale="46" fitToHeight="3" orientation="landscape" r:id="rId1"/>
  <rowBreaks count="1" manualBreakCount="1">
    <brk id="70"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53581-ED12-412F-BDBA-D966849A6E4B}">
  <dimension ref="A1:K44"/>
  <sheetViews>
    <sheetView zoomScale="85" zoomScaleNormal="85" zoomScaleSheetLayoutView="85" workbookViewId="0">
      <selection activeCell="D238" sqref="D238"/>
    </sheetView>
  </sheetViews>
  <sheetFormatPr defaultColWidth="7.44140625" defaultRowHeight="12.75"/>
  <cols>
    <col min="1" max="1" width="4.6640625" style="622" customWidth="1"/>
    <col min="2" max="2" width="33.6640625" style="621" customWidth="1"/>
    <col min="3" max="3" width="21.88671875" style="621" bestFit="1" customWidth="1"/>
    <col min="4" max="4" width="15.33203125" style="621" bestFit="1" customWidth="1"/>
    <col min="5" max="5" width="3" style="621" customWidth="1"/>
    <col min="6" max="6" width="23.44140625" style="621" customWidth="1"/>
    <col min="7" max="7" width="16.33203125" style="621" customWidth="1"/>
    <col min="8" max="8" width="13" style="621" customWidth="1"/>
    <col min="9" max="9" width="14.33203125" style="621" customWidth="1"/>
    <col min="10" max="10" width="19.5546875" style="621" customWidth="1"/>
    <col min="11" max="11" width="13.88671875" style="621" customWidth="1"/>
    <col min="12" max="16384" width="7.44140625" style="621"/>
  </cols>
  <sheetData>
    <row r="1" spans="1:11" ht="20.25">
      <c r="A1" s="896" t="s">
        <v>976</v>
      </c>
      <c r="B1" s="896"/>
      <c r="C1" s="896"/>
      <c r="D1" s="896"/>
      <c r="E1" s="896"/>
      <c r="F1" s="896"/>
      <c r="G1" s="896"/>
      <c r="H1" s="896"/>
      <c r="I1" s="896"/>
      <c r="J1" s="896"/>
      <c r="K1" s="711"/>
    </row>
    <row r="2" spans="1:11" ht="20.25">
      <c r="A2" s="896" t="s">
        <v>846</v>
      </c>
      <c r="B2" s="896"/>
      <c r="C2" s="896"/>
      <c r="D2" s="896"/>
      <c r="E2" s="896"/>
      <c r="F2" s="896"/>
      <c r="G2" s="896"/>
      <c r="H2" s="896"/>
      <c r="I2" s="896"/>
      <c r="J2" s="896"/>
      <c r="K2" s="711"/>
    </row>
    <row r="3" spans="1:11" ht="20.25">
      <c r="A3" s="896" t="s">
        <v>1009</v>
      </c>
      <c r="B3" s="896"/>
      <c r="C3" s="896"/>
      <c r="D3" s="896"/>
      <c r="E3" s="896"/>
      <c r="F3" s="896"/>
      <c r="G3" s="896"/>
      <c r="H3" s="896"/>
      <c r="I3" s="896"/>
      <c r="J3" s="896"/>
      <c r="K3" s="711"/>
    </row>
    <row r="4" spans="1:11" ht="20.25">
      <c r="A4" s="711"/>
      <c r="B4" s="628"/>
      <c r="C4" s="628"/>
      <c r="D4" s="695"/>
      <c r="E4" s="695"/>
      <c r="F4" s="721"/>
      <c r="G4" s="721"/>
      <c r="H4" s="721"/>
      <c r="I4" s="768"/>
      <c r="J4" s="769"/>
      <c r="K4" s="770"/>
    </row>
    <row r="5" spans="1:11">
      <c r="A5" s="626"/>
      <c r="B5" s="771" t="s">
        <v>977</v>
      </c>
      <c r="C5" s="833" t="s">
        <v>1003</v>
      </c>
      <c r="D5" s="628"/>
      <c r="E5" s="628"/>
      <c r="F5" s="628"/>
      <c r="G5" s="628"/>
      <c r="H5" s="628"/>
      <c r="I5" s="626"/>
      <c r="J5" s="626"/>
      <c r="K5" s="628"/>
    </row>
    <row r="6" spans="1:11">
      <c r="A6" s="626"/>
      <c r="B6" s="771"/>
      <c r="C6" s="628"/>
      <c r="D6" s="628"/>
      <c r="E6" s="628"/>
      <c r="F6" s="628"/>
      <c r="G6" s="628"/>
      <c r="H6" s="628"/>
      <c r="I6" s="626"/>
      <c r="J6" s="626"/>
      <c r="K6" s="628"/>
    </row>
    <row r="7" spans="1:11">
      <c r="A7" s="626"/>
      <c r="B7" s="630" t="s">
        <v>190</v>
      </c>
      <c r="C7" s="630" t="s">
        <v>191</v>
      </c>
      <c r="D7" s="630" t="s">
        <v>192</v>
      </c>
      <c r="E7" s="630"/>
      <c r="F7" s="630" t="s">
        <v>193</v>
      </c>
      <c r="G7" s="630" t="s">
        <v>195</v>
      </c>
      <c r="H7" s="630" t="s">
        <v>194</v>
      </c>
      <c r="I7" s="630" t="s">
        <v>196</v>
      </c>
      <c r="J7" s="630" t="s">
        <v>197</v>
      </c>
      <c r="K7" s="630"/>
    </row>
    <row r="8" spans="1:11">
      <c r="A8" s="626"/>
      <c r="B8" s="630"/>
      <c r="C8" s="628"/>
      <c r="D8" s="630"/>
      <c r="E8" s="630"/>
      <c r="G8" s="630" t="s">
        <v>978</v>
      </c>
      <c r="H8" s="628"/>
      <c r="I8" s="631" t="s">
        <v>13</v>
      </c>
      <c r="J8" s="630" t="s">
        <v>979</v>
      </c>
      <c r="K8" s="630"/>
    </row>
    <row r="9" spans="1:11">
      <c r="A9" s="626" t="s">
        <v>8</v>
      </c>
      <c r="B9" s="630"/>
      <c r="C9" s="628"/>
      <c r="D9" s="630" t="s">
        <v>980</v>
      </c>
      <c r="E9" s="630"/>
      <c r="F9" s="631" t="s">
        <v>978</v>
      </c>
      <c r="G9" s="630" t="s">
        <v>11</v>
      </c>
      <c r="H9" s="630" t="s">
        <v>981</v>
      </c>
      <c r="I9" s="630" t="s">
        <v>982</v>
      </c>
      <c r="J9" s="630" t="s">
        <v>958</v>
      </c>
      <c r="K9" s="630"/>
    </row>
    <row r="10" spans="1:11">
      <c r="A10" s="626" t="s">
        <v>10</v>
      </c>
      <c r="B10" s="634" t="s">
        <v>983</v>
      </c>
      <c r="C10" s="634" t="s">
        <v>199</v>
      </c>
      <c r="D10" s="634" t="s">
        <v>958</v>
      </c>
      <c r="E10" s="634"/>
      <c r="F10" s="630" t="s">
        <v>984</v>
      </c>
      <c r="G10" s="634" t="s">
        <v>985</v>
      </c>
      <c r="H10" s="634" t="s">
        <v>986</v>
      </c>
      <c r="I10" s="634" t="s">
        <v>987</v>
      </c>
      <c r="J10" s="634" t="s">
        <v>988</v>
      </c>
      <c r="K10" s="634"/>
    </row>
    <row r="11" spans="1:11">
      <c r="A11" s="626"/>
      <c r="B11" s="628"/>
      <c r="C11" s="628"/>
      <c r="D11" s="628"/>
      <c r="E11" s="628"/>
      <c r="F11" s="628"/>
      <c r="G11" s="628"/>
      <c r="H11" s="657"/>
      <c r="I11" s="657"/>
      <c r="J11" s="628"/>
      <c r="K11" s="628"/>
    </row>
    <row r="12" spans="1:11">
      <c r="A12" s="626">
        <v>1</v>
      </c>
      <c r="B12" s="834" t="s">
        <v>931</v>
      </c>
      <c r="C12" s="628"/>
      <c r="D12" s="628"/>
      <c r="E12" s="628"/>
      <c r="F12" s="628"/>
      <c r="G12" s="628"/>
      <c r="H12" s="657"/>
      <c r="I12" s="657"/>
      <c r="J12" s="628"/>
      <c r="K12" s="628"/>
    </row>
    <row r="13" spans="1:11" ht="15">
      <c r="A13" s="626">
        <f>A12+1</f>
        <v>2</v>
      </c>
      <c r="B13" s="835" t="s">
        <v>989</v>
      </c>
      <c r="C13" s="836" t="s">
        <v>990</v>
      </c>
      <c r="D13" s="837">
        <v>0</v>
      </c>
      <c r="E13" s="838"/>
      <c r="F13"/>
      <c r="G13"/>
      <c r="H13"/>
      <c r="I13" s="657"/>
      <c r="J13" s="628"/>
    </row>
    <row r="14" spans="1:11">
      <c r="A14" s="626">
        <f t="shared" ref="A14:A17" si="0">A13+1</f>
        <v>3</v>
      </c>
      <c r="B14" s="835" t="s">
        <v>991</v>
      </c>
      <c r="C14" s="836" t="s">
        <v>992</v>
      </c>
      <c r="D14" s="837">
        <v>0</v>
      </c>
      <c r="E14" s="838"/>
      <c r="F14" s="628"/>
      <c r="G14" s="628"/>
      <c r="H14" s="657"/>
      <c r="I14" s="657"/>
      <c r="J14" s="628"/>
      <c r="K14" s="628"/>
    </row>
    <row r="15" spans="1:11">
      <c r="A15" s="626">
        <f t="shared" si="0"/>
        <v>4</v>
      </c>
      <c r="B15" s="839"/>
      <c r="C15" s="840"/>
      <c r="D15" s="837">
        <v>0</v>
      </c>
      <c r="E15" s="838"/>
      <c r="F15" s="628"/>
      <c r="G15" s="628"/>
      <c r="H15" s="657"/>
      <c r="I15" s="657"/>
      <c r="J15" s="628"/>
      <c r="K15" s="628"/>
    </row>
    <row r="16" spans="1:11" ht="13.5" thickBot="1">
      <c r="A16" s="626">
        <f t="shared" si="0"/>
        <v>5</v>
      </c>
      <c r="B16" s="839"/>
      <c r="C16" s="840"/>
      <c r="D16" s="841">
        <v>0</v>
      </c>
      <c r="E16" s="842"/>
      <c r="F16" s="843"/>
      <c r="G16" s="628"/>
      <c r="H16" s="657"/>
      <c r="I16" s="657"/>
      <c r="J16" s="628"/>
      <c r="K16" s="628"/>
    </row>
    <row r="17" spans="1:11">
      <c r="A17" s="626">
        <f t="shared" si="0"/>
        <v>6</v>
      </c>
      <c r="B17" s="844">
        <v>190.1</v>
      </c>
      <c r="C17" s="836" t="s">
        <v>993</v>
      </c>
      <c r="D17" s="657">
        <f>D13-D14+D15+D16</f>
        <v>0</v>
      </c>
      <c r="E17" s="843"/>
      <c r="F17" s="845">
        <f>1-(0.21/0.35)</f>
        <v>0.4</v>
      </c>
      <c r="G17" s="787">
        <f>D17*F17</f>
        <v>0</v>
      </c>
      <c r="H17" s="846">
        <v>0</v>
      </c>
      <c r="I17" s="657">
        <f>G17+H17</f>
        <v>0</v>
      </c>
      <c r="J17" s="657">
        <f>D17+H17</f>
        <v>0</v>
      </c>
      <c r="K17" s="628"/>
    </row>
    <row r="18" spans="1:11">
      <c r="A18" s="626"/>
      <c r="B18" s="844"/>
      <c r="C18" s="836"/>
      <c r="D18" s="657">
        <v>0</v>
      </c>
      <c r="E18" s="628"/>
      <c r="F18" s="628"/>
      <c r="G18" s="657"/>
      <c r="H18" s="657"/>
      <c r="I18" s="657"/>
      <c r="J18" s="657"/>
      <c r="K18" s="628"/>
    </row>
    <row r="19" spans="1:11">
      <c r="A19" s="626">
        <f>A17+1</f>
        <v>7</v>
      </c>
      <c r="B19" s="834" t="s">
        <v>932</v>
      </c>
      <c r="C19" s="628"/>
      <c r="D19" s="657"/>
      <c r="E19" s="628"/>
      <c r="F19" s="628"/>
      <c r="G19" s="657"/>
      <c r="H19" s="657"/>
      <c r="I19" s="657"/>
      <c r="J19" s="657"/>
      <c r="K19" s="628"/>
    </row>
    <row r="20" spans="1:11">
      <c r="A20" s="626">
        <f>A19+1</f>
        <v>8</v>
      </c>
      <c r="B20" s="835" t="s">
        <v>989</v>
      </c>
      <c r="C20" s="836" t="s">
        <v>994</v>
      </c>
      <c r="D20" s="837">
        <v>0</v>
      </c>
      <c r="E20" s="838"/>
      <c r="F20" s="628"/>
      <c r="G20" s="657"/>
      <c r="H20" s="657"/>
      <c r="I20" s="657"/>
      <c r="J20" s="657"/>
      <c r="K20" s="628"/>
    </row>
    <row r="21" spans="1:11">
      <c r="A21" s="626">
        <f t="shared" ref="A21:A24" si="1">A20+1</f>
        <v>9</v>
      </c>
      <c r="B21" s="835" t="s">
        <v>991</v>
      </c>
      <c r="C21" s="836" t="s">
        <v>992</v>
      </c>
      <c r="D21" s="837">
        <v>0</v>
      </c>
      <c r="E21" s="838"/>
      <c r="F21" s="628"/>
      <c r="G21" s="657"/>
      <c r="H21" s="657"/>
      <c r="I21" s="657"/>
      <c r="J21" s="657"/>
      <c r="K21" s="628"/>
    </row>
    <row r="22" spans="1:11">
      <c r="A22" s="626">
        <f t="shared" si="1"/>
        <v>10</v>
      </c>
      <c r="B22" s="839"/>
      <c r="C22" s="840"/>
      <c r="D22" s="837">
        <v>0</v>
      </c>
      <c r="E22" s="838"/>
      <c r="F22" s="628"/>
      <c r="G22" s="657"/>
      <c r="H22" s="657"/>
      <c r="I22" s="657"/>
      <c r="J22" s="657"/>
      <c r="K22" s="628"/>
    </row>
    <row r="23" spans="1:11" ht="13.5" thickBot="1">
      <c r="A23" s="626">
        <f t="shared" si="1"/>
        <v>11</v>
      </c>
      <c r="B23" s="839"/>
      <c r="C23" s="840"/>
      <c r="D23" s="841">
        <v>0</v>
      </c>
      <c r="E23" s="842"/>
      <c r="F23" s="843"/>
      <c r="G23" s="657"/>
      <c r="H23" s="657"/>
      <c r="I23" s="657"/>
      <c r="J23" s="657"/>
      <c r="K23" s="628"/>
    </row>
    <row r="24" spans="1:11">
      <c r="A24" s="626">
        <f t="shared" si="1"/>
        <v>12</v>
      </c>
      <c r="B24" s="844" t="s">
        <v>995</v>
      </c>
      <c r="C24" s="836" t="s">
        <v>993</v>
      </c>
      <c r="D24" s="657">
        <f>-(D20-D21+D22+D23)</f>
        <v>0</v>
      </c>
      <c r="E24" s="843"/>
      <c r="F24" s="845">
        <f>1-(0.21/0.35)</f>
        <v>0.4</v>
      </c>
      <c r="G24" s="787">
        <f>D24*F24</f>
        <v>0</v>
      </c>
      <c r="H24" s="846">
        <v>0</v>
      </c>
      <c r="I24" s="657">
        <f>G24+H24</f>
        <v>0</v>
      </c>
      <c r="J24" s="657">
        <f>D24+H24</f>
        <v>0</v>
      </c>
      <c r="K24" s="628"/>
    </row>
    <row r="25" spans="1:11">
      <c r="A25" s="626"/>
      <c r="B25" s="844"/>
      <c r="C25" s="836"/>
      <c r="D25" s="657">
        <v>0</v>
      </c>
      <c r="E25" s="628"/>
      <c r="F25" s="628"/>
      <c r="G25" s="657"/>
      <c r="H25" s="657"/>
      <c r="I25" s="657"/>
      <c r="J25" s="657"/>
      <c r="K25" s="628"/>
    </row>
    <row r="26" spans="1:11">
      <c r="A26" s="626">
        <f>A24+1</f>
        <v>13</v>
      </c>
      <c r="B26" s="834" t="s">
        <v>915</v>
      </c>
      <c r="C26" s="628"/>
      <c r="D26" s="657"/>
      <c r="E26" s="628"/>
      <c r="F26" s="628"/>
      <c r="G26" s="657"/>
      <c r="H26" s="657"/>
      <c r="I26" s="657"/>
      <c r="J26" s="657"/>
      <c r="K26" s="628"/>
    </row>
    <row r="27" spans="1:11">
      <c r="A27" s="626">
        <f>A26+1</f>
        <v>14</v>
      </c>
      <c r="B27" s="835" t="s">
        <v>989</v>
      </c>
      <c r="C27" s="836" t="s">
        <v>996</v>
      </c>
      <c r="D27" s="837">
        <v>0</v>
      </c>
      <c r="E27" s="838"/>
      <c r="F27" s="628"/>
      <c r="G27" s="657"/>
      <c r="H27" s="657"/>
      <c r="I27" s="657"/>
      <c r="J27" s="657"/>
      <c r="K27" s="628"/>
    </row>
    <row r="28" spans="1:11">
      <c r="A28" s="626">
        <f t="shared" ref="A28:A31" si="2">A27+1</f>
        <v>15</v>
      </c>
      <c r="B28" s="835" t="s">
        <v>991</v>
      </c>
      <c r="C28" s="836" t="s">
        <v>992</v>
      </c>
      <c r="D28" s="837">
        <v>0</v>
      </c>
      <c r="E28" s="838"/>
      <c r="F28" s="628"/>
      <c r="G28" s="657"/>
      <c r="H28" s="657"/>
      <c r="I28" s="657"/>
      <c r="J28" s="657"/>
      <c r="K28" s="628"/>
    </row>
    <row r="29" spans="1:11">
      <c r="A29" s="626">
        <f t="shared" si="2"/>
        <v>16</v>
      </c>
      <c r="B29" s="839"/>
      <c r="C29" s="840"/>
      <c r="D29" s="837">
        <v>0</v>
      </c>
      <c r="E29" s="838"/>
      <c r="F29" s="628"/>
      <c r="G29" s="657"/>
      <c r="H29" s="657"/>
      <c r="I29" s="657"/>
      <c r="J29" s="657"/>
      <c r="K29" s="628"/>
    </row>
    <row r="30" spans="1:11" ht="13.5" thickBot="1">
      <c r="A30" s="626">
        <f t="shared" si="2"/>
        <v>17</v>
      </c>
      <c r="B30" s="839"/>
      <c r="C30" s="840"/>
      <c r="D30" s="841">
        <v>0</v>
      </c>
      <c r="E30" s="842"/>
      <c r="F30" s="843"/>
      <c r="G30" s="657"/>
      <c r="H30" s="657"/>
      <c r="I30" s="657"/>
      <c r="J30" s="657"/>
      <c r="K30" s="628"/>
    </row>
    <row r="31" spans="1:11">
      <c r="A31" s="626">
        <f t="shared" si="2"/>
        <v>18</v>
      </c>
      <c r="B31" s="844" t="s">
        <v>995</v>
      </c>
      <c r="C31" s="836" t="s">
        <v>993</v>
      </c>
      <c r="D31" s="657">
        <f>-(D27-D28+D29+D30)</f>
        <v>0</v>
      </c>
      <c r="E31" s="843"/>
      <c r="F31" s="845">
        <f>1-(0.21/0.35)</f>
        <v>0.4</v>
      </c>
      <c r="G31" s="787">
        <f>D31*F31</f>
        <v>0</v>
      </c>
      <c r="H31" s="846">
        <v>0</v>
      </c>
      <c r="I31" s="657">
        <f>G31+H31</f>
        <v>0</v>
      </c>
      <c r="J31" s="657">
        <f>D31+H31</f>
        <v>0</v>
      </c>
      <c r="K31" s="628"/>
    </row>
    <row r="32" spans="1:11">
      <c r="A32" s="626"/>
      <c r="B32" s="628"/>
      <c r="C32" s="628"/>
      <c r="D32" s="657">
        <v>0</v>
      </c>
      <c r="E32" s="628"/>
      <c r="F32" s="628"/>
      <c r="G32" s="657"/>
      <c r="H32" s="657"/>
      <c r="I32" s="657"/>
      <c r="J32" s="657"/>
    </row>
    <row r="33" spans="1:10">
      <c r="A33" s="626">
        <f>A31+1</f>
        <v>19</v>
      </c>
      <c r="B33" s="834" t="s">
        <v>929</v>
      </c>
      <c r="C33" s="628"/>
      <c r="D33" s="657"/>
      <c r="E33" s="628"/>
      <c r="F33" s="628"/>
      <c r="G33" s="657"/>
      <c r="H33" s="657"/>
      <c r="I33" s="657"/>
      <c r="J33" s="657"/>
    </row>
    <row r="34" spans="1:10">
      <c r="A34" s="626">
        <f>A33+1</f>
        <v>20</v>
      </c>
      <c r="B34" s="835" t="s">
        <v>989</v>
      </c>
      <c r="C34" s="836" t="s">
        <v>997</v>
      </c>
      <c r="D34" s="837">
        <v>0</v>
      </c>
      <c r="E34" s="838"/>
      <c r="F34" s="628"/>
      <c r="G34" s="657"/>
      <c r="H34" s="657"/>
      <c r="I34" s="657"/>
      <c r="J34" s="657"/>
    </row>
    <row r="35" spans="1:10">
      <c r="A35" s="626">
        <f t="shared" ref="A35:A38" si="3">A34+1</f>
        <v>21</v>
      </c>
      <c r="B35" s="835" t="s">
        <v>991</v>
      </c>
      <c r="C35" s="836" t="s">
        <v>992</v>
      </c>
      <c r="D35" s="837">
        <v>0</v>
      </c>
      <c r="E35" s="838"/>
      <c r="F35" s="628"/>
      <c r="G35" s="657"/>
      <c r="H35" s="657"/>
      <c r="I35" s="657"/>
      <c r="J35" s="657"/>
    </row>
    <row r="36" spans="1:10">
      <c r="A36" s="626">
        <f t="shared" si="3"/>
        <v>22</v>
      </c>
      <c r="B36" s="839"/>
      <c r="C36" s="840"/>
      <c r="D36" s="837">
        <v>0</v>
      </c>
      <c r="E36" s="838"/>
      <c r="F36" s="628"/>
      <c r="G36" s="657"/>
      <c r="H36" s="657"/>
      <c r="I36" s="657"/>
      <c r="J36" s="657"/>
    </row>
    <row r="37" spans="1:10" ht="13.5" thickBot="1">
      <c r="A37" s="626">
        <f t="shared" si="3"/>
        <v>23</v>
      </c>
      <c r="B37" s="839"/>
      <c r="C37" s="840"/>
      <c r="D37" s="841">
        <v>0</v>
      </c>
      <c r="E37" s="842"/>
      <c r="F37" s="843"/>
      <c r="G37" s="657"/>
      <c r="H37" s="657"/>
      <c r="I37" s="657"/>
      <c r="J37" s="657"/>
    </row>
    <row r="38" spans="1:10">
      <c r="A38" s="626">
        <f t="shared" si="3"/>
        <v>24</v>
      </c>
      <c r="B38" s="844" t="s">
        <v>998</v>
      </c>
      <c r="C38" s="836" t="s">
        <v>993</v>
      </c>
      <c r="D38" s="657">
        <f>-(D34-D35+D36+D37)</f>
        <v>0</v>
      </c>
      <c r="E38" s="843"/>
      <c r="F38" s="845">
        <f>1-(0.21/0.35)</f>
        <v>0.4</v>
      </c>
      <c r="G38" s="787">
        <f>D38*F38</f>
        <v>0</v>
      </c>
      <c r="H38" s="846">
        <v>0</v>
      </c>
      <c r="I38" s="657">
        <f>G38+H38</f>
        <v>0</v>
      </c>
      <c r="J38" s="657">
        <f>D38+H38</f>
        <v>0</v>
      </c>
    </row>
    <row r="39" spans="1:10">
      <c r="A39" s="626"/>
      <c r="B39" s="628"/>
      <c r="C39" s="628"/>
      <c r="D39" s="847">
        <v>0</v>
      </c>
      <c r="E39" s="628"/>
      <c r="F39" s="628"/>
      <c r="G39" s="657"/>
      <c r="H39" s="657"/>
      <c r="I39" s="657"/>
      <c r="J39" s="657"/>
    </row>
    <row r="40" spans="1:10" ht="13.5" thickBot="1">
      <c r="A40" s="626">
        <f>A38+1</f>
        <v>25</v>
      </c>
      <c r="B40" s="628" t="s">
        <v>13</v>
      </c>
      <c r="C40" s="628"/>
      <c r="D40" s="848">
        <f t="shared" ref="D40" si="4">D17+D24+D31+D38</f>
        <v>0</v>
      </c>
      <c r="E40" s="628"/>
      <c r="F40" s="628"/>
      <c r="G40" s="848">
        <f t="shared" ref="G40:I40" si="5">G17+G24+G31+G38</f>
        <v>0</v>
      </c>
      <c r="H40" s="848">
        <f t="shared" si="5"/>
        <v>0</v>
      </c>
      <c r="I40" s="848">
        <f t="shared" si="5"/>
        <v>0</v>
      </c>
      <c r="J40" s="848">
        <f>J17+J24+J31+J38</f>
        <v>0</v>
      </c>
    </row>
    <row r="41" spans="1:10" ht="13.5" thickTop="1"/>
    <row r="42" spans="1:10">
      <c r="B42" s="628" t="s">
        <v>999</v>
      </c>
    </row>
    <row r="43" spans="1:10" ht="12.75" customHeight="1">
      <c r="B43" s="628" t="s">
        <v>1000</v>
      </c>
    </row>
    <row r="44" spans="1:10">
      <c r="B44" s="628" t="s">
        <v>1001</v>
      </c>
    </row>
  </sheetData>
  <mergeCells count="3">
    <mergeCell ref="A1:J1"/>
    <mergeCell ref="A2:J2"/>
    <mergeCell ref="A3:J3"/>
  </mergeCells>
  <pageMargins left="0.7" right="0.7" top="0.75" bottom="0.75" header="0.3" footer="0.3"/>
  <pageSetup scale="48" fitToHeight="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54"/>
  <sheetViews>
    <sheetView view="pageBreakPreview" topLeftCell="A18" zoomScale="90" zoomScaleNormal="100" zoomScaleSheetLayoutView="90" workbookViewId="0">
      <selection activeCell="J23" sqref="J23"/>
    </sheetView>
  </sheetViews>
  <sheetFormatPr defaultColWidth="14" defaultRowHeight="12.75"/>
  <cols>
    <col min="1" max="1" width="5.77734375" style="91" bestFit="1" customWidth="1"/>
    <col min="2" max="2" width="20.77734375" style="14" customWidth="1"/>
    <col min="3" max="3" width="14.21875" style="14" customWidth="1"/>
    <col min="4" max="4" width="14" style="14" customWidth="1"/>
    <col min="5" max="5" width="12.5546875" style="14" customWidth="1"/>
    <col min="6" max="6" width="13.21875" style="14" customWidth="1"/>
    <col min="7" max="7" width="12.77734375" style="14" customWidth="1"/>
    <col min="8" max="9" width="8.5546875" style="14" customWidth="1"/>
    <col min="10" max="10" width="13.77734375" style="14" bestFit="1" customWidth="1"/>
    <col min="11" max="11" width="12.5546875" style="14" bestFit="1" customWidth="1"/>
    <col min="12" max="12" width="11.21875" style="14" bestFit="1" customWidth="1"/>
    <col min="13" max="13" width="12.77734375" style="14" customWidth="1"/>
    <col min="14" max="14" width="14" style="14"/>
    <col min="15" max="15" width="10" style="14" bestFit="1" customWidth="1"/>
    <col min="16" max="16384" width="14" style="14"/>
  </cols>
  <sheetData>
    <row r="1" spans="1:15">
      <c r="A1" s="860" t="s">
        <v>184</v>
      </c>
      <c r="B1" s="860"/>
      <c r="C1" s="860"/>
      <c r="D1" s="860"/>
      <c r="E1" s="860"/>
      <c r="F1" s="860"/>
      <c r="G1" s="860"/>
      <c r="H1" s="860"/>
      <c r="I1" s="860"/>
      <c r="J1" s="860"/>
    </row>
    <row r="2" spans="1:15" ht="15" customHeight="1">
      <c r="A2" s="912" t="s">
        <v>451</v>
      </c>
      <c r="B2" s="912"/>
      <c r="C2" s="912"/>
      <c r="D2" s="912"/>
      <c r="E2" s="912"/>
      <c r="F2" s="912"/>
      <c r="G2" s="912"/>
      <c r="H2" s="912"/>
      <c r="I2" s="912"/>
      <c r="J2" s="912"/>
    </row>
    <row r="3" spans="1:15">
      <c r="A3" s="889" t="str">
        <f>+'Attachment H-30A'!$D$5</f>
        <v>Transource Maryland, LLC</v>
      </c>
      <c r="B3" s="889"/>
      <c r="C3" s="889"/>
      <c r="D3" s="889"/>
      <c r="E3" s="889"/>
      <c r="F3" s="889"/>
      <c r="G3" s="889"/>
      <c r="H3" s="889"/>
      <c r="I3" s="889"/>
      <c r="J3" s="889"/>
      <c r="K3" s="28"/>
      <c r="L3" s="28"/>
      <c r="M3" s="28"/>
      <c r="N3" s="28"/>
    </row>
    <row r="4" spans="1:15">
      <c r="B4" s="26"/>
    </row>
    <row r="5" spans="1:15">
      <c r="A5" s="208"/>
      <c r="B5" s="25" t="s">
        <v>437</v>
      </c>
      <c r="C5" s="26"/>
      <c r="F5" s="26"/>
      <c r="G5" s="26"/>
      <c r="H5" s="26"/>
      <c r="I5" s="26"/>
      <c r="J5" s="26"/>
      <c r="K5" s="29"/>
      <c r="L5" s="26"/>
      <c r="N5" s="93"/>
      <c r="O5" s="93"/>
    </row>
    <row r="6" spans="1:15" ht="16.5" thickBot="1">
      <c r="A6" s="208"/>
      <c r="B6" s="25"/>
      <c r="C6" s="26"/>
      <c r="D6" s="216"/>
      <c r="E6" s="216"/>
      <c r="F6" s="301" t="s">
        <v>48</v>
      </c>
      <c r="G6" s="216"/>
      <c r="H6" s="216"/>
      <c r="I6" s="216"/>
      <c r="K6" s="29"/>
      <c r="L6" s="26"/>
      <c r="N6" s="93"/>
      <c r="O6" s="93"/>
    </row>
    <row r="7" spans="1:15" ht="15.75">
      <c r="A7" s="208">
        <v>1</v>
      </c>
      <c r="B7" s="25" t="s">
        <v>720</v>
      </c>
      <c r="C7" s="25"/>
      <c r="F7" s="254">
        <v>538149.30000000016</v>
      </c>
      <c r="G7" s="858"/>
      <c r="H7" s="216"/>
      <c r="I7" s="216"/>
      <c r="N7" s="94"/>
      <c r="O7" s="94"/>
    </row>
    <row r="8" spans="1:15" ht="15.75">
      <c r="A8" s="208"/>
      <c r="B8" s="25"/>
      <c r="C8" s="25"/>
      <c r="F8" s="127"/>
      <c r="G8" s="216"/>
      <c r="H8" s="216"/>
      <c r="I8" s="216"/>
      <c r="N8" s="94"/>
      <c r="O8" s="94"/>
    </row>
    <row r="9" spans="1:15" ht="15.75">
      <c r="A9" s="208">
        <f>+A7+1</f>
        <v>2</v>
      </c>
      <c r="B9" s="25" t="s">
        <v>275</v>
      </c>
      <c r="C9" s="25"/>
      <c r="F9" s="118">
        <v>0</v>
      </c>
      <c r="G9" s="216"/>
      <c r="H9" s="216"/>
      <c r="I9" s="216"/>
      <c r="N9" s="93"/>
      <c r="O9" s="93"/>
    </row>
    <row r="10" spans="1:15" ht="15.75">
      <c r="A10" s="208"/>
      <c r="B10" s="25"/>
      <c r="C10" s="25"/>
      <c r="F10" s="16"/>
      <c r="G10" s="216"/>
      <c r="H10" s="216"/>
      <c r="I10" s="216"/>
      <c r="N10" s="93"/>
      <c r="O10" s="93"/>
    </row>
    <row r="11" spans="1:15" ht="15.75">
      <c r="A11" s="208">
        <f>+A9+1</f>
        <v>3</v>
      </c>
      <c r="B11" s="25" t="s">
        <v>714</v>
      </c>
      <c r="C11" s="25"/>
      <c r="F11" s="127">
        <f>+E40</f>
        <v>9959226.2788970787</v>
      </c>
      <c r="G11" s="216"/>
      <c r="H11" s="216"/>
      <c r="I11" s="216"/>
    </row>
    <row r="12" spans="1:15" ht="15.75">
      <c r="A12" s="208">
        <f t="shared" ref="A12:A22" si="0">+A11+1</f>
        <v>4</v>
      </c>
      <c r="B12" s="25" t="s">
        <v>796</v>
      </c>
      <c r="C12" s="25"/>
      <c r="F12" s="302">
        <f>-D40</f>
        <v>0</v>
      </c>
      <c r="G12" s="216"/>
      <c r="H12" s="216"/>
      <c r="I12" s="216"/>
    </row>
    <row r="13" spans="1:15" ht="15.75">
      <c r="A13" s="208">
        <f t="shared" si="0"/>
        <v>5</v>
      </c>
      <c r="B13" s="25" t="s">
        <v>715</v>
      </c>
      <c r="C13" s="25"/>
      <c r="F13" s="302">
        <f>-F40</f>
        <v>0</v>
      </c>
      <c r="G13" s="216"/>
      <c r="H13" s="216"/>
      <c r="I13" s="216"/>
    </row>
    <row r="14" spans="1:15" ht="16.5" thickBot="1">
      <c r="A14" s="208">
        <f t="shared" si="0"/>
        <v>6</v>
      </c>
      <c r="B14" s="25" t="s">
        <v>716</v>
      </c>
      <c r="C14" s="25"/>
      <c r="F14" s="135">
        <f>-G40</f>
        <v>0</v>
      </c>
      <c r="G14" s="216"/>
      <c r="H14" s="216"/>
      <c r="I14" s="216"/>
    </row>
    <row r="15" spans="1:15" ht="15.75">
      <c r="A15" s="208">
        <f t="shared" si="0"/>
        <v>7</v>
      </c>
      <c r="B15" s="25" t="s">
        <v>277</v>
      </c>
      <c r="C15" s="31" t="s">
        <v>458</v>
      </c>
      <c r="F15" s="42">
        <f>+SUM(F11:F14)</f>
        <v>9959226.2788970787</v>
      </c>
      <c r="G15" s="217"/>
      <c r="H15" s="218"/>
      <c r="I15" s="217"/>
    </row>
    <row r="16" spans="1:15">
      <c r="A16" s="208"/>
      <c r="B16" s="25"/>
      <c r="C16" s="26"/>
      <c r="J16" s="16"/>
    </row>
    <row r="17" spans="1:10">
      <c r="A17" s="208"/>
      <c r="B17" s="28"/>
      <c r="C17" s="26"/>
      <c r="F17" s="26"/>
      <c r="G17" s="26"/>
      <c r="I17" s="26"/>
      <c r="J17" s="26"/>
    </row>
    <row r="18" spans="1:10" ht="13.5" thickBot="1">
      <c r="A18" s="208"/>
      <c r="B18" s="28"/>
      <c r="C18" s="26"/>
      <c r="F18" s="30" t="s">
        <v>48</v>
      </c>
      <c r="G18" s="30" t="s">
        <v>58</v>
      </c>
      <c r="H18" s="30" t="s">
        <v>57</v>
      </c>
      <c r="I18" s="30" t="s">
        <v>59</v>
      </c>
      <c r="J18" s="26"/>
    </row>
    <row r="19" spans="1:10">
      <c r="A19" s="208">
        <f>+A15+1</f>
        <v>8</v>
      </c>
      <c r="B19" s="25" t="s">
        <v>227</v>
      </c>
      <c r="C19" s="31" t="s">
        <v>831</v>
      </c>
      <c r="F19" s="153">
        <f>+C40</f>
        <v>9900000</v>
      </c>
      <c r="G19" s="228">
        <f>1-G21</f>
        <v>0.5</v>
      </c>
      <c r="H19" s="284">
        <f>F7/F19</f>
        <v>5.4358515151515165E-2</v>
      </c>
      <c r="I19" s="169">
        <f>G19*H19</f>
        <v>2.7179257575757582E-2</v>
      </c>
      <c r="J19" s="152" t="s">
        <v>60</v>
      </c>
    </row>
    <row r="20" spans="1:10">
      <c r="A20" s="208">
        <f t="shared" si="0"/>
        <v>9</v>
      </c>
      <c r="B20" s="25" t="s">
        <v>455</v>
      </c>
      <c r="C20" s="31" t="s">
        <v>832</v>
      </c>
      <c r="F20" s="153">
        <f>+D40</f>
        <v>0</v>
      </c>
      <c r="G20" s="228">
        <v>0</v>
      </c>
      <c r="H20" s="284">
        <f>IFERROR(+F9/F20,0)</f>
        <v>0</v>
      </c>
      <c r="I20" s="169">
        <f>G20*H20</f>
        <v>0</v>
      </c>
      <c r="J20" s="26"/>
    </row>
    <row r="21" spans="1:10" ht="13.5" thickBot="1">
      <c r="A21" s="208">
        <f t="shared" si="0"/>
        <v>10</v>
      </c>
      <c r="B21" s="25" t="s">
        <v>262</v>
      </c>
      <c r="C21" s="31" t="s">
        <v>833</v>
      </c>
      <c r="F21" s="223">
        <f>+F15</f>
        <v>9959226.2788970787</v>
      </c>
      <c r="G21" s="228">
        <f>IF(F21/F22&gt;50%,50%,F21/F22)</f>
        <v>0.5</v>
      </c>
      <c r="H21" s="284">
        <f>+'Attachment H-30A'!G205</f>
        <v>0.10400000000000001</v>
      </c>
      <c r="I21" s="258">
        <f>G21*H21</f>
        <v>5.2000000000000005E-2</v>
      </c>
      <c r="J21" s="26"/>
    </row>
    <row r="22" spans="1:10">
      <c r="A22" s="208">
        <f t="shared" si="0"/>
        <v>11</v>
      </c>
      <c r="B22" s="28" t="s">
        <v>220</v>
      </c>
      <c r="C22" s="31" t="s">
        <v>457</v>
      </c>
      <c r="F22" s="153">
        <f>SUM(F19:F21)</f>
        <v>19859226.278897077</v>
      </c>
      <c r="G22" s="26" t="s">
        <v>2</v>
      </c>
      <c r="H22" s="26"/>
      <c r="I22" s="169">
        <f>SUM(I19:I21)</f>
        <v>7.9179257575757583E-2</v>
      </c>
      <c r="J22" s="152" t="s">
        <v>61</v>
      </c>
    </row>
    <row r="23" spans="1:10">
      <c r="A23" s="208"/>
    </row>
    <row r="24" spans="1:10">
      <c r="A24" s="202"/>
    </row>
    <row r="25" spans="1:10">
      <c r="C25" s="171" t="s">
        <v>190</v>
      </c>
      <c r="D25" s="171" t="s">
        <v>191</v>
      </c>
      <c r="E25" s="291" t="s">
        <v>450</v>
      </c>
      <c r="F25" s="171" t="s">
        <v>193</v>
      </c>
      <c r="G25" s="171" t="s">
        <v>195</v>
      </c>
    </row>
    <row r="26" spans="1:10" ht="45.75" customHeight="1">
      <c r="A26" s="286"/>
      <c r="B26" s="288" t="s">
        <v>446</v>
      </c>
      <c r="C26" s="277" t="s">
        <v>725</v>
      </c>
      <c r="D26" s="277" t="s">
        <v>705</v>
      </c>
      <c r="E26" s="277" t="s">
        <v>276</v>
      </c>
      <c r="F26" s="277" t="s">
        <v>453</v>
      </c>
      <c r="G26" s="277" t="s">
        <v>454</v>
      </c>
    </row>
    <row r="27" spans="1:10">
      <c r="A27" s="287">
        <f>+A22+1</f>
        <v>12</v>
      </c>
      <c r="B27" s="289" t="s">
        <v>447</v>
      </c>
      <c r="C27" s="613">
        <v>9900000</v>
      </c>
      <c r="D27" s="613">
        <v>0</v>
      </c>
      <c r="E27" s="613">
        <v>10669941.625661978</v>
      </c>
      <c r="F27" s="613">
        <v>0</v>
      </c>
      <c r="G27" s="613">
        <v>0</v>
      </c>
    </row>
    <row r="28" spans="1:10">
      <c r="A28" s="287">
        <f>+A27+1</f>
        <v>13</v>
      </c>
      <c r="B28" s="290" t="s">
        <v>85</v>
      </c>
      <c r="C28" s="234">
        <v>9900000</v>
      </c>
      <c r="D28" s="234">
        <v>0</v>
      </c>
      <c r="E28" s="234">
        <v>9900000.0000000056</v>
      </c>
      <c r="F28" s="234">
        <v>0</v>
      </c>
      <c r="G28" s="234">
        <v>0</v>
      </c>
    </row>
    <row r="29" spans="1:10">
      <c r="A29" s="287">
        <f t="shared" ref="A29:A40" si="1">+A28+1</f>
        <v>14</v>
      </c>
      <c r="B29" s="290" t="s">
        <v>84</v>
      </c>
      <c r="C29" s="234">
        <v>9900000</v>
      </c>
      <c r="D29" s="234">
        <v>0</v>
      </c>
      <c r="E29" s="234">
        <v>9900000.0000000037</v>
      </c>
      <c r="F29" s="234">
        <v>0</v>
      </c>
      <c r="G29" s="234">
        <v>0</v>
      </c>
    </row>
    <row r="30" spans="1:10">
      <c r="A30" s="287">
        <f t="shared" si="1"/>
        <v>15</v>
      </c>
      <c r="B30" s="290" t="s">
        <v>83</v>
      </c>
      <c r="C30" s="234">
        <v>9900000</v>
      </c>
      <c r="D30" s="234">
        <v>0</v>
      </c>
      <c r="E30" s="234">
        <v>9900000.0000000019</v>
      </c>
      <c r="F30" s="234">
        <v>0</v>
      </c>
      <c r="G30" s="234">
        <v>0</v>
      </c>
    </row>
    <row r="31" spans="1:10">
      <c r="A31" s="287">
        <f t="shared" si="1"/>
        <v>16</v>
      </c>
      <c r="B31" s="290" t="s">
        <v>76</v>
      </c>
      <c r="C31" s="234">
        <v>9900000</v>
      </c>
      <c r="D31" s="234">
        <v>0</v>
      </c>
      <c r="E31" s="234">
        <v>9900000</v>
      </c>
      <c r="F31" s="234">
        <v>0</v>
      </c>
      <c r="G31" s="234">
        <v>0</v>
      </c>
    </row>
    <row r="32" spans="1:10">
      <c r="A32" s="287">
        <f t="shared" si="1"/>
        <v>17</v>
      </c>
      <c r="B32" s="290" t="s">
        <v>75</v>
      </c>
      <c r="C32" s="234">
        <v>9900000</v>
      </c>
      <c r="D32" s="234">
        <v>0</v>
      </c>
      <c r="E32" s="234">
        <v>9900000.0000000019</v>
      </c>
      <c r="F32" s="234">
        <v>0</v>
      </c>
      <c r="G32" s="234">
        <v>0</v>
      </c>
    </row>
    <row r="33" spans="1:13">
      <c r="A33" s="287">
        <f t="shared" si="1"/>
        <v>18</v>
      </c>
      <c r="B33" s="290" t="s">
        <v>448</v>
      </c>
      <c r="C33" s="234">
        <v>9900000</v>
      </c>
      <c r="D33" s="234">
        <v>0</v>
      </c>
      <c r="E33" s="234">
        <v>9900000.0000000056</v>
      </c>
      <c r="F33" s="234">
        <v>0</v>
      </c>
      <c r="G33" s="234">
        <v>0</v>
      </c>
    </row>
    <row r="34" spans="1:13">
      <c r="A34" s="287">
        <f t="shared" si="1"/>
        <v>19</v>
      </c>
      <c r="B34" s="290" t="s">
        <v>82</v>
      </c>
      <c r="C34" s="234">
        <v>9900000</v>
      </c>
      <c r="D34" s="234">
        <v>0</v>
      </c>
      <c r="E34" s="234">
        <v>9900000.0000000037</v>
      </c>
      <c r="F34" s="234">
        <v>0</v>
      </c>
      <c r="G34" s="234">
        <v>0</v>
      </c>
    </row>
    <row r="35" spans="1:13">
      <c r="A35" s="287">
        <f t="shared" si="1"/>
        <v>20</v>
      </c>
      <c r="B35" s="290" t="s">
        <v>81</v>
      </c>
      <c r="C35" s="234">
        <v>9900000</v>
      </c>
      <c r="D35" s="234">
        <v>0</v>
      </c>
      <c r="E35" s="234">
        <v>9900000.0000000037</v>
      </c>
      <c r="F35" s="234">
        <v>0</v>
      </c>
      <c r="G35" s="234">
        <v>0</v>
      </c>
    </row>
    <row r="36" spans="1:13">
      <c r="A36" s="287">
        <f t="shared" si="1"/>
        <v>21</v>
      </c>
      <c r="B36" s="290" t="s">
        <v>80</v>
      </c>
      <c r="C36" s="234">
        <v>9900000</v>
      </c>
      <c r="D36" s="234">
        <v>0</v>
      </c>
      <c r="E36" s="234">
        <v>9900000.0000000056</v>
      </c>
      <c r="F36" s="234">
        <v>0</v>
      </c>
      <c r="G36" s="234">
        <v>0</v>
      </c>
    </row>
    <row r="37" spans="1:13">
      <c r="A37" s="287">
        <f t="shared" si="1"/>
        <v>22</v>
      </c>
      <c r="B37" s="290" t="s">
        <v>449</v>
      </c>
      <c r="C37" s="234">
        <v>9900000</v>
      </c>
      <c r="D37" s="234">
        <v>0</v>
      </c>
      <c r="E37" s="234">
        <v>9900000.0000000075</v>
      </c>
      <c r="F37" s="234">
        <v>0</v>
      </c>
      <c r="G37" s="234">
        <v>0</v>
      </c>
    </row>
    <row r="38" spans="1:13">
      <c r="A38" s="287">
        <f t="shared" si="1"/>
        <v>23</v>
      </c>
      <c r="B38" s="290" t="s">
        <v>79</v>
      </c>
      <c r="C38" s="234">
        <v>9900000</v>
      </c>
      <c r="D38" s="234">
        <v>0</v>
      </c>
      <c r="E38" s="234">
        <v>9900000.0000000093</v>
      </c>
      <c r="F38" s="234">
        <v>0</v>
      </c>
      <c r="G38" s="234">
        <v>0</v>
      </c>
    </row>
    <row r="39" spans="1:13">
      <c r="A39" s="287">
        <f t="shared" si="1"/>
        <v>24</v>
      </c>
      <c r="B39" s="290" t="s">
        <v>78</v>
      </c>
      <c r="C39" s="608">
        <v>9900000</v>
      </c>
      <c r="D39" s="608">
        <v>0</v>
      </c>
      <c r="E39" s="608">
        <v>9900000.0000000093</v>
      </c>
      <c r="F39" s="608">
        <v>0</v>
      </c>
      <c r="G39" s="608">
        <v>0</v>
      </c>
    </row>
    <row r="40" spans="1:13">
      <c r="A40" s="287">
        <f t="shared" si="1"/>
        <v>25</v>
      </c>
      <c r="B40" s="289" t="s">
        <v>564</v>
      </c>
      <c r="C40" s="236">
        <f>+SUM(C27:C39)/13</f>
        <v>9900000</v>
      </c>
      <c r="D40" s="236">
        <f>+SUM(D27:D39)/13</f>
        <v>0</v>
      </c>
      <c r="E40" s="236">
        <f>+SUM(E27:E39)/13</f>
        <v>9959226.2788970787</v>
      </c>
      <c r="F40" s="278">
        <f>+SUM(F27:F39)/13</f>
        <v>0</v>
      </c>
      <c r="G40" s="278">
        <f>+SUM(G27:G39)/13</f>
        <v>0</v>
      </c>
    </row>
    <row r="42" spans="1:13">
      <c r="A42" s="462" t="s">
        <v>522</v>
      </c>
    </row>
    <row r="43" spans="1:13" ht="15" customHeight="1">
      <c r="A43" s="202" t="s">
        <v>62</v>
      </c>
      <c r="B43" s="876" t="s">
        <v>456</v>
      </c>
      <c r="C43" s="876"/>
      <c r="D43" s="876"/>
      <c r="E43" s="876"/>
      <c r="F43" s="876"/>
      <c r="G43" s="876"/>
      <c r="H43" s="876"/>
      <c r="I43" s="876"/>
    </row>
    <row r="44" spans="1:13">
      <c r="A44" s="14"/>
      <c r="B44" s="876"/>
      <c r="C44" s="876"/>
      <c r="D44" s="876"/>
      <c r="E44" s="876"/>
      <c r="F44" s="876"/>
      <c r="G44" s="876"/>
      <c r="H44" s="876"/>
      <c r="I44" s="876"/>
    </row>
    <row r="45" spans="1:13">
      <c r="A45" s="202" t="s">
        <v>63</v>
      </c>
      <c r="B45" s="14" t="s">
        <v>376</v>
      </c>
    </row>
    <row r="46" spans="1:13">
      <c r="A46" s="202" t="s">
        <v>64</v>
      </c>
      <c r="B46" s="14" t="s">
        <v>459</v>
      </c>
    </row>
    <row r="47" spans="1:13" ht="39.75" customHeight="1">
      <c r="A47" s="253" t="s">
        <v>65</v>
      </c>
      <c r="B47" s="863" t="s">
        <v>785</v>
      </c>
      <c r="C47" s="863"/>
      <c r="D47" s="863"/>
      <c r="E47" s="863"/>
      <c r="F47" s="863"/>
      <c r="G47" s="863"/>
      <c r="H47" s="863"/>
      <c r="I47" s="863"/>
      <c r="J47" s="334"/>
      <c r="K47" s="334"/>
      <c r="L47" s="334"/>
      <c r="M47" s="207"/>
    </row>
    <row r="48" spans="1:13">
      <c r="A48" s="253"/>
      <c r="B48" s="463"/>
      <c r="C48" s="463"/>
      <c r="D48" s="463"/>
      <c r="E48" s="463"/>
      <c r="F48" s="463"/>
      <c r="G48" s="463"/>
      <c r="H48" s="463"/>
      <c r="I48" s="463"/>
      <c r="J48" s="463"/>
      <c r="K48" s="463"/>
      <c r="L48" s="463"/>
      <c r="M48" s="463"/>
    </row>
    <row r="49" spans="1:13">
      <c r="A49" s="253"/>
      <c r="B49" s="463"/>
      <c r="C49" s="463"/>
      <c r="D49" s="463"/>
      <c r="E49" s="463"/>
      <c r="F49" s="463"/>
      <c r="G49" s="463"/>
      <c r="H49" s="463"/>
      <c r="I49" s="463"/>
      <c r="J49" s="463"/>
      <c r="K49" s="463"/>
      <c r="L49" s="463"/>
      <c r="M49" s="463"/>
    </row>
    <row r="50" spans="1:13">
      <c r="A50" s="253"/>
      <c r="B50" s="463"/>
      <c r="C50" s="463"/>
      <c r="D50" s="463"/>
      <c r="E50" s="463"/>
      <c r="F50" s="463"/>
      <c r="G50" s="463"/>
      <c r="H50" s="463"/>
      <c r="I50" s="463"/>
      <c r="J50" s="463"/>
      <c r="K50" s="463"/>
      <c r="L50" s="463"/>
      <c r="M50" s="463"/>
    </row>
    <row r="51" spans="1:13">
      <c r="A51" s="253"/>
      <c r="B51" s="463"/>
      <c r="C51" s="463"/>
      <c r="D51" s="463"/>
      <c r="E51" s="463"/>
      <c r="F51" s="463"/>
      <c r="G51" s="463"/>
      <c r="H51" s="463"/>
      <c r="I51" s="463"/>
      <c r="J51" s="463"/>
      <c r="K51" s="463"/>
      <c r="L51" s="463"/>
      <c r="M51" s="463"/>
    </row>
    <row r="52" spans="1:13">
      <c r="A52" s="253"/>
      <c r="B52" s="463"/>
      <c r="C52" s="463"/>
      <c r="D52" s="463"/>
      <c r="E52" s="463"/>
      <c r="F52" s="463"/>
      <c r="G52" s="463"/>
      <c r="H52" s="463"/>
      <c r="I52" s="463"/>
      <c r="J52" s="463"/>
      <c r="K52" s="463"/>
      <c r="L52" s="463"/>
      <c r="M52" s="463"/>
    </row>
    <row r="53" spans="1:13">
      <c r="A53" s="253"/>
      <c r="B53" s="463"/>
      <c r="C53" s="463"/>
      <c r="D53" s="463"/>
      <c r="E53" s="463"/>
      <c r="F53" s="463"/>
      <c r="G53" s="463"/>
      <c r="H53" s="463"/>
      <c r="I53" s="463"/>
      <c r="J53" s="463"/>
      <c r="K53" s="463"/>
      <c r="L53" s="463"/>
      <c r="M53" s="463"/>
    </row>
    <row r="54" spans="1:13">
      <c r="A54" s="253"/>
      <c r="B54" s="463"/>
      <c r="C54" s="463"/>
      <c r="D54" s="463"/>
      <c r="E54" s="463"/>
      <c r="F54" s="463"/>
      <c r="G54" s="463"/>
      <c r="H54" s="463"/>
      <c r="I54" s="463"/>
      <c r="J54" s="463"/>
      <c r="K54" s="463"/>
      <c r="L54" s="463"/>
      <c r="M54" s="463"/>
    </row>
  </sheetData>
  <customSheetViews>
    <customSheetView guid="{F04A2B9A-C6FE-4FEB-AD1E-2CF9AC309BE4}" fitToPage="1">
      <selection activeCell="G20" sqref="G20"/>
      <pageMargins left="0.7" right="0.7" top="0.75" bottom="0.75" header="0.3" footer="0.3"/>
      <pageSetup scale="76" orientation="landscape" r:id="rId1"/>
    </customSheetView>
    <customSheetView guid="{F1DC5514-577A-46EB-866C-26F0BED2C286}" scale="90" showPageBreaks="1" fitToPage="1" printArea="1" view="pageBreakPreview">
      <selection activeCell="B7" sqref="B7"/>
      <rowBreaks count="1" manualBreakCount="1">
        <brk id="46" max="16383" man="1"/>
      </rowBreaks>
      <pageMargins left="0.25" right="0.25" top="0.75" bottom="0.75" header="0.3" footer="0.3"/>
      <pageSetup scale="78" orientation="landscape" r:id="rId2"/>
    </customSheetView>
    <customSheetView guid="{63AFAF34-E340-4B5E-A289-FFB7051CA9B6}" showPageBreaks="1" fitToPage="1" printArea="1">
      <selection activeCell="H21" sqref="H21"/>
      <rowBreaks count="1" manualBreakCount="1">
        <brk id="46" max="16383" man="1"/>
      </rowBreaks>
      <pageMargins left="0.25" right="0.25" top="0.75" bottom="0.75" header="0.3" footer="0.3"/>
      <pageSetup scale="76" orientation="landscape" r:id="rId3"/>
    </customSheetView>
  </customSheetViews>
  <mergeCells count="5">
    <mergeCell ref="B43:I44"/>
    <mergeCell ref="A1:J1"/>
    <mergeCell ref="A2:J2"/>
    <mergeCell ref="A3:J3"/>
    <mergeCell ref="B47:I47"/>
  </mergeCells>
  <phoneticPr fontId="0" type="noConversion"/>
  <pageMargins left="0.25" right="0.25" top="0.75" bottom="0.75" header="0.3" footer="0.3"/>
  <pageSetup scale="72" orientation="landscape" r:id="rId4"/>
  <rowBreaks count="1" manualBreakCount="1">
    <brk id="4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63"/>
  <sheetViews>
    <sheetView zoomScale="80" zoomScaleNormal="80" zoomScaleSheetLayoutView="80" workbookViewId="0">
      <selection activeCell="A6" sqref="A6"/>
    </sheetView>
  </sheetViews>
  <sheetFormatPr defaultColWidth="8.77734375" defaultRowHeight="15"/>
  <cols>
    <col min="1" max="1" width="21.77734375" customWidth="1"/>
    <col min="2" max="2" width="26.21875" customWidth="1"/>
    <col min="3" max="3" width="2.21875" customWidth="1"/>
    <col min="4" max="4" width="18.77734375" customWidth="1"/>
    <col min="5" max="5" width="1.77734375" customWidth="1"/>
    <col min="6" max="6" width="18.77734375" customWidth="1"/>
    <col min="7" max="7" width="12.77734375" customWidth="1"/>
    <col min="8" max="8" width="15" customWidth="1"/>
    <col min="9" max="9" width="15.77734375" customWidth="1"/>
    <col min="10" max="10" width="1.44140625" customWidth="1"/>
    <col min="11" max="11" width="22.109375" bestFit="1" customWidth="1"/>
    <col min="13" max="13" width="8.44140625" bestFit="1" customWidth="1"/>
  </cols>
  <sheetData>
    <row r="1" spans="1:11" s="422" customFormat="1">
      <c r="A1" s="860" t="s">
        <v>185</v>
      </c>
      <c r="B1" s="860"/>
      <c r="C1" s="860"/>
      <c r="D1" s="860"/>
      <c r="E1" s="860"/>
      <c r="F1" s="860"/>
      <c r="G1" s="860"/>
      <c r="H1" s="860"/>
      <c r="I1" s="860"/>
      <c r="J1" s="860"/>
      <c r="K1" s="860"/>
    </row>
    <row r="2" spans="1:11" s="422" customFormat="1">
      <c r="A2" s="888" t="s">
        <v>618</v>
      </c>
      <c r="B2" s="888"/>
      <c r="C2" s="888"/>
      <c r="D2" s="888"/>
      <c r="E2" s="888"/>
      <c r="F2" s="888"/>
      <c r="G2" s="888"/>
      <c r="H2" s="888"/>
      <c r="I2" s="888"/>
      <c r="J2" s="888"/>
      <c r="K2" s="888"/>
    </row>
    <row r="3" spans="1:11" s="422" customFormat="1" ht="18" customHeight="1">
      <c r="A3" s="889" t="str">
        <f>+'Attachment H-30A'!D5</f>
        <v>Transource Maryland, LLC</v>
      </c>
      <c r="B3" s="889"/>
      <c r="C3" s="889"/>
      <c r="D3" s="889"/>
      <c r="E3" s="889"/>
      <c r="F3" s="889"/>
      <c r="G3" s="889"/>
      <c r="H3" s="889"/>
      <c r="I3" s="889"/>
      <c r="J3" s="889"/>
      <c r="K3" s="889"/>
    </row>
    <row r="4" spans="1:11">
      <c r="A4" s="423"/>
      <c r="B4" s="423"/>
      <c r="C4" s="423"/>
      <c r="D4" s="423"/>
      <c r="E4" s="423"/>
      <c r="F4" s="423"/>
      <c r="G4" s="423"/>
      <c r="H4" s="423"/>
      <c r="I4" s="423"/>
      <c r="J4" s="423"/>
      <c r="K4" s="423"/>
    </row>
    <row r="5" spans="1:11">
      <c r="A5" s="423"/>
      <c r="B5" s="423"/>
      <c r="C5" s="423"/>
      <c r="D5" s="423"/>
      <c r="E5" s="423"/>
      <c r="F5" s="423"/>
      <c r="G5" s="423"/>
      <c r="H5" s="423"/>
      <c r="I5" s="423"/>
      <c r="J5" s="423"/>
      <c r="K5" s="423"/>
    </row>
    <row r="6" spans="1:11" s="14" customFormat="1" ht="13.5" thickBot="1">
      <c r="A6" s="616">
        <v>2025</v>
      </c>
      <c r="B6" s="431"/>
      <c r="C6" s="431"/>
      <c r="D6" s="567">
        <f>+A6</f>
        <v>2025</v>
      </c>
      <c r="E6" s="432"/>
      <c r="F6" s="432"/>
      <c r="G6" s="432"/>
      <c r="H6" s="432"/>
      <c r="J6" s="432"/>
      <c r="K6" s="432"/>
    </row>
    <row r="7" spans="1:11" s="14" customFormat="1" ht="25.5">
      <c r="A7" s="433" t="s">
        <v>692</v>
      </c>
      <c r="B7" s="432"/>
      <c r="C7" s="432"/>
      <c r="D7" s="433" t="s">
        <v>691</v>
      </c>
      <c r="E7" s="432"/>
      <c r="F7" s="432"/>
      <c r="G7" s="433" t="s">
        <v>601</v>
      </c>
      <c r="J7" s="432"/>
      <c r="K7" s="432"/>
    </row>
    <row r="8" spans="1:11" s="14" customFormat="1" ht="12.75">
      <c r="A8" s="434"/>
      <c r="B8" s="432"/>
      <c r="C8" s="432"/>
      <c r="D8" s="434"/>
      <c r="E8" s="432"/>
      <c r="F8" s="432"/>
      <c r="G8" s="435"/>
      <c r="J8" s="432"/>
      <c r="K8" s="432"/>
    </row>
    <row r="9" spans="1:11" s="14" customFormat="1" ht="13.5" thickBot="1">
      <c r="A9" s="564">
        <f>'3-Project True-up'!G11</f>
        <v>1777490.5153698246</v>
      </c>
      <c r="B9" s="437" t="s">
        <v>602</v>
      </c>
      <c r="C9" s="438"/>
      <c r="D9" s="436">
        <f>+'3-Project True-up'!H29</f>
        <v>1930676.6604868162</v>
      </c>
      <c r="E9" s="439"/>
      <c r="F9" s="437" t="s">
        <v>603</v>
      </c>
      <c r="G9" s="440">
        <f>IF(D9=0,0,A9-D9)</f>
        <v>-153186.1451169916</v>
      </c>
      <c r="J9" s="432"/>
      <c r="K9" s="432"/>
    </row>
    <row r="10" spans="1:11" s="14" customFormat="1" ht="12.75">
      <c r="A10" s="439"/>
      <c r="B10" s="438"/>
      <c r="C10" s="438"/>
      <c r="D10" s="439"/>
      <c r="E10" s="439"/>
      <c r="F10" s="438"/>
      <c r="G10" s="439"/>
      <c r="H10" s="432"/>
      <c r="I10" s="432"/>
      <c r="J10" s="432"/>
      <c r="K10" s="432"/>
    </row>
    <row r="11" spans="1:11" s="14" customFormat="1" ht="12.75">
      <c r="A11" s="439" t="s">
        <v>829</v>
      </c>
      <c r="B11" s="438"/>
      <c r="C11" s="438"/>
      <c r="D11" s="439"/>
      <c r="E11" s="439"/>
      <c r="F11" s="438"/>
      <c r="G11" s="439"/>
      <c r="H11" s="432"/>
      <c r="I11" s="432"/>
      <c r="J11" s="432"/>
      <c r="K11" s="432"/>
    </row>
    <row r="12" spans="1:11" s="14" customFormat="1" ht="12.75">
      <c r="A12" s="439" t="s">
        <v>830</v>
      </c>
      <c r="B12" s="438"/>
      <c r="C12" s="438"/>
      <c r="D12" s="439"/>
      <c r="E12" s="439"/>
      <c r="F12" s="438"/>
      <c r="G12" s="439"/>
      <c r="H12" s="432"/>
      <c r="I12" s="432"/>
      <c r="J12" s="432"/>
      <c r="K12" s="432"/>
    </row>
    <row r="13" spans="1:11" s="14" customFormat="1" ht="12.75">
      <c r="A13" s="439"/>
      <c r="B13" s="438"/>
      <c r="C13" s="438"/>
      <c r="D13" s="439"/>
      <c r="E13" s="439"/>
      <c r="F13" s="438"/>
      <c r="G13" s="439"/>
      <c r="H13" s="432"/>
      <c r="I13" s="432"/>
      <c r="J13" s="432"/>
      <c r="K13" s="432"/>
    </row>
    <row r="14" spans="1:11" s="14" customFormat="1" ht="13.5" thickBot="1">
      <c r="A14" s="441"/>
      <c r="B14" s="442"/>
      <c r="C14" s="442"/>
      <c r="D14" s="441"/>
      <c r="E14" s="441"/>
      <c r="F14" s="442"/>
      <c r="G14" s="441"/>
      <c r="H14" s="443"/>
      <c r="I14" s="443"/>
      <c r="J14" s="443"/>
      <c r="K14" s="443"/>
    </row>
    <row r="15" spans="1:11" s="14" customFormat="1" ht="8.25" customHeight="1">
      <c r="A15" s="444"/>
      <c r="B15" s="438"/>
      <c r="C15" s="438"/>
      <c r="D15" s="439"/>
      <c r="E15" s="439"/>
      <c r="F15" s="438"/>
      <c r="G15" s="439"/>
      <c r="H15" s="432"/>
      <c r="I15" s="432"/>
      <c r="J15" s="432"/>
      <c r="K15" s="432"/>
    </row>
    <row r="16" spans="1:11" s="14" customFormat="1" ht="53.25" customHeight="1">
      <c r="A16" s="445" t="s">
        <v>604</v>
      </c>
      <c r="B16" s="438"/>
      <c r="C16" s="438"/>
      <c r="D16" s="446" t="s">
        <v>605</v>
      </c>
      <c r="E16" s="439"/>
      <c r="F16" s="446" t="s">
        <v>674</v>
      </c>
      <c r="G16" s="437" t="s">
        <v>606</v>
      </c>
      <c r="H16" s="447" t="s">
        <v>607</v>
      </c>
      <c r="I16" s="446" t="s">
        <v>608</v>
      </c>
      <c r="J16" s="448"/>
      <c r="K16" s="446" t="s">
        <v>609</v>
      </c>
    </row>
    <row r="17" spans="1:11" s="14" customFormat="1" ht="12.75">
      <c r="A17" s="445"/>
      <c r="B17" s="438"/>
      <c r="C17" s="438"/>
      <c r="D17" s="432"/>
      <c r="E17" s="449"/>
      <c r="F17" s="450">
        <f>+'6a - True-up Interest Rate'!E33</f>
        <v>6.1337499999999994E-3</v>
      </c>
      <c r="G17" s="439"/>
      <c r="H17" s="432"/>
      <c r="I17" s="432"/>
      <c r="J17" s="432"/>
      <c r="K17" s="432"/>
    </row>
    <row r="18" spans="1:11" s="14" customFormat="1" ht="12.75">
      <c r="A18" s="445"/>
      <c r="B18" s="438"/>
      <c r="C18" s="438"/>
      <c r="D18" s="432"/>
      <c r="E18" s="449"/>
      <c r="F18" s="449"/>
      <c r="G18" s="439"/>
      <c r="H18" s="432"/>
      <c r="I18" s="432"/>
      <c r="J18" s="432"/>
      <c r="K18" s="432"/>
    </row>
    <row r="19" spans="1:11" s="14" customFormat="1" ht="12.75">
      <c r="A19" s="445" t="s">
        <v>610</v>
      </c>
      <c r="B19" s="438"/>
      <c r="C19" s="438"/>
      <c r="D19" s="432"/>
      <c r="E19" s="449"/>
      <c r="F19" s="449"/>
      <c r="G19" s="439"/>
      <c r="H19" s="432"/>
      <c r="I19" s="432"/>
      <c r="J19" s="432"/>
      <c r="K19" s="432"/>
    </row>
    <row r="20" spans="1:11" s="14" customFormat="1" ht="12.75">
      <c r="A20" s="451" t="s">
        <v>2</v>
      </c>
      <c r="B20" s="438"/>
      <c r="C20" s="438"/>
      <c r="D20" s="438"/>
      <c r="E20" s="438"/>
      <c r="F20" s="438" t="s">
        <v>2</v>
      </c>
      <c r="G20" s="432"/>
      <c r="H20" s="432"/>
      <c r="I20" s="432"/>
      <c r="J20" s="432"/>
      <c r="K20" s="432"/>
    </row>
    <row r="21" spans="1:11" s="14" customFormat="1" ht="12.75">
      <c r="A21" s="452"/>
      <c r="B21" s="438"/>
      <c r="C21" s="438"/>
      <c r="D21" s="438"/>
      <c r="E21" s="438"/>
      <c r="F21" s="432"/>
      <c r="G21" s="432"/>
      <c r="H21" s="437"/>
      <c r="I21" s="438"/>
      <c r="J21" s="438"/>
      <c r="K21" s="438"/>
    </row>
    <row r="22" spans="1:11" s="14" customFormat="1" ht="12.75">
      <c r="A22" s="452" t="s">
        <v>611</v>
      </c>
      <c r="B22" s="438"/>
      <c r="C22" s="438"/>
      <c r="D22" s="438"/>
      <c r="E22" s="438"/>
      <c r="F22" s="432"/>
      <c r="G22" s="432"/>
      <c r="H22" s="437" t="s">
        <v>612</v>
      </c>
      <c r="I22" s="438"/>
      <c r="J22" s="438"/>
      <c r="K22" s="438"/>
    </row>
    <row r="23" spans="1:11" s="14" customFormat="1" ht="12.75">
      <c r="A23" s="432" t="s">
        <v>85</v>
      </c>
      <c r="B23" s="453" t="str">
        <f>"Year "&amp;A6</f>
        <v>Year 2025</v>
      </c>
      <c r="C23" s="432"/>
      <c r="D23" s="581">
        <f>+G9/12</f>
        <v>-12765.512093082632</v>
      </c>
      <c r="E23" s="454"/>
      <c r="F23" s="455">
        <f>+F17</f>
        <v>6.1337499999999994E-3</v>
      </c>
      <c r="G23" s="454">
        <v>12</v>
      </c>
      <c r="H23" s="581">
        <f>F23*D23*G23*-1</f>
        <v>939.60551761134707</v>
      </c>
      <c r="I23" s="581"/>
      <c r="J23" s="581"/>
      <c r="K23" s="581">
        <f>(-H23+D23)*-1</f>
        <v>13705.11761069398</v>
      </c>
    </row>
    <row r="24" spans="1:11" s="14" customFormat="1" ht="12.75">
      <c r="A24" s="432" t="s">
        <v>84</v>
      </c>
      <c r="B24" s="453" t="str">
        <f>+B23</f>
        <v>Year 2025</v>
      </c>
      <c r="C24" s="432"/>
      <c r="D24" s="581">
        <f>+D23</f>
        <v>-12765.512093082632</v>
      </c>
      <c r="E24" s="454"/>
      <c r="F24" s="455">
        <f>+F23</f>
        <v>6.1337499999999994E-3</v>
      </c>
      <c r="G24" s="281">
        <f t="shared" ref="G24:G34" si="0">+G23-1</f>
        <v>11</v>
      </c>
      <c r="H24" s="581">
        <f t="shared" ref="H24:H34" si="1">F24*D24*G24*-1</f>
        <v>861.30505781040142</v>
      </c>
      <c r="I24" s="581"/>
      <c r="J24" s="581"/>
      <c r="K24" s="581">
        <f t="shared" ref="K24:K34" si="2">(-H24+D24)*-1</f>
        <v>13626.817150893034</v>
      </c>
    </row>
    <row r="25" spans="1:11" s="14" customFormat="1" ht="12.75">
      <c r="A25" s="432" t="s">
        <v>83</v>
      </c>
      <c r="B25" s="453" t="str">
        <f t="shared" ref="B25:B34" si="3">+B24</f>
        <v>Year 2025</v>
      </c>
      <c r="C25" s="432"/>
      <c r="D25" s="581">
        <f t="shared" ref="D25:D34" si="4">+D24</f>
        <v>-12765.512093082632</v>
      </c>
      <c r="E25" s="454"/>
      <c r="F25" s="455">
        <f t="shared" ref="F25:F34" si="5">+F24</f>
        <v>6.1337499999999994E-3</v>
      </c>
      <c r="G25" s="281">
        <f t="shared" si="0"/>
        <v>10</v>
      </c>
      <c r="H25" s="581">
        <f t="shared" si="1"/>
        <v>783.00459800945589</v>
      </c>
      <c r="I25" s="581"/>
      <c r="J25" s="581"/>
      <c r="K25" s="581">
        <f t="shared" si="2"/>
        <v>13548.516691092089</v>
      </c>
    </row>
    <row r="26" spans="1:11" s="14" customFormat="1" ht="12.75">
      <c r="A26" s="432" t="s">
        <v>76</v>
      </c>
      <c r="B26" s="453" t="str">
        <f t="shared" si="3"/>
        <v>Year 2025</v>
      </c>
      <c r="C26" s="432"/>
      <c r="D26" s="581">
        <f t="shared" si="4"/>
        <v>-12765.512093082632</v>
      </c>
      <c r="E26" s="454"/>
      <c r="F26" s="455">
        <f t="shared" si="5"/>
        <v>6.1337499999999994E-3</v>
      </c>
      <c r="G26" s="281">
        <f t="shared" si="0"/>
        <v>9</v>
      </c>
      <c r="H26" s="581">
        <f t="shared" si="1"/>
        <v>704.70413820851036</v>
      </c>
      <c r="I26" s="581"/>
      <c r="J26" s="581"/>
      <c r="K26" s="581">
        <f t="shared" si="2"/>
        <v>13470.216231291142</v>
      </c>
    </row>
    <row r="27" spans="1:11" s="14" customFormat="1" ht="12.75">
      <c r="A27" s="432" t="s">
        <v>75</v>
      </c>
      <c r="B27" s="453" t="str">
        <f t="shared" si="3"/>
        <v>Year 2025</v>
      </c>
      <c r="C27" s="432"/>
      <c r="D27" s="581">
        <f t="shared" si="4"/>
        <v>-12765.512093082632</v>
      </c>
      <c r="E27" s="454"/>
      <c r="F27" s="455">
        <f t="shared" si="5"/>
        <v>6.1337499999999994E-3</v>
      </c>
      <c r="G27" s="281">
        <f t="shared" si="0"/>
        <v>8</v>
      </c>
      <c r="H27" s="581">
        <f t="shared" si="1"/>
        <v>626.40367840756471</v>
      </c>
      <c r="I27" s="581"/>
      <c r="J27" s="581"/>
      <c r="K27" s="581">
        <f t="shared" si="2"/>
        <v>13391.915771490198</v>
      </c>
    </row>
    <row r="28" spans="1:11" s="14" customFormat="1" ht="12.75">
      <c r="A28" s="432" t="s">
        <v>92</v>
      </c>
      <c r="B28" s="453" t="str">
        <f t="shared" si="3"/>
        <v>Year 2025</v>
      </c>
      <c r="C28" s="432"/>
      <c r="D28" s="581">
        <f t="shared" si="4"/>
        <v>-12765.512093082632</v>
      </c>
      <c r="E28" s="454"/>
      <c r="F28" s="455">
        <f t="shared" si="5"/>
        <v>6.1337499999999994E-3</v>
      </c>
      <c r="G28" s="281">
        <f t="shared" si="0"/>
        <v>7</v>
      </c>
      <c r="H28" s="581">
        <f t="shared" si="1"/>
        <v>548.10321860661907</v>
      </c>
      <c r="I28" s="581"/>
      <c r="J28" s="581"/>
      <c r="K28" s="581">
        <f t="shared" si="2"/>
        <v>13313.615311689251</v>
      </c>
    </row>
    <row r="29" spans="1:11" s="14" customFormat="1" ht="12.75">
      <c r="A29" s="432" t="s">
        <v>82</v>
      </c>
      <c r="B29" s="453" t="str">
        <f t="shared" si="3"/>
        <v>Year 2025</v>
      </c>
      <c r="C29" s="432"/>
      <c r="D29" s="581">
        <f t="shared" si="4"/>
        <v>-12765.512093082632</v>
      </c>
      <c r="E29" s="454"/>
      <c r="F29" s="455">
        <f t="shared" si="5"/>
        <v>6.1337499999999994E-3</v>
      </c>
      <c r="G29" s="281">
        <f t="shared" si="0"/>
        <v>6</v>
      </c>
      <c r="H29" s="581">
        <f t="shared" si="1"/>
        <v>469.80275880567353</v>
      </c>
      <c r="I29" s="581"/>
      <c r="J29" s="581"/>
      <c r="K29" s="581">
        <f t="shared" si="2"/>
        <v>13235.314851888306</v>
      </c>
    </row>
    <row r="30" spans="1:11" s="14" customFormat="1" ht="12.75">
      <c r="A30" s="432" t="s">
        <v>81</v>
      </c>
      <c r="B30" s="453" t="str">
        <f t="shared" si="3"/>
        <v>Year 2025</v>
      </c>
      <c r="C30" s="432"/>
      <c r="D30" s="581">
        <f t="shared" si="4"/>
        <v>-12765.512093082632</v>
      </c>
      <c r="E30" s="454"/>
      <c r="F30" s="455">
        <f t="shared" si="5"/>
        <v>6.1337499999999994E-3</v>
      </c>
      <c r="G30" s="281">
        <f t="shared" si="0"/>
        <v>5</v>
      </c>
      <c r="H30" s="581">
        <f t="shared" si="1"/>
        <v>391.50229900472794</v>
      </c>
      <c r="I30" s="581"/>
      <c r="J30" s="581"/>
      <c r="K30" s="581">
        <f t="shared" si="2"/>
        <v>13157.01439208736</v>
      </c>
    </row>
    <row r="31" spans="1:11" s="14" customFormat="1" ht="12.75">
      <c r="A31" s="432" t="s">
        <v>80</v>
      </c>
      <c r="B31" s="453" t="str">
        <f t="shared" si="3"/>
        <v>Year 2025</v>
      </c>
      <c r="C31" s="432"/>
      <c r="D31" s="581">
        <f t="shared" si="4"/>
        <v>-12765.512093082632</v>
      </c>
      <c r="E31" s="454"/>
      <c r="F31" s="455">
        <f t="shared" si="5"/>
        <v>6.1337499999999994E-3</v>
      </c>
      <c r="G31" s="281">
        <f t="shared" si="0"/>
        <v>4</v>
      </c>
      <c r="H31" s="581">
        <f t="shared" si="1"/>
        <v>313.20183920378236</v>
      </c>
      <c r="I31" s="581"/>
      <c r="J31" s="581"/>
      <c r="K31" s="581">
        <f t="shared" si="2"/>
        <v>13078.713932286415</v>
      </c>
    </row>
    <row r="32" spans="1:11" s="14" customFormat="1" ht="12.75">
      <c r="A32" s="432" t="s">
        <v>86</v>
      </c>
      <c r="B32" s="453" t="str">
        <f t="shared" si="3"/>
        <v>Year 2025</v>
      </c>
      <c r="C32" s="432"/>
      <c r="D32" s="581">
        <f t="shared" si="4"/>
        <v>-12765.512093082632</v>
      </c>
      <c r="E32" s="454"/>
      <c r="F32" s="455">
        <f t="shared" si="5"/>
        <v>6.1337499999999994E-3</v>
      </c>
      <c r="G32" s="281">
        <f t="shared" si="0"/>
        <v>3</v>
      </c>
      <c r="H32" s="581">
        <f t="shared" si="1"/>
        <v>234.90137940283677</v>
      </c>
      <c r="I32" s="581"/>
      <c r="J32" s="581"/>
      <c r="K32" s="581">
        <f t="shared" si="2"/>
        <v>13000.413472485468</v>
      </c>
    </row>
    <row r="33" spans="1:13" s="14" customFormat="1" ht="12.75">
      <c r="A33" s="432" t="s">
        <v>79</v>
      </c>
      <c r="B33" s="453" t="str">
        <f t="shared" si="3"/>
        <v>Year 2025</v>
      </c>
      <c r="C33" s="432"/>
      <c r="D33" s="581">
        <f t="shared" si="4"/>
        <v>-12765.512093082632</v>
      </c>
      <c r="E33" s="454"/>
      <c r="F33" s="455">
        <f t="shared" si="5"/>
        <v>6.1337499999999994E-3</v>
      </c>
      <c r="G33" s="281">
        <f t="shared" si="0"/>
        <v>2</v>
      </c>
      <c r="H33" s="581">
        <f t="shared" si="1"/>
        <v>156.60091960189118</v>
      </c>
      <c r="I33" s="581"/>
      <c r="J33" s="581"/>
      <c r="K33" s="581">
        <f t="shared" si="2"/>
        <v>12922.113012684524</v>
      </c>
    </row>
    <row r="34" spans="1:13" s="14" customFormat="1" ht="12.75">
      <c r="A34" s="432" t="s">
        <v>78</v>
      </c>
      <c r="B34" s="453" t="str">
        <f t="shared" si="3"/>
        <v>Year 2025</v>
      </c>
      <c r="C34" s="432"/>
      <c r="D34" s="581">
        <f t="shared" si="4"/>
        <v>-12765.512093082632</v>
      </c>
      <c r="E34" s="454"/>
      <c r="F34" s="455">
        <f t="shared" si="5"/>
        <v>6.1337499999999994E-3</v>
      </c>
      <c r="G34" s="281">
        <f t="shared" si="0"/>
        <v>1</v>
      </c>
      <c r="H34" s="583">
        <f t="shared" si="1"/>
        <v>78.300459800945589</v>
      </c>
      <c r="I34" s="581"/>
      <c r="J34" s="581"/>
      <c r="K34" s="581">
        <f t="shared" si="2"/>
        <v>12843.812552883577</v>
      </c>
    </row>
    <row r="35" spans="1:13" s="14" customFormat="1" ht="12.75">
      <c r="A35" s="432"/>
      <c r="B35" s="432"/>
      <c r="C35" s="432"/>
      <c r="D35" s="581"/>
      <c r="E35" s="454"/>
      <c r="F35" s="455"/>
      <c r="G35" s="281"/>
      <c r="H35" s="581">
        <f>SUM(H23:H34)</f>
        <v>6107.4358644737576</v>
      </c>
      <c r="I35" s="581"/>
      <c r="J35" s="581"/>
      <c r="K35" s="582">
        <f>SUM(K23:K34)</f>
        <v>159293.58098146535</v>
      </c>
    </row>
    <row r="36" spans="1:13" s="14" customFormat="1" ht="12.75">
      <c r="A36" s="432"/>
      <c r="B36" s="432"/>
      <c r="C36" s="432"/>
      <c r="D36" s="581"/>
      <c r="E36" s="454"/>
      <c r="F36" s="455"/>
      <c r="G36" s="454"/>
      <c r="H36" s="454"/>
      <c r="I36" s="454" t="s">
        <v>2</v>
      </c>
      <c r="J36" s="454"/>
    </row>
    <row r="37" spans="1:13" s="14" customFormat="1" ht="12.75">
      <c r="A37" s="432"/>
      <c r="B37" s="432"/>
      <c r="C37" s="432"/>
      <c r="D37" s="581"/>
      <c r="E37" s="439"/>
      <c r="F37" s="455"/>
      <c r="G37" s="454"/>
      <c r="H37" s="457" t="s">
        <v>613</v>
      </c>
      <c r="I37" s="454"/>
      <c r="J37" s="454"/>
      <c r="K37" s="454"/>
    </row>
    <row r="38" spans="1:13" s="14" customFormat="1" ht="12.75">
      <c r="A38" s="432" t="s">
        <v>707</v>
      </c>
      <c r="B38" s="453" t="str">
        <f>"Year "&amp;$A$6+1</f>
        <v>Year 2026</v>
      </c>
      <c r="C38" s="432"/>
      <c r="D38" s="581">
        <f>K35</f>
        <v>159293.58098146535</v>
      </c>
      <c r="E38" s="439"/>
      <c r="F38" s="455">
        <f>+F34</f>
        <v>6.1337499999999994E-3</v>
      </c>
      <c r="G38" s="454">
        <v>12</v>
      </c>
      <c r="H38" s="454">
        <f>+G38*F38*D38</f>
        <v>11724.804028140756</v>
      </c>
      <c r="I38" s="454"/>
      <c r="J38" s="454"/>
      <c r="K38" s="456">
        <f>+D38+H38</f>
        <v>171018.38500960611</v>
      </c>
    </row>
    <row r="39" spans="1:13" s="14" customFormat="1" ht="12.75">
      <c r="A39" s="432"/>
      <c r="B39" s="432"/>
      <c r="C39" s="432"/>
      <c r="D39" s="581"/>
      <c r="E39" s="439"/>
      <c r="F39" s="455"/>
      <c r="G39" s="432"/>
      <c r="H39" s="454"/>
      <c r="I39" s="454"/>
      <c r="J39" s="454"/>
      <c r="K39" s="454"/>
    </row>
    <row r="40" spans="1:13" s="14" customFormat="1" ht="12.75">
      <c r="A40" s="458" t="s">
        <v>614</v>
      </c>
      <c r="B40" s="432"/>
      <c r="C40" s="432"/>
      <c r="D40" s="581"/>
      <c r="E40" s="454"/>
      <c r="F40" s="455"/>
      <c r="G40" s="432"/>
      <c r="H40" s="457" t="s">
        <v>612</v>
      </c>
      <c r="I40" s="454"/>
      <c r="J40" s="454"/>
      <c r="K40" s="454"/>
    </row>
    <row r="41" spans="1:13" s="14" customFormat="1" ht="12.75">
      <c r="A41" s="432" t="s">
        <v>85</v>
      </c>
      <c r="B41" s="453" t="str">
        <f>"Year "&amp;$A$6+2</f>
        <v>Year 2027</v>
      </c>
      <c r="C41" s="432"/>
      <c r="D41" s="582">
        <f>-K38</f>
        <v>-171018.38500960611</v>
      </c>
      <c r="E41" s="439"/>
      <c r="F41" s="455">
        <f>+F34</f>
        <v>6.1337499999999994E-3</v>
      </c>
      <c r="G41" s="432"/>
      <c r="H41" s="581">
        <f xml:space="preserve"> -F41*D41</f>
        <v>1048.9840190526713</v>
      </c>
      <c r="I41" s="581">
        <f>PMT(F41,12,K$38)</f>
        <v>-14826.101193189403</v>
      </c>
      <c r="J41" s="581"/>
      <c r="K41" s="581">
        <f>(+D41+D41*F41-I41)*-1</f>
        <v>157241.26783546939</v>
      </c>
      <c r="L41" s="439"/>
      <c r="M41" s="459"/>
    </row>
    <row r="42" spans="1:13" s="14" customFormat="1" ht="12.75">
      <c r="A42" s="432" t="s">
        <v>84</v>
      </c>
      <c r="B42" s="453" t="str">
        <f>+B41</f>
        <v>Year 2027</v>
      </c>
      <c r="C42" s="432"/>
      <c r="D42" s="581">
        <f>-K41</f>
        <v>-157241.26783546939</v>
      </c>
      <c r="E42" s="439"/>
      <c r="F42" s="455">
        <f>+F41</f>
        <v>6.1337499999999994E-3</v>
      </c>
      <c r="G42" s="432"/>
      <c r="H42" s="581">
        <f t="shared" ref="H42:H52" si="6" xml:space="preserve"> -F42*D42</f>
        <v>964.47862658581028</v>
      </c>
      <c r="I42" s="581">
        <f>I41</f>
        <v>-14826.101193189403</v>
      </c>
      <c r="J42" s="581"/>
      <c r="K42" s="581">
        <f t="shared" ref="K42:K52" si="7">(+D42+D42*F42-I42)*-1</f>
        <v>143379.6452688658</v>
      </c>
      <c r="L42" s="439"/>
      <c r="M42" s="459"/>
    </row>
    <row r="43" spans="1:13" s="14" customFormat="1" ht="12.75">
      <c r="A43" s="432" t="s">
        <v>83</v>
      </c>
      <c r="B43" s="453" t="str">
        <f>+B42</f>
        <v>Year 2027</v>
      </c>
      <c r="C43" s="432"/>
      <c r="D43" s="581">
        <f t="shared" ref="D43:D52" si="8">-K42</f>
        <v>-143379.6452688658</v>
      </c>
      <c r="E43" s="439"/>
      <c r="F43" s="455">
        <f t="shared" ref="F43:F52" si="9">+F42</f>
        <v>6.1337499999999994E-3</v>
      </c>
      <c r="G43" s="432"/>
      <c r="H43" s="581">
        <f t="shared" si="6"/>
        <v>879.45489916790552</v>
      </c>
      <c r="I43" s="581">
        <f t="shared" ref="I43:I52" si="10">I42</f>
        <v>-14826.101193189403</v>
      </c>
      <c r="J43" s="581"/>
      <c r="K43" s="581">
        <f t="shared" si="7"/>
        <v>129432.9989748443</v>
      </c>
      <c r="L43" s="439"/>
      <c r="M43" s="459"/>
    </row>
    <row r="44" spans="1:13" s="14" customFormat="1" ht="12.75">
      <c r="A44" s="432" t="s">
        <v>76</v>
      </c>
      <c r="B44" s="453" t="str">
        <f>+B43</f>
        <v>Year 2027</v>
      </c>
      <c r="C44" s="432"/>
      <c r="D44" s="581">
        <f t="shared" si="8"/>
        <v>-129432.9989748443</v>
      </c>
      <c r="E44" s="439"/>
      <c r="F44" s="455">
        <f t="shared" si="9"/>
        <v>6.1337499999999994E-3</v>
      </c>
      <c r="G44" s="432"/>
      <c r="H44" s="581">
        <f t="shared" si="6"/>
        <v>793.90965746195116</v>
      </c>
      <c r="I44" s="581">
        <f t="shared" si="10"/>
        <v>-14826.101193189403</v>
      </c>
      <c r="J44" s="581"/>
      <c r="K44" s="581">
        <f t="shared" si="7"/>
        <v>115400.80743911685</v>
      </c>
      <c r="L44" s="439"/>
      <c r="M44" s="459"/>
    </row>
    <row r="45" spans="1:13" s="14" customFormat="1" ht="12.75">
      <c r="A45" s="432" t="s">
        <v>75</v>
      </c>
      <c r="B45" s="453" t="str">
        <f>+B44</f>
        <v>Year 2027</v>
      </c>
      <c r="C45" s="432"/>
      <c r="D45" s="581">
        <f t="shared" si="8"/>
        <v>-115400.80743911685</v>
      </c>
      <c r="E45" s="439"/>
      <c r="F45" s="455">
        <f t="shared" si="9"/>
        <v>6.1337499999999994E-3</v>
      </c>
      <c r="G45" s="432"/>
      <c r="H45" s="581">
        <f t="shared" si="6"/>
        <v>707.83970262968296</v>
      </c>
      <c r="I45" s="581">
        <f t="shared" si="10"/>
        <v>-14826.101193189403</v>
      </c>
      <c r="J45" s="581"/>
      <c r="K45" s="581">
        <f t="shared" si="7"/>
        <v>101282.54594855713</v>
      </c>
      <c r="L45" s="439"/>
      <c r="M45" s="459"/>
    </row>
    <row r="46" spans="1:13" s="14" customFormat="1" ht="12.75">
      <c r="A46" s="432" t="s">
        <v>92</v>
      </c>
      <c r="B46" s="453" t="str">
        <f>B45</f>
        <v>Year 2027</v>
      </c>
      <c r="C46" s="432"/>
      <c r="D46" s="581">
        <f t="shared" si="8"/>
        <v>-101282.54594855713</v>
      </c>
      <c r="E46" s="439"/>
      <c r="F46" s="455">
        <f t="shared" si="9"/>
        <v>6.1337499999999994E-3</v>
      </c>
      <c r="G46" s="432"/>
      <c r="H46" s="581">
        <f t="shared" si="6"/>
        <v>621.24181621196226</v>
      </c>
      <c r="I46" s="581">
        <f t="shared" si="10"/>
        <v>-14826.101193189403</v>
      </c>
      <c r="J46" s="581"/>
      <c r="K46" s="581">
        <f t="shared" si="7"/>
        <v>87077.686571579688</v>
      </c>
      <c r="L46" s="439"/>
      <c r="M46" s="459"/>
    </row>
    <row r="47" spans="1:13" s="14" customFormat="1" ht="12.75">
      <c r="A47" s="432" t="s">
        <v>82</v>
      </c>
      <c r="B47" s="453" t="str">
        <f t="shared" ref="B47:B52" si="11">+B46</f>
        <v>Year 2027</v>
      </c>
      <c r="C47" s="432"/>
      <c r="D47" s="581">
        <f t="shared" si="8"/>
        <v>-87077.686571579688</v>
      </c>
      <c r="E47" s="439"/>
      <c r="F47" s="455">
        <f t="shared" si="9"/>
        <v>6.1337499999999994E-3</v>
      </c>
      <c r="G47" s="432"/>
      <c r="H47" s="581">
        <f t="shared" si="6"/>
        <v>534.1127600084269</v>
      </c>
      <c r="I47" s="581">
        <f t="shared" si="10"/>
        <v>-14826.101193189403</v>
      </c>
      <c r="J47" s="581"/>
      <c r="K47" s="581">
        <f t="shared" si="7"/>
        <v>72785.698138398715</v>
      </c>
      <c r="L47" s="439"/>
      <c r="M47" s="459"/>
    </row>
    <row r="48" spans="1:13" s="14" customFormat="1" ht="12.75">
      <c r="A48" s="432" t="s">
        <v>81</v>
      </c>
      <c r="B48" s="453" t="str">
        <f t="shared" si="11"/>
        <v>Year 2027</v>
      </c>
      <c r="C48" s="432"/>
      <c r="D48" s="581">
        <f t="shared" si="8"/>
        <v>-72785.698138398715</v>
      </c>
      <c r="E48" s="439"/>
      <c r="F48" s="455">
        <f t="shared" si="9"/>
        <v>6.1337499999999994E-3</v>
      </c>
      <c r="G48" s="432"/>
      <c r="H48" s="581">
        <f t="shared" si="6"/>
        <v>446.44927595640308</v>
      </c>
      <c r="I48" s="581">
        <f t="shared" si="10"/>
        <v>-14826.101193189403</v>
      </c>
      <c r="J48" s="581"/>
      <c r="K48" s="581">
        <f t="shared" si="7"/>
        <v>58406.046221165714</v>
      </c>
      <c r="L48" s="439"/>
      <c r="M48" s="459"/>
    </row>
    <row r="49" spans="1:13" s="14" customFormat="1" ht="12.75">
      <c r="A49" s="432" t="s">
        <v>80</v>
      </c>
      <c r="B49" s="453" t="str">
        <f t="shared" si="11"/>
        <v>Year 2027</v>
      </c>
      <c r="C49" s="432"/>
      <c r="D49" s="581">
        <f t="shared" si="8"/>
        <v>-58406.046221165714</v>
      </c>
      <c r="E49" s="439"/>
      <c r="F49" s="455">
        <f t="shared" si="9"/>
        <v>6.1337499999999994E-3</v>
      </c>
      <c r="G49" s="432"/>
      <c r="H49" s="581">
        <f t="shared" si="6"/>
        <v>358.24808600907517</v>
      </c>
      <c r="I49" s="581">
        <f t="shared" si="10"/>
        <v>-14826.101193189403</v>
      </c>
      <c r="J49" s="581"/>
      <c r="K49" s="581">
        <f t="shared" si="7"/>
        <v>43938.193113985384</v>
      </c>
      <c r="L49" s="439"/>
      <c r="M49" s="459"/>
    </row>
    <row r="50" spans="1:13" s="14" customFormat="1" ht="12.75">
      <c r="A50" s="432" t="s">
        <v>86</v>
      </c>
      <c r="B50" s="453" t="str">
        <f t="shared" si="11"/>
        <v>Year 2027</v>
      </c>
      <c r="C50" s="432"/>
      <c r="D50" s="581">
        <f t="shared" si="8"/>
        <v>-43938.193113985384</v>
      </c>
      <c r="E50" s="439"/>
      <c r="F50" s="455">
        <f t="shared" si="9"/>
        <v>6.1337499999999994E-3</v>
      </c>
      <c r="G50" s="432"/>
      <c r="H50" s="581">
        <f t="shared" si="6"/>
        <v>269.50589201290785</v>
      </c>
      <c r="I50" s="581">
        <f t="shared" si="10"/>
        <v>-14826.101193189403</v>
      </c>
      <c r="J50" s="581"/>
      <c r="K50" s="581">
        <f t="shared" si="7"/>
        <v>29381.59781280889</v>
      </c>
      <c r="L50" s="439"/>
      <c r="M50" s="459"/>
    </row>
    <row r="51" spans="1:13" s="14" customFormat="1" ht="12.75">
      <c r="A51" s="432" t="s">
        <v>79</v>
      </c>
      <c r="B51" s="453" t="str">
        <f t="shared" si="11"/>
        <v>Year 2027</v>
      </c>
      <c r="C51" s="432"/>
      <c r="D51" s="581">
        <f t="shared" si="8"/>
        <v>-29381.59781280889</v>
      </c>
      <c r="E51" s="439"/>
      <c r="F51" s="455">
        <f t="shared" si="9"/>
        <v>6.1337499999999994E-3</v>
      </c>
      <c r="G51" s="432"/>
      <c r="H51" s="581">
        <f t="shared" si="6"/>
        <v>180.21937558431651</v>
      </c>
      <c r="I51" s="581">
        <f t="shared" si="10"/>
        <v>-14826.101193189403</v>
      </c>
      <c r="J51" s="581"/>
      <c r="K51" s="581">
        <f t="shared" si="7"/>
        <v>14735.715995203806</v>
      </c>
      <c r="L51" s="439"/>
      <c r="M51" s="459"/>
    </row>
    <row r="52" spans="1:13" s="14" customFormat="1" ht="12.75">
      <c r="A52" s="432" t="s">
        <v>78</v>
      </c>
      <c r="B52" s="453" t="str">
        <f t="shared" si="11"/>
        <v>Year 2027</v>
      </c>
      <c r="C52" s="432"/>
      <c r="D52" s="581">
        <f t="shared" si="8"/>
        <v>-14735.715995203806</v>
      </c>
      <c r="E52" s="439"/>
      <c r="F52" s="455">
        <f t="shared" si="9"/>
        <v>6.1337499999999994E-3</v>
      </c>
      <c r="G52" s="432"/>
      <c r="H52" s="583">
        <f t="shared" si="6"/>
        <v>90.385197985581328</v>
      </c>
      <c r="I52" s="581">
        <f t="shared" si="10"/>
        <v>-14826.101193189403</v>
      </c>
      <c r="J52" s="581"/>
      <c r="K52" s="581">
        <f t="shared" si="7"/>
        <v>-1.6370904631912708E-11</v>
      </c>
      <c r="L52" s="439"/>
      <c r="M52" s="459"/>
    </row>
    <row r="53" spans="1:13" s="14" customFormat="1" ht="12.75">
      <c r="A53" s="432"/>
      <c r="B53" s="432"/>
      <c r="C53" s="432"/>
      <c r="D53" s="439"/>
      <c r="E53" s="439"/>
      <c r="F53" s="460"/>
      <c r="G53" s="432"/>
      <c r="H53" s="581">
        <f>SUM(H41:H52)</f>
        <v>6894.8293086666945</v>
      </c>
      <c r="I53" s="581"/>
      <c r="J53" s="581"/>
      <c r="K53" s="581"/>
      <c r="L53" s="439"/>
      <c r="M53" s="459"/>
    </row>
    <row r="54" spans="1:13" s="14" customFormat="1" ht="12.75"/>
    <row r="55" spans="1:13" s="14" customFormat="1" ht="12.75">
      <c r="A55" s="432" t="s">
        <v>615</v>
      </c>
      <c r="I55" s="461">
        <f>SUM(I41:I52)*-1</f>
        <v>177913.21431827277</v>
      </c>
    </row>
    <row r="56" spans="1:13" s="14" customFormat="1" ht="12.75">
      <c r="A56" s="432" t="s">
        <v>616</v>
      </c>
      <c r="I56" s="461">
        <f>+G9</f>
        <v>-153186.1451169916</v>
      </c>
    </row>
    <row r="57" spans="1:13" s="14" customFormat="1" ht="12.75">
      <c r="A57" s="432" t="s">
        <v>617</v>
      </c>
      <c r="I57" s="461">
        <f>(I55+I56)</f>
        <v>24727.069201281178</v>
      </c>
    </row>
    <row r="59" spans="1:13" ht="16.5">
      <c r="A59" s="425"/>
      <c r="F59" s="426"/>
      <c r="I59" s="427"/>
    </row>
    <row r="60" spans="1:13" ht="15.75">
      <c r="A60" s="424"/>
    </row>
    <row r="61" spans="1:13" ht="15.75">
      <c r="A61" s="428"/>
      <c r="F61" s="426"/>
      <c r="I61" s="429"/>
    </row>
    <row r="62" spans="1:13">
      <c r="D62" s="430"/>
      <c r="F62" s="426"/>
      <c r="I62" s="429"/>
    </row>
    <row r="63" spans="1:13">
      <c r="I63" s="430"/>
    </row>
  </sheetData>
  <customSheetViews>
    <customSheetView guid="{F1DC5514-577A-46EB-866C-26F0BED2C286}" scale="80" showPageBreaks="1" fitToPage="1" view="pageBreakPreview">
      <selection sqref="A1:K1"/>
      <pageMargins left="0.75" right="0.75" top="1" bottom="1" header="0.5" footer="0.5"/>
      <printOptions horizontalCentered="1"/>
      <pageSetup scale="59" orientation="landscape" r:id="rId1"/>
      <headerFooter alignWithMargins="0"/>
    </customSheetView>
    <customSheetView guid="{63AFAF34-E340-4B5E-A289-FFB7051CA9B6}" scale="80" showPageBreaks="1" view="pageBreakPreview">
      <selection activeCell="I36" sqref="I36"/>
      <pageMargins left="0.75" right="0.75" top="1" bottom="1" header="0.5" footer="0.5"/>
      <pageSetup scale="47" orientation="portrait" r:id="rId2"/>
      <headerFooter alignWithMargins="0"/>
    </customSheetView>
  </customSheetViews>
  <mergeCells count="3">
    <mergeCell ref="A1:K1"/>
    <mergeCell ref="A2:K2"/>
    <mergeCell ref="A3:K3"/>
  </mergeCells>
  <pageMargins left="0.75" right="0.75" top="1" bottom="1" header="0.5" footer="0.5"/>
  <pageSetup scale="59" orientation="landscape" r:id="rId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35"/>
  <sheetViews>
    <sheetView showGridLines="0" zoomScale="75" zoomScaleNormal="75" zoomScaleSheetLayoutView="100" workbookViewId="0">
      <selection activeCell="D238" sqref="D238"/>
    </sheetView>
  </sheetViews>
  <sheetFormatPr defaultColWidth="8.77734375" defaultRowHeight="12.75"/>
  <cols>
    <col min="1" max="1" width="8.77734375" style="22" customWidth="1"/>
    <col min="2" max="2" width="9.109375" style="22" bestFit="1" customWidth="1"/>
    <col min="3" max="3" width="8.77734375" style="22"/>
    <col min="4" max="4" width="16.21875" style="22" customWidth="1"/>
    <col min="5" max="5" width="8.77734375" style="22"/>
    <col min="6" max="6" width="9.21875" style="22" bestFit="1" customWidth="1"/>
    <col min="7" max="7" width="14.21875" style="22" bestFit="1" customWidth="1"/>
    <col min="8" max="8" width="9.77734375" style="22" customWidth="1"/>
    <col min="9" max="9" width="20.44140625" style="22" bestFit="1" customWidth="1"/>
    <col min="10" max="16384" width="8.77734375" style="22"/>
  </cols>
  <sheetData>
    <row r="1" spans="1:8">
      <c r="D1" s="45" t="s">
        <v>619</v>
      </c>
    </row>
    <row r="2" spans="1:8">
      <c r="D2" s="45" t="s">
        <v>424</v>
      </c>
    </row>
    <row r="3" spans="1:8">
      <c r="D3" s="45" t="str">
        <f>+'Attachment H-30A'!D5</f>
        <v>Transource Maryland, LLC</v>
      </c>
    </row>
    <row r="4" spans="1:8">
      <c r="A4" s="509"/>
    </row>
    <row r="6" spans="1:8" ht="32.25" customHeight="1">
      <c r="A6" s="913" t="s">
        <v>470</v>
      </c>
      <c r="B6" s="913"/>
      <c r="C6" s="913"/>
      <c r="D6" s="913"/>
      <c r="E6" s="913"/>
      <c r="F6" s="913"/>
      <c r="G6" s="913"/>
    </row>
    <row r="7" spans="1:8">
      <c r="A7" s="510"/>
      <c r="G7" s="511"/>
    </row>
    <row r="8" spans="1:8">
      <c r="A8" s="510"/>
      <c r="G8" s="511"/>
    </row>
    <row r="9" spans="1:8">
      <c r="G9" s="512"/>
    </row>
    <row r="10" spans="1:8">
      <c r="A10" s="513"/>
      <c r="B10" s="510" t="s">
        <v>469</v>
      </c>
    </row>
    <row r="11" spans="1:8">
      <c r="A11" s="545">
        <v>1</v>
      </c>
      <c r="C11" s="510" t="s">
        <v>425</v>
      </c>
      <c r="D11" s="14"/>
      <c r="E11" s="572">
        <v>8.0399999999999999E-2</v>
      </c>
      <c r="F11" s="24"/>
      <c r="G11" s="24"/>
      <c r="H11" s="24"/>
    </row>
    <row r="12" spans="1:8">
      <c r="A12" s="545">
        <v>2</v>
      </c>
      <c r="C12" s="510" t="s">
        <v>426</v>
      </c>
      <c r="D12" s="14"/>
      <c r="E12" s="572">
        <v>8.0399999999999999E-2</v>
      </c>
      <c r="F12" s="24"/>
      <c r="G12" s="24"/>
      <c r="H12" s="24"/>
    </row>
    <row r="13" spans="1:8">
      <c r="A13" s="545">
        <v>3</v>
      </c>
      <c r="C13" s="510" t="s">
        <v>427</v>
      </c>
      <c r="D13" s="14"/>
      <c r="E13" s="572">
        <v>8.0399999999999999E-2</v>
      </c>
      <c r="F13" s="24"/>
      <c r="G13" s="24"/>
      <c r="H13" s="24"/>
    </row>
    <row r="14" spans="1:8">
      <c r="A14" s="545">
        <v>4</v>
      </c>
      <c r="C14" s="510" t="s">
        <v>428</v>
      </c>
      <c r="D14" s="14"/>
      <c r="E14" s="572">
        <v>7.5499999999999998E-2</v>
      </c>
      <c r="F14" s="24"/>
      <c r="G14" s="24"/>
      <c r="H14" s="24"/>
    </row>
    <row r="15" spans="1:8">
      <c r="A15" s="545">
        <v>5</v>
      </c>
      <c r="C15" s="510" t="s">
        <v>429</v>
      </c>
      <c r="D15" s="14"/>
      <c r="E15" s="572">
        <v>7.5499999999999998E-2</v>
      </c>
      <c r="F15" s="24"/>
      <c r="G15" s="24"/>
      <c r="H15" s="24"/>
    </row>
    <row r="16" spans="1:8">
      <c r="A16" s="545">
        <v>6</v>
      </c>
      <c r="C16" s="510" t="s">
        <v>430</v>
      </c>
      <c r="D16" s="14"/>
      <c r="E16" s="572">
        <v>7.5499999999999998E-2</v>
      </c>
      <c r="F16" s="24"/>
      <c r="G16" s="24"/>
      <c r="H16" s="24"/>
    </row>
    <row r="17" spans="1:8">
      <c r="A17" s="545">
        <v>7</v>
      </c>
      <c r="C17" s="510" t="s">
        <v>431</v>
      </c>
      <c r="D17" s="14"/>
      <c r="E17" s="572">
        <v>7.4999999999999997E-2</v>
      </c>
      <c r="F17" s="24"/>
      <c r="G17" s="24"/>
      <c r="H17" s="24"/>
    </row>
    <row r="18" spans="1:8">
      <c r="A18" s="545">
        <v>8</v>
      </c>
      <c r="C18" s="510" t="s">
        <v>432</v>
      </c>
      <c r="D18" s="14"/>
      <c r="E18" s="572">
        <v>7.4999999999999997E-2</v>
      </c>
      <c r="F18" s="24"/>
      <c r="G18" s="24"/>
      <c r="H18" s="24"/>
    </row>
    <row r="19" spans="1:8">
      <c r="A19" s="545">
        <v>9</v>
      </c>
      <c r="C19" s="510" t="s">
        <v>433</v>
      </c>
      <c r="D19" s="14"/>
      <c r="E19" s="572">
        <v>7.4999999999999997E-2</v>
      </c>
      <c r="F19" s="24"/>
      <c r="G19" s="24"/>
      <c r="H19" s="24"/>
    </row>
    <row r="20" spans="1:8">
      <c r="A20" s="545">
        <v>10</v>
      </c>
      <c r="C20" s="510" t="s">
        <v>434</v>
      </c>
      <c r="D20" s="14"/>
      <c r="E20" s="572">
        <v>7.4999999999999997E-2</v>
      </c>
      <c r="F20" s="24"/>
      <c r="G20" s="24"/>
      <c r="H20" s="24"/>
    </row>
    <row r="21" spans="1:8">
      <c r="A21" s="545">
        <v>11</v>
      </c>
      <c r="C21" s="510" t="s">
        <v>435</v>
      </c>
      <c r="D21" s="14"/>
      <c r="E21" s="572">
        <v>7.4999999999999997E-2</v>
      </c>
      <c r="F21" s="24"/>
      <c r="G21" s="24"/>
      <c r="H21" s="24"/>
    </row>
    <row r="22" spans="1:8">
      <c r="A22" s="545">
        <v>12</v>
      </c>
      <c r="C22" s="510" t="s">
        <v>436</v>
      </c>
      <c r="D22" s="14"/>
      <c r="E22" s="572">
        <v>7.4999999999999997E-2</v>
      </c>
      <c r="F22" s="24"/>
      <c r="G22" s="24"/>
      <c r="H22" s="24"/>
    </row>
    <row r="23" spans="1:8">
      <c r="A23" s="545">
        <f>+A22+1</f>
        <v>13</v>
      </c>
      <c r="C23" s="510" t="s">
        <v>567</v>
      </c>
      <c r="D23" s="14"/>
      <c r="E23" s="572">
        <v>7.1999999999999995E-2</v>
      </c>
      <c r="F23" s="24"/>
      <c r="G23" s="24"/>
      <c r="H23" s="24"/>
    </row>
    <row r="24" spans="1:8">
      <c r="A24" s="545">
        <f t="shared" ref="A24:A30" si="0">+A23+1</f>
        <v>14</v>
      </c>
      <c r="C24" s="510" t="s">
        <v>568</v>
      </c>
      <c r="D24" s="14"/>
      <c r="E24" s="572">
        <v>7.1999999999999995E-2</v>
      </c>
      <c r="F24" s="24"/>
      <c r="G24" s="24"/>
      <c r="H24" s="24"/>
    </row>
    <row r="25" spans="1:8">
      <c r="A25" s="545">
        <f t="shared" si="0"/>
        <v>15</v>
      </c>
      <c r="C25" s="510" t="s">
        <v>569</v>
      </c>
      <c r="D25" s="14"/>
      <c r="E25" s="572">
        <v>7.1999999999999995E-2</v>
      </c>
      <c r="F25" s="24"/>
      <c r="G25" s="24"/>
      <c r="H25" s="24"/>
    </row>
    <row r="26" spans="1:8">
      <c r="A26" s="545">
        <f t="shared" si="0"/>
        <v>16</v>
      </c>
      <c r="C26" s="510" t="s">
        <v>570</v>
      </c>
      <c r="D26" s="14"/>
      <c r="E26" s="572">
        <v>6.7799999999999999E-2</v>
      </c>
      <c r="F26" s="24"/>
      <c r="G26" s="24"/>
      <c r="H26" s="24"/>
    </row>
    <row r="27" spans="1:8">
      <c r="A27" s="545">
        <f t="shared" si="0"/>
        <v>17</v>
      </c>
      <c r="C27" s="510" t="s">
        <v>571</v>
      </c>
      <c r="D27" s="14"/>
      <c r="E27" s="572">
        <v>6.7799999999999999E-2</v>
      </c>
      <c r="F27" s="24"/>
      <c r="G27" s="24"/>
      <c r="H27" s="24"/>
    </row>
    <row r="28" spans="1:8">
      <c r="A28" s="545">
        <f t="shared" si="0"/>
        <v>18</v>
      </c>
      <c r="C28" s="510" t="s">
        <v>748</v>
      </c>
      <c r="D28" s="14"/>
      <c r="E28" s="572">
        <v>6.7799999999999999E-2</v>
      </c>
      <c r="F28" s="24"/>
      <c r="G28" s="24"/>
      <c r="H28" s="24"/>
    </row>
    <row r="29" spans="1:8">
      <c r="A29" s="545">
        <f t="shared" si="0"/>
        <v>19</v>
      </c>
      <c r="C29" s="510" t="s">
        <v>749</v>
      </c>
      <c r="D29" s="14"/>
      <c r="E29" s="572">
        <v>6.7500000000000004E-2</v>
      </c>
      <c r="F29" s="24"/>
      <c r="G29" s="24"/>
      <c r="H29" s="24"/>
    </row>
    <row r="30" spans="1:8">
      <c r="A30" s="545">
        <f t="shared" si="0"/>
        <v>20</v>
      </c>
      <c r="C30" s="510" t="s">
        <v>750</v>
      </c>
      <c r="D30" s="14"/>
      <c r="E30" s="572">
        <v>6.7500000000000004E-2</v>
      </c>
      <c r="F30" s="24"/>
      <c r="G30" s="24"/>
      <c r="H30" s="24"/>
    </row>
    <row r="31" spans="1:8">
      <c r="A31" s="545"/>
      <c r="C31" s="510"/>
      <c r="D31" s="514"/>
      <c r="E31" s="514"/>
      <c r="F31" s="24"/>
      <c r="G31" s="24"/>
      <c r="H31" s="14"/>
    </row>
    <row r="32" spans="1:8">
      <c r="A32" s="545">
        <f>+A30+1</f>
        <v>21</v>
      </c>
      <c r="B32" s="168" t="s">
        <v>566</v>
      </c>
      <c r="D32" s="514"/>
      <c r="E32" s="515">
        <f>+AVERAGE(E11:E30)</f>
        <v>7.360499999999999E-2</v>
      </c>
      <c r="F32" s="24"/>
      <c r="G32" s="24"/>
      <c r="H32" s="14"/>
    </row>
    <row r="33" spans="1:8">
      <c r="A33" s="545">
        <f>+A32+1</f>
        <v>22</v>
      </c>
      <c r="B33" s="22" t="s">
        <v>473</v>
      </c>
      <c r="E33" s="516">
        <f>+E32/12</f>
        <v>6.1337499999999994E-3</v>
      </c>
    </row>
    <row r="34" spans="1:8">
      <c r="E34" s="516"/>
    </row>
    <row r="35" spans="1:8" ht="36" customHeight="1">
      <c r="A35" s="914" t="s">
        <v>751</v>
      </c>
      <c r="B35" s="914"/>
      <c r="C35" s="914"/>
      <c r="D35" s="914"/>
      <c r="E35" s="914"/>
      <c r="F35" s="914"/>
      <c r="G35" s="914"/>
      <c r="H35" s="250"/>
    </row>
  </sheetData>
  <customSheetViews>
    <customSheetView guid="{F1DC5514-577A-46EB-866C-26F0BED2C286}" showPageBreaks="1" showGridLines="0" fitToPage="1" printArea="1" view="pageBreakPreview">
      <selection activeCell="G37" sqref="G37"/>
      <pageMargins left="1" right="1" top="1" bottom="1" header="0.5" footer="0.5"/>
      <printOptions horizontalCentered="1"/>
      <pageSetup orientation="landscape" r:id="rId1"/>
    </customSheetView>
    <customSheetView guid="{63AFAF34-E340-4B5E-A289-FFB7051CA9B6}" showPageBreaks="1" showGridLines="0" fitToPage="1" printArea="1" view="pageBreakPreview">
      <selection activeCell="G32" sqref="G32"/>
      <pageMargins left="1" right="1" top="1" bottom="1" header="0.5" footer="0.5"/>
      <printOptions horizontalCentered="1"/>
      <pageSetup scale="81" orientation="portrait" r:id="rId2"/>
    </customSheetView>
  </customSheetViews>
  <mergeCells count="2">
    <mergeCell ref="A6:G6"/>
    <mergeCell ref="A35:G35"/>
  </mergeCells>
  <phoneticPr fontId="0" type="noConversion"/>
  <printOptions horizontalCentered="1"/>
  <pageMargins left="1" right="1" top="1" bottom="1" header="0.5" footer="0.5"/>
  <pageSetup scale="97"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33"/>
  <sheetViews>
    <sheetView view="pageBreakPreview" zoomScale="75" zoomScaleNormal="100" zoomScaleSheetLayoutView="75" workbookViewId="0">
      <selection activeCell="M21" sqref="M21"/>
    </sheetView>
  </sheetViews>
  <sheetFormatPr defaultColWidth="8.77734375" defaultRowHeight="15.75"/>
  <cols>
    <col min="1" max="1" width="8.77734375" style="180"/>
    <col min="2" max="2" width="43.77734375" style="180" customWidth="1"/>
    <col min="3" max="3" width="20.77734375" style="180" bestFit="1" customWidth="1"/>
    <col min="4" max="5" width="16.77734375" style="180" bestFit="1" customWidth="1"/>
    <col min="6" max="6" width="12.109375" style="180" customWidth="1"/>
    <col min="7" max="8" width="11.77734375" style="180" bestFit="1" customWidth="1"/>
    <col min="9" max="16384" width="8.77734375" style="180"/>
  </cols>
  <sheetData>
    <row r="1" spans="1:9">
      <c r="A1" s="912" t="s">
        <v>186</v>
      </c>
      <c r="B1" s="912"/>
      <c r="C1" s="912"/>
      <c r="D1" s="912"/>
      <c r="E1" s="912"/>
      <c r="F1" s="912"/>
    </row>
    <row r="2" spans="1:9">
      <c r="A2" s="915" t="s">
        <v>384</v>
      </c>
      <c r="B2" s="915"/>
      <c r="C2" s="915"/>
      <c r="D2" s="915"/>
      <c r="E2" s="915"/>
      <c r="F2" s="915"/>
    </row>
    <row r="3" spans="1:9">
      <c r="A3" s="912" t="str">
        <f>+'Attachment H-30A'!D5</f>
        <v>Transource Maryland, LLC</v>
      </c>
      <c r="B3" s="912"/>
      <c r="C3" s="912"/>
      <c r="D3" s="912"/>
      <c r="E3" s="912"/>
      <c r="F3" s="912"/>
      <c r="G3" s="495"/>
      <c r="H3" s="495"/>
    </row>
    <row r="4" spans="1:9">
      <c r="C4" s="496"/>
      <c r="G4" s="495"/>
      <c r="H4" s="495"/>
    </row>
    <row r="5" spans="1:9">
      <c r="A5" s="170"/>
      <c r="B5" s="243" t="s">
        <v>263</v>
      </c>
      <c r="C5" s="230"/>
      <c r="D5" s="170"/>
      <c r="E5" s="54"/>
      <c r="F5" s="14"/>
      <c r="G5" s="497"/>
      <c r="H5" s="497"/>
    </row>
    <row r="6" spans="1:9">
      <c r="A6" s="170"/>
      <c r="B6" s="243"/>
      <c r="C6" s="230"/>
      <c r="D6" s="244" t="s">
        <v>314</v>
      </c>
      <c r="E6" s="244" t="s">
        <v>315</v>
      </c>
      <c r="F6" s="245" t="s">
        <v>13</v>
      </c>
      <c r="G6" s="498"/>
      <c r="H6" s="498"/>
      <c r="I6" s="498"/>
    </row>
    <row r="7" spans="1:9">
      <c r="A7" s="378" t="s">
        <v>148</v>
      </c>
      <c r="B7" s="230"/>
      <c r="C7" s="230"/>
      <c r="D7" s="245" t="s">
        <v>190</v>
      </c>
      <c r="E7" s="245" t="s">
        <v>191</v>
      </c>
      <c r="F7" s="245" t="s">
        <v>636</v>
      </c>
      <c r="G7" s="245"/>
      <c r="H7" s="245"/>
    </row>
    <row r="8" spans="1:9" ht="26.25">
      <c r="A8" s="170">
        <v>1</v>
      </c>
      <c r="B8" s="14"/>
      <c r="C8" s="238"/>
      <c r="D8" s="239" t="s">
        <v>738</v>
      </c>
      <c r="E8" s="239" t="s">
        <v>738</v>
      </c>
      <c r="F8" s="500"/>
      <c r="G8" s="244"/>
      <c r="H8" s="244"/>
      <c r="I8" s="244"/>
    </row>
    <row r="9" spans="1:9">
      <c r="A9" s="170">
        <v>2</v>
      </c>
      <c r="B9" s="240" t="s">
        <v>520</v>
      </c>
      <c r="C9" s="240" t="s">
        <v>295</v>
      </c>
      <c r="D9" s="383">
        <f>-98328251+5994383</f>
        <v>-92333868</v>
      </c>
      <c r="E9" s="383">
        <v>8386137</v>
      </c>
      <c r="F9" s="14"/>
      <c r="G9" s="236"/>
      <c r="H9" s="236"/>
      <c r="I9" s="14"/>
    </row>
    <row r="10" spans="1:9">
      <c r="A10" s="170">
        <v>3</v>
      </c>
      <c r="B10" s="240" t="s">
        <v>316</v>
      </c>
      <c r="C10" s="240" t="s">
        <v>295</v>
      </c>
      <c r="D10" s="383">
        <f>+D9*((16980+297)/(16980+17214+48+297))</f>
        <v>-46186983.91487883</v>
      </c>
      <c r="E10" s="383">
        <f>+E9*((2242+1149)/(2950+2242+1855+1149))</f>
        <v>3469666.9798682285</v>
      </c>
      <c r="F10" s="14"/>
      <c r="G10" s="236"/>
      <c r="H10" s="236"/>
      <c r="I10" s="14"/>
    </row>
    <row r="11" spans="1:9">
      <c r="A11" s="170">
        <v>4</v>
      </c>
      <c r="B11" s="240" t="s">
        <v>317</v>
      </c>
      <c r="C11" s="240" t="s">
        <v>318</v>
      </c>
      <c r="D11" s="246">
        <f>D9-D10</f>
        <v>-46146884.08512117</v>
      </c>
      <c r="E11" s="246">
        <f>E9-E10</f>
        <v>4916470.0201317715</v>
      </c>
      <c r="F11" s="14"/>
      <c r="G11" s="241"/>
      <c r="H11" s="241"/>
      <c r="I11" s="14"/>
    </row>
    <row r="12" spans="1:9">
      <c r="A12" s="170">
        <v>5</v>
      </c>
      <c r="B12" s="240" t="s">
        <v>319</v>
      </c>
      <c r="C12" s="240" t="s">
        <v>296</v>
      </c>
      <c r="D12" s="383">
        <v>1573181281</v>
      </c>
      <c r="E12" s="383">
        <f>243676962-51943652</f>
        <v>191733310</v>
      </c>
      <c r="F12" s="14"/>
      <c r="G12" s="249"/>
      <c r="H12" s="249"/>
      <c r="I12" s="42"/>
    </row>
    <row r="13" spans="1:9">
      <c r="A13" s="170">
        <v>6</v>
      </c>
      <c r="B13" s="240" t="s">
        <v>320</v>
      </c>
      <c r="C13" s="240" t="s">
        <v>321</v>
      </c>
      <c r="D13" s="247">
        <f>IFERROR(D11/D12,0)</f>
        <v>-2.9333481552607649E-2</v>
      </c>
      <c r="E13" s="247">
        <f>IFERROR(E11/E12,0)</f>
        <v>2.5642232015562511E-2</v>
      </c>
      <c r="F13" s="248"/>
      <c r="G13" s="43"/>
      <c r="H13" s="43"/>
      <c r="I13" s="42"/>
    </row>
    <row r="14" spans="1:9">
      <c r="A14" s="170">
        <v>7</v>
      </c>
      <c r="B14" s="240" t="s">
        <v>521</v>
      </c>
      <c r="C14" s="240" t="s">
        <v>374</v>
      </c>
      <c r="D14" s="614">
        <v>30387.626779231501</v>
      </c>
      <c r="E14" s="614">
        <v>0</v>
      </c>
      <c r="F14" s="248"/>
      <c r="G14" s="22"/>
      <c r="H14" s="22"/>
      <c r="I14" s="14"/>
    </row>
    <row r="15" spans="1:9">
      <c r="A15" s="170">
        <v>8</v>
      </c>
      <c r="B15" s="240" t="s">
        <v>381</v>
      </c>
      <c r="C15" s="240" t="s">
        <v>322</v>
      </c>
      <c r="D15" s="501">
        <f>D13*D14</f>
        <v>-891.37488955611343</v>
      </c>
      <c r="E15" s="501">
        <f>E13*E14</f>
        <v>0</v>
      </c>
      <c r="F15" s="411">
        <f>SUM(D15:E15)</f>
        <v>-891.37488955611343</v>
      </c>
      <c r="G15" s="14"/>
      <c r="H15" s="14"/>
      <c r="I15" s="14"/>
    </row>
    <row r="16" spans="1:9">
      <c r="A16" s="170">
        <v>9</v>
      </c>
      <c r="B16" s="240"/>
      <c r="C16" s="240"/>
      <c r="D16" s="240"/>
      <c r="E16" s="22"/>
      <c r="F16" s="248"/>
      <c r="G16" s="14"/>
      <c r="H16" s="14"/>
      <c r="I16" s="42"/>
    </row>
    <row r="17" spans="1:17">
      <c r="A17" s="14"/>
      <c r="B17" s="14"/>
      <c r="C17" s="14"/>
      <c r="D17" s="14"/>
      <c r="E17" s="14"/>
      <c r="F17" s="248"/>
    </row>
    <row r="18" spans="1:17">
      <c r="A18" s="170">
        <v>10</v>
      </c>
      <c r="B18" s="240" t="s">
        <v>694</v>
      </c>
      <c r="C18" s="14"/>
      <c r="D18" s="568"/>
      <c r="E18" s="568"/>
      <c r="F18" s="569">
        <v>0</v>
      </c>
      <c r="G18" s="22"/>
      <c r="H18" s="22"/>
      <c r="I18" s="22"/>
      <c r="J18" s="22"/>
      <c r="K18" s="22"/>
      <c r="L18" s="22"/>
      <c r="M18" s="22"/>
      <c r="N18" s="22"/>
      <c r="O18" s="22"/>
      <c r="P18" s="22"/>
      <c r="Q18" s="22"/>
    </row>
    <row r="19" spans="1:17">
      <c r="A19" s="379"/>
      <c r="B19" s="14"/>
      <c r="C19" s="14"/>
      <c r="D19" s="14"/>
      <c r="E19" s="14"/>
      <c r="F19" s="14"/>
      <c r="G19" s="22"/>
      <c r="H19" s="22"/>
      <c r="I19" s="22"/>
      <c r="J19" s="22"/>
      <c r="K19" s="22"/>
      <c r="L19" s="22"/>
      <c r="M19" s="22"/>
      <c r="N19" s="22"/>
      <c r="O19" s="22"/>
      <c r="P19" s="22"/>
      <c r="Q19" s="22"/>
    </row>
    <row r="20" spans="1:17">
      <c r="B20" s="22"/>
      <c r="C20" s="14"/>
      <c r="D20" s="14"/>
      <c r="E20" s="14"/>
      <c r="F20" s="14"/>
      <c r="G20" s="242"/>
      <c r="H20" s="242"/>
      <c r="I20" s="242"/>
      <c r="J20" s="242"/>
      <c r="K20" s="242"/>
      <c r="L20" s="242"/>
      <c r="M20" s="242"/>
      <c r="N20" s="242"/>
      <c r="O20" s="242"/>
      <c r="P20" s="242"/>
      <c r="Q20" s="242"/>
    </row>
    <row r="21" spans="1:17">
      <c r="A21" s="380" t="s">
        <v>522</v>
      </c>
      <c r="B21" s="22"/>
      <c r="C21" s="14"/>
      <c r="D21" s="14"/>
      <c r="E21" s="14"/>
      <c r="F21" s="14"/>
    </row>
    <row r="22" spans="1:17" ht="26.25" customHeight="1">
      <c r="A22" s="90" t="s">
        <v>62</v>
      </c>
      <c r="B22" s="874" t="s">
        <v>762</v>
      </c>
      <c r="C22" s="874"/>
      <c r="D22" s="874"/>
      <c r="E22" s="874"/>
      <c r="F22" s="874"/>
    </row>
    <row r="23" spans="1:17">
      <c r="A23" s="504"/>
      <c r="B23" s="504"/>
      <c r="C23" s="207"/>
      <c r="D23" s="207"/>
      <c r="E23" s="207"/>
      <c r="F23" s="207"/>
    </row>
    <row r="24" spans="1:17" ht="27.75" customHeight="1">
      <c r="A24" s="584" t="s">
        <v>63</v>
      </c>
      <c r="B24" s="863" t="s">
        <v>788</v>
      </c>
      <c r="C24" s="863"/>
      <c r="D24" s="863"/>
      <c r="E24" s="863"/>
      <c r="F24" s="863"/>
    </row>
    <row r="25" spans="1:17">
      <c r="A25" s="504"/>
      <c r="B25" s="504"/>
      <c r="C25" s="504"/>
      <c r="D25" s="504"/>
      <c r="E25" s="504"/>
      <c r="F25" s="504"/>
    </row>
    <row r="26" spans="1:17">
      <c r="A26" s="584" t="s">
        <v>64</v>
      </c>
      <c r="B26" s="207" t="s">
        <v>728</v>
      </c>
      <c r="C26" s="504"/>
      <c r="D26" s="504"/>
      <c r="E26" s="504"/>
      <c r="F26" s="504"/>
    </row>
    <row r="29" spans="1:17">
      <c r="B29" s="499"/>
      <c r="C29" s="499"/>
      <c r="D29" s="499"/>
    </row>
    <row r="30" spans="1:17">
      <c r="B30" s="499"/>
      <c r="C30" s="499"/>
      <c r="D30" s="499"/>
    </row>
    <row r="31" spans="1:17">
      <c r="B31" s="499"/>
      <c r="C31" s="499"/>
      <c r="D31" s="499"/>
    </row>
    <row r="32" spans="1:17">
      <c r="B32" s="499"/>
      <c r="C32" s="499"/>
      <c r="D32" s="499"/>
    </row>
    <row r="33" spans="2:4">
      <c r="B33" s="499"/>
      <c r="C33" s="499"/>
      <c r="D33" s="499"/>
    </row>
  </sheetData>
  <customSheetViews>
    <customSheetView guid="{F1DC5514-577A-46EB-866C-26F0BED2C286}" scale="75" showPageBreaks="1" fitToPage="1" view="pageBreakPreview">
      <selection sqref="A1:F1"/>
      <pageMargins left="0.7" right="0.7" top="0.75" bottom="0.75" header="0.3" footer="0.3"/>
      <pageSetup scale="91" orientation="landscape" r:id="rId1"/>
    </customSheetView>
    <customSheetView guid="{63AFAF34-E340-4B5E-A289-FFB7051CA9B6}" showPageBreaks="1" fitToPage="1">
      <selection activeCell="D9" sqref="D9"/>
      <pageMargins left="0.7" right="0.7" top="0.75" bottom="0.75" header="0.3" footer="0.3"/>
      <pageSetup scale="91" orientation="landscape" r:id="rId2"/>
    </customSheetView>
  </customSheetViews>
  <mergeCells count="5">
    <mergeCell ref="B24:F24"/>
    <mergeCell ref="A1:F1"/>
    <mergeCell ref="A2:F2"/>
    <mergeCell ref="A3:F3"/>
    <mergeCell ref="B22:F22"/>
  </mergeCells>
  <phoneticPr fontId="0" type="noConversion"/>
  <pageMargins left="0.7" right="0.7" top="0.75" bottom="0.75" header="0.3" footer="0.3"/>
  <pageSetup scale="72" orientation="landscape"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60"/>
  <sheetViews>
    <sheetView zoomScale="90" zoomScaleNormal="90" zoomScaleSheetLayoutView="85" workbookViewId="0">
      <selection activeCell="D238" sqref="D238"/>
    </sheetView>
  </sheetViews>
  <sheetFormatPr defaultColWidth="8.77734375" defaultRowHeight="12.75"/>
  <cols>
    <col min="1" max="1" width="5.21875" style="170" bestFit="1" customWidth="1"/>
    <col min="2" max="2" width="41.77734375" style="230" customWidth="1"/>
    <col min="3" max="3" width="14.77734375" style="230" customWidth="1"/>
    <col min="4" max="4" width="14.21875" style="230" customWidth="1"/>
    <col min="5" max="5" width="11.77734375" style="230" customWidth="1"/>
    <col min="6" max="6" width="14.21875" style="230" customWidth="1"/>
    <col min="7" max="7" width="13" style="230" bestFit="1" customWidth="1"/>
    <col min="8" max="8" width="11.109375" style="230" bestFit="1" customWidth="1"/>
    <col min="9" max="10" width="11.77734375" style="230" customWidth="1"/>
    <col min="11" max="11" width="13.5546875" style="230" customWidth="1"/>
    <col min="12" max="12" width="7.21875" style="230" customWidth="1"/>
    <col min="13" max="13" width="12.21875" style="230" customWidth="1"/>
    <col min="14" max="14" width="8.109375" style="230" customWidth="1"/>
    <col min="15" max="15" width="7.77734375" style="230" bestFit="1" customWidth="1"/>
    <col min="16" max="16" width="11.77734375" style="230" bestFit="1" customWidth="1"/>
    <col min="17" max="17" width="10.77734375" style="230" bestFit="1" customWidth="1"/>
    <col min="18" max="16384" width="8.77734375" style="230"/>
  </cols>
  <sheetData>
    <row r="1" spans="1:12" ht="15" customHeight="1">
      <c r="A1" s="916" t="s">
        <v>382</v>
      </c>
      <c r="B1" s="916"/>
      <c r="C1" s="916"/>
      <c r="D1" s="916"/>
      <c r="E1" s="916"/>
      <c r="F1" s="916"/>
      <c r="G1" s="916"/>
    </row>
    <row r="2" spans="1:12">
      <c r="A2" s="916" t="s">
        <v>699</v>
      </c>
      <c r="B2" s="916"/>
      <c r="C2" s="916"/>
      <c r="D2" s="916"/>
      <c r="E2" s="916"/>
      <c r="F2" s="916"/>
      <c r="G2" s="916"/>
    </row>
    <row r="3" spans="1:12" ht="15" customHeight="1">
      <c r="A3" s="889" t="str">
        <f>+'Attachment H-30A'!D5</f>
        <v>Transource Maryland, LLC</v>
      </c>
      <c r="B3" s="889"/>
      <c r="C3" s="889"/>
      <c r="D3" s="889"/>
      <c r="E3" s="889"/>
      <c r="F3" s="889"/>
      <c r="G3" s="889"/>
      <c r="H3" s="28"/>
      <c r="I3" s="28"/>
      <c r="J3" s="28"/>
      <c r="K3" s="28"/>
    </row>
    <row r="5" spans="1:12" ht="35.25" customHeight="1">
      <c r="A5" s="877" t="s">
        <v>828</v>
      </c>
      <c r="B5" s="877"/>
      <c r="C5" s="877"/>
      <c r="D5" s="877"/>
      <c r="E5" s="877"/>
      <c r="F5" s="877"/>
      <c r="G5" s="877"/>
      <c r="H5" s="877"/>
      <c r="I5" s="877"/>
    </row>
    <row r="6" spans="1:12" ht="27" customHeight="1">
      <c r="A6" s="877" t="s">
        <v>721</v>
      </c>
      <c r="B6" s="877"/>
      <c r="C6" s="877"/>
      <c r="D6" s="877"/>
      <c r="E6" s="877"/>
      <c r="F6" s="877"/>
      <c r="G6" s="877"/>
      <c r="H6" s="877"/>
      <c r="I6" s="877"/>
    </row>
    <row r="7" spans="1:12" ht="31.5" customHeight="1">
      <c r="A7" s="877" t="s">
        <v>722</v>
      </c>
      <c r="B7" s="877"/>
      <c r="C7" s="877"/>
      <c r="D7" s="877"/>
      <c r="E7" s="877"/>
      <c r="F7" s="877"/>
      <c r="G7" s="877"/>
      <c r="H7" s="877"/>
      <c r="I7" s="877"/>
      <c r="J7" s="269"/>
      <c r="K7" s="269"/>
      <c r="L7" s="293"/>
    </row>
    <row r="8" spans="1:12" ht="18.75" customHeight="1">
      <c r="A8" s="877" t="s">
        <v>695</v>
      </c>
      <c r="B8" s="877"/>
      <c r="C8" s="877"/>
      <c r="D8" s="877"/>
      <c r="E8" s="877"/>
      <c r="F8" s="877"/>
      <c r="G8" s="877"/>
      <c r="H8" s="877"/>
      <c r="I8" s="877"/>
      <c r="J8" s="269"/>
      <c r="K8" s="269"/>
      <c r="L8" s="293"/>
    </row>
    <row r="9" spans="1:12" ht="31.5" customHeight="1">
      <c r="A9" s="877" t="s">
        <v>706</v>
      </c>
      <c r="B9" s="877"/>
      <c r="C9" s="877"/>
      <c r="D9" s="877"/>
      <c r="E9" s="877"/>
      <c r="F9" s="877"/>
      <c r="G9" s="877"/>
      <c r="H9" s="877"/>
      <c r="I9" s="877"/>
      <c r="J9" s="269"/>
      <c r="K9" s="269"/>
      <c r="L9" s="293"/>
    </row>
    <row r="10" spans="1:12" ht="29.25" customHeight="1">
      <c r="A10" s="174" t="s">
        <v>189</v>
      </c>
      <c r="G10" s="260"/>
    </row>
    <row r="11" spans="1:12" ht="16.5" customHeight="1">
      <c r="A11" s="173">
        <v>1</v>
      </c>
      <c r="B11" s="230" t="s">
        <v>592</v>
      </c>
      <c r="C11"/>
      <c r="D11" s="270" t="e">
        <f>I33</f>
        <v>#DIV/0!</v>
      </c>
      <c r="E11"/>
      <c r="F11"/>
    </row>
    <row r="12" spans="1:12" ht="16.5" customHeight="1">
      <c r="A12" s="173">
        <f>+A11+1</f>
        <v>2</v>
      </c>
      <c r="B12" s="230" t="s">
        <v>471</v>
      </c>
      <c r="C12"/>
      <c r="D12" s="270" t="e">
        <f>+G53</f>
        <v>#DIV/0!</v>
      </c>
      <c r="E12"/>
      <c r="F12"/>
    </row>
    <row r="13" spans="1:12" ht="16.5" customHeight="1">
      <c r="A13" s="173">
        <f>+A12+1</f>
        <v>3</v>
      </c>
      <c r="B13" s="274" t="s">
        <v>398</v>
      </c>
      <c r="C13"/>
      <c r="D13" s="275" t="e">
        <f>+D11+D12</f>
        <v>#DIV/0!</v>
      </c>
      <c r="E13"/>
      <c r="F13"/>
    </row>
    <row r="14" spans="1:12" ht="6" customHeight="1">
      <c r="A14" s="173"/>
      <c r="B14" s="261"/>
      <c r="C14"/>
      <c r="D14" s="282"/>
      <c r="E14"/>
      <c r="F14"/>
    </row>
    <row r="15" spans="1:12" ht="16.5" customHeight="1">
      <c r="A15" s="173"/>
      <c r="B15" s="261" t="s">
        <v>462</v>
      </c>
      <c r="C15"/>
      <c r="D15" s="282"/>
      <c r="E15"/>
      <c r="F15"/>
    </row>
    <row r="16" spans="1:12" ht="16.5" customHeight="1">
      <c r="A16" s="173">
        <f>A13+1</f>
        <v>4</v>
      </c>
      <c r="B16" s="230" t="s">
        <v>463</v>
      </c>
      <c r="C16"/>
      <c r="D16" s="570">
        <v>0</v>
      </c>
      <c r="E16"/>
      <c r="F16"/>
    </row>
    <row r="17" spans="1:9" ht="16.5" customHeight="1">
      <c r="A17" s="173">
        <f>A16+1</f>
        <v>5</v>
      </c>
      <c r="B17" s="230" t="s">
        <v>468</v>
      </c>
      <c r="C17"/>
      <c r="D17" s="570">
        <v>0</v>
      </c>
      <c r="E17"/>
      <c r="F17"/>
    </row>
    <row r="18" spans="1:9" ht="60.75" customHeight="1">
      <c r="A18" s="173"/>
      <c r="B18" s="3" t="s">
        <v>411</v>
      </c>
      <c r="C18"/>
      <c r="D18" s="3" t="s">
        <v>723</v>
      </c>
      <c r="E18" s="3" t="s">
        <v>464</v>
      </c>
      <c r="F18" s="3" t="s">
        <v>465</v>
      </c>
      <c r="G18" s="3" t="s">
        <v>719</v>
      </c>
      <c r="H18" s="3" t="s">
        <v>466</v>
      </c>
      <c r="I18" s="3" t="s">
        <v>467</v>
      </c>
    </row>
    <row r="19" spans="1:9" ht="21" customHeight="1">
      <c r="A19" s="173"/>
      <c r="B19" s="10" t="s">
        <v>190</v>
      </c>
      <c r="C19"/>
      <c r="D19" s="10" t="s">
        <v>191</v>
      </c>
      <c r="E19" s="10" t="s">
        <v>192</v>
      </c>
      <c r="F19" s="10" t="s">
        <v>193</v>
      </c>
      <c r="G19" s="10" t="s">
        <v>195</v>
      </c>
      <c r="H19" s="10" t="s">
        <v>194</v>
      </c>
      <c r="I19" s="10" t="s">
        <v>196</v>
      </c>
    </row>
    <row r="20" spans="1:9" ht="16.5" customHeight="1">
      <c r="A20" s="173">
        <f>A17+1</f>
        <v>6</v>
      </c>
      <c r="B20" s="5" t="s">
        <v>187</v>
      </c>
      <c r="C20"/>
      <c r="D20" s="234">
        <v>0</v>
      </c>
      <c r="E20" s="234">
        <v>0</v>
      </c>
      <c r="F20" s="236">
        <f>D20-E20</f>
        <v>0</v>
      </c>
      <c r="G20" s="589">
        <f>($D$16/12)*F20</f>
        <v>0</v>
      </c>
      <c r="H20" s="236">
        <f>($D$17/12)*E20</f>
        <v>0</v>
      </c>
    </row>
    <row r="21" spans="1:9" ht="16.5" customHeight="1">
      <c r="A21" s="173">
        <f>+A20+1</f>
        <v>7</v>
      </c>
      <c r="B21" s="5" t="s">
        <v>85</v>
      </c>
      <c r="C21"/>
      <c r="D21" s="234">
        <v>0</v>
      </c>
      <c r="E21" s="234">
        <v>0</v>
      </c>
      <c r="F21" s="236">
        <f t="shared" ref="F21:F32" si="0">D21-E21</f>
        <v>0</v>
      </c>
      <c r="G21" s="589">
        <f t="shared" ref="G21:G32" si="1">($D$16/12)*F21</f>
        <v>0</v>
      </c>
      <c r="H21" s="236">
        <f t="shared" ref="H21:H32" si="2">($D$17/12)*E21</f>
        <v>0</v>
      </c>
    </row>
    <row r="22" spans="1:9" ht="16.5" customHeight="1">
      <c r="A22" s="173">
        <f t="shared" ref="A22:A33" si="3">+A21+1</f>
        <v>8</v>
      </c>
      <c r="B22" s="1" t="s">
        <v>84</v>
      </c>
      <c r="C22"/>
      <c r="D22" s="234">
        <v>0</v>
      </c>
      <c r="E22" s="234">
        <v>0</v>
      </c>
      <c r="F22" s="236">
        <f t="shared" si="0"/>
        <v>0</v>
      </c>
      <c r="G22" s="589">
        <f t="shared" si="1"/>
        <v>0</v>
      </c>
      <c r="H22" s="236">
        <f t="shared" si="2"/>
        <v>0</v>
      </c>
    </row>
    <row r="23" spans="1:9" ht="16.5" customHeight="1">
      <c r="A23" s="173">
        <f t="shared" si="3"/>
        <v>9</v>
      </c>
      <c r="B23" s="1" t="s">
        <v>164</v>
      </c>
      <c r="C23"/>
      <c r="D23" s="234">
        <v>0</v>
      </c>
      <c r="E23" s="234">
        <v>0</v>
      </c>
      <c r="F23" s="236">
        <f t="shared" si="0"/>
        <v>0</v>
      </c>
      <c r="G23" s="589">
        <f>($D$16/12)*F23</f>
        <v>0</v>
      </c>
      <c r="H23" s="236">
        <f t="shared" si="2"/>
        <v>0</v>
      </c>
    </row>
    <row r="24" spans="1:9" ht="16.5" customHeight="1">
      <c r="A24" s="173">
        <f t="shared" si="3"/>
        <v>10</v>
      </c>
      <c r="B24" s="1" t="s">
        <v>76</v>
      </c>
      <c r="C24"/>
      <c r="D24" s="234">
        <v>0</v>
      </c>
      <c r="E24" s="234">
        <v>0</v>
      </c>
      <c r="F24" s="236">
        <f t="shared" si="0"/>
        <v>0</v>
      </c>
      <c r="G24" s="589">
        <f t="shared" si="1"/>
        <v>0</v>
      </c>
      <c r="H24" s="236">
        <f>($D$17/12)*E24</f>
        <v>0</v>
      </c>
    </row>
    <row r="25" spans="1:9" ht="16.5" customHeight="1">
      <c r="A25" s="173">
        <f t="shared" si="3"/>
        <v>11</v>
      </c>
      <c r="B25" s="1" t="s">
        <v>75</v>
      </c>
      <c r="C25"/>
      <c r="D25" s="234">
        <v>0</v>
      </c>
      <c r="E25" s="234">
        <v>0</v>
      </c>
      <c r="F25" s="236">
        <f t="shared" si="0"/>
        <v>0</v>
      </c>
      <c r="G25" s="589">
        <f t="shared" si="1"/>
        <v>0</v>
      </c>
      <c r="H25" s="236">
        <f t="shared" si="2"/>
        <v>0</v>
      </c>
    </row>
    <row r="26" spans="1:9" ht="16.5" customHeight="1">
      <c r="A26" s="173">
        <f t="shared" si="3"/>
        <v>12</v>
      </c>
      <c r="B26" s="1" t="s">
        <v>92</v>
      </c>
      <c r="C26"/>
      <c r="D26" s="234">
        <v>0</v>
      </c>
      <c r="E26" s="234">
        <v>0</v>
      </c>
      <c r="F26" s="236">
        <f t="shared" si="0"/>
        <v>0</v>
      </c>
      <c r="G26" s="589">
        <f t="shared" si="1"/>
        <v>0</v>
      </c>
      <c r="H26" s="236">
        <f t="shared" si="2"/>
        <v>0</v>
      </c>
    </row>
    <row r="27" spans="1:9" ht="16.5" customHeight="1">
      <c r="A27" s="173">
        <f t="shared" si="3"/>
        <v>13</v>
      </c>
      <c r="B27" s="1" t="s">
        <v>82</v>
      </c>
      <c r="C27"/>
      <c r="D27" s="234">
        <v>0</v>
      </c>
      <c r="E27" s="234">
        <v>0</v>
      </c>
      <c r="F27" s="236">
        <f t="shared" si="0"/>
        <v>0</v>
      </c>
      <c r="G27" s="589">
        <f t="shared" si="1"/>
        <v>0</v>
      </c>
      <c r="H27" s="236">
        <f t="shared" si="2"/>
        <v>0</v>
      </c>
    </row>
    <row r="28" spans="1:9" ht="16.5" customHeight="1">
      <c r="A28" s="173">
        <f t="shared" si="3"/>
        <v>14</v>
      </c>
      <c r="B28" s="1" t="s">
        <v>165</v>
      </c>
      <c r="C28"/>
      <c r="D28" s="234">
        <v>0</v>
      </c>
      <c r="E28" s="234">
        <v>0</v>
      </c>
      <c r="F28" s="236">
        <f t="shared" si="0"/>
        <v>0</v>
      </c>
      <c r="G28" s="589">
        <f>($D$16/12)*F28</f>
        <v>0</v>
      </c>
      <c r="H28" s="236">
        <f t="shared" si="2"/>
        <v>0</v>
      </c>
    </row>
    <row r="29" spans="1:9" ht="16.5" customHeight="1">
      <c r="A29" s="173">
        <f t="shared" si="3"/>
        <v>15</v>
      </c>
      <c r="B29" s="1" t="s">
        <v>80</v>
      </c>
      <c r="C29"/>
      <c r="D29" s="234">
        <v>0</v>
      </c>
      <c r="E29" s="234">
        <v>0</v>
      </c>
      <c r="F29" s="236">
        <f t="shared" si="0"/>
        <v>0</v>
      </c>
      <c r="G29" s="589">
        <f t="shared" si="1"/>
        <v>0</v>
      </c>
      <c r="H29" s="236">
        <f t="shared" si="2"/>
        <v>0</v>
      </c>
    </row>
    <row r="30" spans="1:9" ht="16.5" customHeight="1">
      <c r="A30" s="173">
        <f t="shared" si="3"/>
        <v>16</v>
      </c>
      <c r="B30" s="1" t="s">
        <v>86</v>
      </c>
      <c r="C30"/>
      <c r="D30" s="234">
        <v>0</v>
      </c>
      <c r="E30" s="234">
        <v>0</v>
      </c>
      <c r="F30" s="236">
        <f t="shared" si="0"/>
        <v>0</v>
      </c>
      <c r="G30" s="589">
        <f t="shared" si="1"/>
        <v>0</v>
      </c>
      <c r="H30" s="236">
        <f t="shared" si="2"/>
        <v>0</v>
      </c>
    </row>
    <row r="31" spans="1:9" ht="16.5" customHeight="1">
      <c r="A31" s="173">
        <f t="shared" si="3"/>
        <v>17</v>
      </c>
      <c r="B31" s="1" t="s">
        <v>79</v>
      </c>
      <c r="C31"/>
      <c r="D31" s="234">
        <v>0</v>
      </c>
      <c r="E31" s="234">
        <v>0</v>
      </c>
      <c r="F31" s="236">
        <f t="shared" si="0"/>
        <v>0</v>
      </c>
      <c r="G31" s="589">
        <f t="shared" si="1"/>
        <v>0</v>
      </c>
      <c r="H31" s="236">
        <f t="shared" si="2"/>
        <v>0</v>
      </c>
    </row>
    <row r="32" spans="1:9" ht="16.5" customHeight="1">
      <c r="A32" s="173">
        <f t="shared" si="3"/>
        <v>18</v>
      </c>
      <c r="B32" s="1" t="s">
        <v>188</v>
      </c>
      <c r="C32"/>
      <c r="D32" s="234">
        <v>0</v>
      </c>
      <c r="E32" s="234">
        <v>0</v>
      </c>
      <c r="F32" s="591">
        <f t="shared" si="0"/>
        <v>0</v>
      </c>
      <c r="G32" s="590">
        <f t="shared" si="1"/>
        <v>0</v>
      </c>
      <c r="H32" s="591">
        <f t="shared" si="2"/>
        <v>0</v>
      </c>
      <c r="I32" s="303"/>
    </row>
    <row r="33" spans="1:13" ht="16.5" customHeight="1">
      <c r="A33" s="173">
        <f t="shared" si="3"/>
        <v>19</v>
      </c>
      <c r="B33" s="7" t="s">
        <v>242</v>
      </c>
      <c r="C33"/>
      <c r="D33" s="592"/>
      <c r="E33" s="304">
        <f>SUM(E20:E32)/13</f>
        <v>0</v>
      </c>
      <c r="F33" s="592"/>
      <c r="G33" s="589">
        <f>SUM(G20:G32)</f>
        <v>0</v>
      </c>
      <c r="H33" s="236">
        <f>SUM(H20:H32)</f>
        <v>0</v>
      </c>
      <c r="I33" s="270" t="e">
        <f>(G33+H33)/E33</f>
        <v>#DIV/0!</v>
      </c>
    </row>
    <row r="34" spans="1:13" ht="21" customHeight="1">
      <c r="A34" s="173"/>
      <c r="B34" s="305"/>
      <c r="G34" s="260"/>
      <c r="H34" s="264"/>
    </row>
    <row r="35" spans="1:13" ht="15.75" customHeight="1">
      <c r="A35" s="173"/>
      <c r="B35" s="877" t="s">
        <v>659</v>
      </c>
      <c r="C35" s="877"/>
      <c r="D35" s="877"/>
      <c r="E35" s="877"/>
      <c r="F35" s="877"/>
      <c r="G35" s="877"/>
      <c r="H35" s="877"/>
      <c r="I35" s="877"/>
    </row>
    <row r="36" spans="1:13">
      <c r="A36" s="173"/>
      <c r="C36" s="170" t="s">
        <v>190</v>
      </c>
      <c r="D36" s="170" t="s">
        <v>191</v>
      </c>
      <c r="E36" s="280" t="s">
        <v>402</v>
      </c>
      <c r="F36" s="272" t="s">
        <v>193</v>
      </c>
      <c r="G36" s="272" t="s">
        <v>195</v>
      </c>
      <c r="H36" s="272" t="s">
        <v>194</v>
      </c>
      <c r="I36" s="272" t="s">
        <v>196</v>
      </c>
    </row>
    <row r="37" spans="1:13" ht="55.5" customHeight="1">
      <c r="A37" s="173"/>
      <c r="B37" s="261" t="s">
        <v>386</v>
      </c>
      <c r="C37" s="276" t="s">
        <v>387</v>
      </c>
      <c r="D37" s="235" t="s">
        <v>401</v>
      </c>
      <c r="E37" s="277" t="s">
        <v>406</v>
      </c>
      <c r="F37" s="277" t="s">
        <v>403</v>
      </c>
      <c r="G37" s="277" t="s">
        <v>412</v>
      </c>
      <c r="H37" s="277" t="s">
        <v>407</v>
      </c>
      <c r="I37" s="277" t="s">
        <v>408</v>
      </c>
    </row>
    <row r="38" spans="1:13">
      <c r="A38" s="173">
        <f>+A33+1</f>
        <v>20</v>
      </c>
      <c r="B38" s="230" t="s">
        <v>388</v>
      </c>
      <c r="C38" s="607"/>
      <c r="D38" s="612">
        <v>0</v>
      </c>
      <c r="E38" s="615">
        <v>0</v>
      </c>
      <c r="F38" s="612">
        <v>0</v>
      </c>
      <c r="G38" s="281" t="e">
        <f t="shared" ref="G38:G43" si="4">+D38/F38</f>
        <v>#DIV/0!</v>
      </c>
      <c r="H38" s="585">
        <v>0</v>
      </c>
      <c r="I38" s="281" t="e">
        <f t="shared" ref="I38:I43" si="5">MAX(+D38-G38-H38,0)</f>
        <v>#DIV/0!</v>
      </c>
      <c r="J38" s="14"/>
      <c r="K38" s="264"/>
    </row>
    <row r="39" spans="1:13">
      <c r="A39" s="173">
        <f>+A38+1</f>
        <v>21</v>
      </c>
      <c r="B39" s="230" t="s">
        <v>389</v>
      </c>
      <c r="C39" s="607"/>
      <c r="D39" s="612">
        <v>0</v>
      </c>
      <c r="E39" s="615">
        <v>0</v>
      </c>
      <c r="F39" s="612">
        <v>0</v>
      </c>
      <c r="G39" s="281" t="e">
        <f>+D39/F39</f>
        <v>#DIV/0!</v>
      </c>
      <c r="H39" s="585">
        <v>0</v>
      </c>
      <c r="I39" s="281" t="e">
        <f t="shared" si="5"/>
        <v>#DIV/0!</v>
      </c>
      <c r="J39" s="265"/>
      <c r="M39" s="266"/>
    </row>
    <row r="40" spans="1:13">
      <c r="A40" s="173">
        <f t="shared" ref="A40:A53" si="6">+A39+1</f>
        <v>22</v>
      </c>
      <c r="B40" s="230" t="s">
        <v>390</v>
      </c>
      <c r="C40" s="607"/>
      <c r="D40" s="612">
        <v>0</v>
      </c>
      <c r="E40" s="615">
        <v>0</v>
      </c>
      <c r="F40" s="612">
        <v>0</v>
      </c>
      <c r="G40" s="281" t="e">
        <f t="shared" si="4"/>
        <v>#DIV/0!</v>
      </c>
      <c r="H40" s="585">
        <v>0</v>
      </c>
      <c r="I40" s="281" t="e">
        <f t="shared" si="5"/>
        <v>#DIV/0!</v>
      </c>
      <c r="J40" s="265"/>
      <c r="K40" s="238"/>
    </row>
    <row r="41" spans="1:13">
      <c r="A41" s="173">
        <f t="shared" si="6"/>
        <v>23</v>
      </c>
      <c r="B41" s="230" t="s">
        <v>391</v>
      </c>
      <c r="C41" s="607"/>
      <c r="D41" s="612">
        <v>0</v>
      </c>
      <c r="E41" s="615">
        <v>0</v>
      </c>
      <c r="F41" s="612">
        <v>0</v>
      </c>
      <c r="G41" s="281" t="e">
        <f t="shared" si="4"/>
        <v>#DIV/0!</v>
      </c>
      <c r="H41" s="585">
        <v>0</v>
      </c>
      <c r="I41" s="281" t="e">
        <f t="shared" si="5"/>
        <v>#DIV/0!</v>
      </c>
    </row>
    <row r="42" spans="1:13">
      <c r="A42" s="173">
        <f t="shared" si="6"/>
        <v>24</v>
      </c>
      <c r="B42" s="230" t="s">
        <v>392</v>
      </c>
      <c r="C42" s="607"/>
      <c r="D42" s="612">
        <v>0</v>
      </c>
      <c r="E42" s="615">
        <v>0</v>
      </c>
      <c r="F42" s="612">
        <v>0</v>
      </c>
      <c r="G42" s="281" t="e">
        <f t="shared" si="4"/>
        <v>#DIV/0!</v>
      </c>
      <c r="H42" s="585">
        <v>0</v>
      </c>
      <c r="I42" s="281" t="e">
        <f t="shared" si="5"/>
        <v>#DIV/0!</v>
      </c>
      <c r="J42" s="265"/>
    </row>
    <row r="43" spans="1:13">
      <c r="A43" s="173">
        <f t="shared" si="6"/>
        <v>25</v>
      </c>
      <c r="B43" s="230" t="s">
        <v>404</v>
      </c>
      <c r="C43" s="607"/>
      <c r="D43" s="612">
        <v>0</v>
      </c>
      <c r="E43" s="615">
        <v>0</v>
      </c>
      <c r="F43" s="612">
        <v>0</v>
      </c>
      <c r="G43" s="281" t="e">
        <f t="shared" si="4"/>
        <v>#DIV/0!</v>
      </c>
      <c r="H43" s="585">
        <v>0</v>
      </c>
      <c r="I43" s="281" t="e">
        <f t="shared" si="5"/>
        <v>#DIV/0!</v>
      </c>
      <c r="J43" s="265"/>
    </row>
    <row r="44" spans="1:13">
      <c r="A44" s="173">
        <f t="shared" si="6"/>
        <v>26</v>
      </c>
      <c r="B44" s="271" t="s">
        <v>413</v>
      </c>
      <c r="C44" s="273"/>
      <c r="D44" s="278">
        <f>SUM(D38:D43)</f>
        <v>0</v>
      </c>
      <c r="E44" s="278"/>
      <c r="F44" s="271"/>
      <c r="G44" s="278" t="e">
        <f>SUM(G38:G43)</f>
        <v>#DIV/0!</v>
      </c>
      <c r="H44" s="586">
        <f>SUM(H38:H43)</f>
        <v>0</v>
      </c>
      <c r="I44" s="278" t="e">
        <f>SUM(I38:I43)</f>
        <v>#DIV/0!</v>
      </c>
    </row>
    <row r="45" spans="1:13">
      <c r="A45" s="173">
        <f t="shared" si="6"/>
        <v>27</v>
      </c>
      <c r="C45" s="265"/>
      <c r="D45" s="236"/>
      <c r="E45" s="236"/>
      <c r="G45" s="587"/>
      <c r="H45" s="587"/>
      <c r="I45" s="587"/>
      <c r="K45" s="264"/>
    </row>
    <row r="46" spans="1:13">
      <c r="A46" s="173">
        <f t="shared" si="6"/>
        <v>28</v>
      </c>
      <c r="B46" s="261" t="s">
        <v>409</v>
      </c>
      <c r="C46" s="265"/>
      <c r="D46" s="236"/>
      <c r="E46" s="236"/>
      <c r="G46" s="587"/>
      <c r="H46" s="588"/>
      <c r="I46" s="588"/>
      <c r="K46" s="267"/>
    </row>
    <row r="47" spans="1:13">
      <c r="A47" s="173">
        <f t="shared" si="6"/>
        <v>29</v>
      </c>
      <c r="B47" s="230" t="s">
        <v>393</v>
      </c>
      <c r="C47" s="607"/>
      <c r="D47" s="612">
        <v>0</v>
      </c>
      <c r="E47" s="615">
        <v>0</v>
      </c>
      <c r="F47" s="138" t="s">
        <v>410</v>
      </c>
      <c r="G47" s="281">
        <f>D47</f>
        <v>0</v>
      </c>
      <c r="H47" s="588" t="s">
        <v>410</v>
      </c>
      <c r="I47" s="588" t="s">
        <v>410</v>
      </c>
      <c r="K47" s="267"/>
    </row>
    <row r="48" spans="1:13">
      <c r="A48" s="173">
        <f t="shared" si="6"/>
        <v>30</v>
      </c>
      <c r="B48" s="230" t="s">
        <v>394</v>
      </c>
      <c r="C48" s="607"/>
      <c r="D48" s="612">
        <v>0</v>
      </c>
      <c r="E48" s="615">
        <v>0</v>
      </c>
      <c r="F48" s="138" t="s">
        <v>410</v>
      </c>
      <c r="G48" s="281">
        <f>D48</f>
        <v>0</v>
      </c>
      <c r="H48" s="588" t="s">
        <v>410</v>
      </c>
      <c r="I48" s="588" t="s">
        <v>410</v>
      </c>
      <c r="K48" s="267"/>
    </row>
    <row r="49" spans="1:10">
      <c r="A49" s="173">
        <f t="shared" si="6"/>
        <v>31</v>
      </c>
      <c r="B49" s="230" t="s">
        <v>395</v>
      </c>
      <c r="C49" s="231"/>
      <c r="D49" s="612">
        <v>0</v>
      </c>
      <c r="E49" s="615">
        <v>0</v>
      </c>
      <c r="F49" s="138" t="s">
        <v>410</v>
      </c>
      <c r="G49" s="281">
        <f>D49</f>
        <v>0</v>
      </c>
      <c r="H49" s="588" t="s">
        <v>410</v>
      </c>
      <c r="I49" s="588" t="s">
        <v>410</v>
      </c>
      <c r="J49" s="265"/>
    </row>
    <row r="50" spans="1:10">
      <c r="A50" s="173">
        <f t="shared" si="6"/>
        <v>32</v>
      </c>
      <c r="B50" s="230" t="s">
        <v>397</v>
      </c>
      <c r="C50" s="611"/>
      <c r="D50" s="234"/>
      <c r="E50" s="234"/>
      <c r="F50" s="138" t="s">
        <v>410</v>
      </c>
      <c r="G50" s="281">
        <f>D50</f>
        <v>0</v>
      </c>
      <c r="H50" s="588" t="s">
        <v>410</v>
      </c>
      <c r="I50" s="588" t="s">
        <v>410</v>
      </c>
    </row>
    <row r="51" spans="1:10">
      <c r="A51" s="173">
        <f t="shared" si="6"/>
        <v>33</v>
      </c>
      <c r="B51" s="271" t="s">
        <v>396</v>
      </c>
      <c r="C51" s="279"/>
      <c r="D51" s="278">
        <f>+SUM(D44:D50)</f>
        <v>0</v>
      </c>
      <c r="E51" s="278"/>
      <c r="F51" s="271"/>
      <c r="G51" s="278" t="e">
        <f>+SUM(G44:G50)</f>
        <v>#DIV/0!</v>
      </c>
      <c r="H51" s="586">
        <f>+SUM(H44:H50)</f>
        <v>0</v>
      </c>
      <c r="I51" s="278" t="e">
        <f>+SUM(I44:I50)</f>
        <v>#DIV/0!</v>
      </c>
    </row>
    <row r="52" spans="1:10">
      <c r="A52" s="173">
        <f t="shared" si="6"/>
        <v>34</v>
      </c>
      <c r="B52" s="230" t="s">
        <v>593</v>
      </c>
      <c r="C52" s="268"/>
      <c r="G52" s="236">
        <f>+E33</f>
        <v>0</v>
      </c>
      <c r="H52" s="292"/>
    </row>
    <row r="53" spans="1:10">
      <c r="A53" s="173">
        <f t="shared" si="6"/>
        <v>35</v>
      </c>
      <c r="B53" s="230" t="s">
        <v>405</v>
      </c>
      <c r="C53" s="268"/>
      <c r="G53" s="270" t="e">
        <f>G51/G52</f>
        <v>#DIV/0!</v>
      </c>
      <c r="H53" s="292"/>
    </row>
    <row r="54" spans="1:10">
      <c r="A54" s="170">
        <f>+A53+1</f>
        <v>36</v>
      </c>
      <c r="B54" s="230" t="s">
        <v>724</v>
      </c>
      <c r="C54" s="268"/>
      <c r="E54" s="570">
        <v>2.98E-2</v>
      </c>
      <c r="H54" s="292"/>
    </row>
    <row r="55" spans="1:10">
      <c r="B55" s="261"/>
      <c r="C55" s="268"/>
      <c r="D55" s="260"/>
      <c r="E55" s="260"/>
      <c r="H55" s="292"/>
    </row>
    <row r="56" spans="1:10">
      <c r="A56" s="276" t="s">
        <v>522</v>
      </c>
      <c r="B56" s="261"/>
      <c r="C56" s="268"/>
      <c r="D56" s="260"/>
      <c r="E56" s="260"/>
      <c r="H56" s="292"/>
    </row>
    <row r="57" spans="1:10" ht="30" customHeight="1">
      <c r="A57" s="558" t="s">
        <v>62</v>
      </c>
      <c r="B57" s="859" t="s">
        <v>718</v>
      </c>
      <c r="C57" s="859"/>
      <c r="D57" s="859"/>
      <c r="E57" s="859"/>
      <c r="F57" s="859"/>
      <c r="G57" s="859"/>
      <c r="H57" s="859"/>
      <c r="I57" s="859"/>
    </row>
    <row r="58" spans="1:10">
      <c r="B58" s="230" t="s">
        <v>696</v>
      </c>
      <c r="C58" s="570">
        <v>0</v>
      </c>
    </row>
    <row r="59" spans="1:10">
      <c r="B59" s="230" t="s">
        <v>697</v>
      </c>
      <c r="C59" s="570">
        <v>0</v>
      </c>
    </row>
    <row r="60" spans="1:10">
      <c r="B60" s="230" t="s">
        <v>13</v>
      </c>
      <c r="C60" s="265">
        <f>+C58+C59</f>
        <v>0</v>
      </c>
    </row>
  </sheetData>
  <customSheetViews>
    <customSheetView guid="{F1DC5514-577A-46EB-866C-26F0BED2C286}" showPageBreaks="1" printArea="1" view="pageBreakPreview" topLeftCell="B1">
      <selection activeCell="G18" sqref="G18"/>
      <pageMargins left="0.5" right="0.1" top="0.25" bottom="0.25" header="0.3" footer="0.3"/>
      <printOptions horizontalCentered="1"/>
      <pageSetup scale="53" orientation="landscape" r:id="rId1"/>
    </customSheetView>
    <customSheetView guid="{63AFAF34-E340-4B5E-A289-FFB7051CA9B6}" showPageBreaks="1" printArea="1" view="pageBreakPreview">
      <selection activeCell="C56" sqref="C56"/>
      <pageMargins left="0.5" right="0.1" top="0.25" bottom="0.25" header="0.3" footer="0.3"/>
      <pageSetup scale="53" orientation="landscape" r:id="rId2"/>
    </customSheetView>
  </customSheetViews>
  <mergeCells count="10">
    <mergeCell ref="B57:I57"/>
    <mergeCell ref="B35:I35"/>
    <mergeCell ref="A1:G1"/>
    <mergeCell ref="A2:G2"/>
    <mergeCell ref="A3:G3"/>
    <mergeCell ref="A5:I5"/>
    <mergeCell ref="A6:I6"/>
    <mergeCell ref="A7:I7"/>
    <mergeCell ref="A8:I8"/>
    <mergeCell ref="A9:I9"/>
  </mergeCells>
  <pageMargins left="0.5" right="0.1" top="0.25" bottom="0.25" header="0.3" footer="0.3"/>
  <pageSetup scale="53" orientation="landscape" r:id="rId3"/>
  <drawing r:id="rId4"/>
  <legacyDrawing r:id="rId5"/>
  <oleObjects>
    <mc:AlternateContent xmlns:mc="http://schemas.openxmlformats.org/markup-compatibility/2006">
      <mc:Choice Requires="x14">
        <oleObject progId="Equation.3" shapeId="98305" r:id="rId6">
          <objectPr defaultSize="0" autoPict="0" r:id="rId7">
            <anchor moveWithCells="1" sizeWithCells="1">
              <from>
                <xdr:col>0</xdr:col>
                <xdr:colOff>371475</xdr:colOff>
                <xdr:row>4</xdr:row>
                <xdr:rowOff>19050</xdr:rowOff>
              </from>
              <to>
                <xdr:col>1</xdr:col>
                <xdr:colOff>1019175</xdr:colOff>
                <xdr:row>4</xdr:row>
                <xdr:rowOff>19050</xdr:rowOff>
              </to>
            </anchor>
          </objectPr>
        </oleObject>
      </mc:Choice>
      <mc:Fallback>
        <oleObject progId="Equation.3" shapeId="98305" r:id="rId6"/>
      </mc:Fallback>
    </mc:AlternateContent>
  </oleObjec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39"/>
  <sheetViews>
    <sheetView zoomScale="90" zoomScaleNormal="90" zoomScaleSheetLayoutView="80" workbookViewId="0">
      <selection activeCell="D238" sqref="D238"/>
    </sheetView>
  </sheetViews>
  <sheetFormatPr defaultColWidth="8.77734375" defaultRowHeight="12.75"/>
  <cols>
    <col min="1" max="1" width="5.21875" style="170" bestFit="1" customWidth="1"/>
    <col min="2" max="2" width="41.77734375" style="230" customWidth="1"/>
    <col min="3" max="3" width="14.77734375" style="230" customWidth="1"/>
    <col min="4" max="4" width="14.21875" style="230" customWidth="1"/>
    <col min="5" max="5" width="9.77734375" style="230" customWidth="1"/>
    <col min="6" max="6" width="15.77734375" style="230" customWidth="1"/>
    <col min="7" max="9" width="13.5546875" style="230" customWidth="1"/>
    <col min="10" max="10" width="14.77734375" style="230" customWidth="1"/>
    <col min="11" max="11" width="13.5546875" style="230" customWidth="1"/>
    <col min="12" max="12" width="7.21875" style="230" customWidth="1"/>
    <col min="13" max="13" width="12.21875" style="230" customWidth="1"/>
    <col min="14" max="14" width="8.109375" style="230" customWidth="1"/>
    <col min="15" max="15" width="7.77734375" style="230" bestFit="1" customWidth="1"/>
    <col min="16" max="16" width="11.77734375" style="230" bestFit="1" customWidth="1"/>
    <col min="17" max="17" width="10.77734375" style="230" bestFit="1" customWidth="1"/>
    <col min="18" max="16384" width="8.77734375" style="230"/>
  </cols>
  <sheetData>
    <row r="1" spans="1:12" ht="25.5" customHeight="1">
      <c r="A1" s="916" t="s">
        <v>383</v>
      </c>
      <c r="B1" s="916"/>
      <c r="C1" s="916"/>
      <c r="D1" s="916"/>
      <c r="E1" s="916"/>
      <c r="F1" s="916"/>
      <c r="G1" s="916"/>
    </row>
    <row r="2" spans="1:12">
      <c r="A2" s="916" t="s">
        <v>698</v>
      </c>
      <c r="B2" s="916"/>
      <c r="C2" s="916"/>
      <c r="D2" s="916"/>
      <c r="E2" s="916"/>
      <c r="F2" s="916"/>
      <c r="G2" s="916"/>
    </row>
    <row r="3" spans="1:12" ht="15" customHeight="1">
      <c r="A3" s="889" t="str">
        <f>+'Attachment H-30A'!D5</f>
        <v>Transource Maryland, LLC</v>
      </c>
      <c r="B3" s="889"/>
      <c r="C3" s="889"/>
      <c r="D3" s="889"/>
      <c r="E3" s="889"/>
      <c r="F3" s="889"/>
      <c r="G3" s="889"/>
      <c r="H3" s="28"/>
      <c r="I3" s="28"/>
      <c r="J3" s="28"/>
      <c r="K3" s="28"/>
    </row>
    <row r="5" spans="1:12">
      <c r="A5" s="259"/>
      <c r="F5" s="577"/>
      <c r="G5" s="577"/>
      <c r="H5" s="577"/>
    </row>
    <row r="6" spans="1:12" ht="54" customHeight="1">
      <c r="A6" s="259"/>
      <c r="B6" s="877" t="s">
        <v>827</v>
      </c>
      <c r="C6" s="877"/>
      <c r="D6" s="877"/>
      <c r="E6" s="877"/>
      <c r="F6" s="877"/>
      <c r="G6" s="269"/>
      <c r="H6" s="269"/>
      <c r="I6" s="269"/>
    </row>
    <row r="7" spans="1:12" ht="18.75" customHeight="1">
      <c r="A7" s="259"/>
      <c r="B7" s="917" t="s">
        <v>663</v>
      </c>
      <c r="C7" s="917"/>
      <c r="D7" s="917"/>
      <c r="E7" s="917"/>
      <c r="F7" s="917"/>
      <c r="H7" s="293"/>
      <c r="I7" s="293"/>
      <c r="J7" s="269"/>
      <c r="K7" s="269"/>
      <c r="L7" s="293"/>
    </row>
    <row r="8" spans="1:12" ht="33.75" customHeight="1">
      <c r="A8" s="259"/>
      <c r="B8" s="877" t="s">
        <v>706</v>
      </c>
      <c r="C8" s="877"/>
      <c r="D8" s="877"/>
      <c r="E8" s="877"/>
      <c r="F8" s="877"/>
      <c r="G8" s="269"/>
      <c r="H8" s="293"/>
      <c r="I8" s="293"/>
      <c r="J8" s="269"/>
      <c r="K8" s="269"/>
      <c r="L8" s="293"/>
    </row>
    <row r="9" spans="1:12">
      <c r="A9" s="259"/>
      <c r="B9" s="292"/>
      <c r="C9" s="292"/>
      <c r="D9" s="292"/>
      <c r="E9" s="292"/>
      <c r="F9" s="292"/>
      <c r="G9" s="292"/>
      <c r="H9" s="293"/>
      <c r="I9" s="293"/>
      <c r="J9" s="269"/>
      <c r="K9" s="269"/>
      <c r="L9" s="293"/>
    </row>
    <row r="10" spans="1:12" ht="25.5">
      <c r="A10" s="174" t="s">
        <v>148</v>
      </c>
      <c r="B10" s="292"/>
      <c r="C10" s="292"/>
      <c r="D10" s="292"/>
      <c r="E10" s="292"/>
      <c r="F10" s="292"/>
      <c r="G10" s="292"/>
      <c r="H10" s="293"/>
      <c r="I10" s="293"/>
      <c r="J10" s="269"/>
      <c r="K10" s="269"/>
      <c r="L10" s="293"/>
    </row>
    <row r="11" spans="1:12" ht="18.75" customHeight="1" thickBot="1">
      <c r="A11" s="230"/>
      <c r="D11" s="294" t="s">
        <v>48</v>
      </c>
      <c r="G11" s="260"/>
    </row>
    <row r="12" spans="1:12" ht="16.5" customHeight="1">
      <c r="A12" s="208">
        <v>1</v>
      </c>
      <c r="B12" s="25" t="s">
        <v>787</v>
      </c>
      <c r="D12" s="849">
        <v>0</v>
      </c>
      <c r="G12" s="260"/>
    </row>
    <row r="13" spans="1:12" ht="16.5" customHeight="1">
      <c r="A13" s="208">
        <f>+A12+1</f>
        <v>2</v>
      </c>
      <c r="B13" s="25" t="s">
        <v>460</v>
      </c>
      <c r="D13" s="850">
        <v>0</v>
      </c>
      <c r="G13" s="260"/>
    </row>
    <row r="14" spans="1:12" ht="16.5" customHeight="1">
      <c r="A14" s="208">
        <f>+A13+1</f>
        <v>3</v>
      </c>
      <c r="B14" s="25" t="s">
        <v>461</v>
      </c>
      <c r="D14" s="851">
        <f>SUM(D12:D13)</f>
        <v>0</v>
      </c>
      <c r="G14" s="260"/>
    </row>
    <row r="15" spans="1:12" ht="16.5" customHeight="1">
      <c r="A15" s="173"/>
      <c r="B15" s="261"/>
      <c r="C15"/>
      <c r="D15" s="593"/>
      <c r="E15"/>
      <c r="F15"/>
    </row>
    <row r="16" spans="1:12" ht="16.5" customHeight="1">
      <c r="A16" s="173"/>
      <c r="B16" s="261"/>
      <c r="C16"/>
      <c r="D16" s="593"/>
      <c r="E16"/>
      <c r="F16"/>
    </row>
    <row r="17" spans="1:6" ht="16.5" customHeight="1">
      <c r="A17" s="173"/>
      <c r="B17" s="230" t="s">
        <v>786</v>
      </c>
      <c r="C17"/>
      <c r="D17" s="593"/>
      <c r="E17"/>
      <c r="F17"/>
    </row>
    <row r="18" spans="1:6" ht="26.25" customHeight="1">
      <c r="A18" s="173"/>
      <c r="B18" s="306" t="s">
        <v>411</v>
      </c>
      <c r="C18"/>
      <c r="D18" s="594" t="s">
        <v>472</v>
      </c>
      <c r="E18"/>
      <c r="F18"/>
    </row>
    <row r="19" spans="1:6" ht="21" customHeight="1">
      <c r="A19" s="173"/>
      <c r="B19" s="10" t="s">
        <v>190</v>
      </c>
      <c r="C19"/>
      <c r="D19" s="595" t="s">
        <v>193</v>
      </c>
      <c r="E19"/>
      <c r="F19"/>
    </row>
    <row r="20" spans="1:6" ht="16.5" customHeight="1">
      <c r="A20" s="208">
        <f>+A14+1</f>
        <v>4</v>
      </c>
      <c r="B20" s="5" t="s">
        <v>187</v>
      </c>
      <c r="C20"/>
      <c r="D20" s="849">
        <v>0</v>
      </c>
      <c r="E20"/>
      <c r="F20"/>
    </row>
    <row r="21" spans="1:6" ht="16.5" customHeight="1">
      <c r="A21" s="173">
        <f>+A20+1</f>
        <v>5</v>
      </c>
      <c r="B21" s="5" t="s">
        <v>85</v>
      </c>
      <c r="C21"/>
      <c r="D21" s="849">
        <v>0</v>
      </c>
      <c r="E21"/>
      <c r="F21"/>
    </row>
    <row r="22" spans="1:6" ht="16.5" customHeight="1">
      <c r="A22" s="173">
        <f t="shared" ref="A22:A33" si="0">+A21+1</f>
        <v>6</v>
      </c>
      <c r="B22" s="1" t="s">
        <v>84</v>
      </c>
      <c r="C22"/>
      <c r="D22" s="849">
        <v>0</v>
      </c>
      <c r="E22"/>
      <c r="F22"/>
    </row>
    <row r="23" spans="1:6" ht="16.5" customHeight="1">
      <c r="A23" s="173">
        <f t="shared" si="0"/>
        <v>7</v>
      </c>
      <c r="B23" s="1" t="s">
        <v>164</v>
      </c>
      <c r="C23"/>
      <c r="D23" s="849">
        <v>0</v>
      </c>
      <c r="E23"/>
      <c r="F23"/>
    </row>
    <row r="24" spans="1:6" ht="16.5" customHeight="1">
      <c r="A24" s="173">
        <f t="shared" si="0"/>
        <v>8</v>
      </c>
      <c r="B24" s="1" t="s">
        <v>76</v>
      </c>
      <c r="C24"/>
      <c r="D24" s="849">
        <v>0</v>
      </c>
      <c r="E24"/>
      <c r="F24"/>
    </row>
    <row r="25" spans="1:6" ht="16.5" customHeight="1">
      <c r="A25" s="173">
        <f t="shared" si="0"/>
        <v>9</v>
      </c>
      <c r="B25" s="1" t="s">
        <v>75</v>
      </c>
      <c r="C25"/>
      <c r="D25" s="849">
        <v>0</v>
      </c>
      <c r="E25"/>
      <c r="F25"/>
    </row>
    <row r="26" spans="1:6" ht="16.5" customHeight="1">
      <c r="A26" s="173">
        <f t="shared" si="0"/>
        <v>10</v>
      </c>
      <c r="B26" s="1" t="s">
        <v>92</v>
      </c>
      <c r="C26"/>
      <c r="D26" s="849">
        <v>0</v>
      </c>
      <c r="E26"/>
      <c r="F26"/>
    </row>
    <row r="27" spans="1:6" ht="16.5" customHeight="1">
      <c r="A27" s="173">
        <f t="shared" si="0"/>
        <v>11</v>
      </c>
      <c r="B27" s="1" t="s">
        <v>82</v>
      </c>
      <c r="C27"/>
      <c r="D27" s="849">
        <v>0</v>
      </c>
      <c r="E27"/>
      <c r="F27"/>
    </row>
    <row r="28" spans="1:6" ht="16.5" customHeight="1">
      <c r="A28" s="173">
        <f t="shared" si="0"/>
        <v>12</v>
      </c>
      <c r="B28" s="1" t="s">
        <v>165</v>
      </c>
      <c r="C28"/>
      <c r="D28" s="849">
        <v>0</v>
      </c>
      <c r="E28"/>
      <c r="F28"/>
    </row>
    <row r="29" spans="1:6" ht="16.5" customHeight="1">
      <c r="A29" s="173">
        <f t="shared" si="0"/>
        <v>13</v>
      </c>
      <c r="B29" s="1" t="s">
        <v>80</v>
      </c>
      <c r="C29"/>
      <c r="D29" s="849">
        <v>0</v>
      </c>
      <c r="E29"/>
      <c r="F29"/>
    </row>
    <row r="30" spans="1:6" ht="16.5" customHeight="1">
      <c r="A30" s="173">
        <f t="shared" si="0"/>
        <v>14</v>
      </c>
      <c r="B30" s="1" t="s">
        <v>86</v>
      </c>
      <c r="C30"/>
      <c r="D30" s="849">
        <v>0</v>
      </c>
      <c r="E30"/>
      <c r="F30"/>
    </row>
    <row r="31" spans="1:6" ht="16.5" customHeight="1">
      <c r="A31" s="173">
        <f t="shared" si="0"/>
        <v>15</v>
      </c>
      <c r="B31" s="1" t="s">
        <v>79</v>
      </c>
      <c r="C31"/>
      <c r="D31" s="849">
        <v>0</v>
      </c>
      <c r="E31"/>
      <c r="F31"/>
    </row>
    <row r="32" spans="1:6" ht="16.5" customHeight="1">
      <c r="A32" s="173">
        <f t="shared" si="0"/>
        <v>16</v>
      </c>
      <c r="B32" s="1" t="s">
        <v>188</v>
      </c>
      <c r="C32"/>
      <c r="D32" s="849">
        <v>0</v>
      </c>
      <c r="E32"/>
      <c r="F32"/>
    </row>
    <row r="33" spans="1:10" ht="16.5" customHeight="1">
      <c r="A33" s="173">
        <f t="shared" si="0"/>
        <v>17</v>
      </c>
      <c r="B33" s="7" t="s">
        <v>242</v>
      </c>
      <c r="C33"/>
      <c r="D33" s="852">
        <f>SUM(D20:D32)/13</f>
        <v>0</v>
      </c>
      <c r="E33"/>
      <c r="F33"/>
    </row>
    <row r="34" spans="1:10" ht="21" customHeight="1">
      <c r="A34" s="173"/>
      <c r="G34" s="260"/>
    </row>
    <row r="35" spans="1:10" ht="16.5" customHeight="1">
      <c r="A35" s="173">
        <f>+A33+1</f>
        <v>18</v>
      </c>
      <c r="B35" s="230" t="s">
        <v>591</v>
      </c>
      <c r="C35"/>
      <c r="D35" s="270" t="e">
        <f>D14/D33</f>
        <v>#DIV/0!</v>
      </c>
      <c r="E35"/>
      <c r="F35"/>
    </row>
    <row r="36" spans="1:10" ht="16.5" customHeight="1">
      <c r="A36" s="173"/>
      <c r="B36" s="261"/>
      <c r="C36"/>
      <c r="D36" s="282"/>
      <c r="E36"/>
      <c r="F36"/>
    </row>
    <row r="37" spans="1:10" ht="16.5" customHeight="1">
      <c r="A37" s="476" t="s">
        <v>522</v>
      </c>
      <c r="B37" s="261"/>
      <c r="C37"/>
      <c r="D37" s="282"/>
      <c r="E37"/>
      <c r="F37"/>
    </row>
    <row r="38" spans="1:10" ht="48" customHeight="1">
      <c r="A38" s="251" t="s">
        <v>62</v>
      </c>
      <c r="B38" s="863" t="s">
        <v>785</v>
      </c>
      <c r="C38" s="863"/>
      <c r="D38" s="863"/>
      <c r="E38" s="863"/>
      <c r="F38" s="863"/>
      <c r="G38" s="11"/>
      <c r="I38" s="262"/>
      <c r="J38" s="263"/>
    </row>
    <row r="39" spans="1:10" ht="31.5" customHeight="1">
      <c r="A39" s="251" t="s">
        <v>63</v>
      </c>
      <c r="B39" s="863" t="s">
        <v>731</v>
      </c>
      <c r="C39" s="863"/>
      <c r="D39" s="863"/>
      <c r="E39" s="863"/>
      <c r="F39" s="863"/>
      <c r="G39" s="334"/>
      <c r="H39" s="334"/>
      <c r="I39" s="334"/>
    </row>
  </sheetData>
  <customSheetViews>
    <customSheetView guid="{F1DC5514-577A-46EB-866C-26F0BED2C286}" scale="80" showPageBreaks="1" fitToPage="1" printArea="1" view="pageBreakPreview">
      <selection sqref="A1:G1"/>
      <colBreaks count="1" manualBreakCount="1">
        <brk id="9" max="60" man="1"/>
      </colBreaks>
      <pageMargins left="0.5" right="0.1" top="0.25" bottom="0.25" header="0.3" footer="0.3"/>
      <pageSetup scale="80" orientation="landscape" r:id="rId1"/>
    </customSheetView>
    <customSheetView guid="{63AFAF34-E340-4B5E-A289-FFB7051CA9B6}" scale="90" showPageBreaks="1" fitToPage="1" printArea="1" topLeftCell="A10">
      <selection activeCell="B6" sqref="B6:F6"/>
      <colBreaks count="1" manualBreakCount="1">
        <brk id="9" max="60" man="1"/>
      </colBreaks>
      <pageMargins left="0.5" right="0.1" top="0.25" bottom="0.25" header="0.3" footer="0.3"/>
      <pageSetup scale="80" orientation="landscape" r:id="rId2"/>
    </customSheetView>
  </customSheetViews>
  <mergeCells count="8">
    <mergeCell ref="B38:F38"/>
    <mergeCell ref="B6:F6"/>
    <mergeCell ref="B39:F39"/>
    <mergeCell ref="A1:G1"/>
    <mergeCell ref="A2:G2"/>
    <mergeCell ref="A3:G3"/>
    <mergeCell ref="B7:F7"/>
    <mergeCell ref="B8:F8"/>
  </mergeCells>
  <pageMargins left="0.5" right="0.1" top="0.25" bottom="0.25" header="0.3" footer="0.3"/>
  <pageSetup scale="76" orientation="landscape" r:id="rId3"/>
  <colBreaks count="1" manualBreakCount="1">
    <brk id="9" max="60" man="1"/>
  </colBreaks>
  <drawing r:id="rId4"/>
  <legacyDrawing r:id="rId5"/>
  <oleObjects>
    <mc:AlternateContent xmlns:mc="http://schemas.openxmlformats.org/markup-compatibility/2006">
      <mc:Choice Requires="x14">
        <oleObject progId="Equation.3" shapeId="96257" r:id="rId6">
          <objectPr defaultSize="0" autoPict="0" r:id="rId7">
            <anchor moveWithCells="1" sizeWithCells="1">
              <from>
                <xdr:col>1</xdr:col>
                <xdr:colOff>361950</xdr:colOff>
                <xdr:row>3</xdr:row>
                <xdr:rowOff>152400</xdr:rowOff>
              </from>
              <to>
                <xdr:col>2</xdr:col>
                <xdr:colOff>1009650</xdr:colOff>
                <xdr:row>3</xdr:row>
                <xdr:rowOff>152400</xdr:rowOff>
              </to>
            </anchor>
          </objectPr>
        </oleObject>
      </mc:Choice>
      <mc:Fallback>
        <oleObject progId="Equation.3" shapeId="96257" r:id="rId6"/>
      </mc:Fallback>
    </mc:AlternateContent>
  </oleObjec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J450"/>
  <sheetViews>
    <sheetView showOutlineSymbols="0" zoomScale="75" zoomScaleNormal="75" zoomScaleSheetLayoutView="80" workbookViewId="0">
      <pane ySplit="12" topLeftCell="A13" activePane="bottomLeft" state="frozen"/>
      <selection activeCell="D238" sqref="D238"/>
      <selection pane="bottomLeft" activeCell="D238" sqref="D238"/>
    </sheetView>
  </sheetViews>
  <sheetFormatPr defaultColWidth="9.77734375" defaultRowHeight="12.75"/>
  <cols>
    <col min="1" max="1" width="7.77734375" style="517" customWidth="1"/>
    <col min="2" max="2" width="32.77734375" style="517" customWidth="1"/>
    <col min="3" max="7" width="12.109375" style="517" customWidth="1"/>
    <col min="8" max="8" width="13.44140625" style="517" customWidth="1"/>
    <col min="9" max="9" width="12.77734375" style="517" customWidth="1"/>
    <col min="10" max="10" width="13.77734375" style="517" customWidth="1"/>
    <col min="11" max="256" width="9.77734375" style="517"/>
    <col min="257" max="257" width="7.77734375" style="517" customWidth="1"/>
    <col min="258" max="258" width="32.77734375" style="517" customWidth="1"/>
    <col min="259" max="259" width="9.21875" style="517" customWidth="1"/>
    <col min="260" max="260" width="6.5546875" style="517" customWidth="1"/>
    <col min="261" max="261" width="7.77734375" style="517" customWidth="1"/>
    <col min="262" max="262" width="8.109375" style="517" customWidth="1"/>
    <col min="263" max="263" width="9" style="517" customWidth="1"/>
    <col min="264" max="264" width="11.5546875" style="517" customWidth="1"/>
    <col min="265" max="265" width="12.77734375" style="517" customWidth="1"/>
    <col min="266" max="266" width="13.77734375" style="517" customWidth="1"/>
    <col min="267" max="512" width="9.77734375" style="517"/>
    <col min="513" max="513" width="7.77734375" style="517" customWidth="1"/>
    <col min="514" max="514" width="32.77734375" style="517" customWidth="1"/>
    <col min="515" max="515" width="9.21875" style="517" customWidth="1"/>
    <col min="516" max="516" width="6.5546875" style="517" customWidth="1"/>
    <col min="517" max="517" width="7.77734375" style="517" customWidth="1"/>
    <col min="518" max="518" width="8.109375" style="517" customWidth="1"/>
    <col min="519" max="519" width="9" style="517" customWidth="1"/>
    <col min="520" max="520" width="11.5546875" style="517" customWidth="1"/>
    <col min="521" max="521" width="12.77734375" style="517" customWidth="1"/>
    <col min="522" max="522" width="13.77734375" style="517" customWidth="1"/>
    <col min="523" max="768" width="9.77734375" style="517"/>
    <col min="769" max="769" width="7.77734375" style="517" customWidth="1"/>
    <col min="770" max="770" width="32.77734375" style="517" customWidth="1"/>
    <col min="771" max="771" width="9.21875" style="517" customWidth="1"/>
    <col min="772" max="772" width="6.5546875" style="517" customWidth="1"/>
    <col min="773" max="773" width="7.77734375" style="517" customWidth="1"/>
    <col min="774" max="774" width="8.109375" style="517" customWidth="1"/>
    <col min="775" max="775" width="9" style="517" customWidth="1"/>
    <col min="776" max="776" width="11.5546875" style="517" customWidth="1"/>
    <col min="777" max="777" width="12.77734375" style="517" customWidth="1"/>
    <col min="778" max="778" width="13.77734375" style="517" customWidth="1"/>
    <col min="779" max="1024" width="9.77734375" style="517"/>
    <col min="1025" max="1025" width="7.77734375" style="517" customWidth="1"/>
    <col min="1026" max="1026" width="32.77734375" style="517" customWidth="1"/>
    <col min="1027" max="1027" width="9.21875" style="517" customWidth="1"/>
    <col min="1028" max="1028" width="6.5546875" style="517" customWidth="1"/>
    <col min="1029" max="1029" width="7.77734375" style="517" customWidth="1"/>
    <col min="1030" max="1030" width="8.109375" style="517" customWidth="1"/>
    <col min="1031" max="1031" width="9" style="517" customWidth="1"/>
    <col min="1032" max="1032" width="11.5546875" style="517" customWidth="1"/>
    <col min="1033" max="1033" width="12.77734375" style="517" customWidth="1"/>
    <col min="1034" max="1034" width="13.77734375" style="517" customWidth="1"/>
    <col min="1035" max="1280" width="9.77734375" style="517"/>
    <col min="1281" max="1281" width="7.77734375" style="517" customWidth="1"/>
    <col min="1282" max="1282" width="32.77734375" style="517" customWidth="1"/>
    <col min="1283" max="1283" width="9.21875" style="517" customWidth="1"/>
    <col min="1284" max="1284" width="6.5546875" style="517" customWidth="1"/>
    <col min="1285" max="1285" width="7.77734375" style="517" customWidth="1"/>
    <col min="1286" max="1286" width="8.109375" style="517" customWidth="1"/>
    <col min="1287" max="1287" width="9" style="517" customWidth="1"/>
    <col min="1288" max="1288" width="11.5546875" style="517" customWidth="1"/>
    <col min="1289" max="1289" width="12.77734375" style="517" customWidth="1"/>
    <col min="1290" max="1290" width="13.77734375" style="517" customWidth="1"/>
    <col min="1291" max="1536" width="9.77734375" style="517"/>
    <col min="1537" max="1537" width="7.77734375" style="517" customWidth="1"/>
    <col min="1538" max="1538" width="32.77734375" style="517" customWidth="1"/>
    <col min="1539" max="1539" width="9.21875" style="517" customWidth="1"/>
    <col min="1540" max="1540" width="6.5546875" style="517" customWidth="1"/>
    <col min="1541" max="1541" width="7.77734375" style="517" customWidth="1"/>
    <col min="1542" max="1542" width="8.109375" style="517" customWidth="1"/>
    <col min="1543" max="1543" width="9" style="517" customWidth="1"/>
    <col min="1544" max="1544" width="11.5546875" style="517" customWidth="1"/>
    <col min="1545" max="1545" width="12.77734375" style="517" customWidth="1"/>
    <col min="1546" max="1546" width="13.77734375" style="517" customWidth="1"/>
    <col min="1547" max="1792" width="9.77734375" style="517"/>
    <col min="1793" max="1793" width="7.77734375" style="517" customWidth="1"/>
    <col min="1794" max="1794" width="32.77734375" style="517" customWidth="1"/>
    <col min="1795" max="1795" width="9.21875" style="517" customWidth="1"/>
    <col min="1796" max="1796" width="6.5546875" style="517" customWidth="1"/>
    <col min="1797" max="1797" width="7.77734375" style="517" customWidth="1"/>
    <col min="1798" max="1798" width="8.109375" style="517" customWidth="1"/>
    <col min="1799" max="1799" width="9" style="517" customWidth="1"/>
    <col min="1800" max="1800" width="11.5546875" style="517" customWidth="1"/>
    <col min="1801" max="1801" width="12.77734375" style="517" customWidth="1"/>
    <col min="1802" max="1802" width="13.77734375" style="517" customWidth="1"/>
    <col min="1803" max="2048" width="9.77734375" style="517"/>
    <col min="2049" max="2049" width="7.77734375" style="517" customWidth="1"/>
    <col min="2050" max="2050" width="32.77734375" style="517" customWidth="1"/>
    <col min="2051" max="2051" width="9.21875" style="517" customWidth="1"/>
    <col min="2052" max="2052" width="6.5546875" style="517" customWidth="1"/>
    <col min="2053" max="2053" width="7.77734375" style="517" customWidth="1"/>
    <col min="2054" max="2054" width="8.109375" style="517" customWidth="1"/>
    <col min="2055" max="2055" width="9" style="517" customWidth="1"/>
    <col min="2056" max="2056" width="11.5546875" style="517" customWidth="1"/>
    <col min="2057" max="2057" width="12.77734375" style="517" customWidth="1"/>
    <col min="2058" max="2058" width="13.77734375" style="517" customWidth="1"/>
    <col min="2059" max="2304" width="9.77734375" style="517"/>
    <col min="2305" max="2305" width="7.77734375" style="517" customWidth="1"/>
    <col min="2306" max="2306" width="32.77734375" style="517" customWidth="1"/>
    <col min="2307" max="2307" width="9.21875" style="517" customWidth="1"/>
    <col min="2308" max="2308" width="6.5546875" style="517" customWidth="1"/>
    <col min="2309" max="2309" width="7.77734375" style="517" customWidth="1"/>
    <col min="2310" max="2310" width="8.109375" style="517" customWidth="1"/>
    <col min="2311" max="2311" width="9" style="517" customWidth="1"/>
    <col min="2312" max="2312" width="11.5546875" style="517" customWidth="1"/>
    <col min="2313" max="2313" width="12.77734375" style="517" customWidth="1"/>
    <col min="2314" max="2314" width="13.77734375" style="517" customWidth="1"/>
    <col min="2315" max="2560" width="9.77734375" style="517"/>
    <col min="2561" max="2561" width="7.77734375" style="517" customWidth="1"/>
    <col min="2562" max="2562" width="32.77734375" style="517" customWidth="1"/>
    <col min="2563" max="2563" width="9.21875" style="517" customWidth="1"/>
    <col min="2564" max="2564" width="6.5546875" style="517" customWidth="1"/>
    <col min="2565" max="2565" width="7.77734375" style="517" customWidth="1"/>
    <col min="2566" max="2566" width="8.109375" style="517" customWidth="1"/>
    <col min="2567" max="2567" width="9" style="517" customWidth="1"/>
    <col min="2568" max="2568" width="11.5546875" style="517" customWidth="1"/>
    <col min="2569" max="2569" width="12.77734375" style="517" customWidth="1"/>
    <col min="2570" max="2570" width="13.77734375" style="517" customWidth="1"/>
    <col min="2571" max="2816" width="9.77734375" style="517"/>
    <col min="2817" max="2817" width="7.77734375" style="517" customWidth="1"/>
    <col min="2818" max="2818" width="32.77734375" style="517" customWidth="1"/>
    <col min="2819" max="2819" width="9.21875" style="517" customWidth="1"/>
    <col min="2820" max="2820" width="6.5546875" style="517" customWidth="1"/>
    <col min="2821" max="2821" width="7.77734375" style="517" customWidth="1"/>
    <col min="2822" max="2822" width="8.109375" style="517" customWidth="1"/>
    <col min="2823" max="2823" width="9" style="517" customWidth="1"/>
    <col min="2824" max="2824" width="11.5546875" style="517" customWidth="1"/>
    <col min="2825" max="2825" width="12.77734375" style="517" customWidth="1"/>
    <col min="2826" max="2826" width="13.77734375" style="517" customWidth="1"/>
    <col min="2827" max="3072" width="9.77734375" style="517"/>
    <col min="3073" max="3073" width="7.77734375" style="517" customWidth="1"/>
    <col min="3074" max="3074" width="32.77734375" style="517" customWidth="1"/>
    <col min="3075" max="3075" width="9.21875" style="517" customWidth="1"/>
    <col min="3076" max="3076" width="6.5546875" style="517" customWidth="1"/>
    <col min="3077" max="3077" width="7.77734375" style="517" customWidth="1"/>
    <col min="3078" max="3078" width="8.109375" style="517" customWidth="1"/>
    <col min="3079" max="3079" width="9" style="517" customWidth="1"/>
    <col min="3080" max="3080" width="11.5546875" style="517" customWidth="1"/>
    <col min="3081" max="3081" width="12.77734375" style="517" customWidth="1"/>
    <col min="3082" max="3082" width="13.77734375" style="517" customWidth="1"/>
    <col min="3083" max="3328" width="9.77734375" style="517"/>
    <col min="3329" max="3329" width="7.77734375" style="517" customWidth="1"/>
    <col min="3330" max="3330" width="32.77734375" style="517" customWidth="1"/>
    <col min="3331" max="3331" width="9.21875" style="517" customWidth="1"/>
    <col min="3332" max="3332" width="6.5546875" style="517" customWidth="1"/>
    <col min="3333" max="3333" width="7.77734375" style="517" customWidth="1"/>
    <col min="3334" max="3334" width="8.109375" style="517" customWidth="1"/>
    <col min="3335" max="3335" width="9" style="517" customWidth="1"/>
    <col min="3336" max="3336" width="11.5546875" style="517" customWidth="1"/>
    <col min="3337" max="3337" width="12.77734375" style="517" customWidth="1"/>
    <col min="3338" max="3338" width="13.77734375" style="517" customWidth="1"/>
    <col min="3339" max="3584" width="9.77734375" style="517"/>
    <col min="3585" max="3585" width="7.77734375" style="517" customWidth="1"/>
    <col min="3586" max="3586" width="32.77734375" style="517" customWidth="1"/>
    <col min="3587" max="3587" width="9.21875" style="517" customWidth="1"/>
    <col min="3588" max="3588" width="6.5546875" style="517" customWidth="1"/>
    <col min="3589" max="3589" width="7.77734375" style="517" customWidth="1"/>
    <col min="3590" max="3590" width="8.109375" style="517" customWidth="1"/>
    <col min="3591" max="3591" width="9" style="517" customWidth="1"/>
    <col min="3592" max="3592" width="11.5546875" style="517" customWidth="1"/>
    <col min="3593" max="3593" width="12.77734375" style="517" customWidth="1"/>
    <col min="3594" max="3594" width="13.77734375" style="517" customWidth="1"/>
    <col min="3595" max="3840" width="9.77734375" style="517"/>
    <col min="3841" max="3841" width="7.77734375" style="517" customWidth="1"/>
    <col min="3842" max="3842" width="32.77734375" style="517" customWidth="1"/>
    <col min="3843" max="3843" width="9.21875" style="517" customWidth="1"/>
    <col min="3844" max="3844" width="6.5546875" style="517" customWidth="1"/>
    <col min="3845" max="3845" width="7.77734375" style="517" customWidth="1"/>
    <col min="3846" max="3846" width="8.109375" style="517" customWidth="1"/>
    <col min="3847" max="3847" width="9" style="517" customWidth="1"/>
    <col min="3848" max="3848" width="11.5546875" style="517" customWidth="1"/>
    <col min="3849" max="3849" width="12.77734375" style="517" customWidth="1"/>
    <col min="3850" max="3850" width="13.77734375" style="517" customWidth="1"/>
    <col min="3851" max="4096" width="9.77734375" style="517"/>
    <col min="4097" max="4097" width="7.77734375" style="517" customWidth="1"/>
    <col min="4098" max="4098" width="32.77734375" style="517" customWidth="1"/>
    <col min="4099" max="4099" width="9.21875" style="517" customWidth="1"/>
    <col min="4100" max="4100" width="6.5546875" style="517" customWidth="1"/>
    <col min="4101" max="4101" width="7.77734375" style="517" customWidth="1"/>
    <col min="4102" max="4102" width="8.109375" style="517" customWidth="1"/>
    <col min="4103" max="4103" width="9" style="517" customWidth="1"/>
    <col min="4104" max="4104" width="11.5546875" style="517" customWidth="1"/>
    <col min="4105" max="4105" width="12.77734375" style="517" customWidth="1"/>
    <col min="4106" max="4106" width="13.77734375" style="517" customWidth="1"/>
    <col min="4107" max="4352" width="9.77734375" style="517"/>
    <col min="4353" max="4353" width="7.77734375" style="517" customWidth="1"/>
    <col min="4354" max="4354" width="32.77734375" style="517" customWidth="1"/>
    <col min="4355" max="4355" width="9.21875" style="517" customWidth="1"/>
    <col min="4356" max="4356" width="6.5546875" style="517" customWidth="1"/>
    <col min="4357" max="4357" width="7.77734375" style="517" customWidth="1"/>
    <col min="4358" max="4358" width="8.109375" style="517" customWidth="1"/>
    <col min="4359" max="4359" width="9" style="517" customWidth="1"/>
    <col min="4360" max="4360" width="11.5546875" style="517" customWidth="1"/>
    <col min="4361" max="4361" width="12.77734375" style="517" customWidth="1"/>
    <col min="4362" max="4362" width="13.77734375" style="517" customWidth="1"/>
    <col min="4363" max="4608" width="9.77734375" style="517"/>
    <col min="4609" max="4609" width="7.77734375" style="517" customWidth="1"/>
    <col min="4610" max="4610" width="32.77734375" style="517" customWidth="1"/>
    <col min="4611" max="4611" width="9.21875" style="517" customWidth="1"/>
    <col min="4612" max="4612" width="6.5546875" style="517" customWidth="1"/>
    <col min="4613" max="4613" width="7.77734375" style="517" customWidth="1"/>
    <col min="4614" max="4614" width="8.109375" style="517" customWidth="1"/>
    <col min="4615" max="4615" width="9" style="517" customWidth="1"/>
    <col min="4616" max="4616" width="11.5546875" style="517" customWidth="1"/>
    <col min="4617" max="4617" width="12.77734375" style="517" customWidth="1"/>
    <col min="4618" max="4618" width="13.77734375" style="517" customWidth="1"/>
    <col min="4619" max="4864" width="9.77734375" style="517"/>
    <col min="4865" max="4865" width="7.77734375" style="517" customWidth="1"/>
    <col min="4866" max="4866" width="32.77734375" style="517" customWidth="1"/>
    <col min="4867" max="4867" width="9.21875" style="517" customWidth="1"/>
    <col min="4868" max="4868" width="6.5546875" style="517" customWidth="1"/>
    <col min="4869" max="4869" width="7.77734375" style="517" customWidth="1"/>
    <col min="4870" max="4870" width="8.109375" style="517" customWidth="1"/>
    <col min="4871" max="4871" width="9" style="517" customWidth="1"/>
    <col min="4872" max="4872" width="11.5546875" style="517" customWidth="1"/>
    <col min="4873" max="4873" width="12.77734375" style="517" customWidth="1"/>
    <col min="4874" max="4874" width="13.77734375" style="517" customWidth="1"/>
    <col min="4875" max="5120" width="9.77734375" style="517"/>
    <col min="5121" max="5121" width="7.77734375" style="517" customWidth="1"/>
    <col min="5122" max="5122" width="32.77734375" style="517" customWidth="1"/>
    <col min="5123" max="5123" width="9.21875" style="517" customWidth="1"/>
    <col min="5124" max="5124" width="6.5546875" style="517" customWidth="1"/>
    <col min="5125" max="5125" width="7.77734375" style="517" customWidth="1"/>
    <col min="5126" max="5126" width="8.109375" style="517" customWidth="1"/>
    <col min="5127" max="5127" width="9" style="517" customWidth="1"/>
    <col min="5128" max="5128" width="11.5546875" style="517" customWidth="1"/>
    <col min="5129" max="5129" width="12.77734375" style="517" customWidth="1"/>
    <col min="5130" max="5130" width="13.77734375" style="517" customWidth="1"/>
    <col min="5131" max="5376" width="9.77734375" style="517"/>
    <col min="5377" max="5377" width="7.77734375" style="517" customWidth="1"/>
    <col min="5378" max="5378" width="32.77734375" style="517" customWidth="1"/>
    <col min="5379" max="5379" width="9.21875" style="517" customWidth="1"/>
    <col min="5380" max="5380" width="6.5546875" style="517" customWidth="1"/>
    <col min="5381" max="5381" width="7.77734375" style="517" customWidth="1"/>
    <col min="5382" max="5382" width="8.109375" style="517" customWidth="1"/>
    <col min="5383" max="5383" width="9" style="517" customWidth="1"/>
    <col min="5384" max="5384" width="11.5546875" style="517" customWidth="1"/>
    <col min="5385" max="5385" width="12.77734375" style="517" customWidth="1"/>
    <col min="5386" max="5386" width="13.77734375" style="517" customWidth="1"/>
    <col min="5387" max="5632" width="9.77734375" style="517"/>
    <col min="5633" max="5633" width="7.77734375" style="517" customWidth="1"/>
    <col min="5634" max="5634" width="32.77734375" style="517" customWidth="1"/>
    <col min="5635" max="5635" width="9.21875" style="517" customWidth="1"/>
    <col min="5636" max="5636" width="6.5546875" style="517" customWidth="1"/>
    <col min="5637" max="5637" width="7.77734375" style="517" customWidth="1"/>
    <col min="5638" max="5638" width="8.109375" style="517" customWidth="1"/>
    <col min="5639" max="5639" width="9" style="517" customWidth="1"/>
    <col min="5640" max="5640" width="11.5546875" style="517" customWidth="1"/>
    <col min="5641" max="5641" width="12.77734375" style="517" customWidth="1"/>
    <col min="5642" max="5642" width="13.77734375" style="517" customWidth="1"/>
    <col min="5643" max="5888" width="9.77734375" style="517"/>
    <col min="5889" max="5889" width="7.77734375" style="517" customWidth="1"/>
    <col min="5890" max="5890" width="32.77734375" style="517" customWidth="1"/>
    <col min="5891" max="5891" width="9.21875" style="517" customWidth="1"/>
    <col min="5892" max="5892" width="6.5546875" style="517" customWidth="1"/>
    <col min="5893" max="5893" width="7.77734375" style="517" customWidth="1"/>
    <col min="5894" max="5894" width="8.109375" style="517" customWidth="1"/>
    <col min="5895" max="5895" width="9" style="517" customWidth="1"/>
    <col min="5896" max="5896" width="11.5546875" style="517" customWidth="1"/>
    <col min="5897" max="5897" width="12.77734375" style="517" customWidth="1"/>
    <col min="5898" max="5898" width="13.77734375" style="517" customWidth="1"/>
    <col min="5899" max="6144" width="9.77734375" style="517"/>
    <col min="6145" max="6145" width="7.77734375" style="517" customWidth="1"/>
    <col min="6146" max="6146" width="32.77734375" style="517" customWidth="1"/>
    <col min="6147" max="6147" width="9.21875" style="517" customWidth="1"/>
    <col min="6148" max="6148" width="6.5546875" style="517" customWidth="1"/>
    <col min="6149" max="6149" width="7.77734375" style="517" customWidth="1"/>
    <col min="6150" max="6150" width="8.109375" style="517" customWidth="1"/>
    <col min="6151" max="6151" width="9" style="517" customWidth="1"/>
    <col min="6152" max="6152" width="11.5546875" style="517" customWidth="1"/>
    <col min="6153" max="6153" width="12.77734375" style="517" customWidth="1"/>
    <col min="6154" max="6154" width="13.77734375" style="517" customWidth="1"/>
    <col min="6155" max="6400" width="9.77734375" style="517"/>
    <col min="6401" max="6401" width="7.77734375" style="517" customWidth="1"/>
    <col min="6402" max="6402" width="32.77734375" style="517" customWidth="1"/>
    <col min="6403" max="6403" width="9.21875" style="517" customWidth="1"/>
    <col min="6404" max="6404" width="6.5546875" style="517" customWidth="1"/>
    <col min="6405" max="6405" width="7.77734375" style="517" customWidth="1"/>
    <col min="6406" max="6406" width="8.109375" style="517" customWidth="1"/>
    <col min="6407" max="6407" width="9" style="517" customWidth="1"/>
    <col min="6408" max="6408" width="11.5546875" style="517" customWidth="1"/>
    <col min="6409" max="6409" width="12.77734375" style="517" customWidth="1"/>
    <col min="6410" max="6410" width="13.77734375" style="517" customWidth="1"/>
    <col min="6411" max="6656" width="9.77734375" style="517"/>
    <col min="6657" max="6657" width="7.77734375" style="517" customWidth="1"/>
    <col min="6658" max="6658" width="32.77734375" style="517" customWidth="1"/>
    <col min="6659" max="6659" width="9.21875" style="517" customWidth="1"/>
    <col min="6660" max="6660" width="6.5546875" style="517" customWidth="1"/>
    <col min="6661" max="6661" width="7.77734375" style="517" customWidth="1"/>
    <col min="6662" max="6662" width="8.109375" style="517" customWidth="1"/>
    <col min="6663" max="6663" width="9" style="517" customWidth="1"/>
    <col min="6664" max="6664" width="11.5546875" style="517" customWidth="1"/>
    <col min="6665" max="6665" width="12.77734375" style="517" customWidth="1"/>
    <col min="6666" max="6666" width="13.77734375" style="517" customWidth="1"/>
    <col min="6667" max="6912" width="9.77734375" style="517"/>
    <col min="6913" max="6913" width="7.77734375" style="517" customWidth="1"/>
    <col min="6914" max="6914" width="32.77734375" style="517" customWidth="1"/>
    <col min="6915" max="6915" width="9.21875" style="517" customWidth="1"/>
    <col min="6916" max="6916" width="6.5546875" style="517" customWidth="1"/>
    <col min="6917" max="6917" width="7.77734375" style="517" customWidth="1"/>
    <col min="6918" max="6918" width="8.109375" style="517" customWidth="1"/>
    <col min="6919" max="6919" width="9" style="517" customWidth="1"/>
    <col min="6920" max="6920" width="11.5546875" style="517" customWidth="1"/>
    <col min="6921" max="6921" width="12.77734375" style="517" customWidth="1"/>
    <col min="6922" max="6922" width="13.77734375" style="517" customWidth="1"/>
    <col min="6923" max="7168" width="9.77734375" style="517"/>
    <col min="7169" max="7169" width="7.77734375" style="517" customWidth="1"/>
    <col min="7170" max="7170" width="32.77734375" style="517" customWidth="1"/>
    <col min="7171" max="7171" width="9.21875" style="517" customWidth="1"/>
    <col min="7172" max="7172" width="6.5546875" style="517" customWidth="1"/>
    <col min="7173" max="7173" width="7.77734375" style="517" customWidth="1"/>
    <col min="7174" max="7174" width="8.109375" style="517" customWidth="1"/>
    <col min="7175" max="7175" width="9" style="517" customWidth="1"/>
    <col min="7176" max="7176" width="11.5546875" style="517" customWidth="1"/>
    <col min="7177" max="7177" width="12.77734375" style="517" customWidth="1"/>
    <col min="7178" max="7178" width="13.77734375" style="517" customWidth="1"/>
    <col min="7179" max="7424" width="9.77734375" style="517"/>
    <col min="7425" max="7425" width="7.77734375" style="517" customWidth="1"/>
    <col min="7426" max="7426" width="32.77734375" style="517" customWidth="1"/>
    <col min="7427" max="7427" width="9.21875" style="517" customWidth="1"/>
    <col min="7428" max="7428" width="6.5546875" style="517" customWidth="1"/>
    <col min="7429" max="7429" width="7.77734375" style="517" customWidth="1"/>
    <col min="7430" max="7430" width="8.109375" style="517" customWidth="1"/>
    <col min="7431" max="7431" width="9" style="517" customWidth="1"/>
    <col min="7432" max="7432" width="11.5546875" style="517" customWidth="1"/>
    <col min="7433" max="7433" width="12.77734375" style="517" customWidth="1"/>
    <col min="7434" max="7434" width="13.77734375" style="517" customWidth="1"/>
    <col min="7435" max="7680" width="9.77734375" style="517"/>
    <col min="7681" max="7681" width="7.77734375" style="517" customWidth="1"/>
    <col min="7682" max="7682" width="32.77734375" style="517" customWidth="1"/>
    <col min="7683" max="7683" width="9.21875" style="517" customWidth="1"/>
    <col min="7684" max="7684" width="6.5546875" style="517" customWidth="1"/>
    <col min="7685" max="7685" width="7.77734375" style="517" customWidth="1"/>
    <col min="7686" max="7686" width="8.109375" style="517" customWidth="1"/>
    <col min="7687" max="7687" width="9" style="517" customWidth="1"/>
    <col min="7688" max="7688" width="11.5546875" style="517" customWidth="1"/>
    <col min="7689" max="7689" width="12.77734375" style="517" customWidth="1"/>
    <col min="7690" max="7690" width="13.77734375" style="517" customWidth="1"/>
    <col min="7691" max="7936" width="9.77734375" style="517"/>
    <col min="7937" max="7937" width="7.77734375" style="517" customWidth="1"/>
    <col min="7938" max="7938" width="32.77734375" style="517" customWidth="1"/>
    <col min="7939" max="7939" width="9.21875" style="517" customWidth="1"/>
    <col min="7940" max="7940" width="6.5546875" style="517" customWidth="1"/>
    <col min="7941" max="7941" width="7.77734375" style="517" customWidth="1"/>
    <col min="7942" max="7942" width="8.109375" style="517" customWidth="1"/>
    <col min="7943" max="7943" width="9" style="517" customWidth="1"/>
    <col min="7944" max="7944" width="11.5546875" style="517" customWidth="1"/>
    <col min="7945" max="7945" width="12.77734375" style="517" customWidth="1"/>
    <col min="7946" max="7946" width="13.77734375" style="517" customWidth="1"/>
    <col min="7947" max="8192" width="9.77734375" style="517"/>
    <col min="8193" max="8193" width="7.77734375" style="517" customWidth="1"/>
    <col min="8194" max="8194" width="32.77734375" style="517" customWidth="1"/>
    <col min="8195" max="8195" width="9.21875" style="517" customWidth="1"/>
    <col min="8196" max="8196" width="6.5546875" style="517" customWidth="1"/>
    <col min="8197" max="8197" width="7.77734375" style="517" customWidth="1"/>
    <col min="8198" max="8198" width="8.109375" style="517" customWidth="1"/>
    <col min="8199" max="8199" width="9" style="517" customWidth="1"/>
    <col min="8200" max="8200" width="11.5546875" style="517" customWidth="1"/>
    <col min="8201" max="8201" width="12.77734375" style="517" customWidth="1"/>
    <col min="8202" max="8202" width="13.77734375" style="517" customWidth="1"/>
    <col min="8203" max="8448" width="9.77734375" style="517"/>
    <col min="8449" max="8449" width="7.77734375" style="517" customWidth="1"/>
    <col min="8450" max="8450" width="32.77734375" style="517" customWidth="1"/>
    <col min="8451" max="8451" width="9.21875" style="517" customWidth="1"/>
    <col min="8452" max="8452" width="6.5546875" style="517" customWidth="1"/>
    <col min="8453" max="8453" width="7.77734375" style="517" customWidth="1"/>
    <col min="8454" max="8454" width="8.109375" style="517" customWidth="1"/>
    <col min="8455" max="8455" width="9" style="517" customWidth="1"/>
    <col min="8456" max="8456" width="11.5546875" style="517" customWidth="1"/>
    <col min="8457" max="8457" width="12.77734375" style="517" customWidth="1"/>
    <col min="8458" max="8458" width="13.77734375" style="517" customWidth="1"/>
    <col min="8459" max="8704" width="9.77734375" style="517"/>
    <col min="8705" max="8705" width="7.77734375" style="517" customWidth="1"/>
    <col min="8706" max="8706" width="32.77734375" style="517" customWidth="1"/>
    <col min="8707" max="8707" width="9.21875" style="517" customWidth="1"/>
    <col min="8708" max="8708" width="6.5546875" style="517" customWidth="1"/>
    <col min="8709" max="8709" width="7.77734375" style="517" customWidth="1"/>
    <col min="8710" max="8710" width="8.109375" style="517" customWidth="1"/>
    <col min="8711" max="8711" width="9" style="517" customWidth="1"/>
    <col min="8712" max="8712" width="11.5546875" style="517" customWidth="1"/>
    <col min="8713" max="8713" width="12.77734375" style="517" customWidth="1"/>
    <col min="8714" max="8714" width="13.77734375" style="517" customWidth="1"/>
    <col min="8715" max="8960" width="9.77734375" style="517"/>
    <col min="8961" max="8961" width="7.77734375" style="517" customWidth="1"/>
    <col min="8962" max="8962" width="32.77734375" style="517" customWidth="1"/>
    <col min="8963" max="8963" width="9.21875" style="517" customWidth="1"/>
    <col min="8964" max="8964" width="6.5546875" style="517" customWidth="1"/>
    <col min="8965" max="8965" width="7.77734375" style="517" customWidth="1"/>
    <col min="8966" max="8966" width="8.109375" style="517" customWidth="1"/>
    <col min="8967" max="8967" width="9" style="517" customWidth="1"/>
    <col min="8968" max="8968" width="11.5546875" style="517" customWidth="1"/>
    <col min="8969" max="8969" width="12.77734375" style="517" customWidth="1"/>
    <col min="8970" max="8970" width="13.77734375" style="517" customWidth="1"/>
    <col min="8971" max="9216" width="9.77734375" style="517"/>
    <col min="9217" max="9217" width="7.77734375" style="517" customWidth="1"/>
    <col min="9218" max="9218" width="32.77734375" style="517" customWidth="1"/>
    <col min="9219" max="9219" width="9.21875" style="517" customWidth="1"/>
    <col min="9220" max="9220" width="6.5546875" style="517" customWidth="1"/>
    <col min="9221" max="9221" width="7.77734375" style="517" customWidth="1"/>
    <col min="9222" max="9222" width="8.109375" style="517" customWidth="1"/>
    <col min="9223" max="9223" width="9" style="517" customWidth="1"/>
    <col min="9224" max="9224" width="11.5546875" style="517" customWidth="1"/>
    <col min="9225" max="9225" width="12.77734375" style="517" customWidth="1"/>
    <col min="9226" max="9226" width="13.77734375" style="517" customWidth="1"/>
    <col min="9227" max="9472" width="9.77734375" style="517"/>
    <col min="9473" max="9473" width="7.77734375" style="517" customWidth="1"/>
    <col min="9474" max="9474" width="32.77734375" style="517" customWidth="1"/>
    <col min="9475" max="9475" width="9.21875" style="517" customWidth="1"/>
    <col min="9476" max="9476" width="6.5546875" style="517" customWidth="1"/>
    <col min="9477" max="9477" width="7.77734375" style="517" customWidth="1"/>
    <col min="9478" max="9478" width="8.109375" style="517" customWidth="1"/>
    <col min="9479" max="9479" width="9" style="517" customWidth="1"/>
    <col min="9480" max="9480" width="11.5546875" style="517" customWidth="1"/>
    <col min="9481" max="9481" width="12.77734375" style="517" customWidth="1"/>
    <col min="9482" max="9482" width="13.77734375" style="517" customWidth="1"/>
    <col min="9483" max="9728" width="9.77734375" style="517"/>
    <col min="9729" max="9729" width="7.77734375" style="517" customWidth="1"/>
    <col min="9730" max="9730" width="32.77734375" style="517" customWidth="1"/>
    <col min="9731" max="9731" width="9.21875" style="517" customWidth="1"/>
    <col min="9732" max="9732" width="6.5546875" style="517" customWidth="1"/>
    <col min="9733" max="9733" width="7.77734375" style="517" customWidth="1"/>
    <col min="9734" max="9734" width="8.109375" style="517" customWidth="1"/>
    <col min="9735" max="9735" width="9" style="517" customWidth="1"/>
    <col min="9736" max="9736" width="11.5546875" style="517" customWidth="1"/>
    <col min="9737" max="9737" width="12.77734375" style="517" customWidth="1"/>
    <col min="9738" max="9738" width="13.77734375" style="517" customWidth="1"/>
    <col min="9739" max="9984" width="9.77734375" style="517"/>
    <col min="9985" max="9985" width="7.77734375" style="517" customWidth="1"/>
    <col min="9986" max="9986" width="32.77734375" style="517" customWidth="1"/>
    <col min="9987" max="9987" width="9.21875" style="517" customWidth="1"/>
    <col min="9988" max="9988" width="6.5546875" style="517" customWidth="1"/>
    <col min="9989" max="9989" width="7.77734375" style="517" customWidth="1"/>
    <col min="9990" max="9990" width="8.109375" style="517" customWidth="1"/>
    <col min="9991" max="9991" width="9" style="517" customWidth="1"/>
    <col min="9992" max="9992" width="11.5546875" style="517" customWidth="1"/>
    <col min="9993" max="9993" width="12.77734375" style="517" customWidth="1"/>
    <col min="9994" max="9994" width="13.77734375" style="517" customWidth="1"/>
    <col min="9995" max="10240" width="9.77734375" style="517"/>
    <col min="10241" max="10241" width="7.77734375" style="517" customWidth="1"/>
    <col min="10242" max="10242" width="32.77734375" style="517" customWidth="1"/>
    <col min="10243" max="10243" width="9.21875" style="517" customWidth="1"/>
    <col min="10244" max="10244" width="6.5546875" style="517" customWidth="1"/>
    <col min="10245" max="10245" width="7.77734375" style="517" customWidth="1"/>
    <col min="10246" max="10246" width="8.109375" style="517" customWidth="1"/>
    <col min="10247" max="10247" width="9" style="517" customWidth="1"/>
    <col min="10248" max="10248" width="11.5546875" style="517" customWidth="1"/>
    <col min="10249" max="10249" width="12.77734375" style="517" customWidth="1"/>
    <col min="10250" max="10250" width="13.77734375" style="517" customWidth="1"/>
    <col min="10251" max="10496" width="9.77734375" style="517"/>
    <col min="10497" max="10497" width="7.77734375" style="517" customWidth="1"/>
    <col min="10498" max="10498" width="32.77734375" style="517" customWidth="1"/>
    <col min="10499" max="10499" width="9.21875" style="517" customWidth="1"/>
    <col min="10500" max="10500" width="6.5546875" style="517" customWidth="1"/>
    <col min="10501" max="10501" width="7.77734375" style="517" customWidth="1"/>
    <col min="10502" max="10502" width="8.109375" style="517" customWidth="1"/>
    <col min="10503" max="10503" width="9" style="517" customWidth="1"/>
    <col min="10504" max="10504" width="11.5546875" style="517" customWidth="1"/>
    <col min="10505" max="10505" width="12.77734375" style="517" customWidth="1"/>
    <col min="10506" max="10506" width="13.77734375" style="517" customWidth="1"/>
    <col min="10507" max="10752" width="9.77734375" style="517"/>
    <col min="10753" max="10753" width="7.77734375" style="517" customWidth="1"/>
    <col min="10754" max="10754" width="32.77734375" style="517" customWidth="1"/>
    <col min="10755" max="10755" width="9.21875" style="517" customWidth="1"/>
    <col min="10756" max="10756" width="6.5546875" style="517" customWidth="1"/>
    <col min="10757" max="10757" width="7.77734375" style="517" customWidth="1"/>
    <col min="10758" max="10758" width="8.109375" style="517" customWidth="1"/>
    <col min="10759" max="10759" width="9" style="517" customWidth="1"/>
    <col min="10760" max="10760" width="11.5546875" style="517" customWidth="1"/>
    <col min="10761" max="10761" width="12.77734375" style="517" customWidth="1"/>
    <col min="10762" max="10762" width="13.77734375" style="517" customWidth="1"/>
    <col min="10763" max="11008" width="9.77734375" style="517"/>
    <col min="11009" max="11009" width="7.77734375" style="517" customWidth="1"/>
    <col min="11010" max="11010" width="32.77734375" style="517" customWidth="1"/>
    <col min="11011" max="11011" width="9.21875" style="517" customWidth="1"/>
    <col min="11012" max="11012" width="6.5546875" style="517" customWidth="1"/>
    <col min="11013" max="11013" width="7.77734375" style="517" customWidth="1"/>
    <col min="11014" max="11014" width="8.109375" style="517" customWidth="1"/>
    <col min="11015" max="11015" width="9" style="517" customWidth="1"/>
    <col min="11016" max="11016" width="11.5546875" style="517" customWidth="1"/>
    <col min="11017" max="11017" width="12.77734375" style="517" customWidth="1"/>
    <col min="11018" max="11018" width="13.77734375" style="517" customWidth="1"/>
    <col min="11019" max="11264" width="9.77734375" style="517"/>
    <col min="11265" max="11265" width="7.77734375" style="517" customWidth="1"/>
    <col min="11266" max="11266" width="32.77734375" style="517" customWidth="1"/>
    <col min="11267" max="11267" width="9.21875" style="517" customWidth="1"/>
    <col min="11268" max="11268" width="6.5546875" style="517" customWidth="1"/>
    <col min="11269" max="11269" width="7.77734375" style="517" customWidth="1"/>
    <col min="11270" max="11270" width="8.109375" style="517" customWidth="1"/>
    <col min="11271" max="11271" width="9" style="517" customWidth="1"/>
    <col min="11272" max="11272" width="11.5546875" style="517" customWidth="1"/>
    <col min="11273" max="11273" width="12.77734375" style="517" customWidth="1"/>
    <col min="11274" max="11274" width="13.77734375" style="517" customWidth="1"/>
    <col min="11275" max="11520" width="9.77734375" style="517"/>
    <col min="11521" max="11521" width="7.77734375" style="517" customWidth="1"/>
    <col min="11522" max="11522" width="32.77734375" style="517" customWidth="1"/>
    <col min="11523" max="11523" width="9.21875" style="517" customWidth="1"/>
    <col min="11524" max="11524" width="6.5546875" style="517" customWidth="1"/>
    <col min="11525" max="11525" width="7.77734375" style="517" customWidth="1"/>
    <col min="11526" max="11526" width="8.109375" style="517" customWidth="1"/>
    <col min="11527" max="11527" width="9" style="517" customWidth="1"/>
    <col min="11528" max="11528" width="11.5546875" style="517" customWidth="1"/>
    <col min="11529" max="11529" width="12.77734375" style="517" customWidth="1"/>
    <col min="11530" max="11530" width="13.77734375" style="517" customWidth="1"/>
    <col min="11531" max="11776" width="9.77734375" style="517"/>
    <col min="11777" max="11777" width="7.77734375" style="517" customWidth="1"/>
    <col min="11778" max="11778" width="32.77734375" style="517" customWidth="1"/>
    <col min="11779" max="11779" width="9.21875" style="517" customWidth="1"/>
    <col min="11780" max="11780" width="6.5546875" style="517" customWidth="1"/>
    <col min="11781" max="11781" width="7.77734375" style="517" customWidth="1"/>
    <col min="11782" max="11782" width="8.109375" style="517" customWidth="1"/>
    <col min="11783" max="11783" width="9" style="517" customWidth="1"/>
    <col min="11784" max="11784" width="11.5546875" style="517" customWidth="1"/>
    <col min="11785" max="11785" width="12.77734375" style="517" customWidth="1"/>
    <col min="11786" max="11786" width="13.77734375" style="517" customWidth="1"/>
    <col min="11787" max="12032" width="9.77734375" style="517"/>
    <col min="12033" max="12033" width="7.77734375" style="517" customWidth="1"/>
    <col min="12034" max="12034" width="32.77734375" style="517" customWidth="1"/>
    <col min="12035" max="12035" width="9.21875" style="517" customWidth="1"/>
    <col min="12036" max="12036" width="6.5546875" style="517" customWidth="1"/>
    <col min="12037" max="12037" width="7.77734375" style="517" customWidth="1"/>
    <col min="12038" max="12038" width="8.109375" style="517" customWidth="1"/>
    <col min="12039" max="12039" width="9" style="517" customWidth="1"/>
    <col min="12040" max="12040" width="11.5546875" style="517" customWidth="1"/>
    <col min="12041" max="12041" width="12.77734375" style="517" customWidth="1"/>
    <col min="12042" max="12042" width="13.77734375" style="517" customWidth="1"/>
    <col min="12043" max="12288" width="9.77734375" style="517"/>
    <col min="12289" max="12289" width="7.77734375" style="517" customWidth="1"/>
    <col min="12290" max="12290" width="32.77734375" style="517" customWidth="1"/>
    <col min="12291" max="12291" width="9.21875" style="517" customWidth="1"/>
    <col min="12292" max="12292" width="6.5546875" style="517" customWidth="1"/>
    <col min="12293" max="12293" width="7.77734375" style="517" customWidth="1"/>
    <col min="12294" max="12294" width="8.109375" style="517" customWidth="1"/>
    <col min="12295" max="12295" width="9" style="517" customWidth="1"/>
    <col min="12296" max="12296" width="11.5546875" style="517" customWidth="1"/>
    <col min="12297" max="12297" width="12.77734375" style="517" customWidth="1"/>
    <col min="12298" max="12298" width="13.77734375" style="517" customWidth="1"/>
    <col min="12299" max="12544" width="9.77734375" style="517"/>
    <col min="12545" max="12545" width="7.77734375" style="517" customWidth="1"/>
    <col min="12546" max="12546" width="32.77734375" style="517" customWidth="1"/>
    <col min="12547" max="12547" width="9.21875" style="517" customWidth="1"/>
    <col min="12548" max="12548" width="6.5546875" style="517" customWidth="1"/>
    <col min="12549" max="12549" width="7.77734375" style="517" customWidth="1"/>
    <col min="12550" max="12550" width="8.109375" style="517" customWidth="1"/>
    <col min="12551" max="12551" width="9" style="517" customWidth="1"/>
    <col min="12552" max="12552" width="11.5546875" style="517" customWidth="1"/>
    <col min="12553" max="12553" width="12.77734375" style="517" customWidth="1"/>
    <col min="12554" max="12554" width="13.77734375" style="517" customWidth="1"/>
    <col min="12555" max="12800" width="9.77734375" style="517"/>
    <col min="12801" max="12801" width="7.77734375" style="517" customWidth="1"/>
    <col min="12802" max="12802" width="32.77734375" style="517" customWidth="1"/>
    <col min="12803" max="12803" width="9.21875" style="517" customWidth="1"/>
    <col min="12804" max="12804" width="6.5546875" style="517" customWidth="1"/>
    <col min="12805" max="12805" width="7.77734375" style="517" customWidth="1"/>
    <col min="12806" max="12806" width="8.109375" style="517" customWidth="1"/>
    <col min="12807" max="12807" width="9" style="517" customWidth="1"/>
    <col min="12808" max="12808" width="11.5546875" style="517" customWidth="1"/>
    <col min="12809" max="12809" width="12.77734375" style="517" customWidth="1"/>
    <col min="12810" max="12810" width="13.77734375" style="517" customWidth="1"/>
    <col min="12811" max="13056" width="9.77734375" style="517"/>
    <col min="13057" max="13057" width="7.77734375" style="517" customWidth="1"/>
    <col min="13058" max="13058" width="32.77734375" style="517" customWidth="1"/>
    <col min="13059" max="13059" width="9.21875" style="517" customWidth="1"/>
    <col min="13060" max="13060" width="6.5546875" style="517" customWidth="1"/>
    <col min="13061" max="13061" width="7.77734375" style="517" customWidth="1"/>
    <col min="13062" max="13062" width="8.109375" style="517" customWidth="1"/>
    <col min="13063" max="13063" width="9" style="517" customWidth="1"/>
    <col min="13064" max="13064" width="11.5546875" style="517" customWidth="1"/>
    <col min="13065" max="13065" width="12.77734375" style="517" customWidth="1"/>
    <col min="13066" max="13066" width="13.77734375" style="517" customWidth="1"/>
    <col min="13067" max="13312" width="9.77734375" style="517"/>
    <col min="13313" max="13313" width="7.77734375" style="517" customWidth="1"/>
    <col min="13314" max="13314" width="32.77734375" style="517" customWidth="1"/>
    <col min="13315" max="13315" width="9.21875" style="517" customWidth="1"/>
    <col min="13316" max="13316" width="6.5546875" style="517" customWidth="1"/>
    <col min="13317" max="13317" width="7.77734375" style="517" customWidth="1"/>
    <col min="13318" max="13318" width="8.109375" style="517" customWidth="1"/>
    <col min="13319" max="13319" width="9" style="517" customWidth="1"/>
    <col min="13320" max="13320" width="11.5546875" style="517" customWidth="1"/>
    <col min="13321" max="13321" width="12.77734375" style="517" customWidth="1"/>
    <col min="13322" max="13322" width="13.77734375" style="517" customWidth="1"/>
    <col min="13323" max="13568" width="9.77734375" style="517"/>
    <col min="13569" max="13569" width="7.77734375" style="517" customWidth="1"/>
    <col min="13570" max="13570" width="32.77734375" style="517" customWidth="1"/>
    <col min="13571" max="13571" width="9.21875" style="517" customWidth="1"/>
    <col min="13572" max="13572" width="6.5546875" style="517" customWidth="1"/>
    <col min="13573" max="13573" width="7.77734375" style="517" customWidth="1"/>
    <col min="13574" max="13574" width="8.109375" style="517" customWidth="1"/>
    <col min="13575" max="13575" width="9" style="517" customWidth="1"/>
    <col min="13576" max="13576" width="11.5546875" style="517" customWidth="1"/>
    <col min="13577" max="13577" width="12.77734375" style="517" customWidth="1"/>
    <col min="13578" max="13578" width="13.77734375" style="517" customWidth="1"/>
    <col min="13579" max="13824" width="9.77734375" style="517"/>
    <col min="13825" max="13825" width="7.77734375" style="517" customWidth="1"/>
    <col min="13826" max="13826" width="32.77734375" style="517" customWidth="1"/>
    <col min="13827" max="13827" width="9.21875" style="517" customWidth="1"/>
    <col min="13828" max="13828" width="6.5546875" style="517" customWidth="1"/>
    <col min="13829" max="13829" width="7.77734375" style="517" customWidth="1"/>
    <col min="13830" max="13830" width="8.109375" style="517" customWidth="1"/>
    <col min="13831" max="13831" width="9" style="517" customWidth="1"/>
    <col min="13832" max="13832" width="11.5546875" style="517" customWidth="1"/>
    <col min="13833" max="13833" width="12.77734375" style="517" customWidth="1"/>
    <col min="13834" max="13834" width="13.77734375" style="517" customWidth="1"/>
    <col min="13835" max="14080" width="9.77734375" style="517"/>
    <col min="14081" max="14081" width="7.77734375" style="517" customWidth="1"/>
    <col min="14082" max="14082" width="32.77734375" style="517" customWidth="1"/>
    <col min="14083" max="14083" width="9.21875" style="517" customWidth="1"/>
    <col min="14084" max="14084" width="6.5546875" style="517" customWidth="1"/>
    <col min="14085" max="14085" width="7.77734375" style="517" customWidth="1"/>
    <col min="14086" max="14086" width="8.109375" style="517" customWidth="1"/>
    <col min="14087" max="14087" width="9" style="517" customWidth="1"/>
    <col min="14088" max="14088" width="11.5546875" style="517" customWidth="1"/>
    <col min="14089" max="14089" width="12.77734375" style="517" customWidth="1"/>
    <col min="14090" max="14090" width="13.77734375" style="517" customWidth="1"/>
    <col min="14091" max="14336" width="9.77734375" style="517"/>
    <col min="14337" max="14337" width="7.77734375" style="517" customWidth="1"/>
    <col min="14338" max="14338" width="32.77734375" style="517" customWidth="1"/>
    <col min="14339" max="14339" width="9.21875" style="517" customWidth="1"/>
    <col min="14340" max="14340" width="6.5546875" style="517" customWidth="1"/>
    <col min="14341" max="14341" width="7.77734375" style="517" customWidth="1"/>
    <col min="14342" max="14342" width="8.109375" style="517" customWidth="1"/>
    <col min="14343" max="14343" width="9" style="517" customWidth="1"/>
    <col min="14344" max="14344" width="11.5546875" style="517" customWidth="1"/>
    <col min="14345" max="14345" width="12.77734375" style="517" customWidth="1"/>
    <col min="14346" max="14346" width="13.77734375" style="517" customWidth="1"/>
    <col min="14347" max="14592" width="9.77734375" style="517"/>
    <col min="14593" max="14593" width="7.77734375" style="517" customWidth="1"/>
    <col min="14594" max="14594" width="32.77734375" style="517" customWidth="1"/>
    <col min="14595" max="14595" width="9.21875" style="517" customWidth="1"/>
    <col min="14596" max="14596" width="6.5546875" style="517" customWidth="1"/>
    <col min="14597" max="14597" width="7.77734375" style="517" customWidth="1"/>
    <col min="14598" max="14598" width="8.109375" style="517" customWidth="1"/>
    <col min="14599" max="14599" width="9" style="517" customWidth="1"/>
    <col min="14600" max="14600" width="11.5546875" style="517" customWidth="1"/>
    <col min="14601" max="14601" width="12.77734375" style="517" customWidth="1"/>
    <col min="14602" max="14602" width="13.77734375" style="517" customWidth="1"/>
    <col min="14603" max="14848" width="9.77734375" style="517"/>
    <col min="14849" max="14849" width="7.77734375" style="517" customWidth="1"/>
    <col min="14850" max="14850" width="32.77734375" style="517" customWidth="1"/>
    <col min="14851" max="14851" width="9.21875" style="517" customWidth="1"/>
    <col min="14852" max="14852" width="6.5546875" style="517" customWidth="1"/>
    <col min="14853" max="14853" width="7.77734375" style="517" customWidth="1"/>
    <col min="14854" max="14854" width="8.109375" style="517" customWidth="1"/>
    <col min="14855" max="14855" width="9" style="517" customWidth="1"/>
    <col min="14856" max="14856" width="11.5546875" style="517" customWidth="1"/>
    <col min="14857" max="14857" width="12.77734375" style="517" customWidth="1"/>
    <col min="14858" max="14858" width="13.77734375" style="517" customWidth="1"/>
    <col min="14859" max="15104" width="9.77734375" style="517"/>
    <col min="15105" max="15105" width="7.77734375" style="517" customWidth="1"/>
    <col min="15106" max="15106" width="32.77734375" style="517" customWidth="1"/>
    <col min="15107" max="15107" width="9.21875" style="517" customWidth="1"/>
    <col min="15108" max="15108" width="6.5546875" style="517" customWidth="1"/>
    <col min="15109" max="15109" width="7.77734375" style="517" customWidth="1"/>
    <col min="15110" max="15110" width="8.109375" style="517" customWidth="1"/>
    <col min="15111" max="15111" width="9" style="517" customWidth="1"/>
    <col min="15112" max="15112" width="11.5546875" style="517" customWidth="1"/>
    <col min="15113" max="15113" width="12.77734375" style="517" customWidth="1"/>
    <col min="15114" max="15114" width="13.77734375" style="517" customWidth="1"/>
    <col min="15115" max="15360" width="9.77734375" style="517"/>
    <col min="15361" max="15361" width="7.77734375" style="517" customWidth="1"/>
    <col min="15362" max="15362" width="32.77734375" style="517" customWidth="1"/>
    <col min="15363" max="15363" width="9.21875" style="517" customWidth="1"/>
    <col min="15364" max="15364" width="6.5546875" style="517" customWidth="1"/>
    <col min="15365" max="15365" width="7.77734375" style="517" customWidth="1"/>
    <col min="15366" max="15366" width="8.109375" style="517" customWidth="1"/>
    <col min="15367" max="15367" width="9" style="517" customWidth="1"/>
    <col min="15368" max="15368" width="11.5546875" style="517" customWidth="1"/>
    <col min="15369" max="15369" width="12.77734375" style="517" customWidth="1"/>
    <col min="15370" max="15370" width="13.77734375" style="517" customWidth="1"/>
    <col min="15371" max="15616" width="9.77734375" style="517"/>
    <col min="15617" max="15617" width="7.77734375" style="517" customWidth="1"/>
    <col min="15618" max="15618" width="32.77734375" style="517" customWidth="1"/>
    <col min="15619" max="15619" width="9.21875" style="517" customWidth="1"/>
    <col min="15620" max="15620" width="6.5546875" style="517" customWidth="1"/>
    <col min="15621" max="15621" width="7.77734375" style="517" customWidth="1"/>
    <col min="15622" max="15622" width="8.109375" style="517" customWidth="1"/>
    <col min="15623" max="15623" width="9" style="517" customWidth="1"/>
    <col min="15624" max="15624" width="11.5546875" style="517" customWidth="1"/>
    <col min="15625" max="15625" width="12.77734375" style="517" customWidth="1"/>
    <col min="15626" max="15626" width="13.77734375" style="517" customWidth="1"/>
    <col min="15627" max="15872" width="9.77734375" style="517"/>
    <col min="15873" max="15873" width="7.77734375" style="517" customWidth="1"/>
    <col min="15874" max="15874" width="32.77734375" style="517" customWidth="1"/>
    <col min="15875" max="15875" width="9.21875" style="517" customWidth="1"/>
    <col min="15876" max="15876" width="6.5546875" style="517" customWidth="1"/>
    <col min="15877" max="15877" width="7.77734375" style="517" customWidth="1"/>
    <col min="15878" max="15878" width="8.109375" style="517" customWidth="1"/>
    <col min="15879" max="15879" width="9" style="517" customWidth="1"/>
    <col min="15880" max="15880" width="11.5546875" style="517" customWidth="1"/>
    <col min="15881" max="15881" width="12.77734375" style="517" customWidth="1"/>
    <col min="15882" max="15882" width="13.77734375" style="517" customWidth="1"/>
    <col min="15883" max="16128" width="9.77734375" style="517"/>
    <col min="16129" max="16129" width="7.77734375" style="517" customWidth="1"/>
    <col min="16130" max="16130" width="32.77734375" style="517" customWidth="1"/>
    <col min="16131" max="16131" width="9.21875" style="517" customWidth="1"/>
    <col min="16132" max="16132" width="6.5546875" style="517" customWidth="1"/>
    <col min="16133" max="16133" width="7.77734375" style="517" customWidth="1"/>
    <col min="16134" max="16134" width="8.109375" style="517" customWidth="1"/>
    <col min="16135" max="16135" width="9" style="517" customWidth="1"/>
    <col min="16136" max="16136" width="11.5546875" style="517" customWidth="1"/>
    <col min="16137" max="16137" width="12.77734375" style="517" customWidth="1"/>
    <col min="16138" max="16138" width="13.77734375" style="517" customWidth="1"/>
    <col min="16139" max="16384" width="9.77734375" style="517"/>
  </cols>
  <sheetData>
    <row r="1" spans="1:10">
      <c r="A1" s="860" t="s">
        <v>490</v>
      </c>
      <c r="B1" s="860"/>
      <c r="C1" s="860"/>
      <c r="D1" s="860"/>
      <c r="E1" s="860"/>
      <c r="F1" s="860"/>
      <c r="G1" s="860"/>
      <c r="H1" s="860"/>
    </row>
    <row r="2" spans="1:10">
      <c r="A2" s="861" t="s">
        <v>240</v>
      </c>
      <c r="B2" s="861"/>
      <c r="C2" s="861"/>
      <c r="D2" s="861"/>
      <c r="E2" s="861"/>
      <c r="F2" s="861"/>
      <c r="G2" s="861"/>
      <c r="H2" s="861"/>
    </row>
    <row r="3" spans="1:10">
      <c r="A3" s="862" t="str">
        <f>+'Attachment H-30A'!D5</f>
        <v>Transource Maryland, LLC</v>
      </c>
      <c r="B3" s="862"/>
      <c r="C3" s="862"/>
      <c r="D3" s="862"/>
      <c r="E3" s="862"/>
      <c r="F3" s="862"/>
      <c r="G3" s="862"/>
      <c r="H3" s="862"/>
    </row>
    <row r="4" spans="1:10">
      <c r="H4" s="518"/>
    </row>
    <row r="5" spans="1:10">
      <c r="H5" s="518"/>
    </row>
    <row r="7" spans="1:10">
      <c r="A7" s="919"/>
      <c r="B7" s="919"/>
      <c r="C7" s="919"/>
      <c r="D7" s="919"/>
      <c r="E7" s="919"/>
      <c r="F7" s="919"/>
      <c r="G7" s="919"/>
      <c r="H7" s="919"/>
    </row>
    <row r="8" spans="1:10">
      <c r="A8" s="919" t="s">
        <v>415</v>
      </c>
      <c r="B8" s="919"/>
      <c r="C8" s="919"/>
      <c r="D8" s="919"/>
      <c r="E8" s="919"/>
      <c r="F8" s="919"/>
      <c r="G8" s="919"/>
      <c r="H8" s="919"/>
    </row>
    <row r="9" spans="1:10">
      <c r="A9" s="919" t="s">
        <v>416</v>
      </c>
      <c r="B9" s="919"/>
      <c r="C9" s="919"/>
      <c r="D9" s="919"/>
      <c r="E9" s="919"/>
      <c r="F9" s="919"/>
      <c r="G9" s="919"/>
      <c r="H9" s="919"/>
    </row>
    <row r="10" spans="1:10">
      <c r="A10" s="919" t="s">
        <v>637</v>
      </c>
      <c r="B10" s="919"/>
      <c r="C10" s="919"/>
      <c r="D10" s="919"/>
      <c r="E10" s="919"/>
      <c r="F10" s="919"/>
      <c r="G10" s="919"/>
      <c r="H10" s="919"/>
    </row>
    <row r="12" spans="1:10" ht="73.5" customHeight="1">
      <c r="C12" s="519" t="s">
        <v>335</v>
      </c>
      <c r="D12" s="519" t="s">
        <v>336</v>
      </c>
      <c r="E12" s="519" t="s">
        <v>337</v>
      </c>
      <c r="F12" s="519" t="s">
        <v>338</v>
      </c>
      <c r="G12" s="519" t="s">
        <v>339</v>
      </c>
      <c r="H12" s="519" t="s">
        <v>639</v>
      </c>
    </row>
    <row r="13" spans="1:10">
      <c r="A13" s="520" t="s">
        <v>340</v>
      </c>
    </row>
    <row r="14" spans="1:10">
      <c r="A14" s="520"/>
    </row>
    <row r="15" spans="1:10">
      <c r="A15" s="521" t="s">
        <v>417</v>
      </c>
      <c r="B15" s="517" t="s">
        <v>418</v>
      </c>
      <c r="C15" s="522">
        <v>15</v>
      </c>
      <c r="D15" s="523" t="s">
        <v>359</v>
      </c>
      <c r="E15" s="524">
        <v>0.05</v>
      </c>
      <c r="F15" s="524">
        <v>0.05</v>
      </c>
      <c r="G15" s="524">
        <f>E15-F15</f>
        <v>0</v>
      </c>
      <c r="H15" s="525">
        <f>(1-G15)/C15</f>
        <v>6.6666666666666666E-2</v>
      </c>
    </row>
    <row r="16" spans="1:10">
      <c r="A16" s="517" t="s">
        <v>342</v>
      </c>
      <c r="B16" s="517" t="s">
        <v>343</v>
      </c>
      <c r="C16" s="522">
        <v>62</v>
      </c>
      <c r="D16" s="523" t="s">
        <v>341</v>
      </c>
      <c r="E16" s="524">
        <v>0.05</v>
      </c>
      <c r="F16" s="524">
        <v>0.15</v>
      </c>
      <c r="G16" s="524">
        <f t="shared" ref="G16:G22" si="0">E16-F16</f>
        <v>-9.9999999999999992E-2</v>
      </c>
      <c r="H16" s="525">
        <f t="shared" ref="H16:H22" si="1">(1-G16)/C16</f>
        <v>1.7741935483870968E-2</v>
      </c>
      <c r="I16" s="526"/>
      <c r="J16" s="527"/>
    </row>
    <row r="17" spans="1:10">
      <c r="A17" s="517" t="s">
        <v>344</v>
      </c>
      <c r="B17" s="517" t="s">
        <v>345</v>
      </c>
      <c r="C17" s="522">
        <v>45</v>
      </c>
      <c r="D17" s="528" t="s">
        <v>419</v>
      </c>
      <c r="E17" s="524">
        <v>0.28000000000000003</v>
      </c>
      <c r="F17" s="524">
        <v>0.13</v>
      </c>
      <c r="G17" s="524">
        <f t="shared" si="0"/>
        <v>0.15000000000000002</v>
      </c>
      <c r="H17" s="525">
        <f t="shared" si="1"/>
        <v>1.8888888888888889E-2</v>
      </c>
      <c r="I17" s="526"/>
      <c r="J17" s="527"/>
    </row>
    <row r="18" spans="1:10">
      <c r="A18" s="517" t="s">
        <v>347</v>
      </c>
      <c r="B18" s="517" t="s">
        <v>348</v>
      </c>
      <c r="C18" s="522">
        <v>68</v>
      </c>
      <c r="D18" s="523" t="s">
        <v>353</v>
      </c>
      <c r="E18" s="524">
        <v>0.25</v>
      </c>
      <c r="F18" s="524">
        <v>0.35</v>
      </c>
      <c r="G18" s="524">
        <f t="shared" si="0"/>
        <v>-9.9999999999999978E-2</v>
      </c>
      <c r="H18" s="525">
        <f t="shared" si="1"/>
        <v>1.6176470588235296E-2</v>
      </c>
      <c r="I18" s="526"/>
      <c r="J18" s="527"/>
    </row>
    <row r="19" spans="1:10">
      <c r="A19" s="517" t="s">
        <v>349</v>
      </c>
      <c r="B19" s="517" t="s">
        <v>350</v>
      </c>
      <c r="C19" s="522">
        <v>42</v>
      </c>
      <c r="D19" s="528" t="s">
        <v>420</v>
      </c>
      <c r="E19" s="524">
        <v>0.05</v>
      </c>
      <c r="F19" s="524">
        <v>0.2</v>
      </c>
      <c r="G19" s="524">
        <f t="shared" si="0"/>
        <v>-0.15000000000000002</v>
      </c>
      <c r="H19" s="525">
        <f t="shared" si="1"/>
        <v>2.7380952380952377E-2</v>
      </c>
      <c r="I19" s="526"/>
      <c r="J19" s="527"/>
    </row>
    <row r="20" spans="1:10">
      <c r="A20" s="517" t="s">
        <v>351</v>
      </c>
      <c r="B20" s="517" t="s">
        <v>352</v>
      </c>
      <c r="C20" s="522">
        <v>64</v>
      </c>
      <c r="D20" s="528" t="s">
        <v>353</v>
      </c>
      <c r="E20" s="524">
        <v>0.3</v>
      </c>
      <c r="F20" s="524">
        <v>0.18</v>
      </c>
      <c r="G20" s="524">
        <f t="shared" si="0"/>
        <v>0.12</v>
      </c>
      <c r="H20" s="525">
        <f t="shared" si="1"/>
        <v>1.375E-2</v>
      </c>
      <c r="I20" s="526"/>
      <c r="J20" s="527"/>
    </row>
    <row r="21" spans="1:10">
      <c r="A21" s="529" t="s">
        <v>421</v>
      </c>
      <c r="B21" s="517" t="s">
        <v>422</v>
      </c>
      <c r="C21" s="522">
        <v>50</v>
      </c>
      <c r="D21" s="528" t="s">
        <v>346</v>
      </c>
      <c r="E21" s="524">
        <v>0</v>
      </c>
      <c r="F21" s="524">
        <v>0</v>
      </c>
      <c r="G21" s="524">
        <f t="shared" si="0"/>
        <v>0</v>
      </c>
      <c r="H21" s="525">
        <f t="shared" si="1"/>
        <v>0.02</v>
      </c>
      <c r="I21" s="526"/>
      <c r="J21" s="527"/>
    </row>
    <row r="22" spans="1:10">
      <c r="A22" s="530">
        <v>358</v>
      </c>
      <c r="B22" s="517" t="s">
        <v>354</v>
      </c>
      <c r="C22" s="522">
        <v>20</v>
      </c>
      <c r="D22" s="528" t="s">
        <v>423</v>
      </c>
      <c r="E22" s="524">
        <v>0</v>
      </c>
      <c r="F22" s="524">
        <v>0</v>
      </c>
      <c r="G22" s="524">
        <f t="shared" si="0"/>
        <v>0</v>
      </c>
      <c r="H22" s="525">
        <f t="shared" si="1"/>
        <v>0.05</v>
      </c>
      <c r="I22" s="526"/>
      <c r="J22" s="527"/>
    </row>
    <row r="23" spans="1:10">
      <c r="C23" s="522"/>
      <c r="D23" s="525"/>
      <c r="E23" s="524"/>
      <c r="F23" s="524"/>
      <c r="G23" s="524"/>
      <c r="H23" s="528"/>
      <c r="I23" s="531"/>
      <c r="J23" s="518"/>
    </row>
    <row r="24" spans="1:10" s="532" customFormat="1">
      <c r="A24" s="520" t="s">
        <v>355</v>
      </c>
      <c r="C24" s="533"/>
      <c r="D24" s="534"/>
      <c r="E24" s="535"/>
      <c r="F24" s="535"/>
      <c r="G24" s="535"/>
      <c r="H24" s="536"/>
    </row>
    <row r="25" spans="1:10" s="532" customFormat="1">
      <c r="A25" s="520"/>
      <c r="C25" s="533"/>
      <c r="D25" s="534"/>
      <c r="E25" s="535"/>
      <c r="F25" s="535"/>
      <c r="G25" s="535"/>
      <c r="H25" s="536"/>
    </row>
    <row r="26" spans="1:10">
      <c r="A26" s="517" t="s">
        <v>356</v>
      </c>
      <c r="B26" s="517" t="s">
        <v>343</v>
      </c>
      <c r="C26" s="522">
        <v>42</v>
      </c>
      <c r="D26" s="528" t="s">
        <v>359</v>
      </c>
      <c r="E26" s="524">
        <v>0.36</v>
      </c>
      <c r="F26" s="524">
        <v>0.11</v>
      </c>
      <c r="G26" s="524">
        <f t="shared" ref="G26:G34" si="2">E26-F26</f>
        <v>0.25</v>
      </c>
      <c r="H26" s="525">
        <f t="shared" ref="H26:H34" si="3">(1-G26)/C26</f>
        <v>1.7857142857142856E-2</v>
      </c>
      <c r="I26" s="526"/>
      <c r="J26" s="527"/>
    </row>
    <row r="27" spans="1:10">
      <c r="A27" s="517" t="s">
        <v>357</v>
      </c>
      <c r="B27" s="517" t="s">
        <v>358</v>
      </c>
      <c r="C27" s="522">
        <v>30</v>
      </c>
      <c r="D27" s="528" t="s">
        <v>359</v>
      </c>
      <c r="E27" s="524">
        <v>0</v>
      </c>
      <c r="F27" s="524">
        <v>0</v>
      </c>
      <c r="G27" s="524">
        <f t="shared" si="2"/>
        <v>0</v>
      </c>
      <c r="H27" s="525">
        <f t="shared" si="3"/>
        <v>3.3333333333333333E-2</v>
      </c>
      <c r="I27" s="526"/>
      <c r="J27" s="527"/>
    </row>
    <row r="28" spans="1:10">
      <c r="A28" s="537" t="s">
        <v>360</v>
      </c>
      <c r="B28" s="517" t="s">
        <v>361</v>
      </c>
      <c r="C28" s="522">
        <v>27</v>
      </c>
      <c r="D28" s="523" t="s">
        <v>359</v>
      </c>
      <c r="E28" s="524">
        <v>0</v>
      </c>
      <c r="F28" s="524">
        <v>0</v>
      </c>
      <c r="G28" s="524">
        <f t="shared" si="2"/>
        <v>0</v>
      </c>
      <c r="H28" s="525">
        <f t="shared" si="3"/>
        <v>3.7037037037037035E-2</v>
      </c>
      <c r="I28" s="526"/>
      <c r="J28" s="527"/>
    </row>
    <row r="29" spans="1:10">
      <c r="A29" s="517" t="s">
        <v>362</v>
      </c>
      <c r="B29" s="517" t="s">
        <v>363</v>
      </c>
      <c r="C29" s="522">
        <v>55</v>
      </c>
      <c r="D29" s="523" t="s">
        <v>359</v>
      </c>
      <c r="E29" s="524">
        <v>0</v>
      </c>
      <c r="F29" s="524">
        <v>0</v>
      </c>
      <c r="G29" s="524">
        <f t="shared" si="2"/>
        <v>0</v>
      </c>
      <c r="H29" s="525">
        <f t="shared" si="3"/>
        <v>1.8181818181818181E-2</v>
      </c>
      <c r="I29" s="526"/>
      <c r="J29" s="527"/>
    </row>
    <row r="30" spans="1:10">
      <c r="A30" s="517" t="s">
        <v>364</v>
      </c>
      <c r="B30" s="517" t="s">
        <v>365</v>
      </c>
      <c r="C30" s="522">
        <v>43</v>
      </c>
      <c r="D30" s="523" t="s">
        <v>359</v>
      </c>
      <c r="E30" s="524">
        <v>0</v>
      </c>
      <c r="F30" s="524">
        <v>0.1</v>
      </c>
      <c r="G30" s="524">
        <f t="shared" si="2"/>
        <v>-0.1</v>
      </c>
      <c r="H30" s="525">
        <f t="shared" si="3"/>
        <v>2.5581395348837212E-2</v>
      </c>
      <c r="I30" s="526"/>
      <c r="J30" s="527"/>
    </row>
    <row r="31" spans="1:10">
      <c r="A31" s="517" t="s">
        <v>366</v>
      </c>
      <c r="B31" s="517" t="s">
        <v>367</v>
      </c>
      <c r="C31" s="522">
        <v>37</v>
      </c>
      <c r="D31" s="523" t="s">
        <v>359</v>
      </c>
      <c r="E31" s="524">
        <v>0</v>
      </c>
      <c r="F31" s="524">
        <v>0</v>
      </c>
      <c r="G31" s="524">
        <f t="shared" si="2"/>
        <v>0</v>
      </c>
      <c r="H31" s="525">
        <f t="shared" si="3"/>
        <v>2.7027027027027029E-2</v>
      </c>
      <c r="I31" s="526"/>
      <c r="J31" s="527"/>
    </row>
    <row r="32" spans="1:10">
      <c r="A32" s="537" t="s">
        <v>368</v>
      </c>
      <c r="B32" s="517" t="s">
        <v>369</v>
      </c>
      <c r="C32" s="522">
        <v>25</v>
      </c>
      <c r="D32" s="523" t="s">
        <v>359</v>
      </c>
      <c r="E32" s="524">
        <v>0</v>
      </c>
      <c r="F32" s="524">
        <v>0</v>
      </c>
      <c r="G32" s="524">
        <f t="shared" si="2"/>
        <v>0</v>
      </c>
      <c r="H32" s="525">
        <f t="shared" si="3"/>
        <v>0.04</v>
      </c>
      <c r="I32" s="526"/>
      <c r="J32" s="527"/>
    </row>
    <row r="33" spans="1:10">
      <c r="A33" s="517" t="s">
        <v>370</v>
      </c>
      <c r="B33" s="517" t="s">
        <v>371</v>
      </c>
      <c r="C33" s="522">
        <v>24</v>
      </c>
      <c r="D33" s="523" t="s">
        <v>359</v>
      </c>
      <c r="E33" s="524">
        <v>0</v>
      </c>
      <c r="F33" s="524">
        <v>0.01</v>
      </c>
      <c r="G33" s="524">
        <f t="shared" si="2"/>
        <v>-0.01</v>
      </c>
      <c r="H33" s="525">
        <f t="shared" si="3"/>
        <v>4.2083333333333334E-2</v>
      </c>
      <c r="I33" s="526"/>
      <c r="J33" s="527"/>
    </row>
    <row r="34" spans="1:10">
      <c r="A34" s="517" t="s">
        <v>372</v>
      </c>
      <c r="B34" s="517" t="s">
        <v>373</v>
      </c>
      <c r="C34" s="522">
        <v>35</v>
      </c>
      <c r="D34" s="523" t="s">
        <v>359</v>
      </c>
      <c r="E34" s="524">
        <v>0</v>
      </c>
      <c r="F34" s="524">
        <v>0</v>
      </c>
      <c r="G34" s="524">
        <f t="shared" si="2"/>
        <v>0</v>
      </c>
      <c r="H34" s="525">
        <f t="shared" si="3"/>
        <v>2.8571428571428571E-2</v>
      </c>
      <c r="I34" s="526"/>
      <c r="J34" s="527"/>
    </row>
    <row r="35" spans="1:10">
      <c r="C35" s="538"/>
      <c r="E35" s="539"/>
      <c r="F35" s="539"/>
      <c r="G35" s="539"/>
    </row>
    <row r="36" spans="1:10">
      <c r="A36" s="520" t="s">
        <v>657</v>
      </c>
      <c r="C36" s="538"/>
      <c r="E36" s="539"/>
      <c r="F36" s="539"/>
      <c r="G36" s="539"/>
    </row>
    <row r="37" spans="1:10">
      <c r="A37" s="571">
        <v>303</v>
      </c>
      <c r="B37" s="517" t="s">
        <v>658</v>
      </c>
      <c r="C37" s="522">
        <v>5</v>
      </c>
      <c r="D37" s="540"/>
      <c r="E37" s="539"/>
      <c r="F37" s="539"/>
      <c r="G37" s="539"/>
      <c r="H37" s="525">
        <v>0.2</v>
      </c>
    </row>
    <row r="38" spans="1:10">
      <c r="C38" s="538"/>
      <c r="E38" s="539"/>
      <c r="F38" s="539"/>
      <c r="G38" s="539"/>
    </row>
    <row r="39" spans="1:10">
      <c r="A39" s="541" t="s">
        <v>522</v>
      </c>
      <c r="C39" s="538"/>
      <c r="E39" s="539"/>
      <c r="F39" s="539"/>
      <c r="G39" s="539"/>
    </row>
    <row r="40" spans="1:10" ht="39" customHeight="1">
      <c r="A40" s="542" t="s">
        <v>62</v>
      </c>
      <c r="B40" s="918" t="s">
        <v>727</v>
      </c>
      <c r="C40" s="918"/>
      <c r="D40" s="918"/>
      <c r="E40" s="918"/>
      <c r="F40" s="918"/>
      <c r="G40" s="918"/>
      <c r="H40" s="918"/>
    </row>
    <row r="41" spans="1:10">
      <c r="A41" s="543" t="s">
        <v>63</v>
      </c>
      <c r="B41" s="544" t="s">
        <v>638</v>
      </c>
      <c r="C41" s="502"/>
      <c r="D41" s="502"/>
      <c r="E41" s="502"/>
      <c r="F41" s="502"/>
      <c r="G41" s="502"/>
      <c r="H41" s="502"/>
    </row>
    <row r="42" spans="1:10">
      <c r="A42" s="502"/>
      <c r="B42" s="502"/>
      <c r="C42" s="502"/>
      <c r="D42" s="502"/>
      <c r="E42" s="502"/>
      <c r="F42" s="502"/>
      <c r="G42" s="502"/>
      <c r="H42" s="502"/>
    </row>
    <row r="43" spans="1:10">
      <c r="C43" s="527"/>
      <c r="E43" s="539"/>
      <c r="F43" s="539"/>
      <c r="G43" s="539"/>
    </row>
    <row r="44" spans="1:10">
      <c r="C44" s="527"/>
      <c r="E44" s="539"/>
      <c r="F44" s="539"/>
      <c r="G44" s="539"/>
    </row>
    <row r="45" spans="1:10">
      <c r="C45" s="527"/>
      <c r="E45" s="539"/>
      <c r="F45" s="539"/>
      <c r="G45" s="539"/>
    </row>
    <row r="46" spans="1:10">
      <c r="C46" s="527"/>
      <c r="E46" s="539"/>
      <c r="F46" s="539"/>
      <c r="G46" s="539"/>
    </row>
    <row r="47" spans="1:10">
      <c r="C47" s="527"/>
      <c r="E47" s="539"/>
      <c r="F47" s="539"/>
      <c r="G47" s="539"/>
    </row>
    <row r="48" spans="1:10">
      <c r="C48" s="527"/>
      <c r="E48" s="539"/>
      <c r="F48" s="539"/>
      <c r="G48" s="539"/>
    </row>
    <row r="49" spans="3:7">
      <c r="C49" s="527"/>
      <c r="E49" s="539"/>
      <c r="F49" s="539"/>
      <c r="G49" s="539"/>
    </row>
    <row r="50" spans="3:7">
      <c r="C50" s="527"/>
      <c r="E50" s="539"/>
      <c r="F50" s="539"/>
      <c r="G50" s="539"/>
    </row>
    <row r="51" spans="3:7">
      <c r="C51" s="527"/>
      <c r="E51" s="539"/>
      <c r="F51" s="539"/>
      <c r="G51" s="539"/>
    </row>
    <row r="52" spans="3:7">
      <c r="E52" s="539"/>
      <c r="F52" s="539"/>
      <c r="G52" s="539"/>
    </row>
    <row r="53" spans="3:7">
      <c r="E53" s="539"/>
      <c r="F53" s="539"/>
      <c r="G53" s="539"/>
    </row>
    <row r="54" spans="3:7">
      <c r="E54" s="539"/>
      <c r="F54" s="539"/>
      <c r="G54" s="539"/>
    </row>
    <row r="55" spans="3:7">
      <c r="E55" s="539"/>
      <c r="F55" s="539"/>
      <c r="G55" s="539"/>
    </row>
    <row r="56" spans="3:7">
      <c r="E56" s="539"/>
      <c r="F56" s="539"/>
      <c r="G56" s="539"/>
    </row>
    <row r="57" spans="3:7">
      <c r="E57" s="539"/>
      <c r="F57" s="539"/>
      <c r="G57" s="539"/>
    </row>
    <row r="58" spans="3:7">
      <c r="E58" s="539"/>
      <c r="F58" s="539"/>
      <c r="G58" s="539"/>
    </row>
    <row r="59" spans="3:7">
      <c r="E59" s="539"/>
      <c r="F59" s="539"/>
      <c r="G59" s="539"/>
    </row>
    <row r="60" spans="3:7">
      <c r="E60" s="539"/>
      <c r="F60" s="539"/>
      <c r="G60" s="539"/>
    </row>
    <row r="61" spans="3:7">
      <c r="E61" s="539"/>
      <c r="F61" s="539"/>
      <c r="G61" s="539"/>
    </row>
    <row r="62" spans="3:7">
      <c r="E62" s="539"/>
      <c r="F62" s="539"/>
      <c r="G62" s="539"/>
    </row>
    <row r="63" spans="3:7">
      <c r="E63" s="539"/>
      <c r="F63" s="539"/>
      <c r="G63" s="539"/>
    </row>
    <row r="64" spans="3:7">
      <c r="E64" s="539"/>
      <c r="F64" s="539"/>
      <c r="G64" s="539"/>
    </row>
    <row r="65" spans="5:7">
      <c r="E65" s="539"/>
      <c r="F65" s="539"/>
      <c r="G65" s="539"/>
    </row>
    <row r="66" spans="5:7">
      <c r="E66" s="539"/>
      <c r="F66" s="539"/>
      <c r="G66" s="539"/>
    </row>
    <row r="67" spans="5:7">
      <c r="E67" s="539"/>
      <c r="F67" s="539"/>
      <c r="G67" s="539"/>
    </row>
    <row r="68" spans="5:7">
      <c r="E68" s="539"/>
      <c r="F68" s="539"/>
      <c r="G68" s="539"/>
    </row>
    <row r="69" spans="5:7">
      <c r="E69" s="539"/>
      <c r="F69" s="539"/>
      <c r="G69" s="539"/>
    </row>
    <row r="70" spans="5:7">
      <c r="E70" s="539"/>
      <c r="F70" s="539"/>
      <c r="G70" s="539"/>
    </row>
    <row r="71" spans="5:7">
      <c r="E71" s="539"/>
      <c r="F71" s="539"/>
      <c r="G71" s="539"/>
    </row>
    <row r="72" spans="5:7">
      <c r="E72" s="539"/>
      <c r="F72" s="539"/>
      <c r="G72" s="539"/>
    </row>
    <row r="73" spans="5:7">
      <c r="E73" s="539"/>
      <c r="F73" s="539"/>
      <c r="G73" s="539"/>
    </row>
    <row r="74" spans="5:7">
      <c r="E74" s="539"/>
      <c r="F74" s="539"/>
      <c r="G74" s="539"/>
    </row>
    <row r="75" spans="5:7">
      <c r="E75" s="539"/>
      <c r="F75" s="539"/>
      <c r="G75" s="539"/>
    </row>
    <row r="76" spans="5:7">
      <c r="E76" s="539"/>
      <c r="F76" s="539"/>
      <c r="G76" s="539"/>
    </row>
    <row r="77" spans="5:7">
      <c r="E77" s="539"/>
      <c r="F77" s="539"/>
      <c r="G77" s="539"/>
    </row>
    <row r="78" spans="5:7">
      <c r="E78" s="539"/>
      <c r="F78" s="539"/>
      <c r="G78" s="539"/>
    </row>
    <row r="79" spans="5:7">
      <c r="E79" s="539"/>
      <c r="F79" s="539"/>
      <c r="G79" s="539"/>
    </row>
    <row r="80" spans="5:7">
      <c r="E80" s="539"/>
      <c r="F80" s="539"/>
      <c r="G80" s="539"/>
    </row>
    <row r="81" spans="5:7">
      <c r="E81" s="539"/>
      <c r="F81" s="539"/>
      <c r="G81" s="539"/>
    </row>
    <row r="82" spans="5:7">
      <c r="E82" s="539"/>
      <c r="F82" s="539"/>
      <c r="G82" s="539"/>
    </row>
    <row r="83" spans="5:7">
      <c r="E83" s="539"/>
      <c r="F83" s="539"/>
      <c r="G83" s="539"/>
    </row>
    <row r="84" spans="5:7">
      <c r="E84" s="539"/>
      <c r="F84" s="539"/>
      <c r="G84" s="539"/>
    </row>
    <row r="85" spans="5:7">
      <c r="E85" s="539"/>
      <c r="F85" s="539"/>
      <c r="G85" s="539"/>
    </row>
    <row r="86" spans="5:7">
      <c r="E86" s="539"/>
      <c r="F86" s="539"/>
      <c r="G86" s="539"/>
    </row>
    <row r="87" spans="5:7">
      <c r="E87" s="539"/>
      <c r="F87" s="539"/>
      <c r="G87" s="539"/>
    </row>
    <row r="88" spans="5:7">
      <c r="E88" s="539"/>
      <c r="F88" s="539"/>
      <c r="G88" s="539"/>
    </row>
    <row r="89" spans="5:7">
      <c r="E89" s="539"/>
      <c r="F89" s="539"/>
      <c r="G89" s="539"/>
    </row>
    <row r="90" spans="5:7">
      <c r="E90" s="539"/>
      <c r="F90" s="539"/>
      <c r="G90" s="539"/>
    </row>
    <row r="91" spans="5:7">
      <c r="E91" s="539"/>
      <c r="F91" s="539"/>
      <c r="G91" s="539"/>
    </row>
    <row r="92" spans="5:7">
      <c r="E92" s="539"/>
      <c r="F92" s="539"/>
      <c r="G92" s="539"/>
    </row>
    <row r="93" spans="5:7">
      <c r="E93" s="539"/>
      <c r="F93" s="539"/>
      <c r="G93" s="539"/>
    </row>
    <row r="94" spans="5:7">
      <c r="E94" s="539"/>
      <c r="F94" s="539"/>
      <c r="G94" s="539"/>
    </row>
    <row r="95" spans="5:7">
      <c r="E95" s="539"/>
      <c r="F95" s="539"/>
      <c r="G95" s="539"/>
    </row>
    <row r="96" spans="5:7">
      <c r="E96" s="539"/>
      <c r="F96" s="539"/>
      <c r="G96" s="539"/>
    </row>
    <row r="97" spans="5:7">
      <c r="E97" s="539"/>
      <c r="F97" s="539"/>
      <c r="G97" s="539"/>
    </row>
    <row r="98" spans="5:7">
      <c r="E98" s="539"/>
      <c r="F98" s="539"/>
      <c r="G98" s="539"/>
    </row>
    <row r="99" spans="5:7">
      <c r="E99" s="539"/>
      <c r="F99" s="539"/>
      <c r="G99" s="539"/>
    </row>
    <row r="100" spans="5:7">
      <c r="E100" s="539"/>
      <c r="F100" s="539"/>
      <c r="G100" s="539"/>
    </row>
    <row r="101" spans="5:7">
      <c r="E101" s="539"/>
      <c r="F101" s="539"/>
      <c r="G101" s="539"/>
    </row>
    <row r="102" spans="5:7">
      <c r="E102" s="539"/>
      <c r="F102" s="539"/>
      <c r="G102" s="539"/>
    </row>
    <row r="103" spans="5:7">
      <c r="E103" s="539"/>
      <c r="F103" s="539"/>
      <c r="G103" s="539"/>
    </row>
    <row r="104" spans="5:7">
      <c r="E104" s="539"/>
      <c r="F104" s="539"/>
      <c r="G104" s="539"/>
    </row>
    <row r="105" spans="5:7">
      <c r="E105" s="539"/>
      <c r="F105" s="539"/>
      <c r="G105" s="539"/>
    </row>
    <row r="106" spans="5:7">
      <c r="E106" s="539"/>
      <c r="F106" s="539"/>
      <c r="G106" s="539"/>
    </row>
    <row r="107" spans="5:7">
      <c r="E107" s="539"/>
      <c r="F107" s="539"/>
      <c r="G107" s="539"/>
    </row>
    <row r="108" spans="5:7">
      <c r="E108" s="539"/>
      <c r="F108" s="539"/>
      <c r="G108" s="539"/>
    </row>
    <row r="109" spans="5:7">
      <c r="E109" s="539"/>
      <c r="F109" s="539"/>
      <c r="G109" s="539"/>
    </row>
    <row r="110" spans="5:7">
      <c r="E110" s="539"/>
      <c r="F110" s="539"/>
      <c r="G110" s="539"/>
    </row>
    <row r="111" spans="5:7">
      <c r="E111" s="539"/>
      <c r="F111" s="539"/>
      <c r="G111" s="539"/>
    </row>
    <row r="112" spans="5:7">
      <c r="E112" s="539"/>
      <c r="F112" s="539"/>
      <c r="G112" s="539"/>
    </row>
    <row r="113" spans="5:7">
      <c r="E113" s="539"/>
      <c r="F113" s="539"/>
      <c r="G113" s="539"/>
    </row>
    <row r="114" spans="5:7">
      <c r="E114" s="539"/>
      <c r="F114" s="539"/>
      <c r="G114" s="539"/>
    </row>
    <row r="115" spans="5:7">
      <c r="E115" s="539"/>
      <c r="F115" s="539"/>
      <c r="G115" s="539"/>
    </row>
    <row r="116" spans="5:7">
      <c r="E116" s="539"/>
      <c r="F116" s="539"/>
      <c r="G116" s="539"/>
    </row>
    <row r="117" spans="5:7">
      <c r="E117" s="539"/>
      <c r="F117" s="539"/>
      <c r="G117" s="539"/>
    </row>
    <row r="118" spans="5:7">
      <c r="E118" s="539"/>
      <c r="F118" s="539"/>
      <c r="G118" s="539"/>
    </row>
    <row r="119" spans="5:7">
      <c r="E119" s="539"/>
      <c r="F119" s="539"/>
      <c r="G119" s="539"/>
    </row>
    <row r="120" spans="5:7">
      <c r="E120" s="539"/>
      <c r="F120" s="539"/>
      <c r="G120" s="539"/>
    </row>
    <row r="121" spans="5:7">
      <c r="E121" s="539"/>
      <c r="F121" s="539"/>
      <c r="G121" s="539"/>
    </row>
    <row r="122" spans="5:7">
      <c r="E122" s="539"/>
      <c r="F122" s="539"/>
      <c r="G122" s="539"/>
    </row>
    <row r="123" spans="5:7">
      <c r="E123" s="539"/>
      <c r="F123" s="539"/>
      <c r="G123" s="539"/>
    </row>
    <row r="124" spans="5:7">
      <c r="E124" s="539"/>
      <c r="F124" s="539"/>
      <c r="G124" s="539"/>
    </row>
    <row r="125" spans="5:7">
      <c r="E125" s="539"/>
      <c r="F125" s="539"/>
      <c r="G125" s="539"/>
    </row>
    <row r="126" spans="5:7">
      <c r="E126" s="539"/>
      <c r="F126" s="539"/>
      <c r="G126" s="539"/>
    </row>
    <row r="127" spans="5:7">
      <c r="E127" s="539"/>
      <c r="F127" s="539"/>
      <c r="G127" s="539"/>
    </row>
    <row r="128" spans="5:7">
      <c r="E128" s="539"/>
      <c r="F128" s="539"/>
      <c r="G128" s="539"/>
    </row>
    <row r="129" spans="5:7">
      <c r="E129" s="539"/>
      <c r="F129" s="539"/>
      <c r="G129" s="539"/>
    </row>
    <row r="130" spans="5:7">
      <c r="E130" s="539"/>
      <c r="F130" s="539"/>
      <c r="G130" s="539"/>
    </row>
    <row r="131" spans="5:7">
      <c r="E131" s="539"/>
      <c r="F131" s="539"/>
      <c r="G131" s="539"/>
    </row>
    <row r="132" spans="5:7">
      <c r="E132" s="539"/>
      <c r="F132" s="539"/>
      <c r="G132" s="539"/>
    </row>
    <row r="133" spans="5:7">
      <c r="E133" s="539"/>
      <c r="F133" s="539"/>
      <c r="G133" s="539"/>
    </row>
    <row r="134" spans="5:7">
      <c r="E134" s="539"/>
      <c r="F134" s="539"/>
      <c r="G134" s="539"/>
    </row>
    <row r="135" spans="5:7">
      <c r="E135" s="539"/>
      <c r="F135" s="539"/>
      <c r="G135" s="539"/>
    </row>
    <row r="136" spans="5:7">
      <c r="E136" s="539"/>
      <c r="F136" s="539"/>
      <c r="G136" s="539"/>
    </row>
    <row r="137" spans="5:7">
      <c r="E137" s="539"/>
      <c r="F137" s="539"/>
      <c r="G137" s="539"/>
    </row>
    <row r="138" spans="5:7">
      <c r="E138" s="539"/>
      <c r="F138" s="539"/>
      <c r="G138" s="539"/>
    </row>
    <row r="139" spans="5:7">
      <c r="E139" s="539"/>
      <c r="F139" s="539"/>
      <c r="G139" s="539"/>
    </row>
    <row r="140" spans="5:7">
      <c r="E140" s="539"/>
      <c r="F140" s="539"/>
      <c r="G140" s="539"/>
    </row>
    <row r="141" spans="5:7">
      <c r="E141" s="539"/>
      <c r="F141" s="539"/>
      <c r="G141" s="539"/>
    </row>
    <row r="142" spans="5:7">
      <c r="E142" s="539"/>
      <c r="F142" s="539"/>
      <c r="G142" s="539"/>
    </row>
    <row r="143" spans="5:7">
      <c r="E143" s="539"/>
      <c r="F143" s="539"/>
      <c r="G143" s="539"/>
    </row>
    <row r="144" spans="5:7">
      <c r="E144" s="539"/>
      <c r="F144" s="539"/>
      <c r="G144" s="539"/>
    </row>
    <row r="145" spans="5:7">
      <c r="E145" s="539"/>
      <c r="F145" s="539"/>
      <c r="G145" s="539"/>
    </row>
    <row r="146" spans="5:7">
      <c r="E146" s="539"/>
      <c r="F146" s="539"/>
      <c r="G146" s="539"/>
    </row>
    <row r="147" spans="5:7">
      <c r="E147" s="539"/>
      <c r="F147" s="539"/>
      <c r="G147" s="539"/>
    </row>
    <row r="148" spans="5:7">
      <c r="E148" s="539"/>
      <c r="F148" s="539"/>
      <c r="G148" s="539"/>
    </row>
    <row r="149" spans="5:7">
      <c r="E149" s="539"/>
      <c r="F149" s="539"/>
      <c r="G149" s="539"/>
    </row>
    <row r="150" spans="5:7">
      <c r="E150" s="539"/>
      <c r="F150" s="539"/>
      <c r="G150" s="539"/>
    </row>
    <row r="151" spans="5:7">
      <c r="E151" s="539"/>
      <c r="F151" s="539"/>
      <c r="G151" s="539"/>
    </row>
    <row r="152" spans="5:7">
      <c r="E152" s="539"/>
      <c r="F152" s="539"/>
      <c r="G152" s="539"/>
    </row>
    <row r="153" spans="5:7">
      <c r="E153" s="539"/>
      <c r="F153" s="539"/>
      <c r="G153" s="539"/>
    </row>
    <row r="154" spans="5:7">
      <c r="E154" s="539"/>
      <c r="F154" s="539"/>
      <c r="G154" s="539"/>
    </row>
    <row r="155" spans="5:7">
      <c r="E155" s="539"/>
      <c r="F155" s="539"/>
      <c r="G155" s="539"/>
    </row>
    <row r="156" spans="5:7">
      <c r="E156" s="539"/>
      <c r="F156" s="539"/>
      <c r="G156" s="539"/>
    </row>
    <row r="157" spans="5:7">
      <c r="E157" s="539"/>
      <c r="F157" s="539"/>
      <c r="G157" s="539"/>
    </row>
    <row r="158" spans="5:7">
      <c r="E158" s="539"/>
      <c r="F158" s="539"/>
      <c r="G158" s="539"/>
    </row>
    <row r="159" spans="5:7">
      <c r="E159" s="539"/>
      <c r="F159" s="539"/>
      <c r="G159" s="539"/>
    </row>
    <row r="160" spans="5:7">
      <c r="E160" s="539"/>
      <c r="F160" s="539"/>
      <c r="G160" s="539"/>
    </row>
    <row r="161" spans="5:7">
      <c r="E161" s="539"/>
      <c r="F161" s="539"/>
      <c r="G161" s="539"/>
    </row>
    <row r="162" spans="5:7">
      <c r="E162" s="539"/>
      <c r="F162" s="539"/>
      <c r="G162" s="539"/>
    </row>
    <row r="163" spans="5:7">
      <c r="E163" s="539"/>
      <c r="F163" s="539"/>
      <c r="G163" s="539"/>
    </row>
    <row r="164" spans="5:7">
      <c r="E164" s="539"/>
      <c r="F164" s="539"/>
      <c r="G164" s="539"/>
    </row>
    <row r="165" spans="5:7">
      <c r="E165" s="539"/>
      <c r="F165" s="539"/>
      <c r="G165" s="539"/>
    </row>
    <row r="166" spans="5:7">
      <c r="E166" s="539"/>
      <c r="F166" s="539"/>
      <c r="G166" s="539"/>
    </row>
    <row r="167" spans="5:7">
      <c r="E167" s="539"/>
      <c r="F167" s="539"/>
      <c r="G167" s="539"/>
    </row>
    <row r="168" spans="5:7">
      <c r="E168" s="539"/>
      <c r="F168" s="539"/>
      <c r="G168" s="539"/>
    </row>
    <row r="169" spans="5:7">
      <c r="E169" s="539"/>
      <c r="F169" s="539"/>
      <c r="G169" s="539"/>
    </row>
    <row r="170" spans="5:7">
      <c r="E170" s="539"/>
      <c r="F170" s="539"/>
      <c r="G170" s="539"/>
    </row>
    <row r="171" spans="5:7">
      <c r="E171" s="539"/>
      <c r="F171" s="539"/>
      <c r="G171" s="539"/>
    </row>
    <row r="172" spans="5:7">
      <c r="E172" s="539"/>
      <c r="F172" s="539"/>
      <c r="G172" s="539"/>
    </row>
    <row r="173" spans="5:7">
      <c r="E173" s="539"/>
      <c r="F173" s="539"/>
      <c r="G173" s="539"/>
    </row>
    <row r="174" spans="5:7">
      <c r="E174" s="539"/>
      <c r="F174" s="539"/>
      <c r="G174" s="539"/>
    </row>
    <row r="175" spans="5:7">
      <c r="E175" s="539"/>
      <c r="F175" s="539"/>
      <c r="G175" s="539"/>
    </row>
    <row r="176" spans="5:7">
      <c r="E176" s="539"/>
      <c r="F176" s="539"/>
      <c r="G176" s="539"/>
    </row>
    <row r="177" spans="5:7">
      <c r="E177" s="539"/>
      <c r="F177" s="539"/>
      <c r="G177" s="539"/>
    </row>
    <row r="178" spans="5:7">
      <c r="E178" s="539"/>
      <c r="F178" s="539"/>
      <c r="G178" s="539"/>
    </row>
    <row r="179" spans="5:7">
      <c r="E179" s="539"/>
      <c r="F179" s="539"/>
      <c r="G179" s="539"/>
    </row>
    <row r="180" spans="5:7">
      <c r="E180" s="539"/>
      <c r="F180" s="539"/>
      <c r="G180" s="539"/>
    </row>
    <row r="181" spans="5:7">
      <c r="E181" s="539"/>
      <c r="F181" s="539"/>
      <c r="G181" s="539"/>
    </row>
    <row r="182" spans="5:7">
      <c r="E182" s="539"/>
      <c r="F182" s="539"/>
      <c r="G182" s="539"/>
    </row>
    <row r="183" spans="5:7">
      <c r="E183" s="539"/>
      <c r="F183" s="539"/>
      <c r="G183" s="539"/>
    </row>
    <row r="184" spans="5:7">
      <c r="E184" s="539"/>
      <c r="F184" s="539"/>
      <c r="G184" s="539"/>
    </row>
    <row r="185" spans="5:7">
      <c r="E185" s="539"/>
      <c r="F185" s="539"/>
      <c r="G185" s="539"/>
    </row>
    <row r="186" spans="5:7">
      <c r="E186" s="539"/>
      <c r="F186" s="539"/>
      <c r="G186" s="539"/>
    </row>
    <row r="187" spans="5:7">
      <c r="E187" s="539"/>
      <c r="F187" s="539"/>
      <c r="G187" s="539"/>
    </row>
    <row r="188" spans="5:7">
      <c r="E188" s="539"/>
      <c r="F188" s="539"/>
      <c r="G188" s="539"/>
    </row>
    <row r="189" spans="5:7">
      <c r="E189" s="539"/>
      <c r="F189" s="539"/>
      <c r="G189" s="539"/>
    </row>
    <row r="190" spans="5:7">
      <c r="E190" s="539"/>
      <c r="F190" s="539"/>
      <c r="G190" s="539"/>
    </row>
    <row r="191" spans="5:7">
      <c r="E191" s="539"/>
      <c r="F191" s="539"/>
      <c r="G191" s="539"/>
    </row>
    <row r="192" spans="5:7">
      <c r="E192" s="539"/>
      <c r="F192" s="539"/>
      <c r="G192" s="539"/>
    </row>
    <row r="193" spans="5:7">
      <c r="E193" s="539"/>
      <c r="F193" s="539"/>
      <c r="G193" s="539"/>
    </row>
    <row r="194" spans="5:7">
      <c r="E194" s="539"/>
      <c r="F194" s="539"/>
      <c r="G194" s="539"/>
    </row>
    <row r="195" spans="5:7">
      <c r="E195" s="539"/>
      <c r="F195" s="539"/>
      <c r="G195" s="539"/>
    </row>
    <row r="196" spans="5:7">
      <c r="E196" s="539"/>
      <c r="F196" s="539"/>
      <c r="G196" s="539"/>
    </row>
    <row r="197" spans="5:7">
      <c r="E197" s="539"/>
      <c r="F197" s="539"/>
      <c r="G197" s="539"/>
    </row>
    <row r="198" spans="5:7">
      <c r="E198" s="539"/>
      <c r="F198" s="539"/>
      <c r="G198" s="539"/>
    </row>
    <row r="199" spans="5:7">
      <c r="E199" s="539"/>
      <c r="F199" s="539"/>
      <c r="G199" s="539"/>
    </row>
    <row r="200" spans="5:7">
      <c r="E200" s="539"/>
      <c r="F200" s="539"/>
      <c r="G200" s="539"/>
    </row>
    <row r="201" spans="5:7">
      <c r="E201" s="539"/>
      <c r="F201" s="539"/>
      <c r="G201" s="539"/>
    </row>
    <row r="202" spans="5:7">
      <c r="E202" s="539"/>
      <c r="F202" s="539"/>
      <c r="G202" s="539"/>
    </row>
    <row r="203" spans="5:7">
      <c r="E203" s="539"/>
      <c r="F203" s="539"/>
      <c r="G203" s="539"/>
    </row>
    <row r="204" spans="5:7">
      <c r="E204" s="539"/>
      <c r="F204" s="539"/>
      <c r="G204" s="539"/>
    </row>
    <row r="205" spans="5:7">
      <c r="E205" s="539"/>
      <c r="F205" s="539"/>
      <c r="G205" s="539"/>
    </row>
    <row r="206" spans="5:7">
      <c r="E206" s="539"/>
      <c r="F206" s="539"/>
      <c r="G206" s="539"/>
    </row>
    <row r="207" spans="5:7">
      <c r="E207" s="539"/>
      <c r="F207" s="539"/>
      <c r="G207" s="539"/>
    </row>
    <row r="208" spans="5:7">
      <c r="E208" s="539"/>
      <c r="F208" s="539"/>
      <c r="G208" s="539"/>
    </row>
    <row r="209" spans="5:7">
      <c r="E209" s="539"/>
      <c r="F209" s="539"/>
      <c r="G209" s="539"/>
    </row>
    <row r="210" spans="5:7">
      <c r="E210" s="539"/>
      <c r="F210" s="539"/>
      <c r="G210" s="539"/>
    </row>
    <row r="211" spans="5:7">
      <c r="E211" s="539"/>
      <c r="F211" s="539"/>
      <c r="G211" s="539"/>
    </row>
    <row r="212" spans="5:7">
      <c r="E212" s="539"/>
      <c r="F212" s="539"/>
      <c r="G212" s="539"/>
    </row>
    <row r="213" spans="5:7">
      <c r="E213" s="539"/>
      <c r="F213" s="539"/>
      <c r="G213" s="539"/>
    </row>
    <row r="214" spans="5:7">
      <c r="E214" s="539"/>
      <c r="F214" s="539"/>
      <c r="G214" s="539"/>
    </row>
    <row r="215" spans="5:7">
      <c r="E215" s="539"/>
      <c r="F215" s="539"/>
      <c r="G215" s="539"/>
    </row>
    <row r="216" spans="5:7">
      <c r="E216" s="539"/>
      <c r="F216" s="539"/>
      <c r="G216" s="539"/>
    </row>
    <row r="217" spans="5:7">
      <c r="E217" s="539"/>
      <c r="F217" s="539"/>
      <c r="G217" s="539"/>
    </row>
    <row r="218" spans="5:7">
      <c r="E218" s="539"/>
      <c r="F218" s="539"/>
      <c r="G218" s="539"/>
    </row>
    <row r="219" spans="5:7">
      <c r="E219" s="539"/>
      <c r="F219" s="539"/>
      <c r="G219" s="539"/>
    </row>
    <row r="220" spans="5:7">
      <c r="E220" s="539"/>
      <c r="F220" s="539"/>
      <c r="G220" s="539"/>
    </row>
    <row r="221" spans="5:7">
      <c r="E221" s="539"/>
      <c r="F221" s="539"/>
      <c r="G221" s="539"/>
    </row>
    <row r="222" spans="5:7">
      <c r="E222" s="539"/>
      <c r="F222" s="539"/>
      <c r="G222" s="539"/>
    </row>
    <row r="223" spans="5:7">
      <c r="E223" s="539"/>
      <c r="F223" s="539"/>
      <c r="G223" s="539"/>
    </row>
    <row r="224" spans="5:7">
      <c r="E224" s="539"/>
      <c r="F224" s="539"/>
      <c r="G224" s="539"/>
    </row>
    <row r="225" spans="5:7">
      <c r="E225" s="539"/>
      <c r="F225" s="539"/>
      <c r="G225" s="539"/>
    </row>
    <row r="226" spans="5:7">
      <c r="E226" s="539"/>
      <c r="F226" s="539"/>
      <c r="G226" s="539"/>
    </row>
    <row r="227" spans="5:7">
      <c r="E227" s="539"/>
      <c r="F227" s="539"/>
      <c r="G227" s="539"/>
    </row>
    <row r="228" spans="5:7">
      <c r="E228" s="539"/>
      <c r="F228" s="539"/>
      <c r="G228" s="539"/>
    </row>
    <row r="229" spans="5:7">
      <c r="E229" s="539"/>
      <c r="F229" s="539"/>
      <c r="G229" s="539"/>
    </row>
    <row r="230" spans="5:7">
      <c r="E230" s="539"/>
      <c r="F230" s="539"/>
      <c r="G230" s="539"/>
    </row>
    <row r="231" spans="5:7">
      <c r="E231" s="539"/>
      <c r="F231" s="539"/>
      <c r="G231" s="539"/>
    </row>
    <row r="232" spans="5:7">
      <c r="E232" s="539"/>
      <c r="F232" s="539"/>
      <c r="G232" s="539"/>
    </row>
    <row r="233" spans="5:7">
      <c r="E233" s="539"/>
      <c r="F233" s="539"/>
      <c r="G233" s="539"/>
    </row>
    <row r="234" spans="5:7">
      <c r="E234" s="539"/>
      <c r="F234" s="539"/>
      <c r="G234" s="539"/>
    </row>
    <row r="235" spans="5:7">
      <c r="E235" s="539"/>
      <c r="F235" s="539"/>
      <c r="G235" s="539"/>
    </row>
    <row r="236" spans="5:7">
      <c r="E236" s="539"/>
      <c r="F236" s="539"/>
      <c r="G236" s="539"/>
    </row>
    <row r="237" spans="5:7">
      <c r="E237" s="539"/>
      <c r="F237" s="539"/>
      <c r="G237" s="539"/>
    </row>
    <row r="238" spans="5:7">
      <c r="E238" s="539"/>
      <c r="F238" s="539"/>
      <c r="G238" s="539"/>
    </row>
    <row r="239" spans="5:7">
      <c r="E239" s="539"/>
      <c r="F239" s="539"/>
      <c r="G239" s="539"/>
    </row>
    <row r="240" spans="5:7">
      <c r="E240" s="539"/>
      <c r="F240" s="539"/>
      <c r="G240" s="539"/>
    </row>
    <row r="241" spans="5:7">
      <c r="E241" s="539"/>
      <c r="F241" s="539"/>
      <c r="G241" s="539"/>
    </row>
    <row r="242" spans="5:7">
      <c r="E242" s="539"/>
      <c r="F242" s="539"/>
      <c r="G242" s="539"/>
    </row>
    <row r="243" spans="5:7">
      <c r="E243" s="539"/>
      <c r="F243" s="539"/>
      <c r="G243" s="539"/>
    </row>
    <row r="244" spans="5:7">
      <c r="E244" s="539"/>
      <c r="F244" s="539"/>
      <c r="G244" s="539"/>
    </row>
    <row r="245" spans="5:7">
      <c r="E245" s="539"/>
      <c r="F245" s="539"/>
      <c r="G245" s="539"/>
    </row>
    <row r="246" spans="5:7">
      <c r="E246" s="539"/>
      <c r="F246" s="539"/>
      <c r="G246" s="539"/>
    </row>
    <row r="247" spans="5:7">
      <c r="E247" s="539"/>
      <c r="F247" s="539"/>
      <c r="G247" s="539"/>
    </row>
    <row r="248" spans="5:7">
      <c r="E248" s="539"/>
      <c r="F248" s="539"/>
      <c r="G248" s="539"/>
    </row>
    <row r="249" spans="5:7">
      <c r="E249" s="539"/>
      <c r="F249" s="539"/>
      <c r="G249" s="539"/>
    </row>
    <row r="250" spans="5:7">
      <c r="E250" s="539"/>
      <c r="F250" s="539"/>
      <c r="G250" s="539"/>
    </row>
    <row r="251" spans="5:7">
      <c r="E251" s="539"/>
      <c r="F251" s="539"/>
      <c r="G251" s="539"/>
    </row>
    <row r="252" spans="5:7">
      <c r="E252" s="539"/>
      <c r="F252" s="539"/>
      <c r="G252" s="539"/>
    </row>
    <row r="253" spans="5:7">
      <c r="E253" s="539"/>
      <c r="F253" s="539"/>
      <c r="G253" s="539"/>
    </row>
    <row r="254" spans="5:7">
      <c r="E254" s="539"/>
      <c r="F254" s="539"/>
      <c r="G254" s="539"/>
    </row>
    <row r="255" spans="5:7">
      <c r="E255" s="539"/>
      <c r="F255" s="539"/>
      <c r="G255" s="539"/>
    </row>
    <row r="256" spans="5:7">
      <c r="E256" s="539"/>
      <c r="F256" s="539"/>
      <c r="G256" s="539"/>
    </row>
    <row r="257" spans="5:7">
      <c r="E257" s="539"/>
      <c r="F257" s="539"/>
      <c r="G257" s="539"/>
    </row>
    <row r="258" spans="5:7">
      <c r="E258" s="539"/>
      <c r="F258" s="539"/>
      <c r="G258" s="539"/>
    </row>
    <row r="259" spans="5:7">
      <c r="E259" s="539"/>
      <c r="F259" s="539"/>
      <c r="G259" s="539"/>
    </row>
    <row r="260" spans="5:7">
      <c r="E260" s="539"/>
      <c r="F260" s="539"/>
      <c r="G260" s="539"/>
    </row>
    <row r="261" spans="5:7">
      <c r="E261" s="539"/>
      <c r="F261" s="539"/>
      <c r="G261" s="539"/>
    </row>
    <row r="262" spans="5:7">
      <c r="E262" s="539"/>
      <c r="F262" s="539"/>
      <c r="G262" s="539"/>
    </row>
    <row r="263" spans="5:7">
      <c r="E263" s="539"/>
      <c r="F263" s="539"/>
      <c r="G263" s="539"/>
    </row>
    <row r="264" spans="5:7">
      <c r="E264" s="539"/>
      <c r="F264" s="539"/>
      <c r="G264" s="539"/>
    </row>
    <row r="265" spans="5:7">
      <c r="E265" s="539"/>
      <c r="F265" s="539"/>
      <c r="G265" s="539"/>
    </row>
    <row r="266" spans="5:7">
      <c r="E266" s="539"/>
      <c r="F266" s="539"/>
      <c r="G266" s="539"/>
    </row>
    <row r="267" spans="5:7">
      <c r="E267" s="539"/>
      <c r="F267" s="539"/>
      <c r="G267" s="539"/>
    </row>
    <row r="268" spans="5:7">
      <c r="E268" s="539"/>
      <c r="F268" s="539"/>
      <c r="G268" s="539"/>
    </row>
    <row r="269" spans="5:7">
      <c r="E269" s="539"/>
      <c r="F269" s="539"/>
      <c r="G269" s="539"/>
    </row>
    <row r="270" spans="5:7">
      <c r="E270" s="539"/>
      <c r="F270" s="539"/>
      <c r="G270" s="539"/>
    </row>
    <row r="271" spans="5:7">
      <c r="E271" s="539"/>
      <c r="F271" s="539"/>
      <c r="G271" s="539"/>
    </row>
    <row r="272" spans="5:7">
      <c r="E272" s="539"/>
      <c r="F272" s="539"/>
      <c r="G272" s="539"/>
    </row>
    <row r="273" spans="5:7">
      <c r="E273" s="539"/>
      <c r="F273" s="539"/>
      <c r="G273" s="539"/>
    </row>
    <row r="274" spans="5:7">
      <c r="E274" s="539"/>
      <c r="F274" s="539"/>
      <c r="G274" s="539"/>
    </row>
    <row r="275" spans="5:7">
      <c r="E275" s="539"/>
      <c r="F275" s="539"/>
      <c r="G275" s="539"/>
    </row>
    <row r="276" spans="5:7">
      <c r="E276" s="539"/>
      <c r="F276" s="539"/>
      <c r="G276" s="539"/>
    </row>
    <row r="277" spans="5:7">
      <c r="E277" s="539"/>
      <c r="F277" s="539"/>
      <c r="G277" s="539"/>
    </row>
    <row r="278" spans="5:7">
      <c r="E278" s="539"/>
      <c r="F278" s="539"/>
      <c r="G278" s="539"/>
    </row>
    <row r="279" spans="5:7">
      <c r="E279" s="539"/>
      <c r="F279" s="539"/>
      <c r="G279" s="539"/>
    </row>
    <row r="280" spans="5:7">
      <c r="E280" s="539"/>
      <c r="F280" s="539"/>
      <c r="G280" s="539"/>
    </row>
    <row r="281" spans="5:7">
      <c r="E281" s="539"/>
      <c r="F281" s="539"/>
      <c r="G281" s="539"/>
    </row>
    <row r="282" spans="5:7">
      <c r="E282" s="539"/>
      <c r="F282" s="539"/>
      <c r="G282" s="539"/>
    </row>
    <row r="283" spans="5:7">
      <c r="E283" s="539"/>
      <c r="F283" s="539"/>
      <c r="G283" s="539"/>
    </row>
    <row r="284" spans="5:7">
      <c r="E284" s="539"/>
      <c r="F284" s="539"/>
      <c r="G284" s="539"/>
    </row>
    <row r="285" spans="5:7">
      <c r="E285" s="539"/>
      <c r="F285" s="539"/>
      <c r="G285" s="539"/>
    </row>
    <row r="286" spans="5:7">
      <c r="E286" s="539"/>
      <c r="F286" s="539"/>
      <c r="G286" s="539"/>
    </row>
    <row r="287" spans="5:7">
      <c r="E287" s="539"/>
      <c r="F287" s="539"/>
      <c r="G287" s="539"/>
    </row>
    <row r="288" spans="5:7">
      <c r="E288" s="539"/>
      <c r="F288" s="539"/>
      <c r="G288" s="539"/>
    </row>
    <row r="289" spans="5:7">
      <c r="E289" s="539"/>
      <c r="F289" s="539"/>
      <c r="G289" s="539"/>
    </row>
    <row r="290" spans="5:7">
      <c r="E290" s="539"/>
      <c r="F290" s="539"/>
      <c r="G290" s="539"/>
    </row>
    <row r="291" spans="5:7">
      <c r="E291" s="539"/>
      <c r="F291" s="539"/>
      <c r="G291" s="539"/>
    </row>
    <row r="292" spans="5:7">
      <c r="E292" s="539"/>
      <c r="F292" s="539"/>
      <c r="G292" s="539"/>
    </row>
    <row r="293" spans="5:7">
      <c r="E293" s="539"/>
      <c r="F293" s="539"/>
      <c r="G293" s="539"/>
    </row>
    <row r="294" spans="5:7">
      <c r="E294" s="539"/>
      <c r="F294" s="539"/>
      <c r="G294" s="539"/>
    </row>
    <row r="295" spans="5:7">
      <c r="E295" s="539"/>
      <c r="F295" s="539"/>
      <c r="G295" s="539"/>
    </row>
    <row r="296" spans="5:7">
      <c r="E296" s="539"/>
      <c r="F296" s="539"/>
      <c r="G296" s="539"/>
    </row>
    <row r="297" spans="5:7">
      <c r="E297" s="539"/>
      <c r="F297" s="539"/>
      <c r="G297" s="539"/>
    </row>
    <row r="298" spans="5:7">
      <c r="E298" s="539"/>
      <c r="F298" s="539"/>
      <c r="G298" s="539"/>
    </row>
    <row r="299" spans="5:7">
      <c r="E299" s="539"/>
      <c r="F299" s="539"/>
      <c r="G299" s="539"/>
    </row>
    <row r="300" spans="5:7">
      <c r="E300" s="539"/>
      <c r="F300" s="539"/>
      <c r="G300" s="539"/>
    </row>
    <row r="301" spans="5:7">
      <c r="E301" s="539"/>
      <c r="F301" s="539"/>
      <c r="G301" s="539"/>
    </row>
    <row r="302" spans="5:7">
      <c r="E302" s="539"/>
      <c r="F302" s="539"/>
      <c r="G302" s="539"/>
    </row>
    <row r="303" spans="5:7">
      <c r="E303" s="539"/>
      <c r="F303" s="539"/>
      <c r="G303" s="539"/>
    </row>
    <row r="304" spans="5:7">
      <c r="E304" s="539"/>
      <c r="F304" s="539"/>
      <c r="G304" s="539"/>
    </row>
    <row r="305" spans="5:7">
      <c r="E305" s="539"/>
      <c r="F305" s="539"/>
      <c r="G305" s="539"/>
    </row>
    <row r="306" spans="5:7">
      <c r="E306" s="539"/>
      <c r="F306" s="539"/>
      <c r="G306" s="539"/>
    </row>
    <row r="307" spans="5:7">
      <c r="E307" s="539"/>
      <c r="F307" s="539"/>
      <c r="G307" s="539"/>
    </row>
    <row r="308" spans="5:7">
      <c r="E308" s="539"/>
      <c r="F308" s="539"/>
      <c r="G308" s="539"/>
    </row>
    <row r="309" spans="5:7">
      <c r="E309" s="539"/>
      <c r="F309" s="539"/>
      <c r="G309" s="539"/>
    </row>
    <row r="310" spans="5:7">
      <c r="E310" s="539"/>
      <c r="F310" s="539"/>
      <c r="G310" s="539"/>
    </row>
    <row r="311" spans="5:7">
      <c r="E311" s="539"/>
      <c r="F311" s="539"/>
      <c r="G311" s="539"/>
    </row>
    <row r="312" spans="5:7">
      <c r="E312" s="539"/>
      <c r="F312" s="539"/>
      <c r="G312" s="539"/>
    </row>
    <row r="313" spans="5:7">
      <c r="E313" s="539"/>
      <c r="F313" s="539"/>
      <c r="G313" s="539"/>
    </row>
    <row r="314" spans="5:7">
      <c r="E314" s="539"/>
      <c r="F314" s="539"/>
      <c r="G314" s="539"/>
    </row>
    <row r="315" spans="5:7">
      <c r="E315" s="539"/>
      <c r="F315" s="539"/>
      <c r="G315" s="539"/>
    </row>
    <row r="316" spans="5:7">
      <c r="E316" s="539"/>
      <c r="F316" s="539"/>
      <c r="G316" s="539"/>
    </row>
    <row r="317" spans="5:7">
      <c r="E317" s="539"/>
      <c r="F317" s="539"/>
      <c r="G317" s="539"/>
    </row>
    <row r="318" spans="5:7">
      <c r="E318" s="539"/>
      <c r="F318" s="539"/>
      <c r="G318" s="539"/>
    </row>
    <row r="319" spans="5:7">
      <c r="E319" s="539"/>
      <c r="F319" s="539"/>
      <c r="G319" s="539"/>
    </row>
    <row r="320" spans="5:7">
      <c r="E320" s="539"/>
      <c r="F320" s="539"/>
      <c r="G320" s="539"/>
    </row>
    <row r="321" spans="5:7">
      <c r="E321" s="539"/>
      <c r="F321" s="539"/>
      <c r="G321" s="539"/>
    </row>
    <row r="322" spans="5:7">
      <c r="E322" s="539"/>
      <c r="F322" s="539"/>
      <c r="G322" s="539"/>
    </row>
    <row r="323" spans="5:7">
      <c r="E323" s="539"/>
      <c r="F323" s="539"/>
      <c r="G323" s="539"/>
    </row>
    <row r="324" spans="5:7">
      <c r="E324" s="539"/>
      <c r="F324" s="539"/>
      <c r="G324" s="539"/>
    </row>
    <row r="325" spans="5:7">
      <c r="E325" s="539"/>
      <c r="F325" s="539"/>
      <c r="G325" s="539"/>
    </row>
    <row r="326" spans="5:7">
      <c r="E326" s="539"/>
      <c r="F326" s="539"/>
      <c r="G326" s="539"/>
    </row>
    <row r="327" spans="5:7">
      <c r="E327" s="539"/>
      <c r="F327" s="539"/>
      <c r="G327" s="539"/>
    </row>
    <row r="328" spans="5:7">
      <c r="E328" s="539"/>
      <c r="F328" s="539"/>
      <c r="G328" s="539"/>
    </row>
    <row r="329" spans="5:7">
      <c r="E329" s="539"/>
      <c r="F329" s="539"/>
      <c r="G329" s="539"/>
    </row>
    <row r="330" spans="5:7">
      <c r="E330" s="539"/>
      <c r="F330" s="539"/>
      <c r="G330" s="539"/>
    </row>
    <row r="331" spans="5:7">
      <c r="E331" s="539"/>
      <c r="F331" s="539"/>
      <c r="G331" s="539"/>
    </row>
    <row r="332" spans="5:7">
      <c r="E332" s="539"/>
      <c r="F332" s="539"/>
      <c r="G332" s="539"/>
    </row>
    <row r="333" spans="5:7">
      <c r="E333" s="539"/>
      <c r="F333" s="539"/>
      <c r="G333" s="539"/>
    </row>
    <row r="334" spans="5:7">
      <c r="E334" s="539"/>
      <c r="F334" s="539"/>
      <c r="G334" s="539"/>
    </row>
    <row r="335" spans="5:7">
      <c r="E335" s="539"/>
      <c r="F335" s="539"/>
      <c r="G335" s="539"/>
    </row>
    <row r="336" spans="5:7">
      <c r="E336" s="539"/>
      <c r="F336" s="539"/>
      <c r="G336" s="539"/>
    </row>
    <row r="337" spans="5:7">
      <c r="E337" s="539"/>
      <c r="F337" s="539"/>
      <c r="G337" s="539"/>
    </row>
    <row r="338" spans="5:7">
      <c r="E338" s="539"/>
      <c r="F338" s="539"/>
      <c r="G338" s="539"/>
    </row>
    <row r="339" spans="5:7">
      <c r="E339" s="539"/>
      <c r="F339" s="539"/>
      <c r="G339" s="539"/>
    </row>
    <row r="340" spans="5:7">
      <c r="E340" s="539"/>
      <c r="F340" s="539"/>
      <c r="G340" s="539"/>
    </row>
    <row r="341" spans="5:7">
      <c r="E341" s="539"/>
      <c r="F341" s="539"/>
      <c r="G341" s="539"/>
    </row>
    <row r="342" spans="5:7">
      <c r="E342" s="539"/>
      <c r="F342" s="539"/>
      <c r="G342" s="539"/>
    </row>
    <row r="343" spans="5:7">
      <c r="E343" s="539"/>
      <c r="F343" s="539"/>
      <c r="G343" s="539"/>
    </row>
    <row r="344" spans="5:7">
      <c r="E344" s="539"/>
      <c r="F344" s="539"/>
      <c r="G344" s="539"/>
    </row>
    <row r="345" spans="5:7">
      <c r="E345" s="539"/>
      <c r="F345" s="539"/>
      <c r="G345" s="539"/>
    </row>
    <row r="346" spans="5:7">
      <c r="E346" s="539"/>
      <c r="F346" s="539"/>
      <c r="G346" s="539"/>
    </row>
    <row r="347" spans="5:7">
      <c r="E347" s="539"/>
      <c r="F347" s="539"/>
      <c r="G347" s="539"/>
    </row>
    <row r="348" spans="5:7">
      <c r="E348" s="539"/>
      <c r="F348" s="539"/>
      <c r="G348" s="539"/>
    </row>
    <row r="349" spans="5:7">
      <c r="E349" s="539"/>
      <c r="F349" s="539"/>
      <c r="G349" s="539"/>
    </row>
    <row r="350" spans="5:7">
      <c r="E350" s="539"/>
      <c r="F350" s="539"/>
      <c r="G350" s="539"/>
    </row>
    <row r="351" spans="5:7">
      <c r="E351" s="539"/>
      <c r="F351" s="539"/>
      <c r="G351" s="539"/>
    </row>
    <row r="352" spans="5:7">
      <c r="E352" s="539"/>
      <c r="F352" s="539"/>
      <c r="G352" s="539"/>
    </row>
    <row r="353" spans="5:7">
      <c r="E353" s="539"/>
      <c r="F353" s="539"/>
      <c r="G353" s="539"/>
    </row>
    <row r="354" spans="5:7">
      <c r="E354" s="539"/>
      <c r="F354" s="539"/>
      <c r="G354" s="539"/>
    </row>
    <row r="355" spans="5:7">
      <c r="E355" s="539"/>
      <c r="F355" s="539"/>
      <c r="G355" s="539"/>
    </row>
    <row r="356" spans="5:7">
      <c r="E356" s="539"/>
      <c r="F356" s="539"/>
      <c r="G356" s="539"/>
    </row>
    <row r="357" spans="5:7">
      <c r="E357" s="539"/>
      <c r="F357" s="539"/>
      <c r="G357" s="539"/>
    </row>
    <row r="358" spans="5:7">
      <c r="E358" s="539"/>
      <c r="F358" s="539"/>
      <c r="G358" s="539"/>
    </row>
    <row r="359" spans="5:7">
      <c r="E359" s="539"/>
      <c r="F359" s="539"/>
      <c r="G359" s="539"/>
    </row>
    <row r="360" spans="5:7">
      <c r="E360" s="539"/>
      <c r="F360" s="539"/>
      <c r="G360" s="539"/>
    </row>
    <row r="361" spans="5:7">
      <c r="E361" s="539"/>
      <c r="F361" s="539"/>
      <c r="G361" s="539"/>
    </row>
    <row r="362" spans="5:7">
      <c r="E362" s="539"/>
      <c r="F362" s="539"/>
      <c r="G362" s="539"/>
    </row>
    <row r="363" spans="5:7">
      <c r="E363" s="539"/>
      <c r="F363" s="539"/>
      <c r="G363" s="539"/>
    </row>
    <row r="364" spans="5:7">
      <c r="E364" s="539"/>
      <c r="F364" s="539"/>
      <c r="G364" s="539"/>
    </row>
    <row r="365" spans="5:7">
      <c r="E365" s="539"/>
      <c r="F365" s="539"/>
      <c r="G365" s="539"/>
    </row>
    <row r="366" spans="5:7">
      <c r="E366" s="539"/>
      <c r="F366" s="539"/>
      <c r="G366" s="539"/>
    </row>
    <row r="367" spans="5:7">
      <c r="E367" s="539"/>
      <c r="F367" s="539"/>
      <c r="G367" s="539"/>
    </row>
    <row r="368" spans="5:7">
      <c r="E368" s="539"/>
      <c r="F368" s="539"/>
      <c r="G368" s="539"/>
    </row>
    <row r="369" spans="5:7">
      <c r="E369" s="539"/>
      <c r="F369" s="539"/>
      <c r="G369" s="539"/>
    </row>
    <row r="370" spans="5:7">
      <c r="E370" s="539"/>
      <c r="F370" s="539"/>
      <c r="G370" s="539"/>
    </row>
    <row r="371" spans="5:7">
      <c r="E371" s="539"/>
      <c r="F371" s="539"/>
      <c r="G371" s="539"/>
    </row>
    <row r="372" spans="5:7">
      <c r="E372" s="539"/>
      <c r="F372" s="539"/>
      <c r="G372" s="539"/>
    </row>
    <row r="373" spans="5:7">
      <c r="E373" s="539"/>
      <c r="F373" s="539"/>
      <c r="G373" s="539"/>
    </row>
    <row r="374" spans="5:7">
      <c r="E374" s="539"/>
      <c r="F374" s="539"/>
      <c r="G374" s="539"/>
    </row>
    <row r="375" spans="5:7">
      <c r="E375" s="539"/>
      <c r="F375" s="539"/>
      <c r="G375" s="539"/>
    </row>
    <row r="376" spans="5:7">
      <c r="E376" s="539"/>
      <c r="F376" s="539"/>
      <c r="G376" s="539"/>
    </row>
    <row r="377" spans="5:7">
      <c r="E377" s="539"/>
      <c r="F377" s="539"/>
      <c r="G377" s="539"/>
    </row>
    <row r="378" spans="5:7">
      <c r="E378" s="539"/>
      <c r="F378" s="539"/>
      <c r="G378" s="539"/>
    </row>
    <row r="379" spans="5:7">
      <c r="E379" s="539"/>
      <c r="F379" s="539"/>
      <c r="G379" s="539"/>
    </row>
    <row r="380" spans="5:7">
      <c r="E380" s="539"/>
      <c r="F380" s="539"/>
      <c r="G380" s="539"/>
    </row>
    <row r="381" spans="5:7">
      <c r="E381" s="539"/>
      <c r="F381" s="539"/>
      <c r="G381" s="539"/>
    </row>
    <row r="382" spans="5:7">
      <c r="E382" s="539"/>
      <c r="F382" s="539"/>
      <c r="G382" s="539"/>
    </row>
    <row r="383" spans="5:7">
      <c r="E383" s="539"/>
      <c r="F383" s="539"/>
      <c r="G383" s="539"/>
    </row>
    <row r="384" spans="5:7">
      <c r="E384" s="539"/>
      <c r="F384" s="539"/>
      <c r="G384" s="539"/>
    </row>
    <row r="385" spans="5:7">
      <c r="E385" s="539"/>
      <c r="F385" s="539"/>
      <c r="G385" s="539"/>
    </row>
    <row r="386" spans="5:7">
      <c r="E386" s="539"/>
      <c r="F386" s="539"/>
      <c r="G386" s="539"/>
    </row>
    <row r="387" spans="5:7">
      <c r="E387" s="539"/>
      <c r="F387" s="539"/>
      <c r="G387" s="539"/>
    </row>
    <row r="388" spans="5:7">
      <c r="E388" s="539"/>
      <c r="F388" s="539"/>
      <c r="G388" s="539"/>
    </row>
    <row r="389" spans="5:7">
      <c r="E389" s="539"/>
      <c r="F389" s="539"/>
      <c r="G389" s="539"/>
    </row>
    <row r="390" spans="5:7">
      <c r="E390" s="539"/>
      <c r="F390" s="539"/>
      <c r="G390" s="539"/>
    </row>
    <row r="391" spans="5:7">
      <c r="E391" s="539"/>
      <c r="F391" s="539"/>
      <c r="G391" s="539"/>
    </row>
    <row r="392" spans="5:7">
      <c r="E392" s="539"/>
      <c r="F392" s="539"/>
      <c r="G392" s="539"/>
    </row>
    <row r="393" spans="5:7">
      <c r="E393" s="539"/>
      <c r="F393" s="539"/>
      <c r="G393" s="539"/>
    </row>
    <row r="394" spans="5:7">
      <c r="E394" s="539"/>
      <c r="F394" s="539"/>
      <c r="G394" s="539"/>
    </row>
    <row r="395" spans="5:7">
      <c r="E395" s="539"/>
      <c r="F395" s="539"/>
      <c r="G395" s="539"/>
    </row>
    <row r="396" spans="5:7">
      <c r="E396" s="539"/>
      <c r="F396" s="539"/>
      <c r="G396" s="539"/>
    </row>
    <row r="397" spans="5:7">
      <c r="E397" s="539"/>
      <c r="F397" s="539"/>
      <c r="G397" s="539"/>
    </row>
    <row r="398" spans="5:7">
      <c r="E398" s="539"/>
      <c r="F398" s="539"/>
      <c r="G398" s="539"/>
    </row>
    <row r="399" spans="5:7">
      <c r="E399" s="539"/>
      <c r="F399" s="539"/>
      <c r="G399" s="539"/>
    </row>
    <row r="400" spans="5:7">
      <c r="E400" s="539"/>
      <c r="F400" s="539"/>
      <c r="G400" s="539"/>
    </row>
    <row r="401" spans="5:7">
      <c r="E401" s="539"/>
      <c r="F401" s="539"/>
      <c r="G401" s="539"/>
    </row>
    <row r="402" spans="5:7">
      <c r="E402" s="539"/>
      <c r="F402" s="539"/>
      <c r="G402" s="539"/>
    </row>
    <row r="403" spans="5:7">
      <c r="E403" s="539"/>
      <c r="F403" s="539"/>
      <c r="G403" s="539"/>
    </row>
    <row r="404" spans="5:7">
      <c r="E404" s="539"/>
      <c r="F404" s="539"/>
      <c r="G404" s="539"/>
    </row>
    <row r="405" spans="5:7">
      <c r="E405" s="539"/>
      <c r="F405" s="539"/>
      <c r="G405" s="539"/>
    </row>
    <row r="406" spans="5:7">
      <c r="E406" s="539"/>
      <c r="F406" s="539"/>
      <c r="G406" s="539"/>
    </row>
    <row r="407" spans="5:7">
      <c r="E407" s="539"/>
      <c r="F407" s="539"/>
      <c r="G407" s="539"/>
    </row>
    <row r="408" spans="5:7">
      <c r="E408" s="539"/>
      <c r="F408" s="539"/>
      <c r="G408" s="539"/>
    </row>
    <row r="409" spans="5:7">
      <c r="E409" s="539"/>
      <c r="F409" s="539"/>
      <c r="G409" s="539"/>
    </row>
    <row r="410" spans="5:7">
      <c r="E410" s="539"/>
      <c r="F410" s="539"/>
      <c r="G410" s="539"/>
    </row>
    <row r="411" spans="5:7">
      <c r="E411" s="539"/>
      <c r="F411" s="539"/>
      <c r="G411" s="539"/>
    </row>
    <row r="412" spans="5:7">
      <c r="E412" s="539"/>
      <c r="F412" s="539"/>
      <c r="G412" s="539"/>
    </row>
    <row r="413" spans="5:7">
      <c r="E413" s="539"/>
      <c r="F413" s="539"/>
      <c r="G413" s="539"/>
    </row>
    <row r="414" spans="5:7">
      <c r="E414" s="539"/>
      <c r="F414" s="539"/>
      <c r="G414" s="539"/>
    </row>
    <row r="415" spans="5:7">
      <c r="E415" s="539"/>
      <c r="F415" s="539"/>
      <c r="G415" s="539"/>
    </row>
    <row r="416" spans="5:7">
      <c r="E416" s="539"/>
      <c r="F416" s="539"/>
      <c r="G416" s="539"/>
    </row>
    <row r="417" spans="5:7">
      <c r="E417" s="539"/>
      <c r="F417" s="539"/>
      <c r="G417" s="539"/>
    </row>
    <row r="418" spans="5:7">
      <c r="E418" s="539"/>
      <c r="F418" s="539"/>
      <c r="G418" s="539"/>
    </row>
    <row r="419" spans="5:7">
      <c r="E419" s="539"/>
      <c r="F419" s="539"/>
      <c r="G419" s="539"/>
    </row>
    <row r="420" spans="5:7">
      <c r="E420" s="539"/>
      <c r="F420" s="539"/>
      <c r="G420" s="539"/>
    </row>
    <row r="421" spans="5:7">
      <c r="E421" s="539"/>
      <c r="F421" s="539"/>
      <c r="G421" s="539"/>
    </row>
    <row r="422" spans="5:7">
      <c r="E422" s="539"/>
      <c r="F422" s="539"/>
      <c r="G422" s="539"/>
    </row>
    <row r="423" spans="5:7">
      <c r="E423" s="539"/>
      <c r="F423" s="539"/>
      <c r="G423" s="539"/>
    </row>
    <row r="424" spans="5:7">
      <c r="E424" s="539"/>
      <c r="F424" s="539"/>
      <c r="G424" s="539"/>
    </row>
    <row r="425" spans="5:7">
      <c r="E425" s="539"/>
      <c r="F425" s="539"/>
      <c r="G425" s="539"/>
    </row>
    <row r="426" spans="5:7">
      <c r="E426" s="539"/>
      <c r="F426" s="539"/>
      <c r="G426" s="539"/>
    </row>
    <row r="427" spans="5:7">
      <c r="E427" s="539"/>
      <c r="F427" s="539"/>
      <c r="G427" s="539"/>
    </row>
    <row r="428" spans="5:7">
      <c r="E428" s="539"/>
      <c r="F428" s="539"/>
      <c r="G428" s="539"/>
    </row>
    <row r="429" spans="5:7">
      <c r="E429" s="539"/>
      <c r="F429" s="539"/>
      <c r="G429" s="539"/>
    </row>
    <row r="430" spans="5:7">
      <c r="E430" s="539"/>
      <c r="F430" s="539"/>
      <c r="G430" s="539"/>
    </row>
    <row r="431" spans="5:7">
      <c r="E431" s="539"/>
      <c r="F431" s="539"/>
      <c r="G431" s="539"/>
    </row>
    <row r="432" spans="5:7">
      <c r="E432" s="539"/>
      <c r="F432" s="539"/>
      <c r="G432" s="539"/>
    </row>
    <row r="433" spans="5:7">
      <c r="E433" s="539"/>
      <c r="F433" s="539"/>
      <c r="G433" s="539"/>
    </row>
    <row r="434" spans="5:7">
      <c r="E434" s="539"/>
      <c r="F434" s="539"/>
      <c r="G434" s="539"/>
    </row>
    <row r="435" spans="5:7">
      <c r="E435" s="539"/>
      <c r="F435" s="539"/>
      <c r="G435" s="539"/>
    </row>
    <row r="436" spans="5:7">
      <c r="E436" s="539"/>
      <c r="F436" s="539"/>
      <c r="G436" s="539"/>
    </row>
    <row r="437" spans="5:7">
      <c r="E437" s="539"/>
      <c r="F437" s="539"/>
      <c r="G437" s="539"/>
    </row>
    <row r="438" spans="5:7">
      <c r="E438" s="539"/>
      <c r="F438" s="539"/>
      <c r="G438" s="539"/>
    </row>
    <row r="439" spans="5:7">
      <c r="E439" s="539"/>
      <c r="F439" s="539"/>
      <c r="G439" s="539"/>
    </row>
    <row r="440" spans="5:7">
      <c r="E440" s="539"/>
      <c r="F440" s="539"/>
      <c r="G440" s="539"/>
    </row>
    <row r="441" spans="5:7">
      <c r="E441" s="539"/>
      <c r="F441" s="539"/>
      <c r="G441" s="539"/>
    </row>
    <row r="442" spans="5:7">
      <c r="E442" s="539"/>
      <c r="F442" s="539"/>
      <c r="G442" s="539"/>
    </row>
    <row r="443" spans="5:7">
      <c r="E443" s="539"/>
      <c r="F443" s="539"/>
      <c r="G443" s="539"/>
    </row>
    <row r="444" spans="5:7">
      <c r="E444" s="539"/>
      <c r="F444" s="539"/>
      <c r="G444" s="539"/>
    </row>
    <row r="445" spans="5:7">
      <c r="E445" s="539"/>
      <c r="F445" s="539"/>
      <c r="G445" s="539"/>
    </row>
    <row r="446" spans="5:7">
      <c r="E446" s="539"/>
      <c r="F446" s="539"/>
      <c r="G446" s="539"/>
    </row>
    <row r="447" spans="5:7">
      <c r="E447" s="539"/>
      <c r="F447" s="539"/>
      <c r="G447" s="539"/>
    </row>
    <row r="448" spans="5:7">
      <c r="E448" s="539"/>
      <c r="F448" s="539"/>
      <c r="G448" s="539"/>
    </row>
    <row r="449" spans="5:7">
      <c r="E449" s="539"/>
      <c r="F449" s="539"/>
      <c r="G449" s="539"/>
    </row>
    <row r="450" spans="5:7">
      <c r="E450" s="539"/>
      <c r="F450" s="539"/>
      <c r="G450" s="539"/>
    </row>
  </sheetData>
  <customSheetViews>
    <customSheetView guid="{F1DC5514-577A-46EB-866C-26F0BED2C286}" scale="80" outlineSymbols="0" fitToPage="1" view="pageBreakPreview">
      <pane ySplit="12" topLeftCell="A13" activePane="bottomLeft" state="frozen"/>
      <selection pane="bottomLeft" sqref="A1:H1"/>
      <rowBreaks count="1" manualBreakCount="1">
        <brk id="11" max="16383" man="1"/>
      </rowBreaks>
      <pageMargins left="0.75" right="0.5" top="0.5" bottom="1" header="0.5" footer="0.5"/>
      <printOptions horizontalCentered="1"/>
      <pageSetup scale="83" firstPageNumber="28" orientation="landscape" useFirstPageNumber="1" horizontalDpi="4294967292" verticalDpi="4294967292" r:id="rId1"/>
      <headerFooter alignWithMargins="0"/>
    </customSheetView>
    <customSheetView guid="{63AFAF34-E340-4B5E-A289-FFB7051CA9B6}" scale="80" outlineSymbols="0" fitToPage="1" view="pageBreakPreview">
      <pane ySplit="12" topLeftCell="A13" activePane="bottomLeft" state="frozen"/>
      <selection pane="bottomLeft" activeCell="G15" sqref="G15"/>
      <rowBreaks count="1" manualBreakCount="1">
        <brk id="11" max="16383" man="1"/>
      </rowBreaks>
      <pageMargins left="0.75" right="0.5" top="0.5" bottom="1" header="0.5" footer="0.5"/>
      <printOptions horizontalCentered="1"/>
      <pageSetup scale="67" firstPageNumber="28" orientation="portrait" useFirstPageNumber="1" horizontalDpi="4294967292" verticalDpi="4294967292" r:id="rId2"/>
      <headerFooter alignWithMargins="0"/>
    </customSheetView>
  </customSheetViews>
  <mergeCells count="8">
    <mergeCell ref="B40:H40"/>
    <mergeCell ref="A9:H9"/>
    <mergeCell ref="A10:H10"/>
    <mergeCell ref="A1:H1"/>
    <mergeCell ref="A2:H2"/>
    <mergeCell ref="A3:H3"/>
    <mergeCell ref="A7:H7"/>
    <mergeCell ref="A8:H8"/>
  </mergeCells>
  <printOptions horizontalCentered="1"/>
  <pageMargins left="0.75" right="0.5" top="0.5" bottom="1" header="0.5" footer="0.5"/>
  <pageSetup scale="80" firstPageNumber="28" orientation="landscape" useFirstPageNumber="1" horizontalDpi="4294967292" verticalDpi="4294967292" r:id="rId3"/>
  <headerFooter alignWithMargins="0"/>
  <rowBreaks count="1" manualBreakCount="1">
    <brk id="11"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pageSetUpPr fitToPage="1"/>
  </sheetPr>
  <dimension ref="A1:I36"/>
  <sheetViews>
    <sheetView zoomScale="80" zoomScaleNormal="80" zoomScaleSheetLayoutView="70" workbookViewId="0">
      <selection activeCell="F9" sqref="F9"/>
    </sheetView>
  </sheetViews>
  <sheetFormatPr defaultColWidth="8.77734375" defaultRowHeight="15.75"/>
  <cols>
    <col min="1" max="1" width="8.77734375" style="180"/>
    <col min="2" max="2" width="51.77734375" style="180" customWidth="1"/>
    <col min="3" max="3" width="15.77734375" style="180" customWidth="1"/>
    <col min="4" max="4" width="14.77734375" style="180" bestFit="1" customWidth="1"/>
    <col min="5" max="5" width="1.77734375" style="180" customWidth="1"/>
    <col min="6" max="6" width="15.77734375" style="180" customWidth="1"/>
    <col min="7" max="7" width="1.44140625" style="180" customWidth="1"/>
    <col min="8" max="8" width="8.77734375" style="180"/>
    <col min="9" max="9" width="35.21875" style="180" customWidth="1"/>
    <col min="10" max="10" width="16.109375" style="180" customWidth="1"/>
    <col min="11" max="11" width="9.109375" style="180" bestFit="1" customWidth="1"/>
    <col min="12" max="12" width="10.109375" style="180" bestFit="1" customWidth="1"/>
    <col min="13" max="13" width="10.77734375" style="180" customWidth="1"/>
    <col min="14" max="257" width="8.77734375" style="180"/>
    <col min="258" max="258" width="35.21875" style="180" customWidth="1"/>
    <col min="259" max="259" width="15.77734375" style="180" customWidth="1"/>
    <col min="260" max="260" width="14.77734375" style="180" bestFit="1" customWidth="1"/>
    <col min="261" max="261" width="1.77734375" style="180" customWidth="1"/>
    <col min="262" max="262" width="15.77734375" style="180" customWidth="1"/>
    <col min="263" max="263" width="1.44140625" style="180" customWidth="1"/>
    <col min="264" max="264" width="8.77734375" style="180"/>
    <col min="265" max="265" width="35.21875" style="180" customWidth="1"/>
    <col min="266" max="266" width="16.109375" style="180" customWidth="1"/>
    <col min="267" max="267" width="9.109375" style="180" bestFit="1" customWidth="1"/>
    <col min="268" max="268" width="10.109375" style="180" bestFit="1" customWidth="1"/>
    <col min="269" max="269" width="10.77734375" style="180" customWidth="1"/>
    <col min="270" max="513" width="8.77734375" style="180"/>
    <col min="514" max="514" width="35.21875" style="180" customWidth="1"/>
    <col min="515" max="515" width="15.77734375" style="180" customWidth="1"/>
    <col min="516" max="516" width="14.77734375" style="180" bestFit="1" customWidth="1"/>
    <col min="517" max="517" width="1.77734375" style="180" customWidth="1"/>
    <col min="518" max="518" width="15.77734375" style="180" customWidth="1"/>
    <col min="519" max="519" width="1.44140625" style="180" customWidth="1"/>
    <col min="520" max="520" width="8.77734375" style="180"/>
    <col min="521" max="521" width="35.21875" style="180" customWidth="1"/>
    <col min="522" max="522" width="16.109375" style="180" customWidth="1"/>
    <col min="523" max="523" width="9.109375" style="180" bestFit="1" customWidth="1"/>
    <col min="524" max="524" width="10.109375" style="180" bestFit="1" customWidth="1"/>
    <col min="525" max="525" width="10.77734375" style="180" customWidth="1"/>
    <col min="526" max="769" width="8.77734375" style="180"/>
    <col min="770" max="770" width="35.21875" style="180" customWidth="1"/>
    <col min="771" max="771" width="15.77734375" style="180" customWidth="1"/>
    <col min="772" max="772" width="14.77734375" style="180" bestFit="1" customWidth="1"/>
    <col min="773" max="773" width="1.77734375" style="180" customWidth="1"/>
    <col min="774" max="774" width="15.77734375" style="180" customWidth="1"/>
    <col min="775" max="775" width="1.44140625" style="180" customWidth="1"/>
    <col min="776" max="776" width="8.77734375" style="180"/>
    <col min="777" max="777" width="35.21875" style="180" customWidth="1"/>
    <col min="778" max="778" width="16.109375" style="180" customWidth="1"/>
    <col min="779" max="779" width="9.109375" style="180" bestFit="1" customWidth="1"/>
    <col min="780" max="780" width="10.109375" style="180" bestFit="1" customWidth="1"/>
    <col min="781" max="781" width="10.77734375" style="180" customWidth="1"/>
    <col min="782" max="1025" width="8.77734375" style="180"/>
    <col min="1026" max="1026" width="35.21875" style="180" customWidth="1"/>
    <col min="1027" max="1027" width="15.77734375" style="180" customWidth="1"/>
    <col min="1028" max="1028" width="14.77734375" style="180" bestFit="1" customWidth="1"/>
    <col min="1029" max="1029" width="1.77734375" style="180" customWidth="1"/>
    <col min="1030" max="1030" width="15.77734375" style="180" customWidth="1"/>
    <col min="1031" max="1031" width="1.44140625" style="180" customWidth="1"/>
    <col min="1032" max="1032" width="8.77734375" style="180"/>
    <col min="1033" max="1033" width="35.21875" style="180" customWidth="1"/>
    <col min="1034" max="1034" width="16.109375" style="180" customWidth="1"/>
    <col min="1035" max="1035" width="9.109375" style="180" bestFit="1" customWidth="1"/>
    <col min="1036" max="1036" width="10.109375" style="180" bestFit="1" customWidth="1"/>
    <col min="1037" max="1037" width="10.77734375" style="180" customWidth="1"/>
    <col min="1038" max="1281" width="8.77734375" style="180"/>
    <col min="1282" max="1282" width="35.21875" style="180" customWidth="1"/>
    <col min="1283" max="1283" width="15.77734375" style="180" customWidth="1"/>
    <col min="1284" max="1284" width="14.77734375" style="180" bestFit="1" customWidth="1"/>
    <col min="1285" max="1285" width="1.77734375" style="180" customWidth="1"/>
    <col min="1286" max="1286" width="15.77734375" style="180" customWidth="1"/>
    <col min="1287" max="1287" width="1.44140625" style="180" customWidth="1"/>
    <col min="1288" max="1288" width="8.77734375" style="180"/>
    <col min="1289" max="1289" width="35.21875" style="180" customWidth="1"/>
    <col min="1290" max="1290" width="16.109375" style="180" customWidth="1"/>
    <col min="1291" max="1291" width="9.109375" style="180" bestFit="1" customWidth="1"/>
    <col min="1292" max="1292" width="10.109375" style="180" bestFit="1" customWidth="1"/>
    <col min="1293" max="1293" width="10.77734375" style="180" customWidth="1"/>
    <col min="1294" max="1537" width="8.77734375" style="180"/>
    <col min="1538" max="1538" width="35.21875" style="180" customWidth="1"/>
    <col min="1539" max="1539" width="15.77734375" style="180" customWidth="1"/>
    <col min="1540" max="1540" width="14.77734375" style="180" bestFit="1" customWidth="1"/>
    <col min="1541" max="1541" width="1.77734375" style="180" customWidth="1"/>
    <col min="1542" max="1542" width="15.77734375" style="180" customWidth="1"/>
    <col min="1543" max="1543" width="1.44140625" style="180" customWidth="1"/>
    <col min="1544" max="1544" width="8.77734375" style="180"/>
    <col min="1545" max="1545" width="35.21875" style="180" customWidth="1"/>
    <col min="1546" max="1546" width="16.109375" style="180" customWidth="1"/>
    <col min="1547" max="1547" width="9.109375" style="180" bestFit="1" customWidth="1"/>
    <col min="1548" max="1548" width="10.109375" style="180" bestFit="1" customWidth="1"/>
    <col min="1549" max="1549" width="10.77734375" style="180" customWidth="1"/>
    <col min="1550" max="1793" width="8.77734375" style="180"/>
    <col min="1794" max="1794" width="35.21875" style="180" customWidth="1"/>
    <col min="1795" max="1795" width="15.77734375" style="180" customWidth="1"/>
    <col min="1796" max="1796" width="14.77734375" style="180" bestFit="1" customWidth="1"/>
    <col min="1797" max="1797" width="1.77734375" style="180" customWidth="1"/>
    <col min="1798" max="1798" width="15.77734375" style="180" customWidth="1"/>
    <col min="1799" max="1799" width="1.44140625" style="180" customWidth="1"/>
    <col min="1800" max="1800" width="8.77734375" style="180"/>
    <col min="1801" max="1801" width="35.21875" style="180" customWidth="1"/>
    <col min="1802" max="1802" width="16.109375" style="180" customWidth="1"/>
    <col min="1803" max="1803" width="9.109375" style="180" bestFit="1" customWidth="1"/>
    <col min="1804" max="1804" width="10.109375" style="180" bestFit="1" customWidth="1"/>
    <col min="1805" max="1805" width="10.77734375" style="180" customWidth="1"/>
    <col min="1806" max="2049" width="8.77734375" style="180"/>
    <col min="2050" max="2050" width="35.21875" style="180" customWidth="1"/>
    <col min="2051" max="2051" width="15.77734375" style="180" customWidth="1"/>
    <col min="2052" max="2052" width="14.77734375" style="180" bestFit="1" customWidth="1"/>
    <col min="2053" max="2053" width="1.77734375" style="180" customWidth="1"/>
    <col min="2054" max="2054" width="15.77734375" style="180" customWidth="1"/>
    <col min="2055" max="2055" width="1.44140625" style="180" customWidth="1"/>
    <col min="2056" max="2056" width="8.77734375" style="180"/>
    <col min="2057" max="2057" width="35.21875" style="180" customWidth="1"/>
    <col min="2058" max="2058" width="16.109375" style="180" customWidth="1"/>
    <col min="2059" max="2059" width="9.109375" style="180" bestFit="1" customWidth="1"/>
    <col min="2060" max="2060" width="10.109375" style="180" bestFit="1" customWidth="1"/>
    <col min="2061" max="2061" width="10.77734375" style="180" customWidth="1"/>
    <col min="2062" max="2305" width="8.77734375" style="180"/>
    <col min="2306" max="2306" width="35.21875" style="180" customWidth="1"/>
    <col min="2307" max="2307" width="15.77734375" style="180" customWidth="1"/>
    <col min="2308" max="2308" width="14.77734375" style="180" bestFit="1" customWidth="1"/>
    <col min="2309" max="2309" width="1.77734375" style="180" customWidth="1"/>
    <col min="2310" max="2310" width="15.77734375" style="180" customWidth="1"/>
    <col min="2311" max="2311" width="1.44140625" style="180" customWidth="1"/>
    <col min="2312" max="2312" width="8.77734375" style="180"/>
    <col min="2313" max="2313" width="35.21875" style="180" customWidth="1"/>
    <col min="2314" max="2314" width="16.109375" style="180" customWidth="1"/>
    <col min="2315" max="2315" width="9.109375" style="180" bestFit="1" customWidth="1"/>
    <col min="2316" max="2316" width="10.109375" style="180" bestFit="1" customWidth="1"/>
    <col min="2317" max="2317" width="10.77734375" style="180" customWidth="1"/>
    <col min="2318" max="2561" width="8.77734375" style="180"/>
    <col min="2562" max="2562" width="35.21875" style="180" customWidth="1"/>
    <col min="2563" max="2563" width="15.77734375" style="180" customWidth="1"/>
    <col min="2564" max="2564" width="14.77734375" style="180" bestFit="1" customWidth="1"/>
    <col min="2565" max="2565" width="1.77734375" style="180" customWidth="1"/>
    <col min="2566" max="2566" width="15.77734375" style="180" customWidth="1"/>
    <col min="2567" max="2567" width="1.44140625" style="180" customWidth="1"/>
    <col min="2568" max="2568" width="8.77734375" style="180"/>
    <col min="2569" max="2569" width="35.21875" style="180" customWidth="1"/>
    <col min="2570" max="2570" width="16.109375" style="180" customWidth="1"/>
    <col min="2571" max="2571" width="9.109375" style="180" bestFit="1" customWidth="1"/>
    <col min="2572" max="2572" width="10.109375" style="180" bestFit="1" customWidth="1"/>
    <col min="2573" max="2573" width="10.77734375" style="180" customWidth="1"/>
    <col min="2574" max="2817" width="8.77734375" style="180"/>
    <col min="2818" max="2818" width="35.21875" style="180" customWidth="1"/>
    <col min="2819" max="2819" width="15.77734375" style="180" customWidth="1"/>
    <col min="2820" max="2820" width="14.77734375" style="180" bestFit="1" customWidth="1"/>
    <col min="2821" max="2821" width="1.77734375" style="180" customWidth="1"/>
    <col min="2822" max="2822" width="15.77734375" style="180" customWidth="1"/>
    <col min="2823" max="2823" width="1.44140625" style="180" customWidth="1"/>
    <col min="2824" max="2824" width="8.77734375" style="180"/>
    <col min="2825" max="2825" width="35.21875" style="180" customWidth="1"/>
    <col min="2826" max="2826" width="16.109375" style="180" customWidth="1"/>
    <col min="2827" max="2827" width="9.109375" style="180" bestFit="1" customWidth="1"/>
    <col min="2828" max="2828" width="10.109375" style="180" bestFit="1" customWidth="1"/>
    <col min="2829" max="2829" width="10.77734375" style="180" customWidth="1"/>
    <col min="2830" max="3073" width="8.77734375" style="180"/>
    <col min="3074" max="3074" width="35.21875" style="180" customWidth="1"/>
    <col min="3075" max="3075" width="15.77734375" style="180" customWidth="1"/>
    <col min="3076" max="3076" width="14.77734375" style="180" bestFit="1" customWidth="1"/>
    <col min="3077" max="3077" width="1.77734375" style="180" customWidth="1"/>
    <col min="3078" max="3078" width="15.77734375" style="180" customWidth="1"/>
    <col min="3079" max="3079" width="1.44140625" style="180" customWidth="1"/>
    <col min="3080" max="3080" width="8.77734375" style="180"/>
    <col min="3081" max="3081" width="35.21875" style="180" customWidth="1"/>
    <col min="3082" max="3082" width="16.109375" style="180" customWidth="1"/>
    <col min="3083" max="3083" width="9.109375" style="180" bestFit="1" customWidth="1"/>
    <col min="3084" max="3084" width="10.109375" style="180" bestFit="1" customWidth="1"/>
    <col min="3085" max="3085" width="10.77734375" style="180" customWidth="1"/>
    <col min="3086" max="3329" width="8.77734375" style="180"/>
    <col min="3330" max="3330" width="35.21875" style="180" customWidth="1"/>
    <col min="3331" max="3331" width="15.77734375" style="180" customWidth="1"/>
    <col min="3332" max="3332" width="14.77734375" style="180" bestFit="1" customWidth="1"/>
    <col min="3333" max="3333" width="1.77734375" style="180" customWidth="1"/>
    <col min="3334" max="3334" width="15.77734375" style="180" customWidth="1"/>
    <col min="3335" max="3335" width="1.44140625" style="180" customWidth="1"/>
    <col min="3336" max="3336" width="8.77734375" style="180"/>
    <col min="3337" max="3337" width="35.21875" style="180" customWidth="1"/>
    <col min="3338" max="3338" width="16.109375" style="180" customWidth="1"/>
    <col min="3339" max="3339" width="9.109375" style="180" bestFit="1" customWidth="1"/>
    <col min="3340" max="3340" width="10.109375" style="180" bestFit="1" customWidth="1"/>
    <col min="3341" max="3341" width="10.77734375" style="180" customWidth="1"/>
    <col min="3342" max="3585" width="8.77734375" style="180"/>
    <col min="3586" max="3586" width="35.21875" style="180" customWidth="1"/>
    <col min="3587" max="3587" width="15.77734375" style="180" customWidth="1"/>
    <col min="3588" max="3588" width="14.77734375" style="180" bestFit="1" customWidth="1"/>
    <col min="3589" max="3589" width="1.77734375" style="180" customWidth="1"/>
    <col min="3590" max="3590" width="15.77734375" style="180" customWidth="1"/>
    <col min="3591" max="3591" width="1.44140625" style="180" customWidth="1"/>
    <col min="3592" max="3592" width="8.77734375" style="180"/>
    <col min="3593" max="3593" width="35.21875" style="180" customWidth="1"/>
    <col min="3594" max="3594" width="16.109375" style="180" customWidth="1"/>
    <col min="3595" max="3595" width="9.109375" style="180" bestFit="1" customWidth="1"/>
    <col min="3596" max="3596" width="10.109375" style="180" bestFit="1" customWidth="1"/>
    <col min="3597" max="3597" width="10.77734375" style="180" customWidth="1"/>
    <col min="3598" max="3841" width="8.77734375" style="180"/>
    <col min="3842" max="3842" width="35.21875" style="180" customWidth="1"/>
    <col min="3843" max="3843" width="15.77734375" style="180" customWidth="1"/>
    <col min="3844" max="3844" width="14.77734375" style="180" bestFit="1" customWidth="1"/>
    <col min="3845" max="3845" width="1.77734375" style="180" customWidth="1"/>
    <col min="3846" max="3846" width="15.77734375" style="180" customWidth="1"/>
    <col min="3847" max="3847" width="1.44140625" style="180" customWidth="1"/>
    <col min="3848" max="3848" width="8.77734375" style="180"/>
    <col min="3849" max="3849" width="35.21875" style="180" customWidth="1"/>
    <col min="3850" max="3850" width="16.109375" style="180" customWidth="1"/>
    <col min="3851" max="3851" width="9.109375" style="180" bestFit="1" customWidth="1"/>
    <col min="3852" max="3852" width="10.109375" style="180" bestFit="1" customWidth="1"/>
    <col min="3853" max="3853" width="10.77734375" style="180" customWidth="1"/>
    <col min="3854" max="4097" width="8.77734375" style="180"/>
    <col min="4098" max="4098" width="35.21875" style="180" customWidth="1"/>
    <col min="4099" max="4099" width="15.77734375" style="180" customWidth="1"/>
    <col min="4100" max="4100" width="14.77734375" style="180" bestFit="1" customWidth="1"/>
    <col min="4101" max="4101" width="1.77734375" style="180" customWidth="1"/>
    <col min="4102" max="4102" width="15.77734375" style="180" customWidth="1"/>
    <col min="4103" max="4103" width="1.44140625" style="180" customWidth="1"/>
    <col min="4104" max="4104" width="8.77734375" style="180"/>
    <col min="4105" max="4105" width="35.21875" style="180" customWidth="1"/>
    <col min="4106" max="4106" width="16.109375" style="180" customWidth="1"/>
    <col min="4107" max="4107" width="9.109375" style="180" bestFit="1" customWidth="1"/>
    <col min="4108" max="4108" width="10.109375" style="180" bestFit="1" customWidth="1"/>
    <col min="4109" max="4109" width="10.77734375" style="180" customWidth="1"/>
    <col min="4110" max="4353" width="8.77734375" style="180"/>
    <col min="4354" max="4354" width="35.21875" style="180" customWidth="1"/>
    <col min="4355" max="4355" width="15.77734375" style="180" customWidth="1"/>
    <col min="4356" max="4356" width="14.77734375" style="180" bestFit="1" customWidth="1"/>
    <col min="4357" max="4357" width="1.77734375" style="180" customWidth="1"/>
    <col min="4358" max="4358" width="15.77734375" style="180" customWidth="1"/>
    <col min="4359" max="4359" width="1.44140625" style="180" customWidth="1"/>
    <col min="4360" max="4360" width="8.77734375" style="180"/>
    <col min="4361" max="4361" width="35.21875" style="180" customWidth="1"/>
    <col min="4362" max="4362" width="16.109375" style="180" customWidth="1"/>
    <col min="4363" max="4363" width="9.109375" style="180" bestFit="1" customWidth="1"/>
    <col min="4364" max="4364" width="10.109375" style="180" bestFit="1" customWidth="1"/>
    <col min="4365" max="4365" width="10.77734375" style="180" customWidth="1"/>
    <col min="4366" max="4609" width="8.77734375" style="180"/>
    <col min="4610" max="4610" width="35.21875" style="180" customWidth="1"/>
    <col min="4611" max="4611" width="15.77734375" style="180" customWidth="1"/>
    <col min="4612" max="4612" width="14.77734375" style="180" bestFit="1" customWidth="1"/>
    <col min="4613" max="4613" width="1.77734375" style="180" customWidth="1"/>
    <col min="4614" max="4614" width="15.77734375" style="180" customWidth="1"/>
    <col min="4615" max="4615" width="1.44140625" style="180" customWidth="1"/>
    <col min="4616" max="4616" width="8.77734375" style="180"/>
    <col min="4617" max="4617" width="35.21875" style="180" customWidth="1"/>
    <col min="4618" max="4618" width="16.109375" style="180" customWidth="1"/>
    <col min="4619" max="4619" width="9.109375" style="180" bestFit="1" customWidth="1"/>
    <col min="4620" max="4620" width="10.109375" style="180" bestFit="1" customWidth="1"/>
    <col min="4621" max="4621" width="10.77734375" style="180" customWidth="1"/>
    <col min="4622" max="4865" width="8.77734375" style="180"/>
    <col min="4866" max="4866" width="35.21875" style="180" customWidth="1"/>
    <col min="4867" max="4867" width="15.77734375" style="180" customWidth="1"/>
    <col min="4868" max="4868" width="14.77734375" style="180" bestFit="1" customWidth="1"/>
    <col min="4869" max="4869" width="1.77734375" style="180" customWidth="1"/>
    <col min="4870" max="4870" width="15.77734375" style="180" customWidth="1"/>
    <col min="4871" max="4871" width="1.44140625" style="180" customWidth="1"/>
    <col min="4872" max="4872" width="8.77734375" style="180"/>
    <col min="4873" max="4873" width="35.21875" style="180" customWidth="1"/>
    <col min="4874" max="4874" width="16.109375" style="180" customWidth="1"/>
    <col min="4875" max="4875" width="9.109375" style="180" bestFit="1" customWidth="1"/>
    <col min="4876" max="4876" width="10.109375" style="180" bestFit="1" customWidth="1"/>
    <col min="4877" max="4877" width="10.77734375" style="180" customWidth="1"/>
    <col min="4878" max="5121" width="8.77734375" style="180"/>
    <col min="5122" max="5122" width="35.21875" style="180" customWidth="1"/>
    <col min="5123" max="5123" width="15.77734375" style="180" customWidth="1"/>
    <col min="5124" max="5124" width="14.77734375" style="180" bestFit="1" customWidth="1"/>
    <col min="5125" max="5125" width="1.77734375" style="180" customWidth="1"/>
    <col min="5126" max="5126" width="15.77734375" style="180" customWidth="1"/>
    <col min="5127" max="5127" width="1.44140625" style="180" customWidth="1"/>
    <col min="5128" max="5128" width="8.77734375" style="180"/>
    <col min="5129" max="5129" width="35.21875" style="180" customWidth="1"/>
    <col min="5130" max="5130" width="16.109375" style="180" customWidth="1"/>
    <col min="5131" max="5131" width="9.109375" style="180" bestFit="1" customWidth="1"/>
    <col min="5132" max="5132" width="10.109375" style="180" bestFit="1" customWidth="1"/>
    <col min="5133" max="5133" width="10.77734375" style="180" customWidth="1"/>
    <col min="5134" max="5377" width="8.77734375" style="180"/>
    <col min="5378" max="5378" width="35.21875" style="180" customWidth="1"/>
    <col min="5379" max="5379" width="15.77734375" style="180" customWidth="1"/>
    <col min="5380" max="5380" width="14.77734375" style="180" bestFit="1" customWidth="1"/>
    <col min="5381" max="5381" width="1.77734375" style="180" customWidth="1"/>
    <col min="5382" max="5382" width="15.77734375" style="180" customWidth="1"/>
    <col min="5383" max="5383" width="1.44140625" style="180" customWidth="1"/>
    <col min="5384" max="5384" width="8.77734375" style="180"/>
    <col min="5385" max="5385" width="35.21875" style="180" customWidth="1"/>
    <col min="5386" max="5386" width="16.109375" style="180" customWidth="1"/>
    <col min="5387" max="5387" width="9.109375" style="180" bestFit="1" customWidth="1"/>
    <col min="5388" max="5388" width="10.109375" style="180" bestFit="1" customWidth="1"/>
    <col min="5389" max="5389" width="10.77734375" style="180" customWidth="1"/>
    <col min="5390" max="5633" width="8.77734375" style="180"/>
    <col min="5634" max="5634" width="35.21875" style="180" customWidth="1"/>
    <col min="5635" max="5635" width="15.77734375" style="180" customWidth="1"/>
    <col min="5636" max="5636" width="14.77734375" style="180" bestFit="1" customWidth="1"/>
    <col min="5637" max="5637" width="1.77734375" style="180" customWidth="1"/>
    <col min="5638" max="5638" width="15.77734375" style="180" customWidth="1"/>
    <col min="5639" max="5639" width="1.44140625" style="180" customWidth="1"/>
    <col min="5640" max="5640" width="8.77734375" style="180"/>
    <col min="5641" max="5641" width="35.21875" style="180" customWidth="1"/>
    <col min="5642" max="5642" width="16.109375" style="180" customWidth="1"/>
    <col min="5643" max="5643" width="9.109375" style="180" bestFit="1" customWidth="1"/>
    <col min="5644" max="5644" width="10.109375" style="180" bestFit="1" customWidth="1"/>
    <col min="5645" max="5645" width="10.77734375" style="180" customWidth="1"/>
    <col min="5646" max="5889" width="8.77734375" style="180"/>
    <col min="5890" max="5890" width="35.21875" style="180" customWidth="1"/>
    <col min="5891" max="5891" width="15.77734375" style="180" customWidth="1"/>
    <col min="5892" max="5892" width="14.77734375" style="180" bestFit="1" customWidth="1"/>
    <col min="5893" max="5893" width="1.77734375" style="180" customWidth="1"/>
    <col min="5894" max="5894" width="15.77734375" style="180" customWidth="1"/>
    <col min="5895" max="5895" width="1.44140625" style="180" customWidth="1"/>
    <col min="5896" max="5896" width="8.77734375" style="180"/>
    <col min="5897" max="5897" width="35.21875" style="180" customWidth="1"/>
    <col min="5898" max="5898" width="16.109375" style="180" customWidth="1"/>
    <col min="5899" max="5899" width="9.109375" style="180" bestFit="1" customWidth="1"/>
    <col min="5900" max="5900" width="10.109375" style="180" bestFit="1" customWidth="1"/>
    <col min="5901" max="5901" width="10.77734375" style="180" customWidth="1"/>
    <col min="5902" max="6145" width="8.77734375" style="180"/>
    <col min="6146" max="6146" width="35.21875" style="180" customWidth="1"/>
    <col min="6147" max="6147" width="15.77734375" style="180" customWidth="1"/>
    <col min="6148" max="6148" width="14.77734375" style="180" bestFit="1" customWidth="1"/>
    <col min="6149" max="6149" width="1.77734375" style="180" customWidth="1"/>
    <col min="6150" max="6150" width="15.77734375" style="180" customWidth="1"/>
    <col min="6151" max="6151" width="1.44140625" style="180" customWidth="1"/>
    <col min="6152" max="6152" width="8.77734375" style="180"/>
    <col min="6153" max="6153" width="35.21875" style="180" customWidth="1"/>
    <col min="6154" max="6154" width="16.109375" style="180" customWidth="1"/>
    <col min="6155" max="6155" width="9.109375" style="180" bestFit="1" customWidth="1"/>
    <col min="6156" max="6156" width="10.109375" style="180" bestFit="1" customWidth="1"/>
    <col min="6157" max="6157" width="10.77734375" style="180" customWidth="1"/>
    <col min="6158" max="6401" width="8.77734375" style="180"/>
    <col min="6402" max="6402" width="35.21875" style="180" customWidth="1"/>
    <col min="6403" max="6403" width="15.77734375" style="180" customWidth="1"/>
    <col min="6404" max="6404" width="14.77734375" style="180" bestFit="1" customWidth="1"/>
    <col min="6405" max="6405" width="1.77734375" style="180" customWidth="1"/>
    <col min="6406" max="6406" width="15.77734375" style="180" customWidth="1"/>
    <col min="6407" max="6407" width="1.44140625" style="180" customWidth="1"/>
    <col min="6408" max="6408" width="8.77734375" style="180"/>
    <col min="6409" max="6409" width="35.21875" style="180" customWidth="1"/>
    <col min="6410" max="6410" width="16.109375" style="180" customWidth="1"/>
    <col min="6411" max="6411" width="9.109375" style="180" bestFit="1" customWidth="1"/>
    <col min="6412" max="6412" width="10.109375" style="180" bestFit="1" customWidth="1"/>
    <col min="6413" max="6413" width="10.77734375" style="180" customWidth="1"/>
    <col min="6414" max="6657" width="8.77734375" style="180"/>
    <col min="6658" max="6658" width="35.21875" style="180" customWidth="1"/>
    <col min="6659" max="6659" width="15.77734375" style="180" customWidth="1"/>
    <col min="6660" max="6660" width="14.77734375" style="180" bestFit="1" customWidth="1"/>
    <col min="6661" max="6661" width="1.77734375" style="180" customWidth="1"/>
    <col min="6662" max="6662" width="15.77734375" style="180" customWidth="1"/>
    <col min="6663" max="6663" width="1.44140625" style="180" customWidth="1"/>
    <col min="6664" max="6664" width="8.77734375" style="180"/>
    <col min="6665" max="6665" width="35.21875" style="180" customWidth="1"/>
    <col min="6666" max="6666" width="16.109375" style="180" customWidth="1"/>
    <col min="6667" max="6667" width="9.109375" style="180" bestFit="1" customWidth="1"/>
    <col min="6668" max="6668" width="10.109375" style="180" bestFit="1" customWidth="1"/>
    <col min="6669" max="6669" width="10.77734375" style="180" customWidth="1"/>
    <col min="6670" max="6913" width="8.77734375" style="180"/>
    <col min="6914" max="6914" width="35.21875" style="180" customWidth="1"/>
    <col min="6915" max="6915" width="15.77734375" style="180" customWidth="1"/>
    <col min="6916" max="6916" width="14.77734375" style="180" bestFit="1" customWidth="1"/>
    <col min="6917" max="6917" width="1.77734375" style="180" customWidth="1"/>
    <col min="6918" max="6918" width="15.77734375" style="180" customWidth="1"/>
    <col min="6919" max="6919" width="1.44140625" style="180" customWidth="1"/>
    <col min="6920" max="6920" width="8.77734375" style="180"/>
    <col min="6921" max="6921" width="35.21875" style="180" customWidth="1"/>
    <col min="6922" max="6922" width="16.109375" style="180" customWidth="1"/>
    <col min="6923" max="6923" width="9.109375" style="180" bestFit="1" customWidth="1"/>
    <col min="6924" max="6924" width="10.109375" style="180" bestFit="1" customWidth="1"/>
    <col min="6925" max="6925" width="10.77734375" style="180" customWidth="1"/>
    <col min="6926" max="7169" width="8.77734375" style="180"/>
    <col min="7170" max="7170" width="35.21875" style="180" customWidth="1"/>
    <col min="7171" max="7171" width="15.77734375" style="180" customWidth="1"/>
    <col min="7172" max="7172" width="14.77734375" style="180" bestFit="1" customWidth="1"/>
    <col min="7173" max="7173" width="1.77734375" style="180" customWidth="1"/>
    <col min="7174" max="7174" width="15.77734375" style="180" customWidth="1"/>
    <col min="7175" max="7175" width="1.44140625" style="180" customWidth="1"/>
    <col min="7176" max="7176" width="8.77734375" style="180"/>
    <col min="7177" max="7177" width="35.21875" style="180" customWidth="1"/>
    <col min="7178" max="7178" width="16.109375" style="180" customWidth="1"/>
    <col min="7179" max="7179" width="9.109375" style="180" bestFit="1" customWidth="1"/>
    <col min="7180" max="7180" width="10.109375" style="180" bestFit="1" customWidth="1"/>
    <col min="7181" max="7181" width="10.77734375" style="180" customWidth="1"/>
    <col min="7182" max="7425" width="8.77734375" style="180"/>
    <col min="7426" max="7426" width="35.21875" style="180" customWidth="1"/>
    <col min="7427" max="7427" width="15.77734375" style="180" customWidth="1"/>
    <col min="7428" max="7428" width="14.77734375" style="180" bestFit="1" customWidth="1"/>
    <col min="7429" max="7429" width="1.77734375" style="180" customWidth="1"/>
    <col min="7430" max="7430" width="15.77734375" style="180" customWidth="1"/>
    <col min="7431" max="7431" width="1.44140625" style="180" customWidth="1"/>
    <col min="7432" max="7432" width="8.77734375" style="180"/>
    <col min="7433" max="7433" width="35.21875" style="180" customWidth="1"/>
    <col min="7434" max="7434" width="16.109375" style="180" customWidth="1"/>
    <col min="7435" max="7435" width="9.109375" style="180" bestFit="1" customWidth="1"/>
    <col min="7436" max="7436" width="10.109375" style="180" bestFit="1" customWidth="1"/>
    <col min="7437" max="7437" width="10.77734375" style="180" customWidth="1"/>
    <col min="7438" max="7681" width="8.77734375" style="180"/>
    <col min="7682" max="7682" width="35.21875" style="180" customWidth="1"/>
    <col min="7683" max="7683" width="15.77734375" style="180" customWidth="1"/>
    <col min="7684" max="7684" width="14.77734375" style="180" bestFit="1" customWidth="1"/>
    <col min="7685" max="7685" width="1.77734375" style="180" customWidth="1"/>
    <col min="7686" max="7686" width="15.77734375" style="180" customWidth="1"/>
    <col min="7687" max="7687" width="1.44140625" style="180" customWidth="1"/>
    <col min="7688" max="7688" width="8.77734375" style="180"/>
    <col min="7689" max="7689" width="35.21875" style="180" customWidth="1"/>
    <col min="7690" max="7690" width="16.109375" style="180" customWidth="1"/>
    <col min="7691" max="7691" width="9.109375" style="180" bestFit="1" customWidth="1"/>
    <col min="7692" max="7692" width="10.109375" style="180" bestFit="1" customWidth="1"/>
    <col min="7693" max="7693" width="10.77734375" style="180" customWidth="1"/>
    <col min="7694" max="7937" width="8.77734375" style="180"/>
    <col min="7938" max="7938" width="35.21875" style="180" customWidth="1"/>
    <col min="7939" max="7939" width="15.77734375" style="180" customWidth="1"/>
    <col min="7940" max="7940" width="14.77734375" style="180" bestFit="1" customWidth="1"/>
    <col min="7941" max="7941" width="1.77734375" style="180" customWidth="1"/>
    <col min="7942" max="7942" width="15.77734375" style="180" customWidth="1"/>
    <col min="7943" max="7943" width="1.44140625" style="180" customWidth="1"/>
    <col min="7944" max="7944" width="8.77734375" style="180"/>
    <col min="7945" max="7945" width="35.21875" style="180" customWidth="1"/>
    <col min="7946" max="7946" width="16.109375" style="180" customWidth="1"/>
    <col min="7947" max="7947" width="9.109375" style="180" bestFit="1" customWidth="1"/>
    <col min="7948" max="7948" width="10.109375" style="180" bestFit="1" customWidth="1"/>
    <col min="7949" max="7949" width="10.77734375" style="180" customWidth="1"/>
    <col min="7950" max="8193" width="8.77734375" style="180"/>
    <col min="8194" max="8194" width="35.21875" style="180" customWidth="1"/>
    <col min="8195" max="8195" width="15.77734375" style="180" customWidth="1"/>
    <col min="8196" max="8196" width="14.77734375" style="180" bestFit="1" customWidth="1"/>
    <col min="8197" max="8197" width="1.77734375" style="180" customWidth="1"/>
    <col min="8198" max="8198" width="15.77734375" style="180" customWidth="1"/>
    <col min="8199" max="8199" width="1.44140625" style="180" customWidth="1"/>
    <col min="8200" max="8200" width="8.77734375" style="180"/>
    <col min="8201" max="8201" width="35.21875" style="180" customWidth="1"/>
    <col min="8202" max="8202" width="16.109375" style="180" customWidth="1"/>
    <col min="8203" max="8203" width="9.109375" style="180" bestFit="1" customWidth="1"/>
    <col min="8204" max="8204" width="10.109375" style="180" bestFit="1" customWidth="1"/>
    <col min="8205" max="8205" width="10.77734375" style="180" customWidth="1"/>
    <col min="8206" max="8449" width="8.77734375" style="180"/>
    <col min="8450" max="8450" width="35.21875" style="180" customWidth="1"/>
    <col min="8451" max="8451" width="15.77734375" style="180" customWidth="1"/>
    <col min="8452" max="8452" width="14.77734375" style="180" bestFit="1" customWidth="1"/>
    <col min="8453" max="8453" width="1.77734375" style="180" customWidth="1"/>
    <col min="8454" max="8454" width="15.77734375" style="180" customWidth="1"/>
    <col min="8455" max="8455" width="1.44140625" style="180" customWidth="1"/>
    <col min="8456" max="8456" width="8.77734375" style="180"/>
    <col min="8457" max="8457" width="35.21875" style="180" customWidth="1"/>
    <col min="8458" max="8458" width="16.109375" style="180" customWidth="1"/>
    <col min="8459" max="8459" width="9.109375" style="180" bestFit="1" customWidth="1"/>
    <col min="8460" max="8460" width="10.109375" style="180" bestFit="1" customWidth="1"/>
    <col min="8461" max="8461" width="10.77734375" style="180" customWidth="1"/>
    <col min="8462" max="8705" width="8.77734375" style="180"/>
    <col min="8706" max="8706" width="35.21875" style="180" customWidth="1"/>
    <col min="8707" max="8707" width="15.77734375" style="180" customWidth="1"/>
    <col min="8708" max="8708" width="14.77734375" style="180" bestFit="1" customWidth="1"/>
    <col min="8709" max="8709" width="1.77734375" style="180" customWidth="1"/>
    <col min="8710" max="8710" width="15.77734375" style="180" customWidth="1"/>
    <col min="8711" max="8711" width="1.44140625" style="180" customWidth="1"/>
    <col min="8712" max="8712" width="8.77734375" style="180"/>
    <col min="8713" max="8713" width="35.21875" style="180" customWidth="1"/>
    <col min="8714" max="8714" width="16.109375" style="180" customWidth="1"/>
    <col min="8715" max="8715" width="9.109375" style="180" bestFit="1" customWidth="1"/>
    <col min="8716" max="8716" width="10.109375" style="180" bestFit="1" customWidth="1"/>
    <col min="8717" max="8717" width="10.77734375" style="180" customWidth="1"/>
    <col min="8718" max="8961" width="8.77734375" style="180"/>
    <col min="8962" max="8962" width="35.21875" style="180" customWidth="1"/>
    <col min="8963" max="8963" width="15.77734375" style="180" customWidth="1"/>
    <col min="8964" max="8964" width="14.77734375" style="180" bestFit="1" customWidth="1"/>
    <col min="8965" max="8965" width="1.77734375" style="180" customWidth="1"/>
    <col min="8966" max="8966" width="15.77734375" style="180" customWidth="1"/>
    <col min="8967" max="8967" width="1.44140625" style="180" customWidth="1"/>
    <col min="8968" max="8968" width="8.77734375" style="180"/>
    <col min="8969" max="8969" width="35.21875" style="180" customWidth="1"/>
    <col min="8970" max="8970" width="16.109375" style="180" customWidth="1"/>
    <col min="8971" max="8971" width="9.109375" style="180" bestFit="1" customWidth="1"/>
    <col min="8972" max="8972" width="10.109375" style="180" bestFit="1" customWidth="1"/>
    <col min="8973" max="8973" width="10.77734375" style="180" customWidth="1"/>
    <col min="8974" max="9217" width="8.77734375" style="180"/>
    <col min="9218" max="9218" width="35.21875" style="180" customWidth="1"/>
    <col min="9219" max="9219" width="15.77734375" style="180" customWidth="1"/>
    <col min="9220" max="9220" width="14.77734375" style="180" bestFit="1" customWidth="1"/>
    <col min="9221" max="9221" width="1.77734375" style="180" customWidth="1"/>
    <col min="9222" max="9222" width="15.77734375" style="180" customWidth="1"/>
    <col min="9223" max="9223" width="1.44140625" style="180" customWidth="1"/>
    <col min="9224" max="9224" width="8.77734375" style="180"/>
    <col min="9225" max="9225" width="35.21875" style="180" customWidth="1"/>
    <col min="9226" max="9226" width="16.109375" style="180" customWidth="1"/>
    <col min="9227" max="9227" width="9.109375" style="180" bestFit="1" customWidth="1"/>
    <col min="9228" max="9228" width="10.109375" style="180" bestFit="1" customWidth="1"/>
    <col min="9229" max="9229" width="10.77734375" style="180" customWidth="1"/>
    <col min="9230" max="9473" width="8.77734375" style="180"/>
    <col min="9474" max="9474" width="35.21875" style="180" customWidth="1"/>
    <col min="9475" max="9475" width="15.77734375" style="180" customWidth="1"/>
    <col min="9476" max="9476" width="14.77734375" style="180" bestFit="1" customWidth="1"/>
    <col min="9477" max="9477" width="1.77734375" style="180" customWidth="1"/>
    <col min="9478" max="9478" width="15.77734375" style="180" customWidth="1"/>
    <col min="9479" max="9479" width="1.44140625" style="180" customWidth="1"/>
    <col min="9480" max="9480" width="8.77734375" style="180"/>
    <col min="9481" max="9481" width="35.21875" style="180" customWidth="1"/>
    <col min="9482" max="9482" width="16.109375" style="180" customWidth="1"/>
    <col min="9483" max="9483" width="9.109375" style="180" bestFit="1" customWidth="1"/>
    <col min="9484" max="9484" width="10.109375" style="180" bestFit="1" customWidth="1"/>
    <col min="9485" max="9485" width="10.77734375" style="180" customWidth="1"/>
    <col min="9486" max="9729" width="8.77734375" style="180"/>
    <col min="9730" max="9730" width="35.21875" style="180" customWidth="1"/>
    <col min="9731" max="9731" width="15.77734375" style="180" customWidth="1"/>
    <col min="9732" max="9732" width="14.77734375" style="180" bestFit="1" customWidth="1"/>
    <col min="9733" max="9733" width="1.77734375" style="180" customWidth="1"/>
    <col min="9734" max="9734" width="15.77734375" style="180" customWidth="1"/>
    <col min="9735" max="9735" width="1.44140625" style="180" customWidth="1"/>
    <col min="9736" max="9736" width="8.77734375" style="180"/>
    <col min="9737" max="9737" width="35.21875" style="180" customWidth="1"/>
    <col min="9738" max="9738" width="16.109375" style="180" customWidth="1"/>
    <col min="9739" max="9739" width="9.109375" style="180" bestFit="1" customWidth="1"/>
    <col min="9740" max="9740" width="10.109375" style="180" bestFit="1" customWidth="1"/>
    <col min="9741" max="9741" width="10.77734375" style="180" customWidth="1"/>
    <col min="9742" max="9985" width="8.77734375" style="180"/>
    <col min="9986" max="9986" width="35.21875" style="180" customWidth="1"/>
    <col min="9987" max="9987" width="15.77734375" style="180" customWidth="1"/>
    <col min="9988" max="9988" width="14.77734375" style="180" bestFit="1" customWidth="1"/>
    <col min="9989" max="9989" width="1.77734375" style="180" customWidth="1"/>
    <col min="9990" max="9990" width="15.77734375" style="180" customWidth="1"/>
    <col min="9991" max="9991" width="1.44140625" style="180" customWidth="1"/>
    <col min="9992" max="9992" width="8.77734375" style="180"/>
    <col min="9993" max="9993" width="35.21875" style="180" customWidth="1"/>
    <col min="9994" max="9994" width="16.109375" style="180" customWidth="1"/>
    <col min="9995" max="9995" width="9.109375" style="180" bestFit="1" customWidth="1"/>
    <col min="9996" max="9996" width="10.109375" style="180" bestFit="1" customWidth="1"/>
    <col min="9997" max="9997" width="10.77734375" style="180" customWidth="1"/>
    <col min="9998" max="10241" width="8.77734375" style="180"/>
    <col min="10242" max="10242" width="35.21875" style="180" customWidth="1"/>
    <col min="10243" max="10243" width="15.77734375" style="180" customWidth="1"/>
    <col min="10244" max="10244" width="14.77734375" style="180" bestFit="1" customWidth="1"/>
    <col min="10245" max="10245" width="1.77734375" style="180" customWidth="1"/>
    <col min="10246" max="10246" width="15.77734375" style="180" customWidth="1"/>
    <col min="10247" max="10247" width="1.44140625" style="180" customWidth="1"/>
    <col min="10248" max="10248" width="8.77734375" style="180"/>
    <col min="10249" max="10249" width="35.21875" style="180" customWidth="1"/>
    <col min="10250" max="10250" width="16.109375" style="180" customWidth="1"/>
    <col min="10251" max="10251" width="9.109375" style="180" bestFit="1" customWidth="1"/>
    <col min="10252" max="10252" width="10.109375" style="180" bestFit="1" customWidth="1"/>
    <col min="10253" max="10253" width="10.77734375" style="180" customWidth="1"/>
    <col min="10254" max="10497" width="8.77734375" style="180"/>
    <col min="10498" max="10498" width="35.21875" style="180" customWidth="1"/>
    <col min="10499" max="10499" width="15.77734375" style="180" customWidth="1"/>
    <col min="10500" max="10500" width="14.77734375" style="180" bestFit="1" customWidth="1"/>
    <col min="10501" max="10501" width="1.77734375" style="180" customWidth="1"/>
    <col min="10502" max="10502" width="15.77734375" style="180" customWidth="1"/>
    <col min="10503" max="10503" width="1.44140625" style="180" customWidth="1"/>
    <col min="10504" max="10504" width="8.77734375" style="180"/>
    <col min="10505" max="10505" width="35.21875" style="180" customWidth="1"/>
    <col min="10506" max="10506" width="16.109375" style="180" customWidth="1"/>
    <col min="10507" max="10507" width="9.109375" style="180" bestFit="1" customWidth="1"/>
    <col min="10508" max="10508" width="10.109375" style="180" bestFit="1" customWidth="1"/>
    <col min="10509" max="10509" width="10.77734375" style="180" customWidth="1"/>
    <col min="10510" max="10753" width="8.77734375" style="180"/>
    <col min="10754" max="10754" width="35.21875" style="180" customWidth="1"/>
    <col min="10755" max="10755" width="15.77734375" style="180" customWidth="1"/>
    <col min="10756" max="10756" width="14.77734375" style="180" bestFit="1" customWidth="1"/>
    <col min="10757" max="10757" width="1.77734375" style="180" customWidth="1"/>
    <col min="10758" max="10758" width="15.77734375" style="180" customWidth="1"/>
    <col min="10759" max="10759" width="1.44140625" style="180" customWidth="1"/>
    <col min="10760" max="10760" width="8.77734375" style="180"/>
    <col min="10761" max="10761" width="35.21875" style="180" customWidth="1"/>
    <col min="10762" max="10762" width="16.109375" style="180" customWidth="1"/>
    <col min="10763" max="10763" width="9.109375" style="180" bestFit="1" customWidth="1"/>
    <col min="10764" max="10764" width="10.109375" style="180" bestFit="1" customWidth="1"/>
    <col min="10765" max="10765" width="10.77734375" style="180" customWidth="1"/>
    <col min="10766" max="11009" width="8.77734375" style="180"/>
    <col min="11010" max="11010" width="35.21875" style="180" customWidth="1"/>
    <col min="11011" max="11011" width="15.77734375" style="180" customWidth="1"/>
    <col min="11012" max="11012" width="14.77734375" style="180" bestFit="1" customWidth="1"/>
    <col min="11013" max="11013" width="1.77734375" style="180" customWidth="1"/>
    <col min="11014" max="11014" width="15.77734375" style="180" customWidth="1"/>
    <col min="11015" max="11015" width="1.44140625" style="180" customWidth="1"/>
    <col min="11016" max="11016" width="8.77734375" style="180"/>
    <col min="11017" max="11017" width="35.21875" style="180" customWidth="1"/>
    <col min="11018" max="11018" width="16.109375" style="180" customWidth="1"/>
    <col min="11019" max="11019" width="9.109375" style="180" bestFit="1" customWidth="1"/>
    <col min="11020" max="11020" width="10.109375" style="180" bestFit="1" customWidth="1"/>
    <col min="11021" max="11021" width="10.77734375" style="180" customWidth="1"/>
    <col min="11022" max="11265" width="8.77734375" style="180"/>
    <col min="11266" max="11266" width="35.21875" style="180" customWidth="1"/>
    <col min="11267" max="11267" width="15.77734375" style="180" customWidth="1"/>
    <col min="11268" max="11268" width="14.77734375" style="180" bestFit="1" customWidth="1"/>
    <col min="11269" max="11269" width="1.77734375" style="180" customWidth="1"/>
    <col min="11270" max="11270" width="15.77734375" style="180" customWidth="1"/>
    <col min="11271" max="11271" width="1.44140625" style="180" customWidth="1"/>
    <col min="11272" max="11272" width="8.77734375" style="180"/>
    <col min="11273" max="11273" width="35.21875" style="180" customWidth="1"/>
    <col min="11274" max="11274" width="16.109375" style="180" customWidth="1"/>
    <col min="11275" max="11275" width="9.109375" style="180" bestFit="1" customWidth="1"/>
    <col min="11276" max="11276" width="10.109375" style="180" bestFit="1" customWidth="1"/>
    <col min="11277" max="11277" width="10.77734375" style="180" customWidth="1"/>
    <col min="11278" max="11521" width="8.77734375" style="180"/>
    <col min="11522" max="11522" width="35.21875" style="180" customWidth="1"/>
    <col min="11523" max="11523" width="15.77734375" style="180" customWidth="1"/>
    <col min="11524" max="11524" width="14.77734375" style="180" bestFit="1" customWidth="1"/>
    <col min="11525" max="11525" width="1.77734375" style="180" customWidth="1"/>
    <col min="11526" max="11526" width="15.77734375" style="180" customWidth="1"/>
    <col min="11527" max="11527" width="1.44140625" style="180" customWidth="1"/>
    <col min="11528" max="11528" width="8.77734375" style="180"/>
    <col min="11529" max="11529" width="35.21875" style="180" customWidth="1"/>
    <col min="11530" max="11530" width="16.109375" style="180" customWidth="1"/>
    <col min="11531" max="11531" width="9.109375" style="180" bestFit="1" customWidth="1"/>
    <col min="11532" max="11532" width="10.109375" style="180" bestFit="1" customWidth="1"/>
    <col min="11533" max="11533" width="10.77734375" style="180" customWidth="1"/>
    <col min="11534" max="11777" width="8.77734375" style="180"/>
    <col min="11778" max="11778" width="35.21875" style="180" customWidth="1"/>
    <col min="11779" max="11779" width="15.77734375" style="180" customWidth="1"/>
    <col min="11780" max="11780" width="14.77734375" style="180" bestFit="1" customWidth="1"/>
    <col min="11781" max="11781" width="1.77734375" style="180" customWidth="1"/>
    <col min="11782" max="11782" width="15.77734375" style="180" customWidth="1"/>
    <col min="11783" max="11783" width="1.44140625" style="180" customWidth="1"/>
    <col min="11784" max="11784" width="8.77734375" style="180"/>
    <col min="11785" max="11785" width="35.21875" style="180" customWidth="1"/>
    <col min="11786" max="11786" width="16.109375" style="180" customWidth="1"/>
    <col min="11787" max="11787" width="9.109375" style="180" bestFit="1" customWidth="1"/>
    <col min="11788" max="11788" width="10.109375" style="180" bestFit="1" customWidth="1"/>
    <col min="11789" max="11789" width="10.77734375" style="180" customWidth="1"/>
    <col min="11790" max="12033" width="8.77734375" style="180"/>
    <col min="12034" max="12034" width="35.21875" style="180" customWidth="1"/>
    <col min="12035" max="12035" width="15.77734375" style="180" customWidth="1"/>
    <col min="12036" max="12036" width="14.77734375" style="180" bestFit="1" customWidth="1"/>
    <col min="12037" max="12037" width="1.77734375" style="180" customWidth="1"/>
    <col min="12038" max="12038" width="15.77734375" style="180" customWidth="1"/>
    <col min="12039" max="12039" width="1.44140625" style="180" customWidth="1"/>
    <col min="12040" max="12040" width="8.77734375" style="180"/>
    <col min="12041" max="12041" width="35.21875" style="180" customWidth="1"/>
    <col min="12042" max="12042" width="16.109375" style="180" customWidth="1"/>
    <col min="12043" max="12043" width="9.109375" style="180" bestFit="1" customWidth="1"/>
    <col min="12044" max="12044" width="10.109375" style="180" bestFit="1" customWidth="1"/>
    <col min="12045" max="12045" width="10.77734375" style="180" customWidth="1"/>
    <col min="12046" max="12289" width="8.77734375" style="180"/>
    <col min="12290" max="12290" width="35.21875" style="180" customWidth="1"/>
    <col min="12291" max="12291" width="15.77734375" style="180" customWidth="1"/>
    <col min="12292" max="12292" width="14.77734375" style="180" bestFit="1" customWidth="1"/>
    <col min="12293" max="12293" width="1.77734375" style="180" customWidth="1"/>
    <col min="12294" max="12294" width="15.77734375" style="180" customWidth="1"/>
    <col min="12295" max="12295" width="1.44140625" style="180" customWidth="1"/>
    <col min="12296" max="12296" width="8.77734375" style="180"/>
    <col min="12297" max="12297" width="35.21875" style="180" customWidth="1"/>
    <col min="12298" max="12298" width="16.109375" style="180" customWidth="1"/>
    <col min="12299" max="12299" width="9.109375" style="180" bestFit="1" customWidth="1"/>
    <col min="12300" max="12300" width="10.109375" style="180" bestFit="1" customWidth="1"/>
    <col min="12301" max="12301" width="10.77734375" style="180" customWidth="1"/>
    <col min="12302" max="12545" width="8.77734375" style="180"/>
    <col min="12546" max="12546" width="35.21875" style="180" customWidth="1"/>
    <col min="12547" max="12547" width="15.77734375" style="180" customWidth="1"/>
    <col min="12548" max="12548" width="14.77734375" style="180" bestFit="1" customWidth="1"/>
    <col min="12549" max="12549" width="1.77734375" style="180" customWidth="1"/>
    <col min="12550" max="12550" width="15.77734375" style="180" customWidth="1"/>
    <col min="12551" max="12551" width="1.44140625" style="180" customWidth="1"/>
    <col min="12552" max="12552" width="8.77734375" style="180"/>
    <col min="12553" max="12553" width="35.21875" style="180" customWidth="1"/>
    <col min="12554" max="12554" width="16.109375" style="180" customWidth="1"/>
    <col min="12555" max="12555" width="9.109375" style="180" bestFit="1" customWidth="1"/>
    <col min="12556" max="12556" width="10.109375" style="180" bestFit="1" customWidth="1"/>
    <col min="12557" max="12557" width="10.77734375" style="180" customWidth="1"/>
    <col min="12558" max="12801" width="8.77734375" style="180"/>
    <col min="12802" max="12802" width="35.21875" style="180" customWidth="1"/>
    <col min="12803" max="12803" width="15.77734375" style="180" customWidth="1"/>
    <col min="12804" max="12804" width="14.77734375" style="180" bestFit="1" customWidth="1"/>
    <col min="12805" max="12805" width="1.77734375" style="180" customWidth="1"/>
    <col min="12806" max="12806" width="15.77734375" style="180" customWidth="1"/>
    <col min="12807" max="12807" width="1.44140625" style="180" customWidth="1"/>
    <col min="12808" max="12808" width="8.77734375" style="180"/>
    <col min="12809" max="12809" width="35.21875" style="180" customWidth="1"/>
    <col min="12810" max="12810" width="16.109375" style="180" customWidth="1"/>
    <col min="12811" max="12811" width="9.109375" style="180" bestFit="1" customWidth="1"/>
    <col min="12812" max="12812" width="10.109375" style="180" bestFit="1" customWidth="1"/>
    <col min="12813" max="12813" width="10.77734375" style="180" customWidth="1"/>
    <col min="12814" max="13057" width="8.77734375" style="180"/>
    <col min="13058" max="13058" width="35.21875" style="180" customWidth="1"/>
    <col min="13059" max="13059" width="15.77734375" style="180" customWidth="1"/>
    <col min="13060" max="13060" width="14.77734375" style="180" bestFit="1" customWidth="1"/>
    <col min="13061" max="13061" width="1.77734375" style="180" customWidth="1"/>
    <col min="13062" max="13062" width="15.77734375" style="180" customWidth="1"/>
    <col min="13063" max="13063" width="1.44140625" style="180" customWidth="1"/>
    <col min="13064" max="13064" width="8.77734375" style="180"/>
    <col min="13065" max="13065" width="35.21875" style="180" customWidth="1"/>
    <col min="13066" max="13066" width="16.109375" style="180" customWidth="1"/>
    <col min="13067" max="13067" width="9.109375" style="180" bestFit="1" customWidth="1"/>
    <col min="13068" max="13068" width="10.109375" style="180" bestFit="1" customWidth="1"/>
    <col min="13069" max="13069" width="10.77734375" style="180" customWidth="1"/>
    <col min="13070" max="13313" width="8.77734375" style="180"/>
    <col min="13314" max="13314" width="35.21875" style="180" customWidth="1"/>
    <col min="13315" max="13315" width="15.77734375" style="180" customWidth="1"/>
    <col min="13316" max="13316" width="14.77734375" style="180" bestFit="1" customWidth="1"/>
    <col min="13317" max="13317" width="1.77734375" style="180" customWidth="1"/>
    <col min="13318" max="13318" width="15.77734375" style="180" customWidth="1"/>
    <col min="13319" max="13319" width="1.44140625" style="180" customWidth="1"/>
    <col min="13320" max="13320" width="8.77734375" style="180"/>
    <col min="13321" max="13321" width="35.21875" style="180" customWidth="1"/>
    <col min="13322" max="13322" width="16.109375" style="180" customWidth="1"/>
    <col min="13323" max="13323" width="9.109375" style="180" bestFit="1" customWidth="1"/>
    <col min="13324" max="13324" width="10.109375" style="180" bestFit="1" customWidth="1"/>
    <col min="13325" max="13325" width="10.77734375" style="180" customWidth="1"/>
    <col min="13326" max="13569" width="8.77734375" style="180"/>
    <col min="13570" max="13570" width="35.21875" style="180" customWidth="1"/>
    <col min="13571" max="13571" width="15.77734375" style="180" customWidth="1"/>
    <col min="13572" max="13572" width="14.77734375" style="180" bestFit="1" customWidth="1"/>
    <col min="13573" max="13573" width="1.77734375" style="180" customWidth="1"/>
    <col min="13574" max="13574" width="15.77734375" style="180" customWidth="1"/>
    <col min="13575" max="13575" width="1.44140625" style="180" customWidth="1"/>
    <col min="13576" max="13576" width="8.77734375" style="180"/>
    <col min="13577" max="13577" width="35.21875" style="180" customWidth="1"/>
    <col min="13578" max="13578" width="16.109375" style="180" customWidth="1"/>
    <col min="13579" max="13579" width="9.109375" style="180" bestFit="1" customWidth="1"/>
    <col min="13580" max="13580" width="10.109375" style="180" bestFit="1" customWidth="1"/>
    <col min="13581" max="13581" width="10.77734375" style="180" customWidth="1"/>
    <col min="13582" max="13825" width="8.77734375" style="180"/>
    <col min="13826" max="13826" width="35.21875" style="180" customWidth="1"/>
    <col min="13827" max="13827" width="15.77734375" style="180" customWidth="1"/>
    <col min="13828" max="13828" width="14.77734375" style="180" bestFit="1" customWidth="1"/>
    <col min="13829" max="13829" width="1.77734375" style="180" customWidth="1"/>
    <col min="13830" max="13830" width="15.77734375" style="180" customWidth="1"/>
    <col min="13831" max="13831" width="1.44140625" style="180" customWidth="1"/>
    <col min="13832" max="13832" width="8.77734375" style="180"/>
    <col min="13833" max="13833" width="35.21875" style="180" customWidth="1"/>
    <col min="13834" max="13834" width="16.109375" style="180" customWidth="1"/>
    <col min="13835" max="13835" width="9.109375" style="180" bestFit="1" customWidth="1"/>
    <col min="13836" max="13836" width="10.109375" style="180" bestFit="1" customWidth="1"/>
    <col min="13837" max="13837" width="10.77734375" style="180" customWidth="1"/>
    <col min="13838" max="14081" width="8.77734375" style="180"/>
    <col min="14082" max="14082" width="35.21875" style="180" customWidth="1"/>
    <col min="14083" max="14083" width="15.77734375" style="180" customWidth="1"/>
    <col min="14084" max="14084" width="14.77734375" style="180" bestFit="1" customWidth="1"/>
    <col min="14085" max="14085" width="1.77734375" style="180" customWidth="1"/>
    <col min="14086" max="14086" width="15.77734375" style="180" customWidth="1"/>
    <col min="14087" max="14087" width="1.44140625" style="180" customWidth="1"/>
    <col min="14088" max="14088" width="8.77734375" style="180"/>
    <col min="14089" max="14089" width="35.21875" style="180" customWidth="1"/>
    <col min="14090" max="14090" width="16.109375" style="180" customWidth="1"/>
    <col min="14091" max="14091" width="9.109375" style="180" bestFit="1" customWidth="1"/>
    <col min="14092" max="14092" width="10.109375" style="180" bestFit="1" customWidth="1"/>
    <col min="14093" max="14093" width="10.77734375" style="180" customWidth="1"/>
    <col min="14094" max="14337" width="8.77734375" style="180"/>
    <col min="14338" max="14338" width="35.21875" style="180" customWidth="1"/>
    <col min="14339" max="14339" width="15.77734375" style="180" customWidth="1"/>
    <col min="14340" max="14340" width="14.77734375" style="180" bestFit="1" customWidth="1"/>
    <col min="14341" max="14341" width="1.77734375" style="180" customWidth="1"/>
    <col min="14342" max="14342" width="15.77734375" style="180" customWidth="1"/>
    <col min="14343" max="14343" width="1.44140625" style="180" customWidth="1"/>
    <col min="14344" max="14344" width="8.77734375" style="180"/>
    <col min="14345" max="14345" width="35.21875" style="180" customWidth="1"/>
    <col min="14346" max="14346" width="16.109375" style="180" customWidth="1"/>
    <col min="14347" max="14347" width="9.109375" style="180" bestFit="1" customWidth="1"/>
    <col min="14348" max="14348" width="10.109375" style="180" bestFit="1" customWidth="1"/>
    <col min="14349" max="14349" width="10.77734375" style="180" customWidth="1"/>
    <col min="14350" max="14593" width="8.77734375" style="180"/>
    <col min="14594" max="14594" width="35.21875" style="180" customWidth="1"/>
    <col min="14595" max="14595" width="15.77734375" style="180" customWidth="1"/>
    <col min="14596" max="14596" width="14.77734375" style="180" bestFit="1" customWidth="1"/>
    <col min="14597" max="14597" width="1.77734375" style="180" customWidth="1"/>
    <col min="14598" max="14598" width="15.77734375" style="180" customWidth="1"/>
    <col min="14599" max="14599" width="1.44140625" style="180" customWidth="1"/>
    <col min="14600" max="14600" width="8.77734375" style="180"/>
    <col min="14601" max="14601" width="35.21875" style="180" customWidth="1"/>
    <col min="14602" max="14602" width="16.109375" style="180" customWidth="1"/>
    <col min="14603" max="14603" width="9.109375" style="180" bestFit="1" customWidth="1"/>
    <col min="14604" max="14604" width="10.109375" style="180" bestFit="1" customWidth="1"/>
    <col min="14605" max="14605" width="10.77734375" style="180" customWidth="1"/>
    <col min="14606" max="14849" width="8.77734375" style="180"/>
    <col min="14850" max="14850" width="35.21875" style="180" customWidth="1"/>
    <col min="14851" max="14851" width="15.77734375" style="180" customWidth="1"/>
    <col min="14852" max="14852" width="14.77734375" style="180" bestFit="1" customWidth="1"/>
    <col min="14853" max="14853" width="1.77734375" style="180" customWidth="1"/>
    <col min="14854" max="14854" width="15.77734375" style="180" customWidth="1"/>
    <col min="14855" max="14855" width="1.44140625" style="180" customWidth="1"/>
    <col min="14856" max="14856" width="8.77734375" style="180"/>
    <col min="14857" max="14857" width="35.21875" style="180" customWidth="1"/>
    <col min="14858" max="14858" width="16.109375" style="180" customWidth="1"/>
    <col min="14859" max="14859" width="9.109375" style="180" bestFit="1" customWidth="1"/>
    <col min="14860" max="14860" width="10.109375" style="180" bestFit="1" customWidth="1"/>
    <col min="14861" max="14861" width="10.77734375" style="180" customWidth="1"/>
    <col min="14862" max="15105" width="8.77734375" style="180"/>
    <col min="15106" max="15106" width="35.21875" style="180" customWidth="1"/>
    <col min="15107" max="15107" width="15.77734375" style="180" customWidth="1"/>
    <col min="15108" max="15108" width="14.77734375" style="180" bestFit="1" customWidth="1"/>
    <col min="15109" max="15109" width="1.77734375" style="180" customWidth="1"/>
    <col min="15110" max="15110" width="15.77734375" style="180" customWidth="1"/>
    <col min="15111" max="15111" width="1.44140625" style="180" customWidth="1"/>
    <col min="15112" max="15112" width="8.77734375" style="180"/>
    <col min="15113" max="15113" width="35.21875" style="180" customWidth="1"/>
    <col min="15114" max="15114" width="16.109375" style="180" customWidth="1"/>
    <col min="15115" max="15115" width="9.109375" style="180" bestFit="1" customWidth="1"/>
    <col min="15116" max="15116" width="10.109375" style="180" bestFit="1" customWidth="1"/>
    <col min="15117" max="15117" width="10.77734375" style="180" customWidth="1"/>
    <col min="15118" max="15361" width="8.77734375" style="180"/>
    <col min="15362" max="15362" width="35.21875" style="180" customWidth="1"/>
    <col min="15363" max="15363" width="15.77734375" style="180" customWidth="1"/>
    <col min="15364" max="15364" width="14.77734375" style="180" bestFit="1" customWidth="1"/>
    <col min="15365" max="15365" width="1.77734375" style="180" customWidth="1"/>
    <col min="15366" max="15366" width="15.77734375" style="180" customWidth="1"/>
    <col min="15367" max="15367" width="1.44140625" style="180" customWidth="1"/>
    <col min="15368" max="15368" width="8.77734375" style="180"/>
    <col min="15369" max="15369" width="35.21875" style="180" customWidth="1"/>
    <col min="15370" max="15370" width="16.109375" style="180" customWidth="1"/>
    <col min="15371" max="15371" width="9.109375" style="180" bestFit="1" customWidth="1"/>
    <col min="15372" max="15372" width="10.109375" style="180" bestFit="1" customWidth="1"/>
    <col min="15373" max="15373" width="10.77734375" style="180" customWidth="1"/>
    <col min="15374" max="15617" width="8.77734375" style="180"/>
    <col min="15618" max="15618" width="35.21875" style="180" customWidth="1"/>
    <col min="15619" max="15619" width="15.77734375" style="180" customWidth="1"/>
    <col min="15620" max="15620" width="14.77734375" style="180" bestFit="1" customWidth="1"/>
    <col min="15621" max="15621" width="1.77734375" style="180" customWidth="1"/>
    <col min="15622" max="15622" width="15.77734375" style="180" customWidth="1"/>
    <col min="15623" max="15623" width="1.44140625" style="180" customWidth="1"/>
    <col min="15624" max="15624" width="8.77734375" style="180"/>
    <col min="15625" max="15625" width="35.21875" style="180" customWidth="1"/>
    <col min="15626" max="15626" width="16.109375" style="180" customWidth="1"/>
    <col min="15627" max="15627" width="9.109375" style="180" bestFit="1" customWidth="1"/>
    <col min="15628" max="15628" width="10.109375" style="180" bestFit="1" customWidth="1"/>
    <col min="15629" max="15629" width="10.77734375" style="180" customWidth="1"/>
    <col min="15630" max="15873" width="8.77734375" style="180"/>
    <col min="15874" max="15874" width="35.21875" style="180" customWidth="1"/>
    <col min="15875" max="15875" width="15.77734375" style="180" customWidth="1"/>
    <col min="15876" max="15876" width="14.77734375" style="180" bestFit="1" customWidth="1"/>
    <col min="15877" max="15877" width="1.77734375" style="180" customWidth="1"/>
    <col min="15878" max="15878" width="15.77734375" style="180" customWidth="1"/>
    <col min="15879" max="15879" width="1.44140625" style="180" customWidth="1"/>
    <col min="15880" max="15880" width="8.77734375" style="180"/>
    <col min="15881" max="15881" width="35.21875" style="180" customWidth="1"/>
    <col min="15882" max="15882" width="16.109375" style="180" customWidth="1"/>
    <col min="15883" max="15883" width="9.109375" style="180" bestFit="1" customWidth="1"/>
    <col min="15884" max="15884" width="10.109375" style="180" bestFit="1" customWidth="1"/>
    <col min="15885" max="15885" width="10.77734375" style="180" customWidth="1"/>
    <col min="15886" max="16129" width="8.77734375" style="180"/>
    <col min="16130" max="16130" width="35.21875" style="180" customWidth="1"/>
    <col min="16131" max="16131" width="15.77734375" style="180" customWidth="1"/>
    <col min="16132" max="16132" width="14.77734375" style="180" bestFit="1" customWidth="1"/>
    <col min="16133" max="16133" width="1.77734375" style="180" customWidth="1"/>
    <col min="16134" max="16134" width="15.77734375" style="180" customWidth="1"/>
    <col min="16135" max="16135" width="1.44140625" style="180" customWidth="1"/>
    <col min="16136" max="16136" width="8.77734375" style="180"/>
    <col min="16137" max="16137" width="35.21875" style="180" customWidth="1"/>
    <col min="16138" max="16138" width="16.109375" style="180" customWidth="1"/>
    <col min="16139" max="16139" width="9.109375" style="180" bestFit="1" customWidth="1"/>
    <col min="16140" max="16140" width="10.109375" style="180" bestFit="1" customWidth="1"/>
    <col min="16141" max="16141" width="10.77734375" style="180" customWidth="1"/>
    <col min="16142" max="16384" width="8.77734375" style="180"/>
  </cols>
  <sheetData>
    <row r="1" spans="1:8">
      <c r="A1" s="860" t="s">
        <v>491</v>
      </c>
      <c r="B1" s="860"/>
      <c r="C1" s="860"/>
      <c r="D1" s="860"/>
      <c r="E1" s="860"/>
      <c r="F1" s="860"/>
      <c r="G1" s="860"/>
      <c r="H1" s="18"/>
    </row>
    <row r="2" spans="1:8">
      <c r="A2" s="861" t="s">
        <v>730</v>
      </c>
      <c r="B2" s="861"/>
      <c r="C2" s="861"/>
      <c r="D2" s="861"/>
      <c r="E2" s="861"/>
      <c r="F2" s="861"/>
      <c r="G2" s="861"/>
      <c r="H2" s="173"/>
    </row>
    <row r="3" spans="1:8">
      <c r="A3" s="862" t="str">
        <f>+'Attachment H-30A'!D5</f>
        <v>Transource Maryland, LLC</v>
      </c>
      <c r="B3" s="862"/>
      <c r="C3" s="862"/>
      <c r="D3" s="862"/>
      <c r="E3" s="862"/>
      <c r="F3" s="862"/>
      <c r="G3" s="862"/>
      <c r="H3" s="507"/>
    </row>
    <row r="4" spans="1:8">
      <c r="A4" s="481"/>
      <c r="F4" s="482"/>
    </row>
    <row r="5" spans="1:8">
      <c r="A5" s="481"/>
    </row>
    <row r="6" spans="1:8">
      <c r="A6" s="481"/>
    </row>
    <row r="7" spans="1:8">
      <c r="A7" s="483"/>
      <c r="B7" s="484"/>
      <c r="C7" s="483"/>
      <c r="D7" s="503" t="s">
        <v>190</v>
      </c>
      <c r="E7" s="483"/>
      <c r="F7" s="503" t="s">
        <v>191</v>
      </c>
      <c r="G7" s="483"/>
    </row>
    <row r="8" spans="1:8">
      <c r="F8" s="485" t="s">
        <v>487</v>
      </c>
      <c r="G8" s="484"/>
    </row>
    <row r="9" spans="1:8">
      <c r="D9" s="485" t="s">
        <v>282</v>
      </c>
      <c r="F9" s="617">
        <v>2025</v>
      </c>
    </row>
    <row r="10" spans="1:8">
      <c r="A10" s="485" t="s">
        <v>8</v>
      </c>
      <c r="D10" s="485" t="s">
        <v>488</v>
      </c>
      <c r="F10" s="485" t="s">
        <v>282</v>
      </c>
    </row>
    <row r="11" spans="1:8">
      <c r="A11" s="486" t="s">
        <v>10</v>
      </c>
      <c r="B11" s="487" t="s">
        <v>474</v>
      </c>
      <c r="C11" s="486" t="s">
        <v>199</v>
      </c>
      <c r="D11" s="486" t="s">
        <v>478</v>
      </c>
      <c r="F11" s="486" t="s">
        <v>305</v>
      </c>
    </row>
    <row r="12" spans="1:8">
      <c r="F12" s="486"/>
    </row>
    <row r="13" spans="1:8">
      <c r="A13" s="488">
        <v>1</v>
      </c>
      <c r="B13" s="489" t="s">
        <v>492</v>
      </c>
      <c r="D13" s="209"/>
      <c r="E13" s="209"/>
      <c r="F13" s="619">
        <v>0</v>
      </c>
    </row>
    <row r="14" spans="1:8">
      <c r="A14" s="488">
        <f>+A13+1</f>
        <v>2</v>
      </c>
      <c r="B14" s="180" t="s">
        <v>641</v>
      </c>
      <c r="D14" s="209"/>
      <c r="E14" s="209"/>
      <c r="F14" s="492">
        <v>0</v>
      </c>
    </row>
    <row r="15" spans="1:8">
      <c r="A15" s="488">
        <f t="shared" ref="A15:A30" si="0">+A14+1</f>
        <v>3</v>
      </c>
      <c r="D15" s="491"/>
      <c r="E15" s="491"/>
      <c r="F15" s="491"/>
    </row>
    <row r="16" spans="1:8" ht="21.6" customHeight="1">
      <c r="A16" s="488">
        <f t="shared" si="0"/>
        <v>4</v>
      </c>
      <c r="B16" s="618" t="s">
        <v>1015</v>
      </c>
      <c r="D16"/>
      <c r="E16" s="209"/>
      <c r="F16" s="492">
        <v>0</v>
      </c>
    </row>
    <row r="17" spans="1:9">
      <c r="A17" s="488">
        <f t="shared" si="0"/>
        <v>5</v>
      </c>
      <c r="B17" s="618" t="s">
        <v>1016</v>
      </c>
      <c r="D17"/>
      <c r="E17" s="209"/>
      <c r="F17" s="490"/>
      <c r="I17"/>
    </row>
    <row r="18" spans="1:9">
      <c r="A18" s="488">
        <f t="shared" si="0"/>
        <v>6</v>
      </c>
      <c r="D18"/>
      <c r="E18" s="209"/>
      <c r="F18" s="209"/>
    </row>
    <row r="19" spans="1:9">
      <c r="A19" s="488">
        <f t="shared" si="0"/>
        <v>7</v>
      </c>
      <c r="B19" s="180" t="s">
        <v>493</v>
      </c>
      <c r="C19" s="180" t="s">
        <v>643</v>
      </c>
      <c r="D19"/>
      <c r="E19" s="209"/>
      <c r="F19" s="493">
        <f>+F16+F17</f>
        <v>0</v>
      </c>
    </row>
    <row r="20" spans="1:9">
      <c r="A20" s="488">
        <f t="shared" si="0"/>
        <v>8</v>
      </c>
      <c r="D20" s="209"/>
      <c r="E20" s="209"/>
      <c r="F20" s="209"/>
      <c r="I20" s="494"/>
    </row>
    <row r="21" spans="1:9">
      <c r="A21" s="488">
        <f t="shared" si="0"/>
        <v>9</v>
      </c>
      <c r="B21" s="180" t="s">
        <v>489</v>
      </c>
      <c r="C21" s="180" t="s">
        <v>644</v>
      </c>
      <c r="D21" s="209"/>
      <c r="E21" s="209"/>
      <c r="F21" s="209">
        <f>+F14+F19</f>
        <v>0</v>
      </c>
    </row>
    <row r="22" spans="1:9">
      <c r="A22" s="488">
        <f t="shared" si="0"/>
        <v>10</v>
      </c>
      <c r="D22" s="209"/>
      <c r="E22" s="209"/>
      <c r="F22" s="209"/>
    </row>
    <row r="23" spans="1:9">
      <c r="A23" s="488">
        <f t="shared" si="0"/>
        <v>11</v>
      </c>
      <c r="D23" s="209"/>
      <c r="E23" s="209"/>
      <c r="F23" s="209"/>
    </row>
    <row r="24" spans="1:9">
      <c r="A24" s="488">
        <f t="shared" si="0"/>
        <v>12</v>
      </c>
      <c r="B24" s="180" t="s">
        <v>493</v>
      </c>
      <c r="C24" s="180" t="s">
        <v>642</v>
      </c>
      <c r="D24" s="209"/>
      <c r="E24" s="209"/>
      <c r="F24" s="209">
        <f>+F19</f>
        <v>0</v>
      </c>
    </row>
    <row r="25" spans="1:9">
      <c r="A25" s="488">
        <f t="shared" si="0"/>
        <v>13</v>
      </c>
    </row>
    <row r="26" spans="1:9">
      <c r="A26" s="488">
        <f t="shared" si="0"/>
        <v>14</v>
      </c>
      <c r="B26" s="180" t="s">
        <v>650</v>
      </c>
      <c r="C26" s="180" t="s">
        <v>295</v>
      </c>
      <c r="F26" s="609">
        <v>0</v>
      </c>
    </row>
    <row r="27" spans="1:9">
      <c r="A27" s="488">
        <f t="shared" si="0"/>
        <v>15</v>
      </c>
      <c r="B27" s="180" t="s">
        <v>648</v>
      </c>
      <c r="C27" s="180" t="s">
        <v>296</v>
      </c>
      <c r="F27" s="492">
        <v>0</v>
      </c>
    </row>
    <row r="28" spans="1:9">
      <c r="A28" s="488">
        <f t="shared" si="0"/>
        <v>16</v>
      </c>
      <c r="B28" s="180" t="s">
        <v>494</v>
      </c>
      <c r="C28" s="180" t="s">
        <v>649</v>
      </c>
      <c r="F28" s="493">
        <f>+F24*F26*F27</f>
        <v>0</v>
      </c>
    </row>
    <row r="29" spans="1:9">
      <c r="A29" s="488">
        <f t="shared" si="0"/>
        <v>17</v>
      </c>
    </row>
    <row r="30" spans="1:9">
      <c r="A30" s="488">
        <f t="shared" si="0"/>
        <v>18</v>
      </c>
      <c r="B30" s="180" t="s">
        <v>645</v>
      </c>
      <c r="C30" s="180" t="s">
        <v>646</v>
      </c>
      <c r="F30" s="209">
        <f>+F24+F28</f>
        <v>0</v>
      </c>
    </row>
    <row r="31" spans="1:9">
      <c r="A31" s="488"/>
    </row>
    <row r="33" spans="1:8">
      <c r="A33" s="505" t="s">
        <v>176</v>
      </c>
    </row>
    <row r="34" spans="1:8" ht="56.25" customHeight="1">
      <c r="A34" s="506" t="s">
        <v>62</v>
      </c>
      <c r="B34" s="920" t="s">
        <v>640</v>
      </c>
      <c r="C34" s="920"/>
      <c r="D34" s="920"/>
      <c r="E34" s="920"/>
      <c r="F34" s="920"/>
      <c r="G34" s="573"/>
      <c r="H34" s="573"/>
    </row>
    <row r="35" spans="1:8" ht="86.25" customHeight="1">
      <c r="A35" s="506" t="s">
        <v>63</v>
      </c>
      <c r="B35" s="920" t="s">
        <v>647</v>
      </c>
      <c r="C35" s="920"/>
      <c r="D35" s="920"/>
      <c r="E35" s="920"/>
      <c r="F35" s="920"/>
      <c r="G35" s="573"/>
      <c r="H35" s="573"/>
    </row>
    <row r="36" spans="1:8">
      <c r="A36" s="504"/>
    </row>
  </sheetData>
  <customSheetViews>
    <customSheetView guid="{F1DC5514-577A-46EB-866C-26F0BED2C286}" scale="70" showPageBreaks="1" fitToPage="1" printArea="1" view="pageBreakPreview">
      <selection sqref="A1:G1"/>
      <pageMargins left="1" right="0.7" top="1" bottom="0.75" header="0.3" footer="0.3"/>
      <pageSetup scale="74" orientation="landscape" r:id="rId1"/>
    </customSheetView>
    <customSheetView guid="{63AFAF34-E340-4B5E-A289-FFB7051CA9B6}" scale="80" showPageBreaks="1" fitToPage="1" printArea="1">
      <selection activeCell="I26" sqref="I26"/>
      <pageMargins left="1" right="0.7" top="1" bottom="0.75" header="0.3" footer="0.3"/>
      <pageSetup scale="66" orientation="portrait" r:id="rId2"/>
    </customSheetView>
  </customSheetViews>
  <mergeCells count="5">
    <mergeCell ref="B34:F34"/>
    <mergeCell ref="B35:F35"/>
    <mergeCell ref="A1:G1"/>
    <mergeCell ref="A2:G2"/>
    <mergeCell ref="A3:G3"/>
  </mergeCells>
  <pageMargins left="1" right="0.7" top="1" bottom="0.75" header="0.3" footer="0.3"/>
  <pageSetup scale="74"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I255"/>
  <sheetViews>
    <sheetView view="pageBreakPreview" zoomScaleNormal="100" zoomScaleSheetLayoutView="100" workbookViewId="0">
      <selection activeCell="D238" sqref="D238"/>
    </sheetView>
  </sheetViews>
  <sheetFormatPr defaultColWidth="8.77734375" defaultRowHeight="15.75"/>
  <cols>
    <col min="1" max="1" width="7.21875" style="230" customWidth="1"/>
    <col min="2" max="2" width="45.77734375" style="230" customWidth="1"/>
    <col min="3" max="3" width="17" style="230" customWidth="1"/>
    <col min="4" max="4" width="11.77734375" style="230" customWidth="1"/>
    <col min="5" max="5" width="10.77734375" style="560" bestFit="1" customWidth="1"/>
    <col min="6" max="6" width="10.44140625" style="230" customWidth="1"/>
    <col min="7" max="16384" width="8.77734375" style="230"/>
  </cols>
  <sheetData>
    <row r="1" spans="1:9" ht="12.75">
      <c r="A1" s="860" t="s">
        <v>672</v>
      </c>
      <c r="B1" s="860"/>
      <c r="C1" s="860"/>
      <c r="D1" s="860"/>
      <c r="E1" s="860"/>
      <c r="F1" s="860"/>
      <c r="G1" s="860"/>
      <c r="H1" s="17"/>
      <c r="I1" s="17"/>
    </row>
    <row r="2" spans="1:9" ht="12.75">
      <c r="A2" s="861" t="s">
        <v>673</v>
      </c>
      <c r="B2" s="861"/>
      <c r="C2" s="861"/>
      <c r="D2" s="861"/>
      <c r="E2" s="861"/>
      <c r="F2" s="861"/>
      <c r="G2" s="861"/>
      <c r="H2" s="508"/>
      <c r="I2" s="508"/>
    </row>
    <row r="3" spans="1:9" ht="12.75">
      <c r="A3" s="862" t="str">
        <f>+'Attachment H-30A'!D5</f>
        <v>Transource Maryland, LLC</v>
      </c>
      <c r="B3" s="862"/>
      <c r="C3" s="862"/>
      <c r="D3" s="862"/>
      <c r="E3" s="862"/>
      <c r="F3" s="862"/>
      <c r="G3" s="862"/>
      <c r="H3" s="284"/>
      <c r="I3" s="284"/>
    </row>
    <row r="4" spans="1:9" ht="12.75">
      <c r="A4" s="507"/>
      <c r="B4" s="507"/>
      <c r="C4" s="507"/>
      <c r="D4" s="507"/>
      <c r="E4" s="507"/>
      <c r="F4" s="507"/>
      <c r="G4" s="507"/>
      <c r="H4" s="284"/>
      <c r="I4" s="284"/>
    </row>
    <row r="5" spans="1:9">
      <c r="A5" s="546"/>
      <c r="D5" s="547"/>
      <c r="E5" s="548"/>
      <c r="F5" s="546"/>
    </row>
    <row r="6" spans="1:9" ht="12.75">
      <c r="A6" s="462" t="s">
        <v>148</v>
      </c>
      <c r="B6" s="14" t="s">
        <v>686</v>
      </c>
      <c r="C6" s="14"/>
      <c r="D6" s="171" t="s">
        <v>190</v>
      </c>
      <c r="E6" s="171" t="s">
        <v>191</v>
      </c>
      <c r="F6" s="291" t="s">
        <v>684</v>
      </c>
      <c r="G6" s="549"/>
      <c r="H6" s="549"/>
      <c r="I6" s="549"/>
    </row>
    <row r="7" spans="1:9" ht="25.5">
      <c r="A7" s="170">
        <v>1</v>
      </c>
      <c r="B7" s="261" t="s">
        <v>665</v>
      </c>
      <c r="C7" s="303" t="s">
        <v>199</v>
      </c>
      <c r="D7" s="562" t="s">
        <v>18</v>
      </c>
      <c r="E7" s="277" t="s">
        <v>683</v>
      </c>
      <c r="F7" s="277" t="s">
        <v>682</v>
      </c>
    </row>
    <row r="8" spans="1:9" ht="12.75">
      <c r="A8" s="170">
        <f t="shared" ref="A8:A14" si="0">+A7+1</f>
        <v>2</v>
      </c>
      <c r="B8" s="230" t="s">
        <v>667</v>
      </c>
      <c r="C8" s="230" t="s">
        <v>675</v>
      </c>
      <c r="D8" s="552">
        <v>0</v>
      </c>
      <c r="E8" s="552">
        <v>0</v>
      </c>
      <c r="F8" s="264">
        <f>+D8-E8</f>
        <v>0</v>
      </c>
    </row>
    <row r="9" spans="1:9" ht="12.75">
      <c r="A9" s="170">
        <f t="shared" si="0"/>
        <v>3</v>
      </c>
      <c r="B9" s="230" t="s">
        <v>668</v>
      </c>
      <c r="C9" s="230" t="s">
        <v>675</v>
      </c>
      <c r="D9" s="552">
        <v>0</v>
      </c>
      <c r="E9" s="552">
        <v>0</v>
      </c>
      <c r="F9" s="264">
        <f t="shared" ref="F9:F14" si="1">+D9-E9</f>
        <v>0</v>
      </c>
    </row>
    <row r="10" spans="1:9" ht="12.75">
      <c r="A10" s="170">
        <f t="shared" si="0"/>
        <v>4</v>
      </c>
      <c r="B10" s="230" t="s">
        <v>669</v>
      </c>
      <c r="C10" s="230" t="s">
        <v>675</v>
      </c>
      <c r="D10" s="552">
        <v>0</v>
      </c>
      <c r="E10" s="552">
        <v>0</v>
      </c>
      <c r="F10" s="264">
        <f t="shared" si="1"/>
        <v>0</v>
      </c>
    </row>
    <row r="11" spans="1:9" ht="12.75">
      <c r="A11" s="170">
        <f t="shared" si="0"/>
        <v>5</v>
      </c>
      <c r="B11" s="230" t="s">
        <v>670</v>
      </c>
      <c r="C11" s="230" t="s">
        <v>675</v>
      </c>
      <c r="D11" s="552">
        <v>0</v>
      </c>
      <c r="E11" s="552">
        <v>0</v>
      </c>
      <c r="F11" s="264">
        <f t="shared" si="1"/>
        <v>0</v>
      </c>
    </row>
    <row r="12" spans="1:9" ht="12.75">
      <c r="A12" s="170">
        <f t="shared" si="0"/>
        <v>6</v>
      </c>
      <c r="B12" s="230" t="s">
        <v>671</v>
      </c>
      <c r="C12" s="230" t="s">
        <v>675</v>
      </c>
      <c r="D12" s="553">
        <v>0</v>
      </c>
      <c r="E12" s="553">
        <v>0</v>
      </c>
      <c r="F12" s="264">
        <f t="shared" si="1"/>
        <v>0</v>
      </c>
    </row>
    <row r="13" spans="1:9" ht="12.75">
      <c r="A13" s="170">
        <f t="shared" si="0"/>
        <v>7</v>
      </c>
      <c r="B13" s="230" t="s">
        <v>671</v>
      </c>
      <c r="C13" s="230" t="s">
        <v>675</v>
      </c>
      <c r="D13" s="553">
        <v>0</v>
      </c>
      <c r="E13" s="553">
        <v>0</v>
      </c>
      <c r="F13" s="264">
        <f t="shared" si="1"/>
        <v>0</v>
      </c>
    </row>
    <row r="14" spans="1:9" ht="12.75">
      <c r="A14" s="170">
        <f t="shared" si="0"/>
        <v>8</v>
      </c>
      <c r="B14" s="261" t="s">
        <v>681</v>
      </c>
      <c r="C14" s="230" t="s">
        <v>679</v>
      </c>
      <c r="D14" s="554">
        <f>+SUM(D8:D13)</f>
        <v>0</v>
      </c>
      <c r="E14" s="554">
        <f>+SUM(E8:E13)</f>
        <v>0</v>
      </c>
      <c r="F14" s="563">
        <f t="shared" si="1"/>
        <v>0</v>
      </c>
    </row>
    <row r="15" spans="1:9" ht="12.75">
      <c r="A15" s="170"/>
      <c r="B15" s="261"/>
      <c r="C15" s="261"/>
      <c r="D15" s="556"/>
      <c r="E15" s="556"/>
    </row>
    <row r="16" spans="1:9" ht="12.75">
      <c r="A16" s="170"/>
      <c r="B16" s="261"/>
      <c r="C16" s="261"/>
      <c r="D16" s="556"/>
      <c r="E16" s="556"/>
    </row>
    <row r="17" spans="1:9" ht="12.75">
      <c r="A17" s="170"/>
      <c r="B17" s="261"/>
      <c r="C17" s="261"/>
      <c r="D17" s="556"/>
      <c r="E17" s="556"/>
    </row>
    <row r="18" spans="1:9" ht="12.75">
      <c r="A18" s="170"/>
      <c r="B18" s="261" t="s">
        <v>766</v>
      </c>
      <c r="C18" s="550"/>
      <c r="D18" s="551"/>
      <c r="E18" s="230"/>
    </row>
    <row r="19" spans="1:9" ht="12.75">
      <c r="A19" s="170">
        <f>+A14+1</f>
        <v>9</v>
      </c>
      <c r="B19" s="230" t="s">
        <v>404</v>
      </c>
      <c r="C19" s="230" t="s">
        <v>675</v>
      </c>
      <c r="D19" s="552">
        <v>0</v>
      </c>
      <c r="E19" s="552">
        <v>0</v>
      </c>
      <c r="F19" s="264">
        <f t="shared" ref="F19" si="2">+D19-E19</f>
        <v>0</v>
      </c>
    </row>
    <row r="20" spans="1:9" ht="12.75">
      <c r="A20" s="170">
        <f>+A19+1</f>
        <v>10</v>
      </c>
      <c r="B20" s="230" t="s">
        <v>404</v>
      </c>
      <c r="C20" s="230" t="s">
        <v>675</v>
      </c>
      <c r="D20" s="552">
        <v>0</v>
      </c>
      <c r="E20" s="552">
        <v>0</v>
      </c>
      <c r="F20" s="264">
        <f t="shared" ref="F20:F21" si="3">+D20-E20</f>
        <v>0</v>
      </c>
    </row>
    <row r="21" spans="1:9" ht="12.75">
      <c r="A21" s="170">
        <f t="shared" ref="A21" si="4">+A20+1</f>
        <v>11</v>
      </c>
      <c r="B21" s="261" t="s">
        <v>770</v>
      </c>
      <c r="C21" s="230" t="s">
        <v>767</v>
      </c>
      <c r="D21" s="554">
        <f>+SUM(D19:D20)</f>
        <v>0</v>
      </c>
      <c r="E21" s="554">
        <f>+SUM(E19:E20)</f>
        <v>0</v>
      </c>
      <c r="F21" s="563">
        <f t="shared" si="3"/>
        <v>0</v>
      </c>
    </row>
    <row r="22" spans="1:9" ht="12.75">
      <c r="A22" s="170"/>
      <c r="B22" s="261"/>
      <c r="D22" s="556"/>
      <c r="E22" s="556"/>
      <c r="F22" s="264"/>
    </row>
    <row r="23" spans="1:9" ht="12.75">
      <c r="A23" s="170"/>
      <c r="B23" s="261" t="s">
        <v>768</v>
      </c>
      <c r="C23" s="550"/>
      <c r="D23" s="551"/>
      <c r="E23" s="230"/>
    </row>
    <row r="24" spans="1:9" ht="12.75">
      <c r="A24" s="170">
        <f>+A21+1</f>
        <v>12</v>
      </c>
      <c r="B24" s="230" t="s">
        <v>677</v>
      </c>
      <c r="C24" s="230" t="s">
        <v>675</v>
      </c>
      <c r="D24" s="552">
        <v>0</v>
      </c>
      <c r="E24" s="552">
        <v>0</v>
      </c>
      <c r="F24" s="264">
        <f t="shared" ref="F24:F32" si="5">+D24-E24</f>
        <v>0</v>
      </c>
    </row>
    <row r="25" spans="1:9" ht="12.75">
      <c r="A25" s="170">
        <f t="shared" ref="A25:A32" si="6">+A24+1</f>
        <v>13</v>
      </c>
      <c r="B25" s="230" t="s">
        <v>678</v>
      </c>
      <c r="C25" s="230" t="s">
        <v>675</v>
      </c>
      <c r="D25" s="552">
        <v>0</v>
      </c>
      <c r="E25" s="552">
        <v>0</v>
      </c>
      <c r="F25" s="264">
        <f t="shared" si="5"/>
        <v>0</v>
      </c>
    </row>
    <row r="26" spans="1:9" ht="15">
      <c r="A26" s="170">
        <f t="shared" si="6"/>
        <v>14</v>
      </c>
      <c r="B26" s="230" t="s">
        <v>676</v>
      </c>
      <c r="C26" s="230" t="s">
        <v>675</v>
      </c>
      <c r="D26" s="552">
        <v>0</v>
      </c>
      <c r="E26" s="552">
        <v>0</v>
      </c>
      <c r="F26" s="264">
        <f t="shared" si="5"/>
        <v>0</v>
      </c>
      <c r="G26"/>
      <c r="H26"/>
      <c r="I26"/>
    </row>
    <row r="27" spans="1:9" ht="15">
      <c r="A27" s="170">
        <f t="shared" si="6"/>
        <v>15</v>
      </c>
      <c r="B27" s="230" t="s">
        <v>685</v>
      </c>
      <c r="C27" s="230" t="s">
        <v>675</v>
      </c>
      <c r="D27" s="552">
        <v>1721573.4312834025</v>
      </c>
      <c r="E27" s="552">
        <v>0</v>
      </c>
      <c r="F27" s="264">
        <f t="shared" si="5"/>
        <v>1721573.4312834025</v>
      </c>
      <c r="G27"/>
      <c r="H27"/>
      <c r="I27"/>
    </row>
    <row r="28" spans="1:9" ht="12.75">
      <c r="A28" s="170">
        <f t="shared" si="6"/>
        <v>16</v>
      </c>
      <c r="B28" s="230" t="s">
        <v>404</v>
      </c>
      <c r="C28" s="230" t="s">
        <v>675</v>
      </c>
      <c r="D28" s="553">
        <v>0</v>
      </c>
      <c r="E28" s="553">
        <v>0</v>
      </c>
      <c r="F28" s="264">
        <f t="shared" si="5"/>
        <v>0</v>
      </c>
    </row>
    <row r="29" spans="1:9" ht="12.75">
      <c r="A29" s="170">
        <f t="shared" si="6"/>
        <v>17</v>
      </c>
      <c r="B29" s="230" t="s">
        <v>688</v>
      </c>
      <c r="C29" s="230" t="s">
        <v>680</v>
      </c>
      <c r="D29" s="554">
        <f>+SUM(D24:D28)</f>
        <v>1721573.4312834025</v>
      </c>
      <c r="E29" s="554">
        <f>+SUM(E24:E28)</f>
        <v>0</v>
      </c>
      <c r="F29" s="563">
        <f t="shared" si="5"/>
        <v>1721573.4312834025</v>
      </c>
    </row>
    <row r="30" spans="1:9" ht="12.75">
      <c r="A30" s="170">
        <f t="shared" si="6"/>
        <v>18</v>
      </c>
      <c r="B30" s="230" t="s">
        <v>687</v>
      </c>
      <c r="C30" s="230" t="s">
        <v>675</v>
      </c>
      <c r="D30" s="555">
        <f>D27</f>
        <v>1721573.4312834025</v>
      </c>
      <c r="E30" s="555"/>
      <c r="F30" s="264">
        <f t="shared" si="5"/>
        <v>1721573.4312834025</v>
      </c>
    </row>
    <row r="31" spans="1:9" ht="12.75">
      <c r="A31" s="170">
        <f t="shared" si="6"/>
        <v>19</v>
      </c>
      <c r="B31" s="230" t="s">
        <v>690</v>
      </c>
      <c r="C31" s="230" t="s">
        <v>675</v>
      </c>
      <c r="D31" s="555">
        <v>0</v>
      </c>
      <c r="E31" s="555"/>
      <c r="F31" s="264">
        <f t="shared" si="5"/>
        <v>0</v>
      </c>
    </row>
    <row r="32" spans="1:9" ht="12.75">
      <c r="A32" s="170">
        <f t="shared" si="6"/>
        <v>20</v>
      </c>
      <c r="B32" s="261" t="s">
        <v>689</v>
      </c>
      <c r="C32" s="26" t="str">
        <f>"(Line "&amp;A29&amp;" - line "&amp;A30&amp;" - line "&amp;A31&amp;")"</f>
        <v>(Line 17 - line 18 - line 19)</v>
      </c>
      <c r="D32" s="554">
        <f>+D29-D30-D31</f>
        <v>0</v>
      </c>
      <c r="E32" s="554">
        <f>+E29-E30-E31</f>
        <v>0</v>
      </c>
      <c r="F32" s="563">
        <f t="shared" si="5"/>
        <v>0</v>
      </c>
    </row>
    <row r="33" spans="1:9" ht="12.75">
      <c r="A33" s="170"/>
      <c r="B33" s="261"/>
      <c r="C33" s="261"/>
      <c r="D33" s="556"/>
      <c r="E33" s="556"/>
    </row>
    <row r="34" spans="1:9" ht="12.75">
      <c r="A34" s="170">
        <f>+A32+1</f>
        <v>21</v>
      </c>
      <c r="B34" s="261" t="s">
        <v>769</v>
      </c>
      <c r="C34" s="26" t="str">
        <f>"(Line "&amp;A21&amp;" + line "&amp;A32&amp;")"</f>
        <v>(Line 11 + line 20)</v>
      </c>
      <c r="D34" s="264">
        <f>+D21+D32</f>
        <v>0</v>
      </c>
      <c r="E34" s="264">
        <f>+E21+E32</f>
        <v>0</v>
      </c>
      <c r="F34" s="264">
        <f>+F21+F32</f>
        <v>0</v>
      </c>
    </row>
    <row r="35" spans="1:9" ht="14.25" customHeight="1">
      <c r="E35" s="561"/>
      <c r="F35" s="170"/>
    </row>
    <row r="36" spans="1:9" s="557" customFormat="1" ht="12.75">
      <c r="A36" s="230"/>
      <c r="B36" s="230"/>
      <c r="C36" s="230"/>
      <c r="D36" s="230"/>
      <c r="E36" s="264"/>
      <c r="F36" s="556"/>
    </row>
    <row r="37" spans="1:9" ht="41.25" customHeight="1">
      <c r="A37" s="558" t="s">
        <v>666</v>
      </c>
      <c r="B37" s="859" t="s">
        <v>771</v>
      </c>
      <c r="C37" s="859"/>
      <c r="D37" s="859"/>
      <c r="E37" s="859"/>
      <c r="F37" s="859"/>
      <c r="G37" s="859"/>
    </row>
    <row r="38" spans="1:9" ht="12.75">
      <c r="A38" s="14"/>
      <c r="B38" s="14"/>
      <c r="C38" s="14"/>
      <c r="D38" s="14"/>
      <c r="E38" s="14"/>
      <c r="F38" s="14"/>
      <c r="G38" s="14"/>
      <c r="H38" s="14"/>
      <c r="I38" s="14"/>
    </row>
    <row r="42" spans="1:9" ht="12.75">
      <c r="A42" s="170"/>
      <c r="D42" s="559"/>
      <c r="E42" s="230"/>
    </row>
    <row r="113" spans="5:5">
      <c r="E113" s="180"/>
    </row>
    <row r="232" spans="4:8">
      <c r="D232" s="546"/>
      <c r="F232" s="546"/>
      <c r="G232" s="546"/>
      <c r="H232" s="546"/>
    </row>
    <row r="233" spans="4:8" ht="99.75" customHeight="1">
      <c r="D233" s="546"/>
      <c r="F233" s="546"/>
      <c r="G233" s="546"/>
      <c r="H233" s="546"/>
    </row>
    <row r="234" spans="4:8">
      <c r="D234" s="546"/>
      <c r="F234" s="546"/>
      <c r="G234" s="546"/>
      <c r="H234" s="546"/>
    </row>
    <row r="235" spans="4:8">
      <c r="D235" s="546"/>
      <c r="F235" s="546"/>
      <c r="G235" s="546"/>
      <c r="H235" s="546"/>
    </row>
    <row r="236" spans="4:8">
      <c r="D236" s="546"/>
      <c r="F236" s="546"/>
      <c r="G236" s="546"/>
      <c r="H236" s="546"/>
    </row>
    <row r="237" spans="4:8">
      <c r="D237" s="546"/>
      <c r="F237" s="546"/>
      <c r="G237" s="546"/>
      <c r="H237" s="546"/>
    </row>
    <row r="238" spans="4:8">
      <c r="D238" s="546"/>
      <c r="F238" s="546"/>
      <c r="G238" s="546"/>
      <c r="H238" s="546"/>
    </row>
    <row r="239" spans="4:8">
      <c r="D239" s="546"/>
      <c r="F239" s="546"/>
      <c r="G239" s="546"/>
      <c r="H239" s="546"/>
    </row>
    <row r="240" spans="4:8">
      <c r="D240" s="546"/>
      <c r="F240" s="546"/>
      <c r="G240" s="546"/>
      <c r="H240" s="546"/>
    </row>
    <row r="241" spans="4:8">
      <c r="D241" s="546"/>
      <c r="F241" s="546"/>
      <c r="G241" s="546"/>
      <c r="H241" s="546"/>
    </row>
    <row r="242" spans="4:8">
      <c r="D242" s="546"/>
      <c r="F242" s="546"/>
      <c r="G242" s="546"/>
      <c r="H242" s="546"/>
    </row>
    <row r="243" spans="4:8">
      <c r="D243" s="546"/>
      <c r="F243" s="546"/>
      <c r="G243" s="546"/>
      <c r="H243" s="546"/>
    </row>
    <row r="244" spans="4:8">
      <c r="D244" s="546"/>
      <c r="F244" s="546"/>
      <c r="G244" s="546"/>
      <c r="H244" s="546"/>
    </row>
    <row r="245" spans="4:8">
      <c r="D245" s="546"/>
      <c r="F245" s="546"/>
      <c r="G245" s="546"/>
      <c r="H245" s="546"/>
    </row>
    <row r="246" spans="4:8">
      <c r="D246" s="546"/>
      <c r="F246" s="546"/>
      <c r="G246" s="546"/>
      <c r="H246" s="546"/>
    </row>
    <row r="247" spans="4:8">
      <c r="D247" s="546"/>
      <c r="F247" s="546"/>
      <c r="G247" s="546"/>
      <c r="H247" s="546"/>
    </row>
    <row r="248" spans="4:8">
      <c r="D248" s="546"/>
      <c r="F248" s="546"/>
      <c r="G248" s="546"/>
      <c r="H248" s="546"/>
    </row>
    <row r="249" spans="4:8">
      <c r="D249" s="546"/>
      <c r="F249" s="546"/>
      <c r="G249" s="546"/>
      <c r="H249" s="546"/>
    </row>
    <row r="250" spans="4:8">
      <c r="D250" s="546"/>
      <c r="F250" s="546"/>
      <c r="G250" s="546"/>
      <c r="H250" s="546"/>
    </row>
    <row r="251" spans="4:8">
      <c r="D251" s="546"/>
      <c r="F251" s="546"/>
      <c r="G251" s="546"/>
      <c r="H251" s="546"/>
    </row>
    <row r="252" spans="4:8">
      <c r="D252" s="546"/>
      <c r="F252" s="546"/>
      <c r="G252" s="546"/>
      <c r="H252" s="546"/>
    </row>
    <row r="253" spans="4:8">
      <c r="D253" s="546"/>
      <c r="F253" s="546"/>
      <c r="G253" s="546"/>
      <c r="H253" s="546"/>
    </row>
    <row r="254" spans="4:8" ht="40.5" customHeight="1">
      <c r="D254" s="546"/>
      <c r="F254" s="546"/>
      <c r="G254" s="546"/>
      <c r="H254" s="546"/>
    </row>
    <row r="255" spans="4:8">
      <c r="D255" s="546"/>
      <c r="F255" s="546"/>
      <c r="G255" s="546"/>
      <c r="H255" s="546"/>
    </row>
  </sheetData>
  <customSheetViews>
    <customSheetView guid="{F1DC5514-577A-46EB-866C-26F0BED2C286}" showPageBreaks="1" fitToPage="1" printArea="1" view="pageBreakPreview">
      <selection activeCell="G31" sqref="A1:G31"/>
      <rowBreaks count="1" manualBreakCount="1">
        <brk id="49" max="3" man="1"/>
      </rowBreaks>
      <pageMargins left="0.75" right="0.75" top="1.28" bottom="1" header="0.5" footer="0.5"/>
      <pageSetup scale="89" orientation="landscape" r:id="rId1"/>
      <headerFooter alignWithMargins="0"/>
    </customSheetView>
    <customSheetView guid="{63AFAF34-E340-4B5E-A289-FFB7051CA9B6}" showPageBreaks="1" fitToPage="1" printArea="1" view="pageBreakPreview">
      <selection activeCell="F20" sqref="F20"/>
      <rowBreaks count="1" manualBreakCount="1">
        <brk id="49" max="3" man="1"/>
      </rowBreaks>
      <pageMargins left="0.75" right="0.75" top="1.28" bottom="1" header="0.5" footer="0.5"/>
      <pageSetup scale="65" orientation="portrait" r:id="rId2"/>
      <headerFooter alignWithMargins="0"/>
    </customSheetView>
  </customSheetViews>
  <mergeCells count="4">
    <mergeCell ref="B37:G37"/>
    <mergeCell ref="A1:G1"/>
    <mergeCell ref="A2:G2"/>
    <mergeCell ref="A3:G3"/>
  </mergeCells>
  <pageMargins left="0.75" right="0.75" top="1.28" bottom="1" header="0.5" footer="0.5"/>
  <pageSetup scale="83" orientation="landscape" r:id="rId3"/>
  <headerFooter alignWithMargins="0"/>
  <rowBreaks count="1" manualBreakCount="1">
    <brk id="56" max="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247"/>
  <sheetViews>
    <sheetView zoomScaleNormal="100" zoomScaleSheetLayoutView="100" workbookViewId="0">
      <selection activeCell="D238" sqref="D238"/>
    </sheetView>
  </sheetViews>
  <sheetFormatPr defaultColWidth="8.77734375" defaultRowHeight="15.75"/>
  <cols>
    <col min="1" max="1" width="7.21875" style="230" customWidth="1"/>
    <col min="2" max="2" width="49.77734375" style="230" customWidth="1"/>
    <col min="3" max="3" width="14.77734375" style="230" customWidth="1"/>
    <col min="4" max="4" width="11.77734375" style="230" customWidth="1"/>
    <col min="5" max="5" width="10.77734375" style="560" bestFit="1" customWidth="1"/>
    <col min="6" max="6" width="10.44140625" style="230" customWidth="1"/>
    <col min="7" max="16384" width="8.77734375" style="230"/>
  </cols>
  <sheetData>
    <row r="1" spans="1:9" ht="12.75">
      <c r="A1" s="860" t="s">
        <v>735</v>
      </c>
      <c r="B1" s="860"/>
      <c r="C1" s="860"/>
      <c r="D1" s="860"/>
      <c r="E1" s="17"/>
      <c r="F1" s="17"/>
      <c r="G1" s="17"/>
      <c r="H1" s="17"/>
      <c r="I1" s="17"/>
    </row>
    <row r="2" spans="1:9" ht="12.75">
      <c r="A2" s="861" t="s">
        <v>736</v>
      </c>
      <c r="B2" s="861"/>
      <c r="C2" s="861"/>
      <c r="D2" s="861"/>
      <c r="E2" s="508"/>
      <c r="F2" s="508"/>
      <c r="G2" s="508"/>
      <c r="H2" s="508"/>
      <c r="I2" s="508"/>
    </row>
    <row r="3" spans="1:9" ht="12.75">
      <c r="A3" s="862" t="str">
        <f>+'Attachment H-30A'!D5</f>
        <v>Transource Maryland, LLC</v>
      </c>
      <c r="B3" s="862"/>
      <c r="C3" s="862"/>
      <c r="D3" s="862"/>
      <c r="E3" s="284"/>
      <c r="F3" s="284"/>
      <c r="G3" s="284"/>
      <c r="H3" s="284"/>
      <c r="I3" s="284"/>
    </row>
    <row r="4" spans="1:9" ht="12.75">
      <c r="A4" s="507"/>
      <c r="B4" s="507"/>
      <c r="C4" s="507"/>
      <c r="D4" s="507"/>
      <c r="E4" s="507"/>
      <c r="F4" s="507"/>
      <c r="G4" s="507"/>
      <c r="H4" s="284"/>
      <c r="I4" s="284"/>
    </row>
    <row r="5" spans="1:9">
      <c r="A5" s="546"/>
      <c r="C5" s="14"/>
      <c r="D5" s="171"/>
      <c r="E5"/>
      <c r="F5"/>
    </row>
    <row r="6" spans="1:9" ht="15">
      <c r="A6" s="462" t="s">
        <v>148</v>
      </c>
      <c r="B6" s="599"/>
      <c r="C6" s="303" t="s">
        <v>199</v>
      </c>
      <c r="D6" s="562" t="s">
        <v>11</v>
      </c>
      <c r="E6"/>
      <c r="F6"/>
      <c r="G6" s="549"/>
      <c r="H6" s="549"/>
      <c r="I6" s="549"/>
    </row>
    <row r="7" spans="1:9" ht="15">
      <c r="A7" s="170"/>
      <c r="B7" s="261"/>
      <c r="E7"/>
      <c r="F7"/>
    </row>
    <row r="8" spans="1:9" customFormat="1" ht="15">
      <c r="A8" s="600">
        <v>1</v>
      </c>
      <c r="B8" s="107" t="s">
        <v>736</v>
      </c>
      <c r="D8" s="552">
        <v>0</v>
      </c>
    </row>
    <row r="9" spans="1:9" customFormat="1" ht="15"/>
    <row r="10" spans="1:9" customFormat="1" ht="15"/>
    <row r="11" spans="1:9" customFormat="1" ht="15"/>
    <row r="12" spans="1:9" customFormat="1" ht="15"/>
    <row r="13" spans="1:9" customFormat="1" ht="15"/>
    <row r="14" spans="1:9" customFormat="1" ht="15"/>
    <row r="15" spans="1:9" customFormat="1" ht="15"/>
    <row r="16" spans="1:9" customFormat="1" ht="73.5" customHeight="1">
      <c r="A16" s="207" t="s">
        <v>747</v>
      </c>
      <c r="B16" s="863" t="s">
        <v>758</v>
      </c>
      <c r="C16" s="863"/>
      <c r="D16" s="863"/>
    </row>
    <row r="17" spans="1:9" customFormat="1" ht="15"/>
    <row r="18" spans="1:9" customFormat="1" ht="15"/>
    <row r="19" spans="1:9" customFormat="1" ht="15"/>
    <row r="20" spans="1:9" customFormat="1" ht="15"/>
    <row r="21" spans="1:9" customFormat="1" ht="15"/>
    <row r="22" spans="1:9" customFormat="1" ht="15"/>
    <row r="23" spans="1:9" customFormat="1" ht="15"/>
    <row r="24" spans="1:9" customFormat="1" ht="15"/>
    <row r="25" spans="1:9" customFormat="1" ht="15"/>
    <row r="26" spans="1:9" customFormat="1" ht="15"/>
    <row r="27" spans="1:9" customFormat="1" ht="14.25" customHeight="1"/>
    <row r="28" spans="1:9" customFormat="1" ht="15"/>
    <row r="29" spans="1:9" customFormat="1" ht="41.25" customHeight="1"/>
    <row r="30" spans="1:9" ht="12.75">
      <c r="A30" s="14"/>
      <c r="B30" s="14"/>
      <c r="C30" s="14"/>
      <c r="D30" s="14"/>
      <c r="E30" s="14"/>
      <c r="F30" s="14"/>
      <c r="G30" s="14"/>
      <c r="H30" s="14"/>
      <c r="I30" s="14"/>
    </row>
    <row r="34" spans="1:5" ht="12.75">
      <c r="A34" s="170"/>
      <c r="D34" s="559"/>
      <c r="E34" s="230"/>
    </row>
    <row r="105" spans="5:5">
      <c r="E105" s="180"/>
    </row>
    <row r="224" spans="4:8">
      <c r="D224" s="546"/>
      <c r="F224" s="546"/>
      <c r="G224" s="546"/>
      <c r="H224" s="546"/>
    </row>
    <row r="225" spans="4:8" ht="99.75" customHeight="1">
      <c r="D225" s="546"/>
      <c r="F225" s="546"/>
      <c r="G225" s="546"/>
      <c r="H225" s="546"/>
    </row>
    <row r="226" spans="4:8">
      <c r="D226" s="546"/>
      <c r="F226" s="546"/>
      <c r="G226" s="546"/>
      <c r="H226" s="546"/>
    </row>
    <row r="227" spans="4:8">
      <c r="D227" s="546"/>
      <c r="F227" s="546"/>
      <c r="G227" s="546"/>
      <c r="H227" s="546"/>
    </row>
    <row r="228" spans="4:8">
      <c r="D228" s="546"/>
      <c r="F228" s="546"/>
      <c r="G228" s="546"/>
      <c r="H228" s="546"/>
    </row>
    <row r="229" spans="4:8">
      <c r="D229" s="546"/>
      <c r="F229" s="546"/>
      <c r="G229" s="546"/>
      <c r="H229" s="546"/>
    </row>
    <row r="230" spans="4:8">
      <c r="D230" s="546"/>
      <c r="F230" s="546"/>
      <c r="G230" s="546"/>
      <c r="H230" s="546"/>
    </row>
    <row r="231" spans="4:8">
      <c r="D231" s="546"/>
      <c r="F231" s="546"/>
      <c r="G231" s="546"/>
      <c r="H231" s="546"/>
    </row>
    <row r="232" spans="4:8">
      <c r="D232" s="546"/>
      <c r="F232" s="546"/>
      <c r="G232" s="546"/>
      <c r="H232" s="546"/>
    </row>
    <row r="233" spans="4:8">
      <c r="D233" s="546"/>
      <c r="F233" s="546"/>
      <c r="G233" s="546"/>
      <c r="H233" s="546"/>
    </row>
    <row r="234" spans="4:8">
      <c r="D234" s="546"/>
      <c r="F234" s="546"/>
      <c r="G234" s="546"/>
      <c r="H234" s="546"/>
    </row>
    <row r="235" spans="4:8">
      <c r="D235" s="546"/>
      <c r="F235" s="546"/>
      <c r="G235" s="546"/>
      <c r="H235" s="546"/>
    </row>
    <row r="236" spans="4:8">
      <c r="D236" s="546"/>
      <c r="F236" s="546"/>
      <c r="G236" s="546"/>
      <c r="H236" s="546"/>
    </row>
    <row r="237" spans="4:8">
      <c r="D237" s="546"/>
      <c r="F237" s="546"/>
      <c r="G237" s="546"/>
      <c r="H237" s="546"/>
    </row>
    <row r="238" spans="4:8">
      <c r="D238" s="546"/>
      <c r="F238" s="546"/>
      <c r="G238" s="546"/>
      <c r="H238" s="546"/>
    </row>
    <row r="239" spans="4:8">
      <c r="D239" s="546"/>
      <c r="F239" s="546"/>
      <c r="G239" s="546"/>
      <c r="H239" s="546"/>
    </row>
    <row r="240" spans="4:8">
      <c r="D240" s="546"/>
      <c r="F240" s="546"/>
      <c r="G240" s="546"/>
      <c r="H240" s="546"/>
    </row>
    <row r="241" spans="4:8">
      <c r="D241" s="546"/>
      <c r="F241" s="546"/>
      <c r="G241" s="546"/>
      <c r="H241" s="546"/>
    </row>
    <row r="242" spans="4:8">
      <c r="D242" s="546"/>
      <c r="F242" s="546"/>
      <c r="G242" s="546"/>
      <c r="H242" s="546"/>
    </row>
    <row r="243" spans="4:8">
      <c r="D243" s="546"/>
      <c r="F243" s="546"/>
      <c r="G243" s="546"/>
      <c r="H243" s="546"/>
    </row>
    <row r="244" spans="4:8">
      <c r="D244" s="546"/>
      <c r="F244" s="546"/>
      <c r="G244" s="546"/>
      <c r="H244" s="546"/>
    </row>
    <row r="245" spans="4:8">
      <c r="D245" s="546"/>
      <c r="F245" s="546"/>
      <c r="G245" s="546"/>
      <c r="H245" s="546"/>
    </row>
    <row r="246" spans="4:8" ht="40.5" customHeight="1">
      <c r="D246" s="546"/>
      <c r="F246" s="546"/>
      <c r="G246" s="546"/>
      <c r="H246" s="546"/>
    </row>
    <row r="247" spans="4:8">
      <c r="D247" s="546"/>
      <c r="F247" s="546"/>
      <c r="G247" s="546"/>
      <c r="H247" s="546"/>
    </row>
  </sheetData>
  <customSheetViews>
    <customSheetView guid="{63AFAF34-E340-4B5E-A289-FFB7051CA9B6}" showPageBreaks="1" fitToPage="1" printArea="1" view="pageBreakPreview">
      <selection activeCell="B23" sqref="B23"/>
      <rowBreaks count="1" manualBreakCount="1">
        <brk id="48" max="3" man="1"/>
      </rowBreaks>
      <pageMargins left="0.75" right="0.75" top="1.28" bottom="1" header="0.5" footer="0.5"/>
      <pageSetup scale="90" orientation="portrait" r:id="rId1"/>
      <headerFooter alignWithMargins="0"/>
    </customSheetView>
  </customSheetViews>
  <mergeCells count="4">
    <mergeCell ref="A1:D1"/>
    <mergeCell ref="A2:D2"/>
    <mergeCell ref="A3:D3"/>
    <mergeCell ref="B16:D16"/>
  </mergeCells>
  <pageMargins left="0.75" right="0.75" top="1.28" bottom="1" header="0.5" footer="0.5"/>
  <pageSetup scale="88" orientation="landscape" r:id="rId2"/>
  <headerFooter alignWithMargins="0"/>
  <rowBreaks count="1" manualBreakCount="1">
    <brk id="4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YXV0b1NlbGVjdGVkU3VnZ2VzdGlvbiI+PGVsZW1lbnQgdWlkPSI1MGMzMTgyNC0wNzgwLTQ5MTAtODdkMS1lYWFmZmQxODJkNDIiIHZhbHVlPSIiIHhtbG5zPSJodHRwOi8vd3d3LmJvbGRvbmphbWVzLmNvbS8yMDA4LzAxL3NpZS9pbnRlcm5hbC9sYWJlbCIgLz48ZWxlbWVudCB1aWQ9ImM2NDIxOGFiLWI4ZDEtNDBiNi1hNDc4LWNiOGJlMWUxMGVjYyIgdmFsdWU9IiIgeG1sbnM9Imh0dHA6Ly93d3cuYm9sZG9uamFtZXMuY29tLzIwMDgvMDEvc2llL2ludGVybmFsL2xhYmVsIiAvPjwvc2lzbD48VXNlck5hbWU+Q09SUFxzMTk5OTg5PC9Vc2VyTmFtZT48RGF0ZVRpbWU+OS8yMy8yMDIyIDY6NDc6MTcgUE08L0RhdGVUaW1lPjxMYWJlbFN0cmluZz5BRVAgSW50ZXJuYWw8L0xhYmVsU3RyaW5nPjwvaXRlbT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wvc2lzbD48VXNlck5hbWU+Q09SUFxzMTk5OTg5PC9Vc2VyTmFtZT48RGF0ZVRpbWU+OS8yMy8yMDIyIDc6NTY6MzUgUE08L0RhdGVUaW1lPjxMYWJlbFN0cmluZz5BRVAgSW50ZXJuYWw8L0xhYmVsU3RyaW5nPjwvaXRlbT48L2xhYmVsSGlzdG9yeT4=</Value>
</WrappedLabelHistory>
</file>

<file path=customXml/item2.xml><?xml version="1.0" encoding="utf-8"?>
<ct:contentTypeSchema xmlns:ct="http://schemas.microsoft.com/office/2006/metadata/contentType" xmlns:ma="http://schemas.microsoft.com/office/2006/metadata/properties/metaAttributes" ct:_="" ma:_="" ma:contentTypeName="Document" ma:contentTypeID="0x01010086CC9DD1B0EFA246856FF06A225F0DD4" ma:contentTypeVersion="0" ma:contentTypeDescription="Create a new document." ma:contentTypeScope="" ma:versionID="dde479b14d154196bdf5f86c921424da">
  <xsd:schema xmlns:xsd="http://www.w3.org/2001/XMLSchema" xmlns:xs="http://www.w3.org/2001/XMLSchema" xmlns:p="http://schemas.microsoft.com/office/2006/metadata/properties" targetNamespace="http://schemas.microsoft.com/office/2006/metadata/properties" ma:root="true" ma:fieldsID="7370f963f539b650216896b3a0a8699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sisl xmlns:xsd="http://www.w3.org/2001/XMLSchema" xmlns:xsi="http://www.w3.org/2001/XMLSchema-instance" xmlns="http://www.boldonjames.com/2008/01/sie/internal/label" sislVersion="0" policy="e9c0b8d7-bdb4-4fd3-b62a-f50327aaefce" origin="userSelected">
  <element uid="50c31824-0780-4910-87d1-eaaffd182d42" value=""/>
</sis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F30294-8E15-4CE7-8D6F-31797C2F6DD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CB76620-D246-48C8-9788-227F849410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A16E62A-CEAF-4826-89F2-2DBD77F7E35E}">
  <ds:schemaRefs>
    <ds:schemaRef ds:uri="http://www.w3.org/2001/XMLSchema"/>
    <ds:schemaRef ds:uri="http://www.boldonjames.com/2008/01/sie/internal/label"/>
  </ds:schemaRefs>
</ds:datastoreItem>
</file>

<file path=customXml/itemProps4.xml><?xml version="1.0" encoding="utf-8"?>
<ds:datastoreItem xmlns:ds="http://schemas.openxmlformats.org/officeDocument/2006/customXml" ds:itemID="{988DBC8E-E135-4F5E-ADEE-BD14D77AAFE6}">
  <ds:schemaRefs>
    <ds:schemaRef ds:uri="http://purl.org/dc/elements/1.1/"/>
    <ds:schemaRef ds:uri="http://purl.org/dc/dcmitype/"/>
    <ds:schemaRef ds:uri="http://schemas.microsoft.com/office/infopath/2007/PartnerControl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5.xml><?xml version="1.0" encoding="utf-8"?>
<ds:datastoreItem xmlns:ds="http://schemas.openxmlformats.org/officeDocument/2006/customXml" ds:itemID="{FD723D70-A657-44DA-B12B-0E0123C8D4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20</vt:i4>
      </vt:variant>
      <vt:variant>
        <vt:lpstr>Named Ranges</vt:lpstr>
      </vt:variant>
      <vt:variant>
        <vt:i4>18</vt:i4>
      </vt:variant>
    </vt:vector>
  </HeadingPairs>
  <TitlesOfParts>
    <vt:vector size="38" baseType="lpstr">
      <vt:lpstr>Attachment H-30A</vt:lpstr>
      <vt:lpstr>1-Project Rev Req</vt:lpstr>
      <vt:lpstr>2-Incentive ROE</vt:lpstr>
      <vt:lpstr>3-Project True-up</vt:lpstr>
      <vt:lpstr>4- Rate Base</vt:lpstr>
      <vt:lpstr>4a - ADIT Average Balances</vt:lpstr>
      <vt:lpstr>4b - ADIT Beginning Ending</vt:lpstr>
      <vt:lpstr>4c - ADIT Proration</vt:lpstr>
      <vt:lpstr>4d - ADIT Amortization</vt:lpstr>
      <vt:lpstr>4e - Tax Remeasurement</vt:lpstr>
      <vt:lpstr>5-Return</vt:lpstr>
      <vt:lpstr>6 - True-Up Interest</vt:lpstr>
      <vt:lpstr>6a - True-up Interest Rate</vt:lpstr>
      <vt:lpstr>7 - PBOP</vt:lpstr>
      <vt:lpstr>8-Construction Debt</vt:lpstr>
      <vt:lpstr>9- Cost of Debt True-up</vt:lpstr>
      <vt:lpstr>10 -Depreciation Rates</vt:lpstr>
      <vt:lpstr>11-Corrections</vt:lpstr>
      <vt:lpstr>12 - Revenue Credits</vt:lpstr>
      <vt:lpstr>13 - 30.9 credits</vt:lpstr>
      <vt:lpstr>'10 -Depreciation Rates'!Print_Area</vt:lpstr>
      <vt:lpstr>'11-Corrections'!Print_Area</vt:lpstr>
      <vt:lpstr>'12 - Revenue Credits'!Print_Area</vt:lpstr>
      <vt:lpstr>'13 - 30.9 credits'!Print_Area</vt:lpstr>
      <vt:lpstr>'1-Project Rev Req'!Print_Area</vt:lpstr>
      <vt:lpstr>'2-Incentive ROE'!Print_Area</vt:lpstr>
      <vt:lpstr>'3-Project True-up'!Print_Area</vt:lpstr>
      <vt:lpstr>'4- Rate Base'!Print_Area</vt:lpstr>
      <vt:lpstr>'4a - ADIT Average Balances'!Print_Area</vt:lpstr>
      <vt:lpstr>'4b - ADIT Beginning Ending'!Print_Area</vt:lpstr>
      <vt:lpstr>'4c - ADIT Proration'!Print_Area</vt:lpstr>
      <vt:lpstr>'4d - ADIT Amortization'!Print_Area</vt:lpstr>
      <vt:lpstr>'4e - Tax Remeasurement'!Print_Area</vt:lpstr>
      <vt:lpstr>'5-Return'!Print_Area</vt:lpstr>
      <vt:lpstr>'6a - True-up Interest Rate'!Print_Area</vt:lpstr>
      <vt:lpstr>'7 - PBOP'!Print_Area</vt:lpstr>
      <vt:lpstr>'8-Construction Debt'!Print_Area</vt:lpstr>
      <vt:lpstr>'9- Cost of Debt True-up'!Print_Area</vt:lpstr>
    </vt:vector>
  </TitlesOfParts>
  <LinksUpToDate>false</LinksUpToDate>
  <SharedDoc>false</SharedDoc>
  <HyperlinkBase>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 Martin</dc:creator>
  <cp:keywords/>
  <cp:lastModifiedBy>Mark J Koziol</cp:lastModifiedBy>
  <cp:lastPrinted>2026-09-29T13:19:38Z</cp:lastPrinted>
  <dcterms:created xsi:type="dcterms:W3CDTF">1970-01-01T04:00:00Z</dcterms:created>
  <dcterms:modified xsi:type="dcterms:W3CDTF">2026-09-30T15:50:44Z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D">
    <vt:lpwstr>C:\Documents and Settings\hcurlee\Local Settings\Temporary Internet Files\Content.Outlook\N3FKE9C2\RITELine Reg Asset formula final 7-12-2011.xls</vt:lpwstr>
  </property>
  <property fmtid="{D5CDD505-2E9C-101B-9397-08002B2CF9AE}" pid="3" name="_NewReviewCycle">
    <vt:lpwstr/>
  </property>
  <property fmtid="{D5CDD505-2E9C-101B-9397-08002B2CF9AE}" pid="4" name="ContentTypeId">
    <vt:lpwstr>0x01010086CC9DD1B0EFA246856FF06A225F0DD4</vt:lpwstr>
  </property>
  <property fmtid="{D5CDD505-2E9C-101B-9397-08002B2CF9AE}" pid="5" name="{A44787D4-0540-4523-9961-78E4036D8C6D}">
    <vt:lpwstr>{BE45F11B-7F20-4AB7-A238-8C15BE33FB68}</vt:lpwstr>
  </property>
  <property fmtid="{D5CDD505-2E9C-101B-9397-08002B2CF9AE}" pid="6" name="docIndexRef">
    <vt:lpwstr>45ec4f70-846a-4a7e-a286-fc45c6e6624e</vt:lpwstr>
  </property>
  <property fmtid="{D5CDD505-2E9C-101B-9397-08002B2CF9AE}" pid="7" name="bjSaver">
    <vt:lpwstr>v/7I3rvbBpV3bYZhmsg2AmH7oBqAZZGO</vt:lpwstr>
  </property>
  <property fmtid="{D5CDD505-2E9C-101B-9397-08002B2CF9AE}" pid="8" name="bjDocumentSecurityLabel">
    <vt:lpwstr>AEP Internal</vt:lpwstr>
  </property>
  <property fmtid="{D5CDD505-2E9C-101B-9397-08002B2CF9AE}" pid="9" name="Visual Markings Removed">
    <vt:lpwstr>No</vt:lpwstr>
  </property>
  <property fmtid="{D5CDD505-2E9C-101B-9397-08002B2CF9AE}" pid="10" name="MSIP_Label_69f43042-6bda-44b2-91eb-eca3d3d484f4_SiteId">
    <vt:lpwstr>15f3c881-6b03-4ff6-8559-77bf5177818f</vt:lpwstr>
  </property>
  <property fmtid="{D5CDD505-2E9C-101B-9397-08002B2CF9AE}" pid="11" name="MSIP_Label_69f43042-6bda-44b2-91eb-eca3d3d484f4_Name">
    <vt:lpwstr>AEP Internal</vt:lpwstr>
  </property>
  <property fmtid="{D5CDD505-2E9C-101B-9397-08002B2CF9AE}" pid="12" name="MSIP_Label_69f43042-6bda-44b2-91eb-eca3d3d484f4_Enabled">
    <vt:lpwstr>true</vt:lpwstr>
  </property>
  <property fmtid="{D5CDD505-2E9C-101B-9397-08002B2CF9AE}" pid="13" name="bjClsUserRVM">
    <vt:lpwstr>[]</vt:lpwstr>
  </property>
  <property fmtid="{D5CDD505-2E9C-101B-9397-08002B2CF9AE}" pid="14"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5" name="bjDocumentLabelXML-0">
    <vt:lpwstr>ames.com/2008/01/sie/internal/label"&gt;&lt;element uid="50c31824-0780-4910-87d1-eaaffd182d42" value="" /&gt;&lt;/sisl&gt;</vt:lpwstr>
  </property>
  <property fmtid="{D5CDD505-2E9C-101B-9397-08002B2CF9AE}" pid="16" name="bjLabelHistoryID">
    <vt:lpwstr>{2EF30294-8E15-4CE7-8D6F-31797C2F6DD7}</vt:lpwstr>
  </property>
</Properties>
</file>