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ATES\Revenue Policy\Transmission Formula Annual Updates\2020\2020 Estimate\Filed Documents May 29 2020\"/>
    </mc:Choice>
  </mc:AlternateContent>
  <xr:revisionPtr revIDLastSave="0" documentId="13_ncr:1_{C877925E-8772-46BA-B607-AC821F924DB9}" xr6:coauthVersionLast="44" xr6:coauthVersionMax="44" xr10:uidLastSave="{00000000-0000-0000-0000-000000000000}"/>
  <bookViews>
    <workbookView xWindow="-120" yWindow="-120" windowWidth="29040" windowHeight="15840" tabRatio="793" xr2:uid="{00000000-000D-0000-FFFF-FFFF00000000}"/>
  </bookViews>
  <sheets>
    <sheet name="Title" sheetId="15" r:id="rId1"/>
    <sheet name="Attachment H-7B" sheetId="16" r:id="rId2"/>
    <sheet name="1 - Revenue Requirement" sheetId="13" r:id="rId3"/>
    <sheet name="2 - True-Up" sheetId="17" r:id="rId4"/>
    <sheet name="3 - Support" sheetId="2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1K" hidden="1">[1]Masterdata!#REF!</definedName>
    <definedName name="_2K" hidden="1">[1]Masterdata!#REF!</definedName>
    <definedName name="_2S" hidden="1">[1]Masterdata!#REF!</definedName>
    <definedName name="_4S" hidden="1">[1]Masterdata!#REF!</definedName>
    <definedName name="_FEB01" hidden="1">{#N/A,#N/A,FALSE,"EMPPAY"}</definedName>
    <definedName name="_Fill" hidden="1">#REF!</definedName>
    <definedName name="_JAN01" hidden="1">{#N/A,#N/A,FALSE,"EMPPAY"}</definedName>
    <definedName name="_JAN2001" hidden="1">{#N/A,#N/A,FALSE,"EMPPAY"}</definedName>
    <definedName name="_Order1" hidden="1">255</definedName>
    <definedName name="_Order2" hidden="1">0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hidden="1">{#N/A,#N/A,FALSE,"EMPPAY"}</definedName>
    <definedName name="aaa" hidden="1">{#N/A,#N/A,FALSE,"O&amp;M by processes";#N/A,#N/A,FALSE,"Elec Act vs Bud";#N/A,#N/A,FALSE,"G&amp;A";#N/A,#N/A,FALSE,"BGS";#N/A,#N/A,FALSE,"Res Cost"}</definedName>
    <definedName name="aaaaaaaaaaaaaaa" hidden="1">{#N/A,#N/A,FALSE,"O&amp;M by processes";#N/A,#N/A,FALSE,"Elec Act vs Bud";#N/A,#N/A,FALSE,"G&amp;A";#N/A,#N/A,FALSE,"BGS";#N/A,#N/A,FALSE,"Res Cost"}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ignment" hidden="1">"a1"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nscount" hidden="1">1</definedName>
    <definedName name="AS2DocOpenMode" hidden="1">"AS2DocumentEdit"</definedName>
    <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bb" hidden="1">{#N/A,#N/A,FALSE,"O&amp;M by processes";#N/A,#N/A,FALSE,"Elec Act vs Bud";#N/A,#N/A,FALSE,"G&amp;A";#N/A,#N/A,FALSE,"BGS";#N/A,#N/A,FALSE,"Res Cost"}</definedName>
    <definedName name="bbbb" hidden="1">{#N/A,#N/A,FALSE,"O&amp;M by processes";#N/A,#N/A,FALSE,"Elec Act vs Bud";#N/A,#N/A,FALSE,"G&amp;A";#N/A,#N/A,FALSE,"BGS";#N/A,#N/A,FALSE,"Res Cost"}</definedName>
    <definedName name="bbbbb" hidden="1">{#N/A,#N/A,FALSE,"O&amp;M by processes";#N/A,#N/A,FALSE,"Elec Act vs Bud";#N/A,#N/A,FALSE,"G&amp;A";#N/A,#N/A,FALSE,"BGS";#N/A,#N/A,FALSE,"Res Cost"}</definedName>
    <definedName name="bbc" hidden="1">{#N/A,#N/A,FALSE,"O&amp;M by processes";#N/A,#N/A,FALSE,"Elec Act vs Bud";#N/A,#N/A,FALSE,"G&amp;A";#N/A,#N/A,FALSE,"BGS";#N/A,#N/A,FALSE,"Res Cost"}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an" hidden="1">{#N/A,#N/A,FALSE,"O&amp;M by processes";#N/A,#N/A,FALSE,"Elec Act vs Bud";#N/A,#N/A,FALSE,"G&amp;A";#N/A,#N/A,FALSE,"BGS";#N/A,#N/A,FALSE,"Res Cost"}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c" hidden="1">{#N/A,#N/A,FALSE,"O&amp;M by processes";#N/A,#N/A,FALSE,"Elec Act vs Bud";#N/A,#N/A,FALSE,"G&amp;A";#N/A,#N/A,FALSE,"BGS";#N/A,#N/A,FALSE,"Res Cost"}</definedName>
    <definedName name="cccc" hidden="1">{#N/A,#N/A,FALSE,"O&amp;M by processes";#N/A,#N/A,FALSE,"Elec Act vs Bud";#N/A,#N/A,FALSE,"G&amp;A";#N/A,#N/A,FALSE,"BGS";#N/A,#N/A,FALSE,"Res Cost"}</definedName>
    <definedName name="ClientMatter" hidden="1">"b1"</definedName>
    <definedName name="CompanyName">'[2]Title Page'!$A$22</definedName>
    <definedName name="Consolid" hidden="1">{#N/A,#N/A,FALSE,"O&amp;M by processes";#N/A,#N/A,FALSE,"Elec Act vs Bud";#N/A,#N/A,FALSE,"G&amp;A";#N/A,#N/A,FALSE,"BGS";#N/A,#N/A,FALSE,"Res Cost"}</definedName>
    <definedName name="Consolidated" hidden="1">{#N/A,#N/A,FALSE,"O&amp;M by processes";#N/A,#N/A,FALSE,"Elec Act vs Bud";#N/A,#N/A,FALSE,"G&amp;A";#N/A,#N/A,FALSE,"BGS";#N/A,#N/A,FALSE,"Res Cost"}</definedName>
    <definedName name="da" hidden="1">{#N/A,#N/A,FALSE,"O&amp;M by processes";#N/A,#N/A,FALSE,"Elec Act vs Bud";#N/A,#N/A,FALSE,"G&amp;A";#N/A,#N/A,FALSE,"BGS";#N/A,#N/A,FALSE,"Res Cost"}</definedName>
    <definedName name="dada" hidden="1">{#N/A,#N/A,FALSE,"O&amp;M by processes";#N/A,#N/A,FALSE,"Elec Act vs Bud";#N/A,#N/A,FALSE,"G&amp;A";#N/A,#N/A,FALSE,"BGS";#N/A,#N/A,FALSE,"Res Cost"}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TAFEEDER">[0]!DATAFEEDER</definedName>
    <definedName name="Date" hidden="1">"b1"</definedName>
    <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C00" hidden="1">{#N/A,#N/A,FALSE,"ARREC"}</definedName>
    <definedName name="delete" hidden="1">{#N/A,#N/A,FALSE,"CURRENT"}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">36787.5547596065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ocumentName" hidden="1">"b1"</definedName>
    <definedName name="DocumentNum" hidden="1">"a1"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ee" hidden="1">{#N/A,#N/A,FALSE,"O&amp;M by processes";#N/A,#N/A,FALSE,"Elec Act vs Bud";#N/A,#N/A,FALSE,"G&amp;A";#N/A,#N/A,FALSE,"BGS";#N/A,#N/A,FALSE,"Res Cost"}</definedName>
    <definedName name="EssOptions">"1100000000130100_11-          00"</definedName>
    <definedName name="EV__LASTREFTIME__" hidden="1">39826.8319444444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EB00" hidden="1">{#N/A,#N/A,FALSE,"ARREC"}</definedName>
    <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ita" hidden="1">{#N/A,#N/A,FALSE,"O&amp;M by processes";#N/A,#N/A,FALSE,"Elec Act vs Bud";#N/A,#N/A,FALSE,"G&amp;A";#N/A,#N/A,FALSE,"BGS";#N/A,#N/A,FALSE,"Res Cost"}</definedName>
    <definedName name="gitah" hidden="1">{#N/A,#N/A,FALSE,"O&amp;M by processes";#N/A,#N/A,FALSE,"Elec Act vs Bud";#N/A,#N/A,FALSE,"G&amp;A";#N/A,#N/A,FALSE,"BGS";#N/A,#N/A,FALSE,"Res Cost"}</definedName>
    <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ibrary" hidden="1">"a1"</definedName>
    <definedName name="limcount" hidden="1">1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AY" hidden="1">{#N/A,#N/A,FALSE,"EMPPAY"}</definedName>
    <definedName name="New_99_IS">'[3]2nd qtr 2000'!$A$1:$I$58,'[3]2nd qtr 2000'!$K$1:$T$58,'[3]2nd qtr 2000'!$V$1:$AI$58</definedName>
    <definedName name="November09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NvsASD">"V2003-01-31"</definedName>
    <definedName name="NvsAutoDrillOk">"VN"</definedName>
    <definedName name="NvsElapsedTime">0.000885069443029352</definedName>
    <definedName name="NvsEndTime">37660.0906980324</definedName>
    <definedName name="NvsInstSpec">"%,FBUSINESS_UNIT,TBU_ROLLUP,NPED,FDEPTID,TDEPT_ROLLUP,NCFO_VP_FINANCE"</definedName>
    <definedName name="NvsLayoutType">"M3"</definedName>
    <definedName name="NvsNplSpec">"%,X,RZF..,CZF.."</definedName>
    <definedName name="NvsPanelEffdt">"V1990-01-02"</definedName>
    <definedName name="NvsPanelSetid">"VPESHR"</definedName>
    <definedName name="NvsReqBU">"V10200"</definedName>
    <definedName name="NvsReqBUOnly">"VN"</definedName>
    <definedName name="NvsTransLed">"VN"</definedName>
    <definedName name="NvsTreeASD">"V2003-01-31"</definedName>
    <definedName name="NvsValTbl.ACCOUNT">"GL_ACCOUNT_TBL"</definedName>
    <definedName name="Print_99_IS">'[3]2nd qtr 2000'!$D$1:$I$58,'[3]2nd qtr 2000'!$N$1:$T$58,'[3]2nd qtr 2000'!$AA$1:$AH$57</definedName>
    <definedName name="_xlnm.Print_Area" localSheetId="0">Title!$A$1:$H$22</definedName>
    <definedName name="Print_TFI_use">'[4]TFI use'!$A$1:$P$40,'[4]TFI use'!$A$42:$P$65,'[4]TFI use'!$A$67:$R$84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rrr" hidden="1">{#N/A,#N/A,FALSE,"O&amp;M by processes";#N/A,#N/A,FALSE,"Elec Act vs Bud";#N/A,#N/A,FALSE,"G&amp;A";#N/A,#N/A,FALSE,"BGS";#N/A,#N/A,FALSE,"Res Cost"}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eptember09Bill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iva" hidden="1">{#N/A,#N/A,FALSE,"O&amp;M by processes";#N/A,#N/A,FALSE,"Elec Act vs Bud";#N/A,#N/A,FALSE,"G&amp;A";#N/A,#N/A,FALSE,"BGS";#N/A,#N/A,FALSE,"Res Cost"}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tatsrevised" hidden="1">{#N/A,#N/A,FALSE,"O&amp;M by processes";#N/A,#N/A,FALSE,"Elec Act vs Bud";#N/A,#N/A,FALSE,"G&amp;A";#N/A,#N/A,FALSE,"BGS";#N/A,#N/A,FALSE,"Res Cost"}</definedName>
    <definedName name="support" hidden="1">{#N/A,#N/A,FALSE,"O&amp;M by processes";#N/A,#N/A,FALSE,"Elec Act vs Bud";#N/A,#N/A,FALSE,"G&amp;A";#N/A,#N/A,FALSE,"BGS";#N/A,#N/A,FALSE,"Res Cost"}</definedName>
    <definedName name="supporti" hidden="1">{#N/A,#N/A,FALSE,"O&amp;M by processes";#N/A,#N/A,FALSE,"Elec Act vs Bud";#N/A,#N/A,FALSE,"G&amp;A";#N/A,#N/A,FALSE,"BGS";#N/A,#N/A,FALSE,"Res Cost"}</definedName>
    <definedName name="TEST" hidden="1">{#N/A,#N/A,FALSE,"EMPPAY"}</definedName>
    <definedName name="Time" hidden="1">"b1"</definedName>
    <definedName name="toma" hidden="1">{#N/A,#N/A,FALSE,"O&amp;M by processes";#N/A,#N/A,FALSE,"Elec Act vs Bud";#N/A,#N/A,FALSE,"G&amp;A";#N/A,#N/A,FALSE,"BGS";#N/A,#N/A,FALSE,"Res Cost"}</definedName>
    <definedName name="tomb" hidden="1">{#N/A,#N/A,FALSE,"O&amp;M by processes";#N/A,#N/A,FALSE,"Elec Act vs Bud";#N/A,#N/A,FALSE,"G&amp;A";#N/A,#N/A,FALSE,"BGS";#N/A,#N/A,FALSE,"Res Cost"}</definedName>
    <definedName name="tomc" hidden="1">{#N/A,#N/A,FALSE,"O&amp;M by processes";#N/A,#N/A,FALSE,"Elec Act vs Bud";#N/A,#N/A,FALSE,"G&amp;A";#N/A,#N/A,FALSE,"BGS";#N/A,#N/A,FALSE,"Res Cost"}</definedName>
    <definedName name="tomd" hidden="1">{#N/A,#N/A,FALSE,"O&amp;M by processes";#N/A,#N/A,FALSE,"Elec Act vs Bud";#N/A,#N/A,FALSE,"G&amp;A";#N/A,#N/A,FALSE,"BGS";#N/A,#N/A,FALSE,"Res Cost"}</definedName>
    <definedName name="tomx" hidden="1">{#N/A,#N/A,FALSE,"O&amp;M by processes";#N/A,#N/A,FALSE,"Elec Act vs Bud";#N/A,#N/A,FALSE,"G&amp;A";#N/A,#N/A,FALSE,"BGS";#N/A,#N/A,FALSE,"Res Cost"}</definedName>
    <definedName name="tomy" hidden="1">{#N/A,#N/A,FALSE,"O&amp;M by processes";#N/A,#N/A,FALSE,"Elec Act vs Bud";#N/A,#N/A,FALSE,"G&amp;A";#N/A,#N/A,FALSE,"BGS";#N/A,#N/A,FALSE,"Res Cost"}</definedName>
    <definedName name="tomz" hidden="1">{#N/A,#N/A,FALSE,"O&amp;M by processes";#N/A,#N/A,FALSE,"Elec Act vs Bud";#N/A,#N/A,FALSE,"G&amp;A";#N/A,#N/A,FALSE,"BGS";#N/A,#N/A,FALSE,"Res Cost"}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ypist" hidden="1">"b1"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ersion" hidden="1">"a1"</definedName>
    <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h" hidden="1">{#N/A,#N/A,FALSE,"O&amp;M by processes";#N/A,#N/A,FALSE,"Elec Act vs Bud";#N/A,#N/A,FALSE,"G&amp;A";#N/A,#N/A,FALSE,"BGS";#N/A,#N/A,FALSE,"Res Cost"}</definedName>
    <definedName name="what" hidden="1">{#N/A,#N/A,FALSE,"O&amp;M by processes";#N/A,#N/A,FALSE,"Elec Act vs Bud";#N/A,#N/A,FALSE,"G&amp;A";#N/A,#N/A,FALSE,"BGS";#N/A,#N/A,FALSE,"Res Cost"}</definedName>
    <definedName name="Whatwhat" hidden="1">{#N/A,#N/A,FALSE,"O&amp;M by processes";#N/A,#N/A,FALSE,"Elec Act vs Bud";#N/A,#N/A,FALSE,"G&amp;A";#N/A,#N/A,FALSE,"BGS";#N/A,#N/A,FALSE,"Res Cost"}</definedName>
    <definedName name="who" hidden="1">{#N/A,#N/A,FALSE,"O&amp;M by processes";#N/A,#N/A,FALSE,"Elec Act vs Bud";#N/A,#N/A,FALSE,"G&amp;A";#N/A,#N/A,FALSE,"BGS";#N/A,#N/A,FALSE,"Res Cost"}</definedName>
    <definedName name="whowho" hidden="1">{#N/A,#N/A,FALSE,"O&amp;M by processes";#N/A,#N/A,FALSE,"Elec Act vs Bud";#N/A,#N/A,FALSE,"G&amp;A";#N/A,#N/A,FALSE,"BGS";#N/A,#N/A,FALSE,"Res Cost"}</definedName>
    <definedName name="whwh" hidden="1">{#N/A,#N/A,FALSE,"O&amp;M by processes";#N/A,#N/A,FALSE,"Elec Act vs Bud";#N/A,#N/A,FALSE,"G&amp;A";#N/A,#N/A,FALSE,"BGS";#N/A,#N/A,FALSE,"Res Cost"}</definedName>
    <definedName name="why" hidden="1">{#N/A,#N/A,FALSE,"O&amp;M by processes";#N/A,#N/A,FALSE,"Elec Act vs Bud";#N/A,#N/A,FALSE,"G&amp;A";#N/A,#N/A,FALSE,"BGS";#N/A,#N/A,FALSE,"Res Cost"}</definedName>
    <definedName name="wrn" hidden="1">{#N/A,#N/A,FALSE,"O&amp;M by processes";#N/A,#N/A,FALSE,"Elec Act vs Bud";#N/A,#N/A,FALSE,"G&amp;A";#N/A,#N/A,FALSE,"BGS";#N/A,#N/A,FALSE,"Res Cost"}</definedName>
    <definedName name="wrn.722." hidden="1">{#N/A,#N/A,FALSE,"CURRENT"}</definedName>
    <definedName name="wrn.AGT." hidden="1">{"AGT",#N/A,FALSE,"Revenue"}</definedName>
    <definedName name="wrn.ARREC." hidden="1">{#N/A,#N/A,FALSE,"ARREC"}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Basic." hidden="1">{#N/A,#N/A,FALSE,"O&amp;M by processes";#N/A,#N/A,FALSE,"Elec Act vs Bud";#N/A,#N/A,FALSE,"G&amp;A";#N/A,#N/A,FALSE,"BGS";#N/A,#N/A,FALSE,"Res Cost"}</definedName>
    <definedName name="wrn.ChartSet." hidden="1">{#N/A,#N/A,FALSE,"Elec Deliv";#N/A,#N/A,FALSE,"Atlantic Pie";#N/A,#N/A,FALSE,"Bay Pie";#N/A,#N/A,FALSE,"New Castle Pie";#N/A,#N/A,FALSE,"Transmission Pie"}</definedName>
    <definedName name="wrn.CP._.Demand.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Data._.dump." hidden="1">{"Input Data",#N/A,FALSE,"Input";"Income and Cash Flow",#N/A,FALSE,"Calculations"}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EMPPAY." hidden="1">{#N/A,#N/A,FALSE,"EMPPAY"}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or._.filling._.out._.assessments." hidden="1">{"Print Empty Template",#N/A,FALSE,"Input"}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Report." hidden="1">{#N/A,#N/A,FALSE,"Work performed";#N/A,#N/A,FALSE,"Resources"}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upporting._.Calculations." hidden="1">{#N/A,#N/A,FALSE,"Work performed";#N/A,#N/A,FALSE,"Resources"}</definedName>
    <definedName name="wrn.Tax._.Accrual." hidden="1">{#N/A,#N/A,TRUE,"TAXPROV";#N/A,#N/A,TRUE,"FLOWTHRU";#N/A,#N/A,TRUE,"SCHEDULE M'S";#N/A,#N/A,TRUE,"PLANT M'S";#N/A,#N/A,TRUE,"TAXJE"}</definedName>
    <definedName name="xx" hidden="1">{#N/A,#N/A,FALSE,"EMPPAY"}</definedName>
    <definedName name="xxx" hidden="1">{#N/A,#N/A,FALSE,"O&amp;M by processes";#N/A,#N/A,FALSE,"Elec Act vs Bud";#N/A,#N/A,FALSE,"G&amp;A";#N/A,#N/A,FALSE,"BGS";#N/A,#N/A,FALSE,"Res Cost"}</definedName>
    <definedName name="xxxx" hidden="1">{#N/A,#N/A,FALSE,"O&amp;M by processes";#N/A,#N/A,FALSE,"Elec Act vs Bud";#N/A,#N/A,FALSE,"G&amp;A";#N/A,#N/A,FALSE,"BGS";#N/A,#N/A,FALSE,"Res Cost"}</definedName>
    <definedName name="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ear">[5]Rev_Req!$I$5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2" l="1"/>
  <c r="E19" i="2"/>
  <c r="C26" i="2"/>
  <c r="C19" i="2"/>
  <c r="H24" i="17" l="1"/>
  <c r="C77" i="2" l="1"/>
  <c r="C78" i="2" s="1"/>
  <c r="E43" i="2" l="1"/>
  <c r="C43" i="2"/>
  <c r="D9" i="13" l="1"/>
  <c r="D68" i="2" l="1"/>
  <c r="D42" i="2" l="1"/>
  <c r="D39" i="2"/>
  <c r="D25" i="2"/>
  <c r="D23" i="2"/>
  <c r="D15" i="2"/>
  <c r="D40" i="2"/>
  <c r="D16" i="2"/>
  <c r="D22" i="2"/>
  <c r="D41" i="2"/>
  <c r="D24" i="2"/>
  <c r="D26" i="2" l="1"/>
  <c r="D18" i="2"/>
  <c r="D17" i="2"/>
  <c r="D19" i="2" l="1"/>
  <c r="E69" i="2"/>
  <c r="E68" i="2" s="1"/>
  <c r="C68" i="2"/>
  <c r="D43" i="2"/>
  <c r="C52" i="2" l="1"/>
  <c r="C51" i="2"/>
  <c r="C49" i="2"/>
  <c r="C50" i="2"/>
  <c r="E49" i="2"/>
  <c r="E51" i="2"/>
  <c r="E50" i="2"/>
  <c r="E52" i="2"/>
  <c r="C31" i="2"/>
  <c r="E30" i="2"/>
  <c r="C30" i="2"/>
  <c r="C32" i="2"/>
  <c r="C33" i="2"/>
  <c r="E32" i="2"/>
  <c r="E33" i="2"/>
  <c r="E31" i="2"/>
  <c r="D51" i="2" l="1"/>
  <c r="D52" i="2"/>
  <c r="C62" i="2"/>
  <c r="C61" i="2"/>
  <c r="D31" i="2"/>
  <c r="E60" i="2"/>
  <c r="D33" i="2"/>
  <c r="E62" i="2"/>
  <c r="D50" i="2"/>
  <c r="D32" i="2"/>
  <c r="E61" i="2"/>
  <c r="D30" i="2"/>
  <c r="E34" i="2"/>
  <c r="E59" i="2"/>
  <c r="C59" i="2"/>
  <c r="C34" i="2"/>
  <c r="C53" i="2"/>
  <c r="C60" i="2"/>
  <c r="D49" i="2"/>
  <c r="E53" i="2"/>
  <c r="D62" i="2" l="1"/>
  <c r="D61" i="2"/>
  <c r="D60" i="2"/>
  <c r="D59" i="2"/>
  <c r="C63" i="2"/>
  <c r="C65" i="2" s="1"/>
  <c r="C71" i="2" s="1"/>
  <c r="E63" i="2"/>
  <c r="E65" i="2" s="1"/>
  <c r="E71" i="2" s="1"/>
  <c r="D53" i="2"/>
  <c r="D34" i="2"/>
  <c r="D8" i="13" l="1"/>
  <c r="D10" i="13" s="1"/>
  <c r="D6" i="16" s="1"/>
  <c r="D63" i="2"/>
  <c r="D65" i="2" s="1"/>
  <c r="D71" i="2" s="1"/>
  <c r="H31" i="17" l="1"/>
  <c r="H33" i="17" l="1"/>
  <c r="H35" i="17" s="1"/>
  <c r="D7" i="16" s="1"/>
  <c r="D8" i="16" s="1"/>
  <c r="D9" i="16" s="1"/>
</calcChain>
</file>

<file path=xl/sharedStrings.xml><?xml version="1.0" encoding="utf-8"?>
<sst xmlns="http://schemas.openxmlformats.org/spreadsheetml/2006/main" count="104" uniqueCount="70">
  <si>
    <t>TRANSMISSION ONLY</t>
  </si>
  <si>
    <t>Total</t>
  </si>
  <si>
    <t>Repair Allowance</t>
  </si>
  <si>
    <t>Excess Deferreds/pre-1981 Deferreds</t>
  </si>
  <si>
    <t>Other</t>
  </si>
  <si>
    <t>COMMON (TO BE SPLIT TDG)</t>
  </si>
  <si>
    <t>Transmission Allocation %</t>
  </si>
  <si>
    <t>ELECTRIC GENERAL  (TO BE SPLIT TD)</t>
  </si>
  <si>
    <t>Transmission Summary</t>
  </si>
  <si>
    <t>Activity</t>
  </si>
  <si>
    <t>Incl</t>
  </si>
  <si>
    <t>Adjusted Total</t>
  </si>
  <si>
    <t>Gross-up Factor</t>
  </si>
  <si>
    <t>Federal Income Tax Rate</t>
  </si>
  <si>
    <t>State Income Tax Rate</t>
  </si>
  <si>
    <t>Composite Rate = F+S(1-F)</t>
  </si>
  <si>
    <t>Gross-up Factor = 1/(1-CR)</t>
  </si>
  <si>
    <t>Source:  Attachment H-7A, page 4, line 11, column 5</t>
  </si>
  <si>
    <t>Summary of Transmission SFAS 109 Regulatory Asset (Account 182.3)</t>
  </si>
  <si>
    <t>Summary of Transmission SFAS 109 Regulatory Asset (Account 182.3) Amortization</t>
  </si>
  <si>
    <t>Federal and State Flow Through</t>
  </si>
  <si>
    <t>2010 Transmission Tax Adjustments b/f gross-up</t>
  </si>
  <si>
    <t>2010 Transmission Tax Adjustments + gross-up</t>
  </si>
  <si>
    <t>SFAS 109 + Gross-up</t>
  </si>
  <si>
    <t>Total Transmission SFAS 109</t>
  </si>
  <si>
    <t>(Attachment H-7A, page 4, line 11, column 5 * Common Allocation Factor in FERC Form 1 page 356)</t>
  </si>
  <si>
    <t>SFAS 109 Reg Asset Amortization (Notes A and B)</t>
  </si>
  <si>
    <t>(A) All items are asssociated with ratemaking flow through requirements</t>
  </si>
  <si>
    <t>(B) Additional detail is provided on page 2 of this exhibit</t>
  </si>
  <si>
    <t xml:space="preserve">(C) Amortization of FAS 109 Regulatory Asset. </t>
  </si>
  <si>
    <t>ATTACHMENT H-7B</t>
  </si>
  <si>
    <t>PECO Energy Company</t>
  </si>
  <si>
    <t>MDTAC FORMULA RATE TEMPLATE</t>
  </si>
  <si>
    <t>Other Tax Adjustments (Note C)</t>
  </si>
  <si>
    <t>Notes:</t>
  </si>
  <si>
    <t>CALCULATION OF MONTHLY AMORTIZED REGULATORY ASSET TO BE RECOVERED</t>
  </si>
  <si>
    <t>Annual Revenue Requirement on Regulatory Asset Amortization</t>
  </si>
  <si>
    <t>True-up Adjustment with Interest</t>
  </si>
  <si>
    <t>Net Annual Revenue Requirement on Regulatory Asset Amortization with True-up</t>
  </si>
  <si>
    <t>Line 1 + line 2</t>
  </si>
  <si>
    <t>Net Monthly Revenue Requirement on Regulatory Asset Amortization with True-up</t>
  </si>
  <si>
    <t>True-Up with Interest</t>
  </si>
  <si>
    <t>Month (Note A)</t>
  </si>
  <si>
    <t>FERC Monthly Interest Rate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</si>
  <si>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</si>
  <si>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</si>
  <si>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</si>
  <si>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</si>
  <si>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</si>
  <si>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</si>
  <si>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</si>
  <si>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</si>
  <si>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</si>
  <si>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</si>
  <si>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</si>
  <si>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</si>
  <si>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Average of lines 1-17 above </t>
  </si>
  <si>
    <t>A</t>
  </si>
  <si>
    <t>The FERC Quarterly Interest Rate in column [A] is the interest applicable to the Month indicated.</t>
  </si>
  <si>
    <t>Actual Revenue Requirement</t>
  </si>
  <si>
    <t>Revenue Received</t>
  </si>
  <si>
    <t>Net Under/(Over) Collection (Line 19 - Line 20)</t>
  </si>
  <si>
    <t>17 Months</t>
  </si>
  <si>
    <t>Interest (Line 18*Line 21*Line 22)</t>
  </si>
  <si>
    <t>Total True-up</t>
  </si>
  <si>
    <t>Line 3 / 12</t>
  </si>
  <si>
    <t>Attachment 1 - Revenue Requirement Line 3</t>
  </si>
  <si>
    <t>Attachment 2 - True-Up Line 24</t>
  </si>
  <si>
    <t xml:space="preserve"> December 31, 2018 through December 31, 2019</t>
  </si>
  <si>
    <t>For  the 12 months ended 12/31/2019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</si>
</sst>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&quot;$&quot;* #,##0_);_(&quot;$&quot;* \(#,##0\);_(&quot;$&quot;* &quot;-&quot;??_);_(@_)"/>
    <numFmt numFmtId="168" formatCode="0.000%"/>
    <numFmt numFmtId="169" formatCode="&quot;$&quot;#,##0.00"/>
    <numFmt numFmtId="170" formatCode="_(* #,##0.0000_);_(* \(#,##0.0000\);_(* &quot;-&quot;??_);_(@_)"/>
    <numFmt numFmtId="171" formatCode="&quot;$&quot;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</font>
    <font>
      <sz val="12"/>
      <name val="Times New Roman"/>
      <family val="1"/>
    </font>
    <font>
      <b/>
      <sz val="16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Arial Narrow"/>
      <family val="2"/>
    </font>
    <font>
      <u/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color rgb="FF0000FF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69" fontId="3" fillId="0" borderId="0" applyProtection="0"/>
    <xf numFmtId="169" fontId="3" fillId="0" borderId="0" applyProtection="0"/>
    <xf numFmtId="0" fontId="14" fillId="0" borderId="0"/>
    <xf numFmtId="169" fontId="3" fillId="0" borderId="0" applyProtection="0"/>
  </cellStyleXfs>
  <cellXfs count="83">
    <xf numFmtId="0" fontId="0" fillId="0" borderId="0" xfId="0"/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167" fontId="6" fillId="0" borderId="0" xfId="4" applyNumberFormat="1" applyFont="1" applyProtection="1"/>
    <xf numFmtId="0" fontId="7" fillId="0" borderId="0" xfId="0" applyFont="1" applyProtection="1"/>
    <xf numFmtId="0" fontId="6" fillId="0" borderId="0" xfId="0" quotePrefix="1" applyFont="1" applyFill="1" applyProtection="1"/>
    <xf numFmtId="167" fontId="6" fillId="0" borderId="0" xfId="0" applyNumberFormat="1" applyFont="1" applyProtection="1"/>
    <xf numFmtId="167" fontId="11" fillId="0" borderId="0" xfId="4" applyNumberFormat="1" applyFont="1" applyProtection="1"/>
    <xf numFmtId="2" fontId="6" fillId="0" borderId="0" xfId="0" applyNumberFormat="1" applyFont="1" applyProtection="1"/>
    <xf numFmtId="0" fontId="13" fillId="0" borderId="0" xfId="0" applyFont="1" applyFill="1" applyAlignment="1" applyProtection="1"/>
    <xf numFmtId="0" fontId="13" fillId="0" borderId="0" xfId="0" applyFont="1" applyFill="1" applyAlignment="1" applyProtection="1">
      <alignment horizontal="center"/>
    </xf>
    <xf numFmtId="0" fontId="13" fillId="0" borderId="0" xfId="6" applyNumberFormat="1" applyFont="1" applyFill="1" applyAlignment="1" applyProtection="1">
      <alignment horizontal="center"/>
    </xf>
    <xf numFmtId="0" fontId="4" fillId="0" borderId="0" xfId="7" applyNumberFormat="1" applyFont="1" applyFill="1" applyAlignment="1" applyProtection="1">
      <alignment horizontal="center"/>
    </xf>
    <xf numFmtId="1" fontId="4" fillId="0" borderId="0" xfId="8" applyNumberFormat="1" applyFont="1" applyFill="1" applyAlignment="1" applyProtection="1">
      <alignment horizontal="left"/>
    </xf>
    <xf numFmtId="169" fontId="15" fillId="0" borderId="0" xfId="8" quotePrefix="1" applyFont="1" applyFill="1" applyAlignment="1" applyProtection="1">
      <alignment horizontal="left"/>
    </xf>
    <xf numFmtId="169" fontId="16" fillId="0" borderId="0" xfId="8" applyFont="1" applyFill="1" applyAlignment="1" applyProtection="1"/>
    <xf numFmtId="0" fontId="17" fillId="0" borderId="0" xfId="7" applyFont="1" applyFill="1" applyAlignment="1" applyProtection="1">
      <alignment horizontal="center" wrapText="1"/>
    </xf>
    <xf numFmtId="169" fontId="4" fillId="0" borderId="0" xfId="8" applyFont="1" applyFill="1" applyAlignment="1" applyProtection="1"/>
    <xf numFmtId="43" fontId="4" fillId="0" borderId="0" xfId="1" applyFont="1" applyFill="1" applyAlignment="1" applyProtection="1"/>
    <xf numFmtId="169" fontId="4" fillId="0" borderId="0" xfId="8" applyFont="1" applyFill="1" applyAlignment="1" applyProtection="1">
      <alignment horizontal="left"/>
    </xf>
    <xf numFmtId="43" fontId="4" fillId="0" borderId="0" xfId="1" applyFont="1" applyFill="1" applyBorder="1" applyAlignment="1" applyProtection="1"/>
    <xf numFmtId="170" fontId="4" fillId="0" borderId="0" xfId="1" applyNumberFormat="1" applyFont="1" applyFill="1" applyAlignment="1" applyProtection="1"/>
    <xf numFmtId="0" fontId="17" fillId="0" borderId="0" xfId="7" applyFont="1" applyFill="1" applyProtection="1"/>
    <xf numFmtId="164" fontId="6" fillId="0" borderId="0" xfId="1" applyNumberFormat="1" applyFont="1" applyProtection="1"/>
    <xf numFmtId="169" fontId="5" fillId="0" borderId="0" xfId="5" applyFont="1" applyAlignment="1" applyProtection="1">
      <alignment vertical="center"/>
    </xf>
    <xf numFmtId="169" fontId="4" fillId="0" borderId="0" xfId="5" applyFont="1" applyAlignment="1" applyProtection="1"/>
    <xf numFmtId="0" fontId="6" fillId="0" borderId="0" xfId="0" applyFont="1" applyAlignment="1" applyProtection="1">
      <alignment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wrapText="1"/>
    </xf>
    <xf numFmtId="6" fontId="6" fillId="0" borderId="9" xfId="0" applyNumberFormat="1" applyFont="1" applyBorder="1" applyAlignment="1" applyProtection="1">
      <alignment wrapText="1"/>
    </xf>
    <xf numFmtId="171" fontId="6" fillId="0" borderId="9" xfId="0" applyNumberFormat="1" applyFont="1" applyBorder="1" applyAlignment="1" applyProtection="1">
      <alignment wrapText="1"/>
    </xf>
    <xf numFmtId="0" fontId="6" fillId="0" borderId="0" xfId="0" quotePrefix="1" applyFont="1" applyProtection="1"/>
    <xf numFmtId="0" fontId="6" fillId="0" borderId="0" xfId="0" applyFont="1" applyAlignment="1" applyProtection="1"/>
    <xf numFmtId="0" fontId="10" fillId="0" borderId="0" xfId="0" quotePrefix="1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6" fillId="0" borderId="0" xfId="0" applyFont="1" applyFill="1" applyProtection="1"/>
    <xf numFmtId="10" fontId="6" fillId="0" borderId="0" xfId="2" applyNumberFormat="1" applyFont="1" applyProtection="1"/>
    <xf numFmtId="0" fontId="4" fillId="0" borderId="0" xfId="0" applyFont="1" applyProtection="1"/>
    <xf numFmtId="0" fontId="0" fillId="0" borderId="0" xfId="0" applyProtection="1"/>
    <xf numFmtId="164" fontId="6" fillId="0" borderId="3" xfId="1" applyNumberFormat="1" applyFont="1" applyBorder="1" applyProtection="1"/>
    <xf numFmtId="0" fontId="8" fillId="0" borderId="0" xfId="0" applyFont="1" applyProtection="1"/>
    <xf numFmtId="164" fontId="0" fillId="0" borderId="0" xfId="1" applyNumberFormat="1" applyFont="1" applyProtection="1"/>
    <xf numFmtId="0" fontId="19" fillId="0" borderId="0" xfId="0" applyFont="1" applyProtection="1"/>
    <xf numFmtId="164" fontId="6" fillId="0" borderId="0" xfId="1" applyNumberFormat="1" applyFont="1" applyBorder="1" applyProtection="1"/>
    <xf numFmtId="0" fontId="8" fillId="0" borderId="4" xfId="0" applyFont="1" applyFill="1" applyBorder="1" applyProtection="1"/>
    <xf numFmtId="0" fontId="8" fillId="0" borderId="1" xfId="0" applyFont="1" applyFill="1" applyBorder="1" applyProtection="1"/>
    <xf numFmtId="165" fontId="8" fillId="0" borderId="0" xfId="2" applyNumberFormat="1" applyFont="1" applyFill="1" applyBorder="1" applyProtection="1"/>
    <xf numFmtId="0" fontId="8" fillId="0" borderId="0" xfId="0" applyFont="1" applyFill="1" applyBorder="1" applyProtection="1"/>
    <xf numFmtId="0" fontId="9" fillId="0" borderId="0" xfId="0" applyFont="1" applyProtection="1"/>
    <xf numFmtId="164" fontId="6" fillId="0" borderId="0" xfId="0" applyNumberFormat="1" applyFont="1" applyProtection="1"/>
    <xf numFmtId="164" fontId="6" fillId="0" borderId="3" xfId="0" applyNumberFormat="1" applyFont="1" applyBorder="1" applyProtection="1"/>
    <xf numFmtId="164" fontId="7" fillId="0" borderId="0" xfId="0" applyNumberFormat="1" applyFont="1" applyProtection="1"/>
    <xf numFmtId="166" fontId="6" fillId="0" borderId="0" xfId="1" applyNumberFormat="1" applyFont="1" applyProtection="1"/>
    <xf numFmtId="0" fontId="10" fillId="0" borderId="0" xfId="0" applyFont="1" applyProtection="1"/>
    <xf numFmtId="168" fontId="6" fillId="0" borderId="0" xfId="2" applyNumberFormat="1" applyFont="1" applyProtection="1"/>
    <xf numFmtId="0" fontId="6" fillId="0" borderId="0" xfId="0" applyFont="1" applyProtection="1">
      <protection locked="0"/>
    </xf>
    <xf numFmtId="6" fontId="6" fillId="0" borderId="0" xfId="0" applyNumberFormat="1" applyFont="1" applyProtection="1"/>
    <xf numFmtId="0" fontId="6" fillId="0" borderId="0" xfId="0" applyFont="1" applyBorder="1" applyAlignment="1" applyProtection="1">
      <alignment wrapText="1"/>
    </xf>
    <xf numFmtId="8" fontId="6" fillId="0" borderId="0" xfId="0" applyNumberFormat="1" applyFont="1" applyBorder="1" applyAlignment="1" applyProtection="1">
      <alignment wrapText="1"/>
    </xf>
    <xf numFmtId="6" fontId="6" fillId="0" borderId="0" xfId="0" applyNumberFormat="1" applyFont="1" applyBorder="1" applyAlignment="1" applyProtection="1">
      <alignment wrapText="1"/>
    </xf>
    <xf numFmtId="164" fontId="6" fillId="0" borderId="0" xfId="1" applyNumberFormat="1" applyFont="1" applyBorder="1" applyAlignment="1" applyProtection="1">
      <alignment wrapText="1"/>
    </xf>
    <xf numFmtId="171" fontId="6" fillId="0" borderId="0" xfId="0" applyNumberFormat="1" applyFont="1" applyBorder="1" applyAlignment="1" applyProtection="1">
      <alignment wrapText="1"/>
    </xf>
    <xf numFmtId="169" fontId="6" fillId="0" borderId="0" xfId="0" applyNumberFormat="1" applyFont="1" applyBorder="1" applyAlignment="1" applyProtection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1" applyNumberFormat="1" applyFont="1"/>
    <xf numFmtId="164" fontId="6" fillId="0" borderId="3" xfId="1" applyNumberFormat="1" applyFont="1" applyBorder="1"/>
    <xf numFmtId="164" fontId="0" fillId="0" borderId="0" xfId="1" applyNumberFormat="1" applyFont="1"/>
    <xf numFmtId="170" fontId="18" fillId="2" borderId="0" xfId="1" applyNumberFormat="1" applyFont="1" applyFill="1" applyProtection="1">
      <protection locked="0"/>
    </xf>
    <xf numFmtId="164" fontId="18" fillId="2" borderId="0" xfId="1" applyNumberFormat="1" applyFont="1" applyFill="1" applyProtection="1">
      <protection locked="0"/>
    </xf>
    <xf numFmtId="14" fontId="0" fillId="2" borderId="0" xfId="0" applyNumberFormat="1" applyFill="1" applyProtection="1">
      <protection locked="0"/>
    </xf>
    <xf numFmtId="164" fontId="0" fillId="2" borderId="0" xfId="1" applyNumberFormat="1" applyFont="1" applyFill="1" applyProtection="1">
      <protection locked="0"/>
    </xf>
    <xf numFmtId="164" fontId="0" fillId="2" borderId="3" xfId="1" applyNumberFormat="1" applyFont="1" applyFill="1" applyBorder="1" applyProtection="1">
      <protection locked="0"/>
    </xf>
    <xf numFmtId="10" fontId="6" fillId="2" borderId="2" xfId="2" applyNumberFormat="1" applyFont="1" applyFill="1" applyBorder="1" applyProtection="1">
      <protection locked="0"/>
    </xf>
    <xf numFmtId="168" fontId="0" fillId="2" borderId="0" xfId="2" applyNumberFormat="1" applyFont="1" applyFill="1" applyProtection="1">
      <protection locked="0"/>
    </xf>
    <xf numFmtId="169" fontId="4" fillId="0" borderId="0" xfId="5" applyFont="1" applyAlignment="1" applyProtection="1">
      <alignment horizontal="center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2" borderId="0" xfId="0" applyFont="1" applyFill="1" applyAlignment="1" applyProtection="1">
      <alignment horizontal="center"/>
      <protection locked="0"/>
    </xf>
    <xf numFmtId="165" fontId="8" fillId="0" borderId="5" xfId="2" applyNumberFormat="1" applyFont="1" applyFill="1" applyBorder="1" applyAlignment="1" applyProtection="1">
      <alignment horizontal="left" wrapText="1"/>
    </xf>
    <xf numFmtId="165" fontId="8" fillId="0" borderId="0" xfId="2" applyNumberFormat="1" applyFont="1" applyFill="1" applyBorder="1" applyAlignment="1" applyProtection="1">
      <alignment horizontal="left" wrapText="1"/>
    </xf>
  </cellXfs>
  <cellStyles count="9">
    <cellStyle name="Comma" xfId="1" builtinId="3"/>
    <cellStyle name="Currency" xfId="4" builtinId="4"/>
    <cellStyle name="Normal" xfId="0" builtinId="0"/>
    <cellStyle name="Normal 2" xfId="3" xr:uid="{00000000-0005-0000-0000-000003000000}"/>
    <cellStyle name="Normal 3" xfId="5" xr:uid="{73EF71BE-54EC-47BF-BDC2-26A390F3E975}"/>
    <cellStyle name="Normal 7" xfId="8" xr:uid="{0F31480E-4DDB-4EF9-89E8-72D6072E6AF6}"/>
    <cellStyle name="Normal_Attachment Os for 2002 True-up" xfId="6" xr:uid="{98A01674-513E-4862-8D99-39513DB7D7E0}"/>
    <cellStyle name="Normal_interest calc Book1" xfId="7" xr:uid="{F7C906EF-B4CD-44B0-A74A-F78ADB0D8D1D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dat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WATER\WATE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STAFF\jdm\misc\2001%202Q\MERGE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BNW301\VOL5\STAFF\jdm\KMH\Merge\FERC%20Filing\FERC%20stmt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_Req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data"/>
      <sheetName val="PECO Capital Pivot DO NOT TOUCH"/>
      <sheetName val="PECO O&amp;M Pivot - DO NOT Touch"/>
      <sheetName val="Sheet1"/>
      <sheetName val="2014 IS Actual"/>
      <sheetName val="ChileanGaap"/>
      <sheetName val="Gastos"/>
      <sheetName val="Inversiones en Activo"/>
      <sheetName val="Inversiones en Empresas"/>
      <sheetName val="Otros_Prestamos"/>
      <sheetName val="Gastos_Personal"/>
      <sheetName val="Ingresos_Servicios"/>
      <sheetName val="USGaap_$"/>
      <sheetName val="USGaap_US$"/>
      <sheetName val="Venta"/>
      <sheetName val="Instructions"/>
      <sheetName val="Data Flow"/>
      <sheetName val="PECO Weather Normalization"/>
      <sheetName val="Annual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204"/>
      <sheetName val="222"/>
      <sheetName val="876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nd qtr 2000"/>
      <sheetName val="adjustments"/>
      <sheetName val="Fair Value"/>
      <sheetName val="merger related costs"/>
      <sheetName val="JE's"/>
      <sheetName val="Sheet1"/>
      <sheetName val="Nuc FV Dec"/>
      <sheetName val="Goodwill amort"/>
      <sheetName val="PECO Securit Adj"/>
      <sheetName val="chg in acctg prin"/>
      <sheetName val="don't use past here."/>
      <sheetName val="Goodwill"/>
      <sheetName val="PECO stock price"/>
      <sheetName val="UCM Share Repurchase"/>
      <sheetName val="Reg Asset Amort"/>
      <sheetName val="FERC 8K Recon"/>
      <sheetName val="Goodwill (2)"/>
      <sheetName val="MERGER2"/>
      <sheetName val="CONSOLIDATING W ADJUSTMENTS"/>
      <sheetName val="Oct-00"/>
      <sheetName val="mktprice"/>
      <sheetName val="Assumptions"/>
      <sheetName val="State ETR Calc"/>
      <sheetName val="LineItem Data"/>
      <sheetName val="SETUP-Review"/>
    </sheetNames>
    <sheetDataSet>
      <sheetData sheetId="0" refreshError="1"/>
      <sheetData sheetId="1" refreshError="1">
        <row r="6">
          <cell r="A6" t="str">
            <v>UNAUDITED PROFORMA CONDENSED STATEMENT OF INCOME</v>
          </cell>
          <cell r="K6" t="str">
            <v>UNAUDITED PROFORMA CONDENSED STATEMENT OF INCOME</v>
          </cell>
          <cell r="V6" t="str">
            <v>UNAUDITED PRO FORMA COMBINED CONDENSED STATEMENT OF INCOME</v>
          </cell>
        </row>
        <row r="7">
          <cell r="A7" t="str">
            <v>(Millions Except Per Share Data)</v>
          </cell>
          <cell r="K7" t="str">
            <v>(Millions Except Per Share Data)</v>
          </cell>
          <cell r="V7" t="str">
            <v>(Millions Except Per Share Data)</v>
          </cell>
        </row>
        <row r="8">
          <cell r="A8" t="str">
            <v>FOR THE first six months ended June 30, 2000</v>
          </cell>
          <cell r="K8" t="str">
            <v>FOR THE first six months ended June 30, 2000</v>
          </cell>
          <cell r="V8" t="str">
            <v>FOR THE first six months ended June 30, 2000</v>
          </cell>
        </row>
        <row r="11">
          <cell r="I11" t="str">
            <v>PECO</v>
          </cell>
          <cell r="Y11" t="str">
            <v>PECO</v>
          </cell>
        </row>
        <row r="12">
          <cell r="D12" t="str">
            <v>PECO</v>
          </cell>
          <cell r="G12" t="str">
            <v>PECO Energy</v>
          </cell>
          <cell r="I12" t="str">
            <v>Energy</v>
          </cell>
          <cell r="P12" t="str">
            <v>UNICOM</v>
          </cell>
          <cell r="R12" t="str">
            <v>UNICOM</v>
          </cell>
          <cell r="T12" t="str">
            <v>UNICOM</v>
          </cell>
          <cell r="Y12" t="str">
            <v>Energy</v>
          </cell>
        </row>
        <row r="13">
          <cell r="D13" t="str">
            <v>Energy</v>
          </cell>
          <cell r="F13" t="str">
            <v xml:space="preserve">Chg in </v>
          </cell>
          <cell r="G13" t="str">
            <v>Transition Bond</v>
          </cell>
          <cell r="I13" t="str">
            <v>Prior to</v>
          </cell>
          <cell r="N13" t="str">
            <v>UNICOM</v>
          </cell>
          <cell r="P13" t="str">
            <v>Fossil Sale</v>
          </cell>
          <cell r="R13" t="str">
            <v>Share Buyback</v>
          </cell>
          <cell r="T13" t="str">
            <v>Prior to</v>
          </cell>
          <cell r="Y13" t="str">
            <v>Prior to</v>
          </cell>
          <cell r="AA13" t="str">
            <v>UNICOM</v>
          </cell>
          <cell r="AD13" t="str">
            <v>Merger</v>
          </cell>
          <cell r="AF13" t="str">
            <v>Merger</v>
          </cell>
        </row>
        <row r="14">
          <cell r="D14" t="str">
            <v>As</v>
          </cell>
          <cell r="F14" t="str">
            <v>Acct</v>
          </cell>
          <cell r="G14" t="str">
            <v>ProForma</v>
          </cell>
          <cell r="I14" t="str">
            <v>Merger</v>
          </cell>
          <cell r="N14" t="str">
            <v>As</v>
          </cell>
          <cell r="P14" t="str">
            <v>ProForma</v>
          </cell>
          <cell r="R14" t="str">
            <v>ProForma</v>
          </cell>
          <cell r="T14" t="str">
            <v>Merger</v>
          </cell>
          <cell r="Y14" t="str">
            <v>Merger</v>
          </cell>
          <cell r="AA14" t="str">
            <v>as</v>
          </cell>
          <cell r="AB14" t="str">
            <v>ComEd</v>
          </cell>
          <cell r="AD14" t="str">
            <v>Related</v>
          </cell>
          <cell r="AF14" t="str">
            <v>ProForma</v>
          </cell>
          <cell r="AH14" t="str">
            <v>Exelon</v>
          </cell>
        </row>
        <row r="15">
          <cell r="D15" t="str">
            <v>Filed</v>
          </cell>
          <cell r="E15" t="str">
            <v>Reclasses</v>
          </cell>
          <cell r="F15" t="str">
            <v>Princ</v>
          </cell>
          <cell r="G15" t="str">
            <v>Adjustments(1)</v>
          </cell>
          <cell r="I15" t="str">
            <v>ProForma</v>
          </cell>
          <cell r="N15" t="str">
            <v>Filed</v>
          </cell>
          <cell r="P15" t="str">
            <v>Adjustments(3)</v>
          </cell>
          <cell r="R15" t="str">
            <v>Adjustments(4)</v>
          </cell>
          <cell r="T15" t="str">
            <v>ProForma</v>
          </cell>
          <cell r="Y15" t="str">
            <v>ProForma</v>
          </cell>
          <cell r="AA15" t="str">
            <v>filed</v>
          </cell>
          <cell r="AB15" t="str">
            <v>Reclasses</v>
          </cell>
          <cell r="AD15" t="str">
            <v>Costs</v>
          </cell>
          <cell r="AF15" t="str">
            <v>Adjustments</v>
          </cell>
          <cell r="AH15" t="str">
            <v>ProForma</v>
          </cell>
        </row>
        <row r="16">
          <cell r="AD16" t="str">
            <v>UCM 25</v>
          </cell>
        </row>
        <row r="17">
          <cell r="A17" t="str">
            <v>Operating Revenues</v>
          </cell>
          <cell r="K17" t="str">
            <v>Operating Revenues</v>
          </cell>
          <cell r="V17" t="str">
            <v>Operating Revenues</v>
          </cell>
          <cell r="AD17" t="str">
            <v>PECO 20</v>
          </cell>
        </row>
        <row r="18">
          <cell r="B18" t="str">
            <v>Electric</v>
          </cell>
          <cell r="E18">
            <v>4</v>
          </cell>
          <cell r="F18">
            <v>0</v>
          </cell>
          <cell r="G18">
            <v>0</v>
          </cell>
          <cell r="I18">
            <v>4</v>
          </cell>
          <cell r="L18" t="str">
            <v>Electric</v>
          </cell>
          <cell r="N18">
            <v>3465</v>
          </cell>
          <cell r="P18">
            <v>0</v>
          </cell>
          <cell r="R18">
            <v>0</v>
          </cell>
          <cell r="T18">
            <v>3465</v>
          </cell>
          <cell r="W18" t="str">
            <v>Electric</v>
          </cell>
          <cell r="Y18">
            <v>4</v>
          </cell>
          <cell r="AA18">
            <v>3465</v>
          </cell>
          <cell r="AB18">
            <v>3</v>
          </cell>
          <cell r="AF18">
            <v>-14.047000000000001</v>
          </cell>
          <cell r="AH18">
            <v>3457.953</v>
          </cell>
        </row>
        <row r="19">
          <cell r="B19" t="str">
            <v>Gas</v>
          </cell>
          <cell r="D19">
            <v>2716</v>
          </cell>
          <cell r="E19">
            <v>6</v>
          </cell>
          <cell r="G19">
            <v>0</v>
          </cell>
          <cell r="I19">
            <v>2722</v>
          </cell>
          <cell r="L19" t="str">
            <v>Gas</v>
          </cell>
          <cell r="N19">
            <v>0</v>
          </cell>
          <cell r="P19">
            <v>0</v>
          </cell>
          <cell r="R19">
            <v>0</v>
          </cell>
          <cell r="T19">
            <v>0</v>
          </cell>
          <cell r="W19" t="str">
            <v>Gas</v>
          </cell>
          <cell r="Y19">
            <v>2722</v>
          </cell>
          <cell r="AA19">
            <v>0</v>
          </cell>
          <cell r="AB19">
            <v>0</v>
          </cell>
          <cell r="AD19">
            <v>0</v>
          </cell>
          <cell r="AF19">
            <v>0</v>
          </cell>
          <cell r="AH19">
            <v>2722</v>
          </cell>
        </row>
        <row r="20">
          <cell r="B20" t="str">
            <v xml:space="preserve">   Total Operating Revenues</v>
          </cell>
          <cell r="D20">
            <v>2716</v>
          </cell>
          <cell r="E20">
            <v>10</v>
          </cell>
          <cell r="F20">
            <v>0</v>
          </cell>
          <cell r="G20">
            <v>0</v>
          </cell>
          <cell r="I20">
            <v>2726</v>
          </cell>
          <cell r="L20" t="str">
            <v xml:space="preserve">   Total Operating Revenues</v>
          </cell>
          <cell r="N20">
            <v>3465</v>
          </cell>
          <cell r="P20">
            <v>0</v>
          </cell>
          <cell r="R20">
            <v>0</v>
          </cell>
          <cell r="T20">
            <v>3465</v>
          </cell>
          <cell r="W20" t="str">
            <v xml:space="preserve">   Total Operating Revenues</v>
          </cell>
          <cell r="Y20">
            <v>2726</v>
          </cell>
          <cell r="AA20">
            <v>3465</v>
          </cell>
          <cell r="AB20">
            <v>3</v>
          </cell>
          <cell r="AD20">
            <v>0</v>
          </cell>
          <cell r="AF20">
            <v>-14.047000000000001</v>
          </cell>
          <cell r="AH20">
            <v>6179.9529999999995</v>
          </cell>
        </row>
        <row r="22">
          <cell r="A22" t="str">
            <v>Operating Expenses</v>
          </cell>
          <cell r="K22" t="str">
            <v>Operating Expenses</v>
          </cell>
          <cell r="V22" t="str">
            <v>Operating Expenses</v>
          </cell>
        </row>
        <row r="23">
          <cell r="B23" t="str">
            <v>Fuel and Energy Interchange</v>
          </cell>
          <cell r="D23">
            <v>926</v>
          </cell>
          <cell r="E23">
            <v>6</v>
          </cell>
          <cell r="G23">
            <v>0</v>
          </cell>
          <cell r="I23">
            <v>932</v>
          </cell>
          <cell r="L23" t="str">
            <v>Fuel and Energy Interchange</v>
          </cell>
          <cell r="N23">
            <v>872</v>
          </cell>
          <cell r="P23">
            <v>0</v>
          </cell>
          <cell r="R23">
            <v>0</v>
          </cell>
          <cell r="T23">
            <v>872</v>
          </cell>
          <cell r="W23" t="str">
            <v>Fuel and Energy Interchange</v>
          </cell>
          <cell r="Y23">
            <v>932</v>
          </cell>
          <cell r="AA23">
            <v>872</v>
          </cell>
          <cell r="AF23">
            <v>-14.047000000000001</v>
          </cell>
          <cell r="AH23">
            <v>1789.953</v>
          </cell>
        </row>
        <row r="24">
          <cell r="B24" t="str">
            <v>Operation and Maintenance</v>
          </cell>
          <cell r="D24">
            <v>835</v>
          </cell>
          <cell r="E24">
            <v>10</v>
          </cell>
          <cell r="F24">
            <v>-5</v>
          </cell>
          <cell r="G24">
            <v>0</v>
          </cell>
          <cell r="I24">
            <v>840</v>
          </cell>
          <cell r="L24" t="str">
            <v>Operation and Maintenance</v>
          </cell>
          <cell r="N24">
            <v>1094</v>
          </cell>
          <cell r="P24">
            <v>0</v>
          </cell>
          <cell r="R24">
            <v>0</v>
          </cell>
          <cell r="T24">
            <v>1094</v>
          </cell>
          <cell r="W24" t="str">
            <v>Operation and Maintenance</v>
          </cell>
          <cell r="Y24">
            <v>840</v>
          </cell>
          <cell r="AA24">
            <v>1094</v>
          </cell>
          <cell r="AD24">
            <v>-45</v>
          </cell>
          <cell r="AF24">
            <v>22.9</v>
          </cell>
          <cell r="AH24">
            <v>1911.9</v>
          </cell>
        </row>
        <row r="25">
          <cell r="B25" t="str">
            <v>Depreciation and Amortization</v>
          </cell>
          <cell r="D25">
            <v>160</v>
          </cell>
          <cell r="E25">
            <v>0</v>
          </cell>
          <cell r="F25">
            <v>0</v>
          </cell>
          <cell r="G25">
            <v>0</v>
          </cell>
          <cell r="I25">
            <v>160</v>
          </cell>
          <cell r="L25" t="str">
            <v>Depreciation and Amortization</v>
          </cell>
          <cell r="N25">
            <v>601</v>
          </cell>
          <cell r="P25">
            <v>0</v>
          </cell>
          <cell r="R25">
            <v>0</v>
          </cell>
          <cell r="T25">
            <v>601</v>
          </cell>
          <cell r="W25" t="str">
            <v>Depreciation and Amortization</v>
          </cell>
          <cell r="Y25">
            <v>160</v>
          </cell>
          <cell r="AA25">
            <v>601</v>
          </cell>
          <cell r="AF25">
            <v>-110</v>
          </cell>
          <cell r="AH25">
            <v>651</v>
          </cell>
        </row>
        <row r="26">
          <cell r="B26" t="str">
            <v>Goodwill Amortization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I26">
            <v>1</v>
          </cell>
          <cell r="L26" t="str">
            <v>Goodwill Amortization</v>
          </cell>
          <cell r="N26">
            <v>1</v>
          </cell>
          <cell r="P26">
            <v>0</v>
          </cell>
          <cell r="R26">
            <v>0</v>
          </cell>
          <cell r="T26">
            <v>1</v>
          </cell>
          <cell r="W26" t="str">
            <v>Goodwill Amortization</v>
          </cell>
          <cell r="Y26">
            <v>1</v>
          </cell>
          <cell r="AA26">
            <v>1</v>
          </cell>
          <cell r="AF26">
            <v>59.862498736856949</v>
          </cell>
          <cell r="AH26">
            <v>61.862498736856949</v>
          </cell>
        </row>
        <row r="27">
          <cell r="B27" t="str">
            <v>Taxes Other Than Income Taxes</v>
          </cell>
          <cell r="D27">
            <v>130</v>
          </cell>
          <cell r="E27">
            <v>0</v>
          </cell>
          <cell r="F27">
            <v>0</v>
          </cell>
          <cell r="G27">
            <v>0</v>
          </cell>
          <cell r="I27">
            <v>130</v>
          </cell>
          <cell r="L27" t="str">
            <v>Taxes Other Than Income Taxes</v>
          </cell>
          <cell r="N27">
            <v>268</v>
          </cell>
          <cell r="P27">
            <v>0</v>
          </cell>
          <cell r="R27">
            <v>0</v>
          </cell>
          <cell r="T27">
            <v>268</v>
          </cell>
          <cell r="W27" t="str">
            <v>Taxes Other Than Income Taxes</v>
          </cell>
          <cell r="Y27">
            <v>130</v>
          </cell>
          <cell r="AA27">
            <v>268</v>
          </cell>
          <cell r="AF27">
            <v>0</v>
          </cell>
          <cell r="AH27">
            <v>398</v>
          </cell>
        </row>
        <row r="28">
          <cell r="B28" t="str">
            <v xml:space="preserve">   Total Operating Expenses</v>
          </cell>
          <cell r="D28">
            <v>2052</v>
          </cell>
          <cell r="E28">
            <v>16</v>
          </cell>
          <cell r="F28">
            <v>-5</v>
          </cell>
          <cell r="G28">
            <v>0</v>
          </cell>
          <cell r="I28">
            <v>2063</v>
          </cell>
          <cell r="L28" t="str">
            <v xml:space="preserve">   Total Operating Expenses</v>
          </cell>
          <cell r="N28">
            <v>2836</v>
          </cell>
          <cell r="P28">
            <v>0</v>
          </cell>
          <cell r="R28">
            <v>0</v>
          </cell>
          <cell r="T28">
            <v>2836</v>
          </cell>
          <cell r="W28" t="str">
            <v xml:space="preserve">   Total Operating Expenses</v>
          </cell>
          <cell r="Y28">
            <v>2063</v>
          </cell>
          <cell r="AA28">
            <v>2836</v>
          </cell>
          <cell r="AB28">
            <v>0</v>
          </cell>
          <cell r="AD28">
            <v>-45</v>
          </cell>
          <cell r="AF28">
            <v>-41.284501263143056</v>
          </cell>
          <cell r="AH28">
            <v>4812.7154987368567</v>
          </cell>
        </row>
        <row r="29">
          <cell r="A29" t="str">
            <v xml:space="preserve">Operating Income </v>
          </cell>
          <cell r="D29">
            <v>664</v>
          </cell>
          <cell r="E29">
            <v>-6</v>
          </cell>
          <cell r="F29">
            <v>5</v>
          </cell>
          <cell r="G29">
            <v>0</v>
          </cell>
          <cell r="I29">
            <v>663</v>
          </cell>
          <cell r="K29" t="str">
            <v xml:space="preserve">Operating Income </v>
          </cell>
          <cell r="N29">
            <v>629</v>
          </cell>
          <cell r="P29">
            <v>0</v>
          </cell>
          <cell r="R29">
            <v>0</v>
          </cell>
          <cell r="T29">
            <v>629</v>
          </cell>
          <cell r="V29" t="str">
            <v xml:space="preserve">Operating Income </v>
          </cell>
          <cell r="Y29">
            <v>663</v>
          </cell>
          <cell r="AA29">
            <v>629</v>
          </cell>
          <cell r="AB29">
            <v>3</v>
          </cell>
          <cell r="AD29">
            <v>45</v>
          </cell>
          <cell r="AF29">
            <v>27.237501263143056</v>
          </cell>
          <cell r="AH29">
            <v>1367.2375012631428</v>
          </cell>
        </row>
        <row r="30">
          <cell r="A30" t="str">
            <v>Other Income and Deductions</v>
          </cell>
          <cell r="K30" t="str">
            <v>Other Income and Deductions</v>
          </cell>
          <cell r="V30" t="str">
            <v>Other Income and Deductions</v>
          </cell>
        </row>
        <row r="31">
          <cell r="B31" t="str">
            <v>Interest Expense</v>
          </cell>
          <cell r="D31">
            <v>-220</v>
          </cell>
          <cell r="G31">
            <v>-11.761926795666664</v>
          </cell>
          <cell r="I31">
            <v>-231.76192679566665</v>
          </cell>
          <cell r="L31" t="str">
            <v>Interest Expense</v>
          </cell>
          <cell r="N31">
            <v>-270</v>
          </cell>
          <cell r="P31">
            <v>0</v>
          </cell>
          <cell r="R31">
            <v>0</v>
          </cell>
          <cell r="T31">
            <v>-270</v>
          </cell>
          <cell r="W31" t="str">
            <v>Interest Expense</v>
          </cell>
          <cell r="Y31">
            <v>-231.76192679566665</v>
          </cell>
          <cell r="AA31">
            <v>-270</v>
          </cell>
          <cell r="AF31">
            <v>-11</v>
          </cell>
          <cell r="AH31">
            <v>-512.76192679566668</v>
          </cell>
        </row>
        <row r="32">
          <cell r="B32" t="str">
            <v>Pref Div</v>
          </cell>
          <cell r="D32">
            <v>-5</v>
          </cell>
          <cell r="E32">
            <v>0</v>
          </cell>
          <cell r="F32">
            <v>0</v>
          </cell>
          <cell r="G32">
            <v>0</v>
          </cell>
          <cell r="I32">
            <v>-5</v>
          </cell>
          <cell r="L32" t="str">
            <v>Pref Div</v>
          </cell>
          <cell r="N32">
            <v>-17</v>
          </cell>
          <cell r="P32">
            <v>0</v>
          </cell>
          <cell r="R32">
            <v>0</v>
          </cell>
          <cell r="T32">
            <v>-17</v>
          </cell>
          <cell r="W32" t="str">
            <v>Pref Div</v>
          </cell>
          <cell r="Y32">
            <v>-5</v>
          </cell>
          <cell r="AA32">
            <v>-17</v>
          </cell>
          <cell r="AF32">
            <v>-5</v>
          </cell>
          <cell r="AH32">
            <v>-27</v>
          </cell>
        </row>
        <row r="33">
          <cell r="B33" t="str">
            <v>Other, net</v>
          </cell>
          <cell r="D33">
            <v>24</v>
          </cell>
          <cell r="E33">
            <v>6</v>
          </cell>
          <cell r="I33">
            <v>30</v>
          </cell>
          <cell r="L33" t="str">
            <v>Other, net</v>
          </cell>
          <cell r="N33">
            <v>103</v>
          </cell>
          <cell r="P33">
            <v>0</v>
          </cell>
          <cell r="R33">
            <v>0</v>
          </cell>
          <cell r="T33">
            <v>103</v>
          </cell>
          <cell r="W33" t="str">
            <v>Other, net</v>
          </cell>
          <cell r="Y33">
            <v>30</v>
          </cell>
          <cell r="AA33">
            <v>103</v>
          </cell>
          <cell r="AB33">
            <v>-3</v>
          </cell>
          <cell r="AF33">
            <v>0</v>
          </cell>
          <cell r="AH33">
            <v>130</v>
          </cell>
        </row>
        <row r="34">
          <cell r="B34" t="str">
            <v xml:space="preserve">   Total Other Income and Deductions</v>
          </cell>
          <cell r="D34">
            <v>-201</v>
          </cell>
          <cell r="E34">
            <v>6</v>
          </cell>
          <cell r="F34">
            <v>0</v>
          </cell>
          <cell r="G34">
            <v>-11.761926795666664</v>
          </cell>
          <cell r="I34">
            <v>-206.76192679566665</v>
          </cell>
          <cell r="L34" t="str">
            <v xml:space="preserve">   Total Other Income and Deductions</v>
          </cell>
          <cell r="N34">
            <v>-184</v>
          </cell>
          <cell r="P34">
            <v>0</v>
          </cell>
          <cell r="R34">
            <v>0</v>
          </cell>
          <cell r="T34">
            <v>-184</v>
          </cell>
          <cell r="W34" t="str">
            <v xml:space="preserve">   Total Other Income and Deductions</v>
          </cell>
          <cell r="Y34">
            <v>-206.76192679566665</v>
          </cell>
          <cell r="AA34">
            <v>-184</v>
          </cell>
          <cell r="AB34">
            <v>-3</v>
          </cell>
          <cell r="AD34">
            <v>0</v>
          </cell>
          <cell r="AF34">
            <v>-16</v>
          </cell>
          <cell r="AH34">
            <v>-409.76192679566668</v>
          </cell>
        </row>
        <row r="36">
          <cell r="A36" t="str">
            <v>Income Before Income Taxes</v>
          </cell>
          <cell r="K36" t="str">
            <v>Income Before Income Taxes</v>
          </cell>
          <cell r="V36" t="str">
            <v>Income Before Income Taxes</v>
          </cell>
        </row>
        <row r="37">
          <cell r="A37" t="str">
            <v>and Extraordinary Item</v>
          </cell>
          <cell r="D37">
            <v>463</v>
          </cell>
          <cell r="E37">
            <v>0</v>
          </cell>
          <cell r="F37">
            <v>5</v>
          </cell>
          <cell r="G37">
            <v>-11.761926795666664</v>
          </cell>
          <cell r="I37">
            <v>456.23807320433332</v>
          </cell>
          <cell r="K37" t="str">
            <v>and Extraordinary Item</v>
          </cell>
          <cell r="N37">
            <v>445</v>
          </cell>
          <cell r="P37">
            <v>0</v>
          </cell>
          <cell r="R37">
            <v>0</v>
          </cell>
          <cell r="T37">
            <v>445</v>
          </cell>
          <cell r="V37" t="str">
            <v>and Extraordinary Item</v>
          </cell>
          <cell r="Y37">
            <v>456.23807320433332</v>
          </cell>
          <cell r="AA37">
            <v>445</v>
          </cell>
          <cell r="AB37">
            <v>0</v>
          </cell>
          <cell r="AD37">
            <v>45</v>
          </cell>
          <cell r="AF37">
            <v>11.237501263143056</v>
          </cell>
          <cell r="AH37">
            <v>957.47557446747612</v>
          </cell>
        </row>
        <row r="38">
          <cell r="A38" t="str">
            <v xml:space="preserve"> </v>
          </cell>
          <cell r="K38" t="str">
            <v xml:space="preserve"> </v>
          </cell>
          <cell r="V38" t="str">
            <v xml:space="preserve"> </v>
          </cell>
        </row>
        <row r="39">
          <cell r="A39" t="str">
            <v xml:space="preserve">Income Tax Expense </v>
          </cell>
          <cell r="D39">
            <v>174</v>
          </cell>
          <cell r="F39">
            <v>2</v>
          </cell>
          <cell r="G39">
            <v>-4.7047707182666656</v>
          </cell>
          <cell r="I39">
            <v>171.29522928173333</v>
          </cell>
          <cell r="K39" t="str">
            <v xml:space="preserve">Income Tax Expense </v>
          </cell>
          <cell r="N39">
            <v>102</v>
          </cell>
          <cell r="P39">
            <v>0</v>
          </cell>
          <cell r="R39">
            <v>0</v>
          </cell>
          <cell r="T39">
            <v>102</v>
          </cell>
          <cell r="V39" t="str">
            <v xml:space="preserve">Income Tax Expense </v>
          </cell>
          <cell r="Y39">
            <v>171.29522928173333</v>
          </cell>
          <cell r="AA39">
            <v>102</v>
          </cell>
          <cell r="AB39">
            <v>0</v>
          </cell>
          <cell r="AD39">
            <v>18</v>
          </cell>
          <cell r="AF39">
            <v>38.095820000000003</v>
          </cell>
          <cell r="AH39">
            <v>329.39104928173333</v>
          </cell>
        </row>
        <row r="40">
          <cell r="A40" t="str">
            <v>Income Before Extraordinary Item</v>
          </cell>
          <cell r="D40">
            <v>289</v>
          </cell>
          <cell r="E40">
            <v>0</v>
          </cell>
          <cell r="F40">
            <v>3</v>
          </cell>
          <cell r="G40">
            <v>-7.0571560773999984</v>
          </cell>
          <cell r="I40">
            <v>284.94284392259999</v>
          </cell>
          <cell r="K40" t="str">
            <v>Income Before Extraordinary Item</v>
          </cell>
          <cell r="N40">
            <v>343</v>
          </cell>
          <cell r="P40">
            <v>0</v>
          </cell>
          <cell r="R40">
            <v>0</v>
          </cell>
          <cell r="T40">
            <v>343</v>
          </cell>
          <cell r="V40" t="str">
            <v>Income Before Extraordinary Item</v>
          </cell>
          <cell r="Y40">
            <v>284.94284392259999</v>
          </cell>
          <cell r="AA40">
            <v>343</v>
          </cell>
          <cell r="AB40">
            <v>0</v>
          </cell>
          <cell r="AD40">
            <v>27</v>
          </cell>
          <cell r="AF40">
            <v>-26.858318736856948</v>
          </cell>
          <cell r="AH40">
            <v>628.08452518574279</v>
          </cell>
        </row>
        <row r="41">
          <cell r="B41" t="str">
            <v>Extraordinary</v>
          </cell>
          <cell r="D41">
            <v>-3</v>
          </cell>
          <cell r="I41">
            <v>-3</v>
          </cell>
          <cell r="W41" t="str">
            <v>PECO Extraordinary</v>
          </cell>
          <cell r="Y41">
            <v>-3</v>
          </cell>
          <cell r="AH41">
            <v>-3</v>
          </cell>
        </row>
        <row r="42">
          <cell r="W42" t="str">
            <v>PECO chg in acct prin ($22 million pre tax)( not needed for proforma purposes)</v>
          </cell>
        </row>
        <row r="43">
          <cell r="L43" t="str">
            <v>Extraordinary</v>
          </cell>
          <cell r="N43">
            <v>-4</v>
          </cell>
          <cell r="W43" t="str">
            <v>ComEd Extraordinary</v>
          </cell>
          <cell r="AA43">
            <v>-4</v>
          </cell>
          <cell r="AH43">
            <v>-4</v>
          </cell>
        </row>
        <row r="44">
          <cell r="W44" t="str">
            <v>Net Income</v>
          </cell>
          <cell r="Y44">
            <v>281.94284392259999</v>
          </cell>
          <cell r="AA44">
            <v>339</v>
          </cell>
          <cell r="AB44">
            <v>0</v>
          </cell>
          <cell r="AD44">
            <v>27</v>
          </cell>
          <cell r="AF44">
            <v>-26.858318736856948</v>
          </cell>
          <cell r="AH44">
            <v>621.08452518574279</v>
          </cell>
        </row>
        <row r="45">
          <cell r="A45" t="str">
            <v>Preferred Stock Dividend</v>
          </cell>
          <cell r="D45">
            <v>5</v>
          </cell>
          <cell r="I45">
            <v>5</v>
          </cell>
          <cell r="V45" t="str">
            <v>Pref Dividend</v>
          </cell>
          <cell r="Y45">
            <v>5</v>
          </cell>
          <cell r="AF45">
            <v>-5</v>
          </cell>
          <cell r="AH45">
            <v>0</v>
          </cell>
        </row>
        <row r="46">
          <cell r="B46" t="str">
            <v>Net Income on Common</v>
          </cell>
          <cell r="D46">
            <v>281</v>
          </cell>
          <cell r="W46" t="str">
            <v>Net Income on Common</v>
          </cell>
          <cell r="Y46">
            <v>276.94284392259999</v>
          </cell>
          <cell r="AA46">
            <v>339</v>
          </cell>
          <cell r="AB46">
            <v>0</v>
          </cell>
          <cell r="AD46">
            <v>27</v>
          </cell>
          <cell r="AF46">
            <v>-21.858318736856948</v>
          </cell>
          <cell r="AH46">
            <v>621.08452518574279</v>
          </cell>
        </row>
        <row r="48">
          <cell r="V48" t="str">
            <v>Income Before Extraordinary</v>
          </cell>
        </row>
        <row r="49">
          <cell r="A49" t="str">
            <v>Income Before Extraordinary</v>
          </cell>
          <cell r="K49" t="str">
            <v>Income Before Extraordinary</v>
          </cell>
          <cell r="T49" t="str">
            <v>info only</v>
          </cell>
          <cell r="V49" t="str">
            <v xml:space="preserve">   Item per Share</v>
          </cell>
          <cell r="AH49">
            <v>1.9469734331841466</v>
          </cell>
        </row>
        <row r="50">
          <cell r="A50" t="str">
            <v xml:space="preserve">   Item per Share</v>
          </cell>
          <cell r="D50" t="e">
            <v>#DIV/0!</v>
          </cell>
          <cell r="K50" t="str">
            <v xml:space="preserve">   Item per Share</v>
          </cell>
          <cell r="N50">
            <v>1.578462954440865</v>
          </cell>
          <cell r="T50">
            <v>1.7929952953476214</v>
          </cell>
        </row>
        <row r="51">
          <cell r="V51" t="str">
            <v>Income Before Extraordinary</v>
          </cell>
        </row>
        <row r="52">
          <cell r="A52" t="str">
            <v>Income Before Extraordinary</v>
          </cell>
          <cell r="K52" t="str">
            <v>Income Before Extraordinary</v>
          </cell>
          <cell r="V52" t="str">
            <v xml:space="preserve">   Item per Share - Diluted</v>
          </cell>
          <cell r="AH52">
            <v>1.9348427575879839</v>
          </cell>
        </row>
        <row r="53">
          <cell r="A53" t="str">
            <v xml:space="preserve">   Item per Share - Diluted</v>
          </cell>
          <cell r="D53" t="e">
            <v>#DIV/0!</v>
          </cell>
          <cell r="K53" t="str">
            <v xml:space="preserve">   Item per Share - Diluted</v>
          </cell>
          <cell r="N53">
            <v>1.5729615702100339</v>
          </cell>
        </row>
        <row r="54">
          <cell r="V54" t="str">
            <v>Average Basic Shares Outstanding</v>
          </cell>
          <cell r="AH54">
            <v>319</v>
          </cell>
        </row>
        <row r="55">
          <cell r="A55" t="str">
            <v>Average Basic Shares Outstanding</v>
          </cell>
          <cell r="K55" t="str">
            <v>Average Basic Shares Outstanding</v>
          </cell>
          <cell r="N55">
            <v>217.3</v>
          </cell>
          <cell r="T55">
            <v>191.3</v>
          </cell>
        </row>
        <row r="56">
          <cell r="V56" t="str">
            <v>Average Diluted Shares Outstanding</v>
          </cell>
          <cell r="AH56">
            <v>321</v>
          </cell>
        </row>
        <row r="57">
          <cell r="A57" t="str">
            <v>Average Diluted Shares Outstanding</v>
          </cell>
          <cell r="K57" t="str">
            <v>Average Diluted Shares Outstanding</v>
          </cell>
          <cell r="N57">
            <v>218.06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I use"/>
      <sheetName val="FERC Stmts"/>
      <sheetName val="UCM Share Repurchase"/>
      <sheetName val="Goodwill"/>
      <sheetName val="available fossil proceeds"/>
      <sheetName val="Div Declared"/>
      <sheetName val="Sheet1"/>
      <sheetName val="SETUP - Review"/>
      <sheetName val="Table of Contents"/>
      <sheetName val="1-IncStmt-MTH"/>
      <sheetName val="1a-IncStmt-MTD Adj"/>
      <sheetName val="2-IncStmt-QTR"/>
      <sheetName val="2b-IncStmt-QTD Adj"/>
      <sheetName val="3-IncStmt-YTD"/>
      <sheetName val="3a-IncStmt-YTD Adj"/>
      <sheetName val="4-Capital Structure"/>
      <sheetName val="5-Balance Sheet"/>
      <sheetName val="5b - Detail of BS Close Entries"/>
      <sheetName val="6-5% Test"/>
      <sheetName val="6a-5% Test Detail"/>
      <sheetName val="7 - Cash Flows Consolidated"/>
      <sheetName val="7a - Cash Flow Summary"/>
      <sheetName val="7b - Cash Flows - ComEd"/>
      <sheetName val="7c - Cash Flows - PECO"/>
      <sheetName val="7d - Cash Flows - Genco"/>
      <sheetName val="7e - Cash Flows - Enterprises"/>
      <sheetName val="7f - Corp BSC"/>
      <sheetName val="8 - PPE"/>
      <sheetName val="9 - Investments"/>
      <sheetName val="10-LTD"/>
      <sheetName val="11-GW Amort and Other Assets"/>
      <sheetName val="12-Equity Rollforward"/>
      <sheetName val="12a- OCI Qtr"/>
      <sheetName val="12b - OCI ytd"/>
      <sheetName val="13 - Footnote disclosures "/>
      <sheetName val="14-Schedule II - Valuations"/>
      <sheetName val="15-Statistics -QTR"/>
      <sheetName val="16-Statistics - YTD"/>
      <sheetName val="17-Add'l Info"/>
      <sheetName val="21-Revised 12.04 BS"/>
      <sheetName val="22 - Revised PY BS"/>
      <sheetName val="23-QTD 2005 DO Summary"/>
      <sheetName val="23a-QTD 2005 DO Detail"/>
      <sheetName val="24-YTD 2005 DO Summary"/>
      <sheetName val="24a-YTD 2005 DO Detail"/>
      <sheetName val="25-QTD 2004 DO Summary"/>
      <sheetName val="25a-QTD 2004 DO Detail"/>
      <sheetName val="26-YTD 2004 DO Summary"/>
      <sheetName val="26a-YTD 2004 DO Detail"/>
      <sheetName val="PETT 1999 A-2 3-1-03"/>
      <sheetName val="PETT 2000 C-1 3-1-10"/>
      <sheetName val="PETT 1999 A-3 3-1-04 Libor"/>
      <sheetName val="PETT 1999 A-4 3-1-05"/>
      <sheetName val="PETT 1999 A-5 9-1-07 Libor"/>
      <sheetName val="PETT 1999 A-6 3-1-07"/>
      <sheetName val="PETT 1999 A-7  9-1-08"/>
      <sheetName val="PETT 2000 B-2 9-1-02"/>
      <sheetName val="PETT 2000 B-3 3-1-09"/>
      <sheetName val="PETT 2000 B-4 9-1-09"/>
      <sheetName val="Wolf Hollow"/>
      <sheetName val="Major Maintenance_without Hud 2"/>
    </sheetNames>
    <sheetDataSet>
      <sheetData sheetId="0" refreshError="1">
        <row r="1">
          <cell r="I1" t="str">
            <v>Inc/(dec)</v>
          </cell>
          <cell r="J1" t="str">
            <v>Inc/(dec)</v>
          </cell>
          <cell r="L1" t="str">
            <v>Premium/</v>
          </cell>
        </row>
        <row r="2">
          <cell r="C2" t="str">
            <v>Shares</v>
          </cell>
          <cell r="D2" t="str">
            <v>Principal</v>
          </cell>
          <cell r="I2" t="str">
            <v>in Interest</v>
          </cell>
          <cell r="J2" t="str">
            <v>in Div's</v>
          </cell>
          <cell r="L2" t="str">
            <v>Fees</v>
          </cell>
          <cell r="N2" t="str">
            <v>Cash</v>
          </cell>
          <cell r="O2" t="str">
            <v>Interest</v>
          </cell>
        </row>
        <row r="3">
          <cell r="B3" t="str">
            <v>Issue</v>
          </cell>
          <cell r="C3" t="str">
            <v>in millions</v>
          </cell>
          <cell r="D3" t="str">
            <v>in millions</v>
          </cell>
          <cell r="I3" t="str">
            <v>in millions</v>
          </cell>
          <cell r="J3" t="str">
            <v>in millions</v>
          </cell>
          <cell r="L3" t="str">
            <v>in millions</v>
          </cell>
          <cell r="N3" t="str">
            <v>Balance</v>
          </cell>
          <cell r="O3" t="str">
            <v>Income</v>
          </cell>
        </row>
        <row r="4">
          <cell r="B4" t="str">
            <v>Initial Proceeds</v>
          </cell>
          <cell r="D4">
            <v>3400</v>
          </cell>
          <cell r="F4">
            <v>5.5800000000000002E-2</v>
          </cell>
          <cell r="I4">
            <v>189.72</v>
          </cell>
          <cell r="L4">
            <v>-40</v>
          </cell>
          <cell r="N4">
            <v>3360</v>
          </cell>
        </row>
        <row r="5">
          <cell r="I5">
            <v>0</v>
          </cell>
        </row>
        <row r="6">
          <cell r="B6" t="str">
            <v>CP</v>
          </cell>
          <cell r="D6">
            <v>-272</v>
          </cell>
          <cell r="F6">
            <v>5.1999999999999998E-2</v>
          </cell>
          <cell r="I6">
            <v>-14.144</v>
          </cell>
          <cell r="K6" t="str">
            <v>$43 was originally used in the 8-K</v>
          </cell>
          <cell r="N6">
            <v>3088</v>
          </cell>
        </row>
        <row r="7">
          <cell r="A7" t="str">
            <v>6M shares</v>
          </cell>
          <cell r="B7" t="str">
            <v>Common(1)</v>
          </cell>
          <cell r="D7">
            <v>-230</v>
          </cell>
          <cell r="I7">
            <v>0</v>
          </cell>
          <cell r="K7" t="str">
            <v xml:space="preserve">the amount calc's to $66.5.  What </v>
          </cell>
          <cell r="N7">
            <v>2858</v>
          </cell>
        </row>
        <row r="8">
          <cell r="B8" t="str">
            <v>CP</v>
          </cell>
          <cell r="D8">
            <v>-106.4</v>
          </cell>
          <cell r="F8">
            <v>5.6500000000000002E-2</v>
          </cell>
          <cell r="I8">
            <v>-6.0116000000000005</v>
          </cell>
          <cell r="K8" t="str">
            <v>is the difference?</v>
          </cell>
          <cell r="N8">
            <v>2751.6</v>
          </cell>
        </row>
        <row r="9">
          <cell r="B9" t="str">
            <v>CP</v>
          </cell>
          <cell r="D9">
            <v>-47.3</v>
          </cell>
          <cell r="F9">
            <v>6.2199999999999998E-2</v>
          </cell>
          <cell r="I9">
            <v>-2.9420599999999997</v>
          </cell>
          <cell r="N9">
            <v>2704.2999999999997</v>
          </cell>
        </row>
        <row r="10">
          <cell r="B10" t="str">
            <v>Pref</v>
          </cell>
          <cell r="C10">
            <v>11.519894000000001</v>
          </cell>
          <cell r="D10">
            <v>-534.20000000000005</v>
          </cell>
          <cell r="G10">
            <v>5.78</v>
          </cell>
          <cell r="I10">
            <v>0</v>
          </cell>
          <cell r="J10">
            <v>-43</v>
          </cell>
          <cell r="L10">
            <v>-5.9</v>
          </cell>
          <cell r="N10">
            <v>2164.1999999999994</v>
          </cell>
        </row>
        <row r="11">
          <cell r="B11" t="str">
            <v>LTD</v>
          </cell>
          <cell r="D11">
            <v>-730</v>
          </cell>
          <cell r="F11">
            <v>8.2199999999999995E-2</v>
          </cell>
          <cell r="I11">
            <v>-60.005999999999993</v>
          </cell>
          <cell r="L11">
            <v>-18.5</v>
          </cell>
          <cell r="N11">
            <v>1415.6999999999994</v>
          </cell>
        </row>
        <row r="12">
          <cell r="B12" t="str">
            <v>LTD</v>
          </cell>
          <cell r="D12">
            <v>-30.3</v>
          </cell>
          <cell r="F12">
            <v>9.3799999999999994E-2</v>
          </cell>
          <cell r="I12">
            <v>-2.8421400000000001</v>
          </cell>
          <cell r="L12">
            <v>-1.4</v>
          </cell>
          <cell r="N12">
            <v>1383.9999999999993</v>
          </cell>
        </row>
        <row r="13">
          <cell r="A13">
            <v>36187</v>
          </cell>
          <cell r="B13" t="str">
            <v>Common</v>
          </cell>
          <cell r="D13">
            <v>-6.8</v>
          </cell>
          <cell r="I13">
            <v>0</v>
          </cell>
          <cell r="N13">
            <v>1377.1999999999994</v>
          </cell>
        </row>
        <row r="14">
          <cell r="A14" t="str">
            <v>Forward</v>
          </cell>
          <cell r="B14" t="str">
            <v>Common</v>
          </cell>
          <cell r="D14">
            <v>-495</v>
          </cell>
          <cell r="I14">
            <v>0</v>
          </cell>
          <cell r="N14">
            <v>882.19999999999936</v>
          </cell>
        </row>
        <row r="15">
          <cell r="B15" t="str">
            <v>LTD</v>
          </cell>
          <cell r="D15">
            <v>-198.9</v>
          </cell>
          <cell r="F15">
            <v>9.6500000000000002E-2</v>
          </cell>
          <cell r="I15">
            <v>-19.193850000000001</v>
          </cell>
          <cell r="L15">
            <v>-15</v>
          </cell>
          <cell r="N15">
            <v>668.29999999999939</v>
          </cell>
        </row>
        <row r="16">
          <cell r="B16" t="str">
            <v>CP</v>
          </cell>
          <cell r="D16">
            <v>-65</v>
          </cell>
          <cell r="F16">
            <v>6.2E-2</v>
          </cell>
          <cell r="I16">
            <v>-4.03</v>
          </cell>
          <cell r="N16">
            <v>603.29999999999939</v>
          </cell>
        </row>
        <row r="17">
          <cell r="B17" t="str">
            <v>LTD</v>
          </cell>
          <cell r="D17">
            <v>-58</v>
          </cell>
          <cell r="F17">
            <v>7.6300000000000007E-2</v>
          </cell>
          <cell r="I17">
            <v>-4.4254000000000007</v>
          </cell>
          <cell r="L17">
            <v>-0.06</v>
          </cell>
          <cell r="N17">
            <v>545.23999999999944</v>
          </cell>
        </row>
        <row r="18">
          <cell r="B18" t="str">
            <v>CP</v>
          </cell>
          <cell r="D18">
            <v>-9.3000000000000007</v>
          </cell>
          <cell r="F18">
            <v>6.13E-2</v>
          </cell>
          <cell r="I18">
            <v>-0.5700900000000001</v>
          </cell>
          <cell r="N18">
            <v>535.93999999999949</v>
          </cell>
        </row>
        <row r="19">
          <cell r="A19" t="str">
            <v>March</v>
          </cell>
          <cell r="B19" t="str">
            <v>Common</v>
          </cell>
          <cell r="D19">
            <v>-186.90000000000003</v>
          </cell>
          <cell r="I19">
            <v>0</v>
          </cell>
          <cell r="N19">
            <v>349.03999999999945</v>
          </cell>
        </row>
        <row r="20">
          <cell r="B20" t="str">
            <v>LTD</v>
          </cell>
          <cell r="D20">
            <v>-0.1</v>
          </cell>
          <cell r="F20">
            <v>9.4100000000000003E-2</v>
          </cell>
          <cell r="I20">
            <v>-9.4100000000000017E-3</v>
          </cell>
          <cell r="L20">
            <v>-4.0999999999999996</v>
          </cell>
          <cell r="N20">
            <v>344.83999999999941</v>
          </cell>
        </row>
        <row r="21">
          <cell r="B21" t="str">
            <v>Pref</v>
          </cell>
          <cell r="C21">
            <v>3</v>
          </cell>
          <cell r="D21">
            <v>-75</v>
          </cell>
          <cell r="G21">
            <v>2.4300000000000002</v>
          </cell>
          <cell r="I21">
            <v>0</v>
          </cell>
          <cell r="J21">
            <v>-7.2900000000000009</v>
          </cell>
          <cell r="L21">
            <v>-2.2999999999999998</v>
          </cell>
          <cell r="N21">
            <v>267.5399999999994</v>
          </cell>
        </row>
        <row r="22">
          <cell r="N22">
            <v>267.5399999999994</v>
          </cell>
        </row>
        <row r="23">
          <cell r="B23" t="str">
            <v>Seaway Loan</v>
          </cell>
          <cell r="D23">
            <v>-3.6</v>
          </cell>
          <cell r="F23">
            <v>-0.08</v>
          </cell>
          <cell r="I23">
            <v>0.28800000000000003</v>
          </cell>
          <cell r="N23">
            <v>263.93999999999937</v>
          </cell>
        </row>
        <row r="24">
          <cell r="B24" t="str">
            <v>MTN</v>
          </cell>
          <cell r="D24">
            <v>-140</v>
          </cell>
          <cell r="F24">
            <v>9.0423214285714273E-2</v>
          </cell>
          <cell r="I24">
            <v>-12.659249999999998</v>
          </cell>
          <cell r="L24">
            <v>0</v>
          </cell>
          <cell r="N24">
            <v>123.93999999999937</v>
          </cell>
        </row>
        <row r="25">
          <cell r="O25">
            <v>4.4999999999999998E-2</v>
          </cell>
        </row>
        <row r="26">
          <cell r="B26" t="str">
            <v>Balance</v>
          </cell>
          <cell r="D26">
            <v>211.19999999999953</v>
          </cell>
          <cell r="I26">
            <v>63.174200000000013</v>
          </cell>
          <cell r="J26">
            <v>-50.29</v>
          </cell>
          <cell r="L26">
            <v>-87.26</v>
          </cell>
          <cell r="O26">
            <v>5.5772999999999717</v>
          </cell>
        </row>
        <row r="28">
          <cell r="B28" t="str">
            <v>Fees</v>
          </cell>
          <cell r="D28">
            <v>-87.26</v>
          </cell>
        </row>
        <row r="29">
          <cell r="D29">
            <v>123.93999999999953</v>
          </cell>
        </row>
        <row r="31">
          <cell r="B31" t="str">
            <v>Addback items which</v>
          </cell>
        </row>
        <row r="32">
          <cell r="B32" t="str">
            <v xml:space="preserve">have not happen through </v>
          </cell>
        </row>
        <row r="33">
          <cell r="B33" t="str">
            <v>September 30, 1999</v>
          </cell>
        </row>
        <row r="34">
          <cell r="B34" t="str">
            <v>Common(1)</v>
          </cell>
          <cell r="D34">
            <v>230</v>
          </cell>
        </row>
        <row r="35">
          <cell r="B35" t="str">
            <v>MTN</v>
          </cell>
          <cell r="D35">
            <v>140</v>
          </cell>
        </row>
        <row r="36">
          <cell r="D36">
            <v>493.93999999999954</v>
          </cell>
          <cell r="E36" t="str">
            <v>Ana, I believe this should be the $496M we discussed on the phone.</v>
          </cell>
        </row>
        <row r="37">
          <cell r="E37" t="str">
            <v>Do you know what the difference is?</v>
          </cell>
        </row>
        <row r="39">
          <cell r="A39" t="str">
            <v>"(1)  represents estimate of additional shares to be repurchases due to merger other than the $750M.</v>
          </cell>
        </row>
        <row r="43">
          <cell r="A43" t="str">
            <v>PER INFORMATION ABOVE</v>
          </cell>
        </row>
        <row r="44">
          <cell r="A44" t="str">
            <v>Income Statement Impact</v>
          </cell>
          <cell r="D44" t="str">
            <v>Int Exp/Inc</v>
          </cell>
          <cell r="F44" t="str">
            <v>Fees</v>
          </cell>
          <cell r="H44" t="str">
            <v>Total</v>
          </cell>
        </row>
        <row r="45">
          <cell r="A45" t="str">
            <v>Fees and Premiums</v>
          </cell>
          <cell r="F45">
            <v>39.06</v>
          </cell>
          <cell r="H45">
            <v>39.06</v>
          </cell>
        </row>
        <row r="46">
          <cell r="A46" t="str">
            <v>Increased Interest Expense</v>
          </cell>
          <cell r="D46">
            <v>63.174200000000013</v>
          </cell>
          <cell r="H46">
            <v>63.174200000000013</v>
          </cell>
        </row>
        <row r="47">
          <cell r="A47" t="str">
            <v>Increase Interest Income</v>
          </cell>
          <cell r="D47">
            <v>5.5772999999999717</v>
          </cell>
          <cell r="H47">
            <v>5.5772999999999717</v>
          </cell>
        </row>
        <row r="48">
          <cell r="A48" t="str">
            <v>Change to Taxable Income</v>
          </cell>
          <cell r="D48">
            <v>-57.596900000000041</v>
          </cell>
          <cell r="F48">
            <v>-39.06</v>
          </cell>
          <cell r="H48">
            <v>-96.656900000000036</v>
          </cell>
        </row>
        <row r="49">
          <cell r="A49" t="str">
            <v>Change to income taxes(fed)</v>
          </cell>
          <cell r="D49">
            <v>18.742031260000015</v>
          </cell>
          <cell r="E49">
            <v>0.32540000000000002</v>
          </cell>
          <cell r="F49">
            <v>12.710124000000002</v>
          </cell>
          <cell r="H49">
            <v>31.452155260000019</v>
          </cell>
        </row>
        <row r="50">
          <cell r="A50" t="str">
            <v>Change to income taxes(State)</v>
          </cell>
          <cell r="D50">
            <v>4.0433023800000027</v>
          </cell>
          <cell r="E50">
            <v>7.0199999999999999E-2</v>
          </cell>
          <cell r="F50">
            <v>2.7420119999999999</v>
          </cell>
          <cell r="H50">
            <v>6.7853143800000026</v>
          </cell>
        </row>
        <row r="51">
          <cell r="A51" t="str">
            <v>Incr/(decr) to income</v>
          </cell>
          <cell r="D51">
            <v>-34.811566360000029</v>
          </cell>
          <cell r="F51">
            <v>-23.607864000000003</v>
          </cell>
          <cell r="H51">
            <v>-58.419430360000035</v>
          </cell>
        </row>
        <row r="52">
          <cell r="A52" t="str">
            <v>Decrease Pref Div</v>
          </cell>
          <cell r="D52">
            <v>50.29</v>
          </cell>
          <cell r="F52">
            <v>-8.1999999999999993</v>
          </cell>
          <cell r="H52">
            <v>42.09</v>
          </cell>
        </row>
        <row r="53">
          <cell r="A53" t="str">
            <v xml:space="preserve">Incr/(decr) to inc to common </v>
          </cell>
          <cell r="D53">
            <v>15.47843363999997</v>
          </cell>
          <cell r="H53">
            <v>-16.329430360000032</v>
          </cell>
        </row>
        <row r="55">
          <cell r="A55" t="str">
            <v xml:space="preserve">USE FOR PRESENTATION PURPOSES </v>
          </cell>
        </row>
        <row r="56">
          <cell r="A56" t="str">
            <v>Income Statement Impact</v>
          </cell>
          <cell r="D56" t="str">
            <v>Int Exp/Inc</v>
          </cell>
          <cell r="F56" t="str">
            <v>Fees</v>
          </cell>
          <cell r="H56" t="str">
            <v>Total</v>
          </cell>
        </row>
        <row r="57">
          <cell r="A57" t="str">
            <v>Fees and Premiums</v>
          </cell>
          <cell r="F57">
            <v>45.6</v>
          </cell>
          <cell r="G57" t="str">
            <v>(1)</v>
          </cell>
          <cell r="H57">
            <v>45.6</v>
          </cell>
          <cell r="J57" t="str">
            <v>(1)  use per trial balance extraordinary item, for FERc reporting use account 426</v>
          </cell>
        </row>
        <row r="58">
          <cell r="A58" t="str">
            <v>Increased Interest Expense</v>
          </cell>
          <cell r="D58">
            <v>63.174200000000013</v>
          </cell>
          <cell r="H58">
            <v>63.174200000000013</v>
          </cell>
        </row>
        <row r="59">
          <cell r="A59" t="str">
            <v>Increase Interest Income</v>
          </cell>
          <cell r="D59">
            <v>5.5772999999999717</v>
          </cell>
          <cell r="H59">
            <v>5.5772999999999717</v>
          </cell>
          <cell r="J59" t="str">
            <v>Note: the format for FERC Form 1 reporting does not include provision</v>
          </cell>
        </row>
        <row r="60">
          <cell r="A60" t="str">
            <v>Change to Taxable Income</v>
          </cell>
          <cell r="D60">
            <v>-57.596900000000041</v>
          </cell>
          <cell r="F60">
            <v>-45.6</v>
          </cell>
          <cell r="H60">
            <v>-103.19690000000004</v>
          </cell>
          <cell r="J60" t="str">
            <v>for pref dividends.  Any item affecting the provision is not reflected</v>
          </cell>
        </row>
        <row r="61">
          <cell r="A61" t="str">
            <v>Change to income taxes(fed)</v>
          </cell>
          <cell r="D61">
            <v>18.742031260000015</v>
          </cell>
          <cell r="E61">
            <v>0.32540000000000002</v>
          </cell>
          <cell r="F61">
            <v>14.838240000000001</v>
          </cell>
          <cell r="H61">
            <v>33.580271260000018</v>
          </cell>
          <cell r="J61" t="str">
            <v>in the incomestatement for this filing.</v>
          </cell>
        </row>
        <row r="62">
          <cell r="A62" t="str">
            <v>Change to income taxes(State)</v>
          </cell>
          <cell r="D62">
            <v>4.0433023800000027</v>
          </cell>
          <cell r="E62">
            <v>7.0199999999999999E-2</v>
          </cell>
          <cell r="F62">
            <v>3.20112</v>
          </cell>
          <cell r="H62">
            <v>7.2444223800000032</v>
          </cell>
        </row>
        <row r="63">
          <cell r="A63" t="str">
            <v>Incr/(decr) to income</v>
          </cell>
          <cell r="D63">
            <v>-34.811566360000029</v>
          </cell>
          <cell r="F63">
            <v>-27.560640000000003</v>
          </cell>
          <cell r="H63">
            <v>-62.372206360000035</v>
          </cell>
        </row>
        <row r="64">
          <cell r="A64" t="str">
            <v>Decrease Pref Div</v>
          </cell>
          <cell r="D64">
            <v>50.29</v>
          </cell>
          <cell r="F64">
            <v>-12.3</v>
          </cell>
          <cell r="G64" t="str">
            <v>(2)</v>
          </cell>
          <cell r="H64">
            <v>37.989999999999995</v>
          </cell>
          <cell r="J64" t="str">
            <v>(2)  per Trial balance account 216051</v>
          </cell>
        </row>
        <row r="65">
          <cell r="A65" t="str">
            <v xml:space="preserve">Incr/(decr) to inc to common </v>
          </cell>
          <cell r="D65">
            <v>15.47843363999997</v>
          </cell>
          <cell r="H65">
            <v>-24.38220636000004</v>
          </cell>
        </row>
        <row r="68">
          <cell r="D68" t="str">
            <v>Total from above</v>
          </cell>
          <cell r="H68" t="str">
            <v>Actually Used in 1998</v>
          </cell>
          <cell r="L68" t="str">
            <v>Proceeds used after 1998</v>
          </cell>
          <cell r="O68" t="str">
            <v>Use these #'s for presentation purposes</v>
          </cell>
        </row>
        <row r="69">
          <cell r="C69" t="str">
            <v>Principal</v>
          </cell>
          <cell r="D69" t="str">
            <v>Fees</v>
          </cell>
          <cell r="E69" t="str">
            <v>Total</v>
          </cell>
          <cell r="G69" t="str">
            <v>Principal</v>
          </cell>
          <cell r="H69" t="str">
            <v>Fees</v>
          </cell>
          <cell r="I69" t="str">
            <v>Total</v>
          </cell>
          <cell r="K69" t="str">
            <v>Principal</v>
          </cell>
          <cell r="L69" t="str">
            <v>Fees</v>
          </cell>
          <cell r="M69" t="str">
            <v>Total</v>
          </cell>
          <cell r="O69" t="str">
            <v>Principal</v>
          </cell>
          <cell r="Q69" t="str">
            <v>Fees</v>
          </cell>
          <cell r="R69" t="str">
            <v>Total</v>
          </cell>
        </row>
        <row r="70">
          <cell r="A70" t="str">
            <v>CP</v>
          </cell>
          <cell r="C70">
            <v>-500</v>
          </cell>
          <cell r="D70">
            <v>0</v>
          </cell>
          <cell r="E70">
            <v>-500</v>
          </cell>
          <cell r="G70">
            <v>-332</v>
          </cell>
          <cell r="I70">
            <v>-332</v>
          </cell>
          <cell r="K70">
            <v>-168</v>
          </cell>
          <cell r="L70">
            <v>0</v>
          </cell>
          <cell r="M70">
            <v>-168</v>
          </cell>
          <cell r="O70">
            <v>-168</v>
          </cell>
          <cell r="Q70">
            <v>0</v>
          </cell>
          <cell r="R70">
            <v>-168</v>
          </cell>
        </row>
        <row r="71">
          <cell r="A71" t="str">
            <v>Common</v>
          </cell>
          <cell r="C71">
            <v>-918.7</v>
          </cell>
          <cell r="D71">
            <v>0</v>
          </cell>
          <cell r="E71">
            <v>-918.7</v>
          </cell>
          <cell r="G71">
            <v>0</v>
          </cell>
          <cell r="H71">
            <v>0</v>
          </cell>
          <cell r="I71">
            <v>0</v>
          </cell>
          <cell r="K71">
            <v>-918.7</v>
          </cell>
          <cell r="L71">
            <v>0</v>
          </cell>
          <cell r="M71">
            <v>-918.7</v>
          </cell>
          <cell r="O71">
            <v>-1020.973024</v>
          </cell>
          <cell r="P71" t="str">
            <v xml:space="preserve">(3)  </v>
          </cell>
          <cell r="Q71">
            <v>0</v>
          </cell>
          <cell r="R71">
            <v>-1021</v>
          </cell>
        </row>
        <row r="72">
          <cell r="A72" t="str">
            <v>LTD</v>
          </cell>
          <cell r="C72">
            <v>-1160.9000000000001</v>
          </cell>
          <cell r="D72">
            <v>-39.06</v>
          </cell>
          <cell r="E72">
            <v>-1199.96</v>
          </cell>
          <cell r="G72">
            <v>0</v>
          </cell>
          <cell r="I72">
            <v>0</v>
          </cell>
          <cell r="K72">
            <v>-1160.9000000000001</v>
          </cell>
          <cell r="L72">
            <v>-39.06</v>
          </cell>
          <cell r="M72">
            <v>-1199.96</v>
          </cell>
          <cell r="O72">
            <v>-1160.9000000000001</v>
          </cell>
          <cell r="Q72">
            <v>-45.6</v>
          </cell>
          <cell r="R72">
            <v>-1206.5</v>
          </cell>
        </row>
        <row r="73">
          <cell r="A73" t="str">
            <v>Pref</v>
          </cell>
          <cell r="C73">
            <v>-609.20000000000005</v>
          </cell>
          <cell r="D73">
            <v>-8.1999999999999993</v>
          </cell>
          <cell r="E73">
            <v>-617.40000000000009</v>
          </cell>
          <cell r="G73">
            <v>0</v>
          </cell>
          <cell r="H73">
            <v>0</v>
          </cell>
          <cell r="I73">
            <v>0</v>
          </cell>
          <cell r="K73">
            <v>-609.20000000000005</v>
          </cell>
          <cell r="L73">
            <v>-8.1999999999999993</v>
          </cell>
          <cell r="M73">
            <v>-617.40000000000009</v>
          </cell>
          <cell r="O73">
            <v>-609.20000000000005</v>
          </cell>
          <cell r="Q73">
            <v>12.3</v>
          </cell>
          <cell r="R73">
            <v>-596.9</v>
          </cell>
        </row>
        <row r="74">
          <cell r="C74">
            <v>-3188.8</v>
          </cell>
          <cell r="D74">
            <v>-47.260000000000005</v>
          </cell>
          <cell r="E74">
            <v>-3236.06</v>
          </cell>
          <cell r="G74">
            <v>-332</v>
          </cell>
          <cell r="H74">
            <v>0</v>
          </cell>
          <cell r="I74">
            <v>-332</v>
          </cell>
          <cell r="K74">
            <v>-2856.8</v>
          </cell>
          <cell r="L74">
            <v>-47.260000000000005</v>
          </cell>
          <cell r="M74">
            <v>-2904.06</v>
          </cell>
          <cell r="O74">
            <v>-2959.0730240000003</v>
          </cell>
          <cell r="Q74">
            <v>-33.299999999999997</v>
          </cell>
          <cell r="R74">
            <v>-2992.4</v>
          </cell>
        </row>
        <row r="75">
          <cell r="A75" t="str">
            <v>Other uses</v>
          </cell>
        </row>
        <row r="76">
          <cell r="A76" t="str">
            <v>Initail Fees</v>
          </cell>
          <cell r="E76">
            <v>-40</v>
          </cell>
          <cell r="I76">
            <v>-40</v>
          </cell>
          <cell r="M76">
            <v>0</v>
          </cell>
          <cell r="O76">
            <v>0</v>
          </cell>
          <cell r="R76">
            <v>0</v>
          </cell>
        </row>
        <row r="77">
          <cell r="E77">
            <v>-3276.06</v>
          </cell>
          <cell r="I77">
            <v>-372</v>
          </cell>
          <cell r="M77">
            <v>-2904.06</v>
          </cell>
          <cell r="O77">
            <v>-2959.0730240000003</v>
          </cell>
          <cell r="R77">
            <v>-2992.4</v>
          </cell>
        </row>
        <row r="78">
          <cell r="A78" t="str">
            <v>Initail Proceeds</v>
          </cell>
          <cell r="E78">
            <v>3400</v>
          </cell>
        </row>
        <row r="79">
          <cell r="A79" t="str">
            <v>Remaining proceeds</v>
          </cell>
          <cell r="E79">
            <v>123.94000000000005</v>
          </cell>
        </row>
        <row r="81">
          <cell r="O81" t="str">
            <v>(3)    See UCM Share Repurchase tab.    This is</v>
          </cell>
        </row>
        <row r="82">
          <cell r="A82" t="str">
            <v>F:\STAFF\jdm\KMH\Merge\FERC Filing\[FERC stmts2.XLS]TFI use</v>
          </cell>
          <cell r="O82" t="str">
            <v xml:space="preserve">         the same amount that was use in the 8-K </v>
          </cell>
        </row>
        <row r="83">
          <cell r="O83" t="str">
            <v xml:space="preserve">          filing for the merger.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Req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F23A3-183E-4495-8748-9D327DDF8C20}">
  <dimension ref="A1:H5"/>
  <sheetViews>
    <sheetView tabSelected="1" view="pageBreakPreview" zoomScaleNormal="100" zoomScaleSheetLayoutView="100" workbookViewId="0">
      <selection activeCell="D15" sqref="D15"/>
    </sheetView>
  </sheetViews>
  <sheetFormatPr defaultColWidth="8.85546875" defaultRowHeight="15.75"/>
  <cols>
    <col min="1" max="16384" width="8.85546875" style="25"/>
  </cols>
  <sheetData>
    <row r="1" spans="1:8" ht="20.25">
      <c r="A1" s="24"/>
    </row>
    <row r="2" spans="1:8" ht="20.25">
      <c r="A2" s="24"/>
    </row>
    <row r="4" spans="1:8">
      <c r="A4" s="75" t="s">
        <v>30</v>
      </c>
      <c r="B4" s="75"/>
      <c r="C4" s="75"/>
      <c r="D4" s="75"/>
      <c r="E4" s="75"/>
      <c r="F4" s="75"/>
      <c r="G4" s="75"/>
      <c r="H4" s="75"/>
    </row>
    <row r="5" spans="1:8">
      <c r="A5" s="75" t="s">
        <v>32</v>
      </c>
      <c r="B5" s="75"/>
      <c r="C5" s="75"/>
      <c r="D5" s="75"/>
      <c r="E5" s="75"/>
      <c r="F5" s="75"/>
      <c r="G5" s="75"/>
      <c r="H5" s="75"/>
    </row>
  </sheetData>
  <sheetProtection algorithmName="SHA-512" hashValue="Yj3IIQ2glH5JwOchJH4+JaQ+LkuCObLYxtJt/wLR/BbnCGm6APGEg8oc6pCCPFr2d2dlVDjl+MRkXy5tJ187Zw==" saltValue="peG6g/y1Zx73MrgB3oLuLw==" spinCount="100000" sheet="1" objects="1" scenarios="1"/>
  <mergeCells count="2">
    <mergeCell ref="A4:H4"/>
    <mergeCell ref="A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2326F-79F3-4D58-BE12-AE20D3013A27}">
  <dimension ref="A4:M13"/>
  <sheetViews>
    <sheetView zoomScaleNormal="100" workbookViewId="0">
      <selection activeCell="D13" sqref="D13"/>
    </sheetView>
  </sheetViews>
  <sheetFormatPr defaultColWidth="9.140625" defaultRowHeight="15"/>
  <cols>
    <col min="1" max="1" width="5.28515625" style="26" customWidth="1"/>
    <col min="2" max="2" width="29" style="26" customWidth="1"/>
    <col min="3" max="3" width="30.85546875" style="26" customWidth="1"/>
    <col min="4" max="4" width="20.85546875" style="26" customWidth="1"/>
    <col min="5" max="5" width="9.140625" style="26"/>
    <col min="6" max="6" width="12.42578125" style="26" bestFit="1" customWidth="1"/>
    <col min="7" max="7" width="9.140625" style="26"/>
    <col min="8" max="9" width="11.5703125" style="26" bestFit="1" customWidth="1"/>
    <col min="10" max="10" width="9.140625" style="26"/>
    <col min="11" max="11" width="12.28515625" style="26" bestFit="1" customWidth="1"/>
    <col min="12" max="12" width="9.140625" style="26"/>
    <col min="13" max="13" width="11" style="26" bestFit="1" customWidth="1"/>
    <col min="14" max="16384" width="9.140625" style="26"/>
  </cols>
  <sheetData>
    <row r="4" spans="1:13" ht="2.25" customHeight="1"/>
    <row r="5" spans="1:13" ht="28.5" customHeight="1">
      <c r="A5" s="76" t="s">
        <v>35</v>
      </c>
      <c r="B5" s="77"/>
      <c r="C5" s="77"/>
      <c r="D5" s="78"/>
      <c r="F5" s="57"/>
      <c r="G5" s="57"/>
      <c r="H5" s="57"/>
      <c r="I5" s="57"/>
      <c r="J5" s="57"/>
      <c r="K5" s="57"/>
      <c r="L5" s="57"/>
      <c r="M5" s="57"/>
    </row>
    <row r="6" spans="1:13" ht="45">
      <c r="A6" s="27">
        <v>1</v>
      </c>
      <c r="B6" s="28" t="s">
        <v>36</v>
      </c>
      <c r="C6" s="28" t="s">
        <v>66</v>
      </c>
      <c r="D6" s="29">
        <f>'1 - Revenue Requirement'!D10</f>
        <v>3789875.5492993165</v>
      </c>
      <c r="F6" s="58"/>
      <c r="G6" s="57"/>
      <c r="H6" s="57"/>
      <c r="I6" s="57"/>
      <c r="J6" s="57"/>
      <c r="K6" s="59"/>
      <c r="L6" s="57"/>
      <c r="M6" s="57"/>
    </row>
    <row r="7" spans="1:13" ht="30">
      <c r="A7" s="27">
        <v>2</v>
      </c>
      <c r="B7" s="28" t="s">
        <v>37</v>
      </c>
      <c r="C7" s="28" t="s">
        <v>67</v>
      </c>
      <c r="D7" s="29">
        <f>'2 - True-Up'!H35</f>
        <v>-384923.47514854383</v>
      </c>
      <c r="F7" s="58"/>
      <c r="G7" s="57"/>
      <c r="H7" s="57"/>
      <c r="I7" s="57"/>
      <c r="J7" s="57"/>
      <c r="K7" s="60"/>
      <c r="L7" s="57"/>
      <c r="M7" s="57"/>
    </row>
    <row r="8" spans="1:13" ht="60">
      <c r="A8" s="27">
        <v>3</v>
      </c>
      <c r="B8" s="28" t="s">
        <v>38</v>
      </c>
      <c r="C8" s="28" t="s">
        <v>39</v>
      </c>
      <c r="D8" s="29">
        <f>D6+D7</f>
        <v>3404952.0741507728</v>
      </c>
      <c r="F8" s="58"/>
      <c r="G8" s="57"/>
      <c r="H8" s="58"/>
      <c r="I8" s="58"/>
      <c r="J8" s="57"/>
      <c r="K8" s="59"/>
      <c r="L8" s="57"/>
      <c r="M8" s="57"/>
    </row>
    <row r="9" spans="1:13" ht="60">
      <c r="A9" s="27">
        <v>4</v>
      </c>
      <c r="B9" s="28" t="s">
        <v>40</v>
      </c>
      <c r="C9" s="28" t="s">
        <v>65</v>
      </c>
      <c r="D9" s="30">
        <f>D8/12</f>
        <v>283746.00617923104</v>
      </c>
      <c r="F9" s="57"/>
      <c r="G9" s="57"/>
      <c r="H9" s="57"/>
      <c r="I9" s="57"/>
      <c r="J9" s="57"/>
      <c r="K9" s="61"/>
      <c r="L9" s="61"/>
      <c r="M9" s="57"/>
    </row>
    <row r="10" spans="1:13">
      <c r="F10" s="57"/>
      <c r="G10" s="57"/>
      <c r="H10" s="57"/>
      <c r="I10" s="57"/>
      <c r="J10" s="57"/>
      <c r="K10" s="57"/>
      <c r="L10" s="57"/>
      <c r="M10" s="57"/>
    </row>
    <row r="11" spans="1:13">
      <c r="F11" s="57"/>
      <c r="G11" s="57"/>
      <c r="H11" s="57"/>
      <c r="I11" s="57"/>
      <c r="J11" s="57"/>
      <c r="K11" s="57"/>
      <c r="L11" s="57"/>
      <c r="M11" s="57"/>
    </row>
    <row r="12" spans="1:13">
      <c r="F12" s="57"/>
      <c r="G12" s="57"/>
      <c r="H12" s="57"/>
      <c r="I12" s="57"/>
      <c r="J12" s="57"/>
      <c r="K12" s="60"/>
      <c r="L12" s="57"/>
      <c r="M12" s="62"/>
    </row>
    <row r="13" spans="1:13">
      <c r="F13" s="57"/>
      <c r="G13" s="57"/>
      <c r="H13" s="57"/>
      <c r="I13" s="57"/>
      <c r="J13" s="57"/>
      <c r="K13" s="57"/>
      <c r="L13" s="57"/>
      <c r="M13" s="57"/>
    </row>
  </sheetData>
  <sheetProtection algorithmName="SHA-512" hashValue="CGshMR+ajBoIrIQOGHbtV+JJL3jJMtgEpW4MeFAxxg6rfdFhCB473EMnYiT1yJnukjM/hYCWC/m/rpnWpV2SOg==" saltValue="bmYqs7fWnZHKeL7AnqtBOA==" spinCount="100000" sheet="1" objects="1" scenarios="1"/>
  <mergeCells count="1">
    <mergeCell ref="A5:D5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6"/>
  <sheetViews>
    <sheetView zoomScaleNormal="100" workbookViewId="0">
      <selection activeCell="A5" sqref="A5:H5"/>
    </sheetView>
  </sheetViews>
  <sheetFormatPr defaultColWidth="8.85546875" defaultRowHeight="15"/>
  <cols>
    <col min="1" max="1" width="3" style="1" customWidth="1"/>
    <col min="2" max="2" width="1.7109375" style="2" customWidth="1"/>
    <col min="3" max="3" width="72.5703125" style="2" bestFit="1" customWidth="1"/>
    <col min="4" max="4" width="15.28515625" style="2" bestFit="1" customWidth="1"/>
    <col min="5" max="16384" width="8.85546875" style="2"/>
  </cols>
  <sheetData>
    <row r="2" spans="1:12">
      <c r="G2" s="31"/>
    </row>
    <row r="3" spans="1:12">
      <c r="A3" s="79" t="s">
        <v>31</v>
      </c>
      <c r="B3" s="79"/>
      <c r="C3" s="79"/>
      <c r="D3" s="79"/>
      <c r="E3" s="79"/>
      <c r="F3" s="79"/>
      <c r="G3" s="79"/>
      <c r="H3" s="79"/>
      <c r="I3" s="32"/>
      <c r="J3" s="32"/>
      <c r="K3" s="32"/>
      <c r="L3" s="32"/>
    </row>
    <row r="4" spans="1:12">
      <c r="A4" s="79" t="s">
        <v>19</v>
      </c>
      <c r="B4" s="79"/>
      <c r="C4" s="79"/>
      <c r="D4" s="79"/>
      <c r="E4" s="79"/>
      <c r="F4" s="79"/>
      <c r="G4" s="79"/>
      <c r="H4" s="79"/>
      <c r="I4" s="32"/>
      <c r="J4" s="32"/>
      <c r="K4" s="32"/>
    </row>
    <row r="5" spans="1:12">
      <c r="A5" s="80" t="s">
        <v>69</v>
      </c>
      <c r="B5" s="80"/>
      <c r="C5" s="80"/>
      <c r="D5" s="80"/>
      <c r="E5" s="80"/>
      <c r="F5" s="80"/>
      <c r="G5" s="80"/>
      <c r="H5" s="80"/>
      <c r="I5" s="32"/>
      <c r="J5" s="32"/>
      <c r="K5" s="32"/>
    </row>
    <row r="6" spans="1:12">
      <c r="B6" s="1"/>
      <c r="C6" s="1"/>
      <c r="D6" s="1"/>
      <c r="E6" s="1"/>
      <c r="F6" s="1"/>
      <c r="G6" s="1"/>
      <c r="H6" s="1"/>
      <c r="I6" s="32"/>
      <c r="J6" s="32"/>
      <c r="K6" s="32"/>
    </row>
    <row r="7" spans="1:12">
      <c r="D7" s="33"/>
      <c r="E7" s="34"/>
      <c r="F7" s="34"/>
      <c r="I7" s="32"/>
      <c r="J7" s="32"/>
      <c r="K7" s="32"/>
    </row>
    <row r="8" spans="1:12">
      <c r="A8" s="1">
        <v>1</v>
      </c>
      <c r="C8" s="2" t="s">
        <v>26</v>
      </c>
      <c r="D8" s="3">
        <f>-SUM('3 - Support'!D59:D62)*'3 - Support'!C78</f>
        <v>3923410.5492993165</v>
      </c>
    </row>
    <row r="9" spans="1:12">
      <c r="A9" s="1">
        <v>2</v>
      </c>
      <c r="C9" s="2" t="s">
        <v>33</v>
      </c>
      <c r="D9" s="3">
        <f>-'3 - Support'!D69</f>
        <v>-133535</v>
      </c>
      <c r="E9" s="6"/>
      <c r="F9" s="6"/>
    </row>
    <row r="10" spans="1:12">
      <c r="A10" s="1">
        <v>3</v>
      </c>
      <c r="C10" s="4" t="s">
        <v>11</v>
      </c>
      <c r="D10" s="3">
        <f>D8+D9</f>
        <v>3789875.5492993165</v>
      </c>
      <c r="E10" s="6"/>
      <c r="F10" s="6"/>
    </row>
    <row r="11" spans="1:12">
      <c r="C11" s="4"/>
      <c r="D11" s="6"/>
    </row>
    <row r="12" spans="1:12">
      <c r="D12" s="6"/>
    </row>
    <row r="13" spans="1:12">
      <c r="D13" s="3"/>
    </row>
    <row r="14" spans="1:12" ht="17.25">
      <c r="D14" s="7"/>
      <c r="E14" s="6"/>
    </row>
    <row r="15" spans="1:12">
      <c r="D15" s="3"/>
    </row>
    <row r="16" spans="1:12">
      <c r="D16" s="3"/>
    </row>
    <row r="17" spans="3:4">
      <c r="D17" s="8"/>
    </row>
    <row r="19" spans="3:4">
      <c r="D19" s="6"/>
    </row>
    <row r="21" spans="3:4">
      <c r="C21" s="5" t="s">
        <v>34</v>
      </c>
    </row>
    <row r="22" spans="3:4">
      <c r="C22" s="5" t="s">
        <v>27</v>
      </c>
    </row>
    <row r="23" spans="3:4">
      <c r="C23" s="5" t="s">
        <v>28</v>
      </c>
    </row>
    <row r="24" spans="3:4">
      <c r="C24" s="5" t="s">
        <v>29</v>
      </c>
    </row>
    <row r="26" spans="3:4">
      <c r="C26" s="35"/>
    </row>
  </sheetData>
  <sheetProtection algorithmName="SHA-512" hashValue="rfggIl8+DIun1eyADrX8Nd6uXXg2A6hNHhU5WC9nn6Xt1pddB4knmDd23e2G1GYBJHvhOKvMZcD3zrGGcn1Vlw==" saltValue="cWrmBXPulNfafM1fM8Lq0g==" spinCount="100000" sheet="1" objects="1" scenarios="1"/>
  <mergeCells count="3">
    <mergeCell ref="A3:H3"/>
    <mergeCell ref="A4:H4"/>
    <mergeCell ref="A5:H5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6FAD-CF22-42E0-BBEB-1A4BAC52FFAC}">
  <dimension ref="A2:R35"/>
  <sheetViews>
    <sheetView topLeftCell="A19" zoomScale="80" zoomScaleNormal="80" workbookViewId="0">
      <selection activeCell="H23" sqref="H23"/>
    </sheetView>
  </sheetViews>
  <sheetFormatPr defaultColWidth="8.85546875" defaultRowHeight="15"/>
  <cols>
    <col min="1" max="4" width="8.85546875" style="2"/>
    <col min="5" max="5" width="10.28515625" style="2" customWidth="1"/>
    <col min="6" max="7" width="8.85546875" style="2"/>
    <col min="8" max="8" width="12" style="2" customWidth="1"/>
    <col min="9" max="17" width="8.85546875" style="2"/>
    <col min="18" max="18" width="11.5703125" style="2" bestFit="1" customWidth="1"/>
    <col min="19" max="16384" width="8.85546875" style="2"/>
  </cols>
  <sheetData>
    <row r="2" spans="1:9">
      <c r="A2" s="9"/>
      <c r="B2" s="9"/>
      <c r="C2" s="9"/>
      <c r="D2" s="9"/>
      <c r="E2" s="10" t="s">
        <v>41</v>
      </c>
      <c r="F2" s="9"/>
      <c r="G2" s="9"/>
      <c r="H2" s="9"/>
      <c r="I2" s="9"/>
    </row>
    <row r="3" spans="1:9">
      <c r="A3" s="9"/>
      <c r="B3" s="9"/>
      <c r="C3" s="9"/>
      <c r="D3" s="9"/>
      <c r="E3" s="11" t="s">
        <v>31</v>
      </c>
      <c r="F3" s="9"/>
      <c r="G3" s="9"/>
      <c r="H3" s="9"/>
      <c r="I3" s="9"/>
    </row>
    <row r="5" spans="1:9" ht="15.75">
      <c r="A5" s="9"/>
      <c r="B5" s="9"/>
      <c r="F5" s="9"/>
      <c r="G5" s="9"/>
      <c r="H5" s="12"/>
    </row>
    <row r="6" spans="1:9" ht="39">
      <c r="A6" s="13"/>
      <c r="B6" s="14"/>
      <c r="F6" s="15" t="s">
        <v>42</v>
      </c>
      <c r="G6" s="15"/>
      <c r="H6" s="16" t="s">
        <v>43</v>
      </c>
    </row>
    <row r="7" spans="1:9" ht="15.75">
      <c r="A7" s="13">
        <v>1</v>
      </c>
      <c r="B7" s="17"/>
      <c r="F7" s="9" t="s">
        <v>44</v>
      </c>
      <c r="G7" s="18"/>
      <c r="H7" s="68">
        <v>4.4000000000000003E-3</v>
      </c>
    </row>
    <row r="8" spans="1:9" ht="15.75">
      <c r="A8" s="13">
        <v>2</v>
      </c>
      <c r="B8" s="17"/>
      <c r="F8" s="9" t="s">
        <v>45</v>
      </c>
      <c r="G8" s="18"/>
      <c r="H8" s="68">
        <v>4.0000000000000001E-3</v>
      </c>
    </row>
    <row r="9" spans="1:9" ht="15.75">
      <c r="A9" s="13">
        <v>3</v>
      </c>
      <c r="B9" s="17"/>
      <c r="F9" s="9" t="s">
        <v>46</v>
      </c>
      <c r="G9" s="18"/>
      <c r="H9" s="68">
        <v>4.4000000000000003E-3</v>
      </c>
    </row>
    <row r="10" spans="1:9" ht="15.75">
      <c r="A10" s="13">
        <v>4</v>
      </c>
      <c r="B10" s="17"/>
      <c r="F10" s="9" t="s">
        <v>47</v>
      </c>
      <c r="G10" s="18"/>
      <c r="H10" s="68">
        <v>4.4999999999999997E-3</v>
      </c>
    </row>
    <row r="11" spans="1:9" ht="15.75">
      <c r="A11" s="13">
        <v>5</v>
      </c>
      <c r="B11" s="17"/>
      <c r="F11" s="9" t="s">
        <v>48</v>
      </c>
      <c r="G11" s="18"/>
      <c r="H11" s="68">
        <v>4.5999999999999999E-3</v>
      </c>
    </row>
    <row r="12" spans="1:9" ht="15.75">
      <c r="A12" s="13">
        <v>6</v>
      </c>
      <c r="B12" s="17"/>
      <c r="F12" s="9" t="s">
        <v>49</v>
      </c>
      <c r="G12" s="18"/>
      <c r="H12" s="68">
        <v>4.4999999999999997E-3</v>
      </c>
    </row>
    <row r="13" spans="1:9" ht="15.75">
      <c r="A13" s="13">
        <v>7</v>
      </c>
      <c r="B13" s="17"/>
      <c r="F13" s="9" t="s">
        <v>50</v>
      </c>
      <c r="G13" s="18"/>
      <c r="H13" s="68">
        <v>4.7000000000000002E-3</v>
      </c>
    </row>
    <row r="14" spans="1:9" ht="15.75">
      <c r="A14" s="13">
        <v>8</v>
      </c>
      <c r="B14" s="17"/>
      <c r="F14" s="9" t="s">
        <v>51</v>
      </c>
      <c r="G14" s="18"/>
      <c r="H14" s="68">
        <v>4.7000000000000002E-3</v>
      </c>
    </row>
    <row r="15" spans="1:9" ht="15.75">
      <c r="A15" s="13">
        <v>9</v>
      </c>
      <c r="B15" s="17"/>
      <c r="F15" s="9" t="s">
        <v>52</v>
      </c>
      <c r="G15" s="18"/>
      <c r="H15" s="68">
        <v>4.4999999999999997E-3</v>
      </c>
    </row>
    <row r="16" spans="1:9" ht="15.75">
      <c r="A16" s="13">
        <v>10</v>
      </c>
      <c r="B16" s="17"/>
      <c r="F16" s="9" t="s">
        <v>53</v>
      </c>
      <c r="G16" s="18"/>
      <c r="H16" s="68">
        <v>4.5999999999999999E-3</v>
      </c>
    </row>
    <row r="17" spans="1:18" ht="15.75">
      <c r="A17" s="13">
        <v>11</v>
      </c>
      <c r="B17" s="17"/>
      <c r="F17" s="9" t="s">
        <v>54</v>
      </c>
      <c r="G17" s="18"/>
      <c r="H17" s="68">
        <v>4.4999999999999997E-3</v>
      </c>
    </row>
    <row r="18" spans="1:18" ht="15.75">
      <c r="A18" s="13">
        <v>12</v>
      </c>
      <c r="B18" s="17"/>
      <c r="F18" s="9" t="s">
        <v>55</v>
      </c>
      <c r="G18" s="18"/>
      <c r="H18" s="68">
        <v>4.5999999999999999E-3</v>
      </c>
    </row>
    <row r="19" spans="1:18" ht="15.75">
      <c r="A19" s="13">
        <v>13</v>
      </c>
      <c r="B19" s="17"/>
      <c r="F19" s="9" t="s">
        <v>44</v>
      </c>
      <c r="G19" s="18"/>
      <c r="H19" s="68">
        <v>4.1999999999999997E-3</v>
      </c>
    </row>
    <row r="20" spans="1:18" ht="15.75">
      <c r="A20" s="13">
        <v>14</v>
      </c>
      <c r="B20" s="17"/>
      <c r="F20" s="9" t="s">
        <v>45</v>
      </c>
      <c r="G20" s="18"/>
      <c r="H20" s="68">
        <v>3.8999999999999998E-3</v>
      </c>
    </row>
    <row r="21" spans="1:18" ht="15.75">
      <c r="A21" s="13">
        <v>15</v>
      </c>
      <c r="B21" s="17"/>
      <c r="F21" s="9" t="s">
        <v>46</v>
      </c>
      <c r="G21" s="18"/>
      <c r="H21" s="68">
        <v>4.1999999999999997E-3</v>
      </c>
    </row>
    <row r="22" spans="1:18" ht="15.75">
      <c r="A22" s="13">
        <v>16</v>
      </c>
      <c r="B22" s="17"/>
      <c r="F22" s="9" t="s">
        <v>47</v>
      </c>
      <c r="G22" s="18"/>
      <c r="H22" s="68">
        <v>3.8999999999999998E-3</v>
      </c>
    </row>
    <row r="23" spans="1:18" ht="15.75">
      <c r="A23" s="13">
        <v>17</v>
      </c>
      <c r="B23" s="17"/>
      <c r="F23" s="9" t="s">
        <v>48</v>
      </c>
      <c r="G23" s="18"/>
      <c r="H23" s="68">
        <v>4.0000000000000001E-3</v>
      </c>
    </row>
    <row r="24" spans="1:18" ht="15.75">
      <c r="A24" s="13">
        <v>18</v>
      </c>
      <c r="B24" s="19" t="s">
        <v>56</v>
      </c>
      <c r="G24" s="20"/>
      <c r="H24" s="21">
        <f>AVERAGE(H7:H23)</f>
        <v>4.3647058823529416E-3</v>
      </c>
    </row>
    <row r="26" spans="1:18" ht="15.75">
      <c r="A26" s="17" t="s">
        <v>34</v>
      </c>
      <c r="B26" s="17"/>
    </row>
    <row r="27" spans="1:18">
      <c r="A27" s="22" t="s">
        <v>57</v>
      </c>
      <c r="B27" s="22" t="s">
        <v>58</v>
      </c>
    </row>
    <row r="29" spans="1:18" ht="15.75">
      <c r="A29" s="13">
        <v>19</v>
      </c>
      <c r="B29" s="2" t="s">
        <v>59</v>
      </c>
      <c r="H29" s="69">
        <v>2167304.9831050606</v>
      </c>
      <c r="R29" s="56"/>
    </row>
    <row r="30" spans="1:18" ht="15.75">
      <c r="A30" s="13">
        <v>20</v>
      </c>
      <c r="B30" s="2" t="s">
        <v>60</v>
      </c>
      <c r="H30" s="69">
        <v>2525640</v>
      </c>
      <c r="R30" s="49"/>
    </row>
    <row r="31" spans="1:18" ht="15.75">
      <c r="A31" s="13">
        <v>21</v>
      </c>
      <c r="B31" s="2" t="s">
        <v>61</v>
      </c>
      <c r="H31" s="23">
        <f>-H30+H29</f>
        <v>-358335.01689493936</v>
      </c>
      <c r="R31" s="23"/>
    </row>
    <row r="32" spans="1:18" ht="15.75">
      <c r="A32" s="13">
        <v>22</v>
      </c>
      <c r="B32" s="2" t="s">
        <v>62</v>
      </c>
      <c r="H32" s="23">
        <v>17</v>
      </c>
      <c r="R32" s="23"/>
    </row>
    <row r="33" spans="1:18" ht="15.75">
      <c r="A33" s="13">
        <v>23</v>
      </c>
      <c r="B33" s="2" t="s">
        <v>63</v>
      </c>
      <c r="H33" s="23">
        <f>H31*H24*H32</f>
        <v>-26588.458253604502</v>
      </c>
      <c r="R33" s="23"/>
    </row>
    <row r="34" spans="1:18">
      <c r="H34" s="23"/>
      <c r="R34" s="23"/>
    </row>
    <row r="35" spans="1:18" ht="15.75">
      <c r="A35" s="13">
        <v>24</v>
      </c>
      <c r="B35" s="2" t="s">
        <v>64</v>
      </c>
      <c r="H35" s="23">
        <f>H31+H33</f>
        <v>-384923.47514854383</v>
      </c>
      <c r="R35" s="23"/>
    </row>
  </sheetData>
  <sheetProtection algorithmName="SHA-512" hashValue="Spe0HR3NYz0uGIYZQSl6+5XJejxxsmiIulS4opWpiCKYBD8xIJOLJuow4E6Lw8P5omoLXvL7tTN65kagYaKQpg==" saltValue="fn/XiPy0MvSSlDiltf3aaA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S91"/>
  <sheetViews>
    <sheetView topLeftCell="A7" zoomScale="80" zoomScaleNormal="80" workbookViewId="0">
      <selection activeCell="I22" sqref="I22"/>
    </sheetView>
  </sheetViews>
  <sheetFormatPr defaultColWidth="8.85546875" defaultRowHeight="15"/>
  <cols>
    <col min="1" max="1" width="11.5703125" style="2" customWidth="1"/>
    <col min="2" max="2" width="46.28515625" style="2" customWidth="1"/>
    <col min="3" max="5" width="22.85546875" style="2" customWidth="1"/>
    <col min="6" max="16384" width="8.85546875" style="2"/>
  </cols>
  <sheetData>
    <row r="5" spans="1:19" ht="15.75">
      <c r="A5" s="36"/>
      <c r="D5" s="37"/>
    </row>
    <row r="8" spans="1:19">
      <c r="E8" s="31"/>
    </row>
    <row r="9" spans="1:19">
      <c r="B9" s="79" t="s">
        <v>31</v>
      </c>
      <c r="C9" s="79"/>
      <c r="D9" s="79"/>
      <c r="E9" s="79"/>
      <c r="F9" s="79"/>
      <c r="G9" s="79"/>
      <c r="H9" s="79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>
      <c r="B10" s="79" t="s">
        <v>18</v>
      </c>
      <c r="C10" s="79"/>
      <c r="D10" s="79"/>
      <c r="E10" s="79"/>
      <c r="F10" s="79"/>
      <c r="G10" s="79"/>
      <c r="H10" s="79"/>
    </row>
    <row r="11" spans="1:19">
      <c r="B11" s="80" t="s">
        <v>68</v>
      </c>
      <c r="C11" s="80"/>
      <c r="D11" s="80"/>
      <c r="E11" s="80"/>
      <c r="F11" s="80"/>
      <c r="G11" s="80"/>
      <c r="H11" s="80"/>
    </row>
    <row r="12" spans="1:19">
      <c r="B12" s="1"/>
      <c r="C12" s="1"/>
      <c r="D12" s="1"/>
      <c r="E12" s="1"/>
      <c r="F12" s="1"/>
      <c r="G12" s="1"/>
      <c r="H12" s="1"/>
    </row>
    <row r="13" spans="1:19">
      <c r="C13" s="70">
        <v>43465</v>
      </c>
      <c r="D13" s="63" t="s">
        <v>9</v>
      </c>
      <c r="E13" s="70">
        <v>43830</v>
      </c>
    </row>
    <row r="14" spans="1:19">
      <c r="B14" s="4" t="s">
        <v>0</v>
      </c>
      <c r="C14"/>
      <c r="D14" s="64"/>
      <c r="E14"/>
    </row>
    <row r="15" spans="1:19">
      <c r="B15" s="2" t="s">
        <v>2</v>
      </c>
      <c r="C15" s="71">
        <v>7627294</v>
      </c>
      <c r="D15" s="65">
        <f t="shared" ref="D15" si="0">E15-C15</f>
        <v>-210530.46999999974</v>
      </c>
      <c r="E15" s="71">
        <v>7416763.5300000003</v>
      </c>
    </row>
    <row r="16" spans="1:19">
      <c r="B16" s="2" t="s">
        <v>20</v>
      </c>
      <c r="C16" s="71">
        <v>21776261</v>
      </c>
      <c r="D16" s="65">
        <f t="shared" ref="D16" si="1">E16-C16</f>
        <v>-819225.72170000151</v>
      </c>
      <c r="E16" s="71">
        <v>20957035.278299998</v>
      </c>
    </row>
    <row r="17" spans="2:8">
      <c r="B17" s="2" t="s">
        <v>3</v>
      </c>
      <c r="C17" s="71">
        <v>17057254</v>
      </c>
      <c r="D17" s="65">
        <f t="shared" ref="D17" si="2">E17-C17</f>
        <v>-1723251.0500000007</v>
      </c>
      <c r="E17" s="71">
        <v>15334002.949999999</v>
      </c>
    </row>
    <row r="18" spans="2:8">
      <c r="B18" s="2" t="s">
        <v>4</v>
      </c>
      <c r="C18" s="72">
        <v>393218</v>
      </c>
      <c r="D18" s="66">
        <f t="shared" ref="D18" si="3">E18-C18</f>
        <v>-13122.179999999993</v>
      </c>
      <c r="E18" s="72">
        <v>380095.82</v>
      </c>
    </row>
    <row r="19" spans="2:8">
      <c r="B19" s="40" t="s">
        <v>1</v>
      </c>
      <c r="C19" s="67">
        <f>SUM(C15:C18)</f>
        <v>46854027</v>
      </c>
      <c r="D19" s="65">
        <f>SUM(D15:D18)</f>
        <v>-2766129.4217000022</v>
      </c>
      <c r="E19" s="67">
        <f>SUM(E15:E18)</f>
        <v>44087897.578299999</v>
      </c>
    </row>
    <row r="20" spans="2:8">
      <c r="C20" s="41"/>
      <c r="E20" s="38"/>
    </row>
    <row r="21" spans="2:8">
      <c r="B21" s="4" t="s">
        <v>5</v>
      </c>
      <c r="C21" s="41"/>
      <c r="D21" s="4"/>
      <c r="E21" s="42"/>
    </row>
    <row r="22" spans="2:8">
      <c r="B22" s="2" t="s">
        <v>2</v>
      </c>
      <c r="C22" s="71">
        <v>0</v>
      </c>
      <c r="D22" s="65">
        <f t="shared" ref="D22" si="4">E22-C22</f>
        <v>0</v>
      </c>
      <c r="E22" s="71">
        <v>0</v>
      </c>
    </row>
    <row r="23" spans="2:8">
      <c r="B23" s="2" t="s">
        <v>20</v>
      </c>
      <c r="C23" s="71">
        <v>7502269</v>
      </c>
      <c r="D23" s="65">
        <f t="shared" ref="D23" si="5">E23-C23</f>
        <v>-59629</v>
      </c>
      <c r="E23" s="71">
        <v>7442640</v>
      </c>
      <c r="G23" s="55"/>
    </row>
    <row r="24" spans="2:8">
      <c r="B24" s="2" t="s">
        <v>3</v>
      </c>
      <c r="C24" s="71">
        <v>2789109</v>
      </c>
      <c r="D24" s="65">
        <f t="shared" ref="D24" si="6">E24-C24</f>
        <v>-215267</v>
      </c>
      <c r="E24" s="71">
        <v>2573842</v>
      </c>
    </row>
    <row r="25" spans="2:8">
      <c r="B25" s="2" t="s">
        <v>4</v>
      </c>
      <c r="C25" s="72">
        <v>1350282</v>
      </c>
      <c r="D25" s="66">
        <f t="shared" ref="D25" si="7">E25-C25</f>
        <v>-78933</v>
      </c>
      <c r="E25" s="72">
        <v>1271349</v>
      </c>
    </row>
    <row r="26" spans="2:8">
      <c r="B26" s="40" t="s">
        <v>1</v>
      </c>
      <c r="C26" s="41">
        <f>SUM(C22:C25)</f>
        <v>11641660</v>
      </c>
      <c r="D26" s="23">
        <f>SUM(D22:D25)</f>
        <v>-353829</v>
      </c>
      <c r="E26" s="41">
        <f>SUM(E22:E25)</f>
        <v>11287831</v>
      </c>
    </row>
    <row r="27" spans="2:8">
      <c r="C27" s="23"/>
      <c r="D27" s="43"/>
      <c r="E27" s="43"/>
    </row>
    <row r="28" spans="2:8" ht="15.75" thickBot="1">
      <c r="C28" s="23"/>
    </row>
    <row r="29" spans="2:8" ht="35.450000000000003" customHeight="1" thickBot="1">
      <c r="B29" s="44" t="s">
        <v>6</v>
      </c>
      <c r="C29" s="73">
        <v>7.3211515122655155E-2</v>
      </c>
      <c r="D29" s="81" t="s">
        <v>25</v>
      </c>
      <c r="E29" s="82"/>
      <c r="F29" s="82"/>
      <c r="G29" s="82"/>
      <c r="H29" s="82"/>
    </row>
    <row r="30" spans="2:8">
      <c r="B30" s="2" t="s">
        <v>2</v>
      </c>
      <c r="C30" s="23">
        <f>C22*$C$29</f>
        <v>0</v>
      </c>
      <c r="D30" s="23">
        <f t="shared" ref="D30" si="8">E30-C30</f>
        <v>0</v>
      </c>
      <c r="E30" s="23">
        <f>E22*$C$29</f>
        <v>0</v>
      </c>
    </row>
    <row r="31" spans="2:8">
      <c r="B31" s="2" t="s">
        <v>20</v>
      </c>
      <c r="C31" s="23">
        <f>C23*$C$29</f>
        <v>549252.48034772696</v>
      </c>
      <c r="D31" s="23">
        <f t="shared" ref="D31" si="9">E31-C31</f>
        <v>-4365.5294352488127</v>
      </c>
      <c r="E31" s="23">
        <f>E23*$C$29</f>
        <v>544886.95091247815</v>
      </c>
    </row>
    <row r="32" spans="2:8">
      <c r="B32" s="2" t="s">
        <v>3</v>
      </c>
      <c r="C32" s="23">
        <f>C24*$C$29</f>
        <v>204194.89573223359</v>
      </c>
      <c r="D32" s="23">
        <f t="shared" ref="D32" si="10">E32-C32</f>
        <v>-15760.023225908604</v>
      </c>
      <c r="E32" s="23">
        <f>E24*$C$29</f>
        <v>188434.87250632499</v>
      </c>
    </row>
    <row r="33" spans="2:7">
      <c r="B33" s="2" t="s">
        <v>4</v>
      </c>
      <c r="C33" s="39">
        <f>C25*$C$29</f>
        <v>98856.191062849044</v>
      </c>
      <c r="D33" s="39">
        <f t="shared" ref="D33" si="11">E33-C33</f>
        <v>-5778.8045231765427</v>
      </c>
      <c r="E33" s="39">
        <f>E25*$C$29</f>
        <v>93077.386539672501</v>
      </c>
    </row>
    <row r="34" spans="2:7">
      <c r="B34" s="40" t="s">
        <v>1</v>
      </c>
      <c r="C34" s="43">
        <f>SUM(C30:C33)</f>
        <v>852303.56714280951</v>
      </c>
      <c r="D34" s="43">
        <f t="shared" ref="D34" si="12">E34-C34</f>
        <v>-25904.357184333843</v>
      </c>
      <c r="E34" s="43">
        <f>SUM(E30:E33)</f>
        <v>826399.20995847567</v>
      </c>
    </row>
    <row r="35" spans="2:7">
      <c r="C35" s="23"/>
    </row>
    <row r="36" spans="2:7">
      <c r="C36" s="23"/>
    </row>
    <row r="37" spans="2:7">
      <c r="C37" s="23"/>
    </row>
    <row r="38" spans="2:7">
      <c r="B38" s="4" t="s">
        <v>7</v>
      </c>
      <c r="C38" s="23"/>
      <c r="D38" s="4"/>
      <c r="E38" s="4"/>
    </row>
    <row r="39" spans="2:7">
      <c r="B39" s="2" t="s">
        <v>2</v>
      </c>
      <c r="C39" s="71">
        <v>9355</v>
      </c>
      <c r="D39" s="65">
        <f t="shared" ref="D39" si="13">E39-C39</f>
        <v>-240.36000000000058</v>
      </c>
      <c r="E39" s="71">
        <v>9114.64</v>
      </c>
    </row>
    <row r="40" spans="2:7">
      <c r="B40" s="2" t="s">
        <v>20</v>
      </c>
      <c r="C40" s="71">
        <v>848578</v>
      </c>
      <c r="D40" s="65">
        <f t="shared" ref="D40" si="14">E40-C40</f>
        <v>27532.280000000028</v>
      </c>
      <c r="E40" s="71">
        <v>876110.28</v>
      </c>
    </row>
    <row r="41" spans="2:7">
      <c r="B41" s="2" t="s">
        <v>3</v>
      </c>
      <c r="C41" s="71">
        <v>145948</v>
      </c>
      <c r="D41" s="65">
        <f t="shared" ref="D41" si="15">E41-C41</f>
        <v>-4018.6700000000128</v>
      </c>
      <c r="E41" s="71">
        <v>141929.32999999999</v>
      </c>
    </row>
    <row r="42" spans="2:7">
      <c r="B42" s="2" t="s">
        <v>4</v>
      </c>
      <c r="C42" s="72">
        <v>2581</v>
      </c>
      <c r="D42" s="66">
        <f t="shared" ref="D42" si="16">E42-C42</f>
        <v>-213.57000000000016</v>
      </c>
      <c r="E42" s="72">
        <v>2367.4299999999998</v>
      </c>
    </row>
    <row r="43" spans="2:7">
      <c r="B43" s="40" t="s">
        <v>1</v>
      </c>
      <c r="C43" s="23">
        <f>SUM(C39:C42)</f>
        <v>1006462</v>
      </c>
      <c r="D43" s="23">
        <f>SUM(D39:D42)</f>
        <v>23059.680000000015</v>
      </c>
      <c r="E43" s="23">
        <f>SUM(E39:E42)</f>
        <v>1029521.68</v>
      </c>
    </row>
    <row r="44" spans="2:7">
      <c r="C44" s="23"/>
    </row>
    <row r="45" spans="2:7">
      <c r="C45" s="23"/>
    </row>
    <row r="46" spans="2:7">
      <c r="C46" s="23"/>
    </row>
    <row r="47" spans="2:7" ht="15.75" thickBot="1">
      <c r="C47" s="23"/>
    </row>
    <row r="48" spans="2:7" ht="15.75" thickBot="1">
      <c r="B48" s="45" t="s">
        <v>6</v>
      </c>
      <c r="C48" s="73">
        <v>9.4490855863003556E-2</v>
      </c>
      <c r="D48" s="46" t="s">
        <v>17</v>
      </c>
      <c r="E48" s="47"/>
      <c r="G48" s="47"/>
    </row>
    <row r="49" spans="2:5">
      <c r="B49" s="2" t="s">
        <v>2</v>
      </c>
      <c r="C49" s="23">
        <f>C39*$C$48</f>
        <v>883.96195659839827</v>
      </c>
      <c r="D49" s="23">
        <f t="shared" ref="D49" si="17">E49-C49</f>
        <v>-22.711822115231598</v>
      </c>
      <c r="E49" s="23">
        <f>E39*$C$48</f>
        <v>861.25013448316668</v>
      </c>
    </row>
    <row r="50" spans="2:5">
      <c r="B50" s="2" t="s">
        <v>20</v>
      </c>
      <c r="C50" s="23">
        <f>C40*$C$48</f>
        <v>80182.861486515831</v>
      </c>
      <c r="D50" s="23">
        <f t="shared" ref="D50" si="18">E50-C50</f>
        <v>2601.548701059859</v>
      </c>
      <c r="E50" s="23">
        <f>E40*$C$48</f>
        <v>82784.41018757569</v>
      </c>
    </row>
    <row r="51" spans="2:5">
      <c r="B51" s="2" t="s">
        <v>3</v>
      </c>
      <c r="C51" s="23">
        <f>C41*$C$48</f>
        <v>13790.751431493643</v>
      </c>
      <c r="D51" s="23">
        <f t="shared" ref="D51" si="19">E51-C51</f>
        <v>-379.72756773097899</v>
      </c>
      <c r="E51" s="23">
        <f>E41*$C$48</f>
        <v>13411.023863762664</v>
      </c>
    </row>
    <row r="52" spans="2:5">
      <c r="B52" s="2" t="s">
        <v>4</v>
      </c>
      <c r="C52" s="39">
        <f>C42*$C$48</f>
        <v>243.88089898241219</v>
      </c>
      <c r="D52" s="39">
        <f t="shared" ref="D52" si="20">E52-C52</f>
        <v>-20.180412086661704</v>
      </c>
      <c r="E52" s="39">
        <f>E42*$C$48</f>
        <v>223.70048689575049</v>
      </c>
    </row>
    <row r="53" spans="2:5">
      <c r="B53" s="40" t="s">
        <v>1</v>
      </c>
      <c r="C53" s="43">
        <f>SUM(C49:C52)</f>
        <v>95101.455773590293</v>
      </c>
      <c r="D53" s="43">
        <f t="shared" ref="D53" si="21">E53-C53</f>
        <v>2178.9288991269714</v>
      </c>
      <c r="E53" s="43">
        <f>SUM(E49:E52)</f>
        <v>97280.384672717264</v>
      </c>
    </row>
    <row r="54" spans="2:5">
      <c r="C54" s="23"/>
    </row>
    <row r="58" spans="2:5">
      <c r="B58" s="48" t="s">
        <v>8</v>
      </c>
      <c r="D58" s="48"/>
    </row>
    <row r="59" spans="2:5">
      <c r="B59" s="2" t="s">
        <v>2</v>
      </c>
      <c r="C59" s="49">
        <f t="shared" ref="C59:E62" si="22">C15+C30+C49</f>
        <v>7628177.9619565988</v>
      </c>
      <c r="D59" s="49">
        <f t="shared" si="22"/>
        <v>-210553.18182211497</v>
      </c>
      <c r="E59" s="49">
        <f t="shared" si="22"/>
        <v>7417624.7801344832</v>
      </c>
    </row>
    <row r="60" spans="2:5">
      <c r="B60" s="2" t="s">
        <v>20</v>
      </c>
      <c r="C60" s="49">
        <f t="shared" si="22"/>
        <v>22405696.341834243</v>
      </c>
      <c r="D60" s="49">
        <f t="shared" si="22"/>
        <v>-820989.70243419043</v>
      </c>
      <c r="E60" s="49">
        <f t="shared" si="22"/>
        <v>21584706.639400054</v>
      </c>
    </row>
    <row r="61" spans="2:5">
      <c r="B61" s="2" t="s">
        <v>3</v>
      </c>
      <c r="C61" s="49">
        <f t="shared" si="22"/>
        <v>17275239.64716373</v>
      </c>
      <c r="D61" s="49">
        <f t="shared" si="22"/>
        <v>-1739390.8007936403</v>
      </c>
      <c r="E61" s="49">
        <f t="shared" si="22"/>
        <v>15535848.846370086</v>
      </c>
    </row>
    <row r="62" spans="2:5">
      <c r="B62" s="2" t="s">
        <v>4</v>
      </c>
      <c r="C62" s="50">
        <f t="shared" si="22"/>
        <v>492318.07196183142</v>
      </c>
      <c r="D62" s="50">
        <f t="shared" si="22"/>
        <v>-18921.164935263198</v>
      </c>
      <c r="E62" s="50">
        <f t="shared" si="22"/>
        <v>473396.90702656825</v>
      </c>
    </row>
    <row r="63" spans="2:5">
      <c r="B63" s="4" t="s">
        <v>1</v>
      </c>
      <c r="C63" s="51">
        <f>SUM(C59:C62)</f>
        <v>47801432.022916406</v>
      </c>
      <c r="D63" s="51">
        <f>SUM(D59:D62)</f>
        <v>-2789854.8499852088</v>
      </c>
      <c r="E63" s="51">
        <f>SUM(E59:E62)</f>
        <v>45011577.172931187</v>
      </c>
    </row>
    <row r="65" spans="1:5">
      <c r="A65" s="2" t="s">
        <v>10</v>
      </c>
      <c r="B65" s="2" t="s">
        <v>23</v>
      </c>
      <c r="C65" s="23">
        <f>C63*$C$78</f>
        <v>67223799.356915906</v>
      </c>
      <c r="D65" s="23">
        <f>D63*$C$78</f>
        <v>-3923410.5492993165</v>
      </c>
      <c r="E65" s="23">
        <f>E63*$C$78</f>
        <v>63300388.807616569</v>
      </c>
    </row>
    <row r="68" spans="1:5">
      <c r="B68" s="2" t="s">
        <v>21</v>
      </c>
      <c r="C68" s="23">
        <f>C69/$C$78</f>
        <v>-166169.91827300002</v>
      </c>
      <c r="D68" s="23">
        <f>D69/$C$78</f>
        <v>94953.934265000004</v>
      </c>
      <c r="E68" s="23">
        <f>E69/$C$78</f>
        <v>-71215.984007999999</v>
      </c>
    </row>
    <row r="69" spans="1:5">
      <c r="B69" s="2" t="s">
        <v>22</v>
      </c>
      <c r="C69" s="71">
        <v>-233687</v>
      </c>
      <c r="D69" s="71">
        <v>133535</v>
      </c>
      <c r="E69" s="23">
        <f>SUM(C69:D69)</f>
        <v>-100152</v>
      </c>
    </row>
    <row r="71" spans="1:5">
      <c r="B71" s="2" t="s">
        <v>24</v>
      </c>
      <c r="C71" s="49">
        <f t="shared" ref="C71:E71" si="23">C65+C69</f>
        <v>66990112.356915906</v>
      </c>
      <c r="D71" s="49">
        <f t="shared" si="23"/>
        <v>-3789875.5492993165</v>
      </c>
      <c r="E71" s="49">
        <f t="shared" si="23"/>
        <v>63200236.807616569</v>
      </c>
    </row>
    <row r="73" spans="1:5">
      <c r="A73" s="52"/>
      <c r="B73" s="52"/>
    </row>
    <row r="74" spans="1:5">
      <c r="B74" s="53" t="s">
        <v>12</v>
      </c>
    </row>
    <row r="75" spans="1:5">
      <c r="B75" s="2" t="s">
        <v>13</v>
      </c>
      <c r="C75" s="74">
        <v>0.21</v>
      </c>
    </row>
    <row r="76" spans="1:5">
      <c r="B76" s="2" t="s">
        <v>14</v>
      </c>
      <c r="C76" s="74">
        <v>9.9900000000000003E-2</v>
      </c>
    </row>
    <row r="77" spans="1:5">
      <c r="B77" s="2" t="s">
        <v>15</v>
      </c>
      <c r="C77" s="54">
        <f>C75+C76*(1-C75)</f>
        <v>0.28892099999999998</v>
      </c>
    </row>
    <row r="78" spans="1:5">
      <c r="B78" s="2" t="s">
        <v>16</v>
      </c>
      <c r="C78" s="54">
        <f>1/(1-C77)</f>
        <v>1.4063135038441579</v>
      </c>
    </row>
    <row r="81" spans="2:5">
      <c r="C81" s="49"/>
      <c r="D81" s="49"/>
      <c r="E81" s="49"/>
    </row>
    <row r="82" spans="2:5">
      <c r="C82" s="49"/>
      <c r="D82" s="49"/>
      <c r="E82" s="49"/>
    </row>
    <row r="83" spans="2:5">
      <c r="C83" s="49"/>
      <c r="D83" s="49"/>
      <c r="E83" s="49"/>
    </row>
    <row r="86" spans="2:5">
      <c r="B86" s="31"/>
    </row>
    <row r="88" spans="2:5">
      <c r="B88" s="31"/>
    </row>
    <row r="89" spans="2:5">
      <c r="B89" s="31"/>
    </row>
    <row r="91" spans="2:5">
      <c r="B91" s="31"/>
    </row>
  </sheetData>
  <sheetProtection algorithmName="SHA-512" hashValue="yI83Dbjvbu+PPF46QW+foXcWMUbmim+PXAt8WRZ4Mpk7PU5F9QxeJ4KvUtnzs0cJpSF3XZMYw3dp2S9H1vzW2A==" saltValue="5aMaOW7prYqxtzdIN/+1Yg==" spinCount="100000" sheet="1" objects="1" scenarios="1"/>
  <mergeCells count="4">
    <mergeCell ref="D29:H29"/>
    <mergeCell ref="B10:H10"/>
    <mergeCell ref="B11:H11"/>
    <mergeCell ref="B9:H9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</vt:lpstr>
      <vt:lpstr>Attachment H-7B</vt:lpstr>
      <vt:lpstr>1 - Revenue Requirement</vt:lpstr>
      <vt:lpstr>2 - True-Up</vt:lpstr>
      <vt:lpstr>3 - Support</vt:lpstr>
      <vt:lpstr>Title!Print_Area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Jamison, Tamara J:(PECO)</dc:creator>
  <cp:lastModifiedBy>Jamison, Tamara J:(PECO)</cp:lastModifiedBy>
  <cp:lastPrinted>2019-03-08T18:47:18Z</cp:lastPrinted>
  <dcterms:created xsi:type="dcterms:W3CDTF">2019-02-20T15:33:09Z</dcterms:created>
  <dcterms:modified xsi:type="dcterms:W3CDTF">2020-05-29T15:39:32Z</dcterms:modified>
</cp:coreProperties>
</file>