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T:\_NEET MidAtlantic\Formula Rate\2025 Formula Rate Filing\2024 True-up\"/>
    </mc:Choice>
  </mc:AlternateContent>
  <xr:revisionPtr revIDLastSave="0" documentId="13_ncr:1_{D091F52D-6AC9-467C-A99F-DA54777DD097}" xr6:coauthVersionLast="47" xr6:coauthVersionMax="47" xr10:uidLastSave="{00000000-0000-0000-0000-000000000000}"/>
  <bookViews>
    <workbookView xWindow="38290" yWindow="-4150" windowWidth="51820" windowHeight="21100" tabRatio="855" firstSheet="1" activeTab="1" xr2:uid="{00000000-000D-0000-FFFF-FFFF00000000}"/>
  </bookViews>
  <sheets>
    <sheet name="_com.sap.ip.bi.xl.hiddensheet" sheetId="33" state="veryHidden" r:id="rId1"/>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s>
  <definedNames>
    <definedName name="\\MODAYS">#REF!</definedName>
    <definedName name="\\PDATA">#REF!</definedName>
    <definedName name="\\PROD">#REF!</definedName>
    <definedName name="\0">#REF!</definedName>
    <definedName name="\2">#N/A</definedName>
    <definedName name="\a">#REF!</definedName>
    <definedName name="\b">#N/A</definedName>
    <definedName name="\c">#REF!</definedName>
    <definedName name="\d">#REF!</definedName>
    <definedName name="\e">#REF!</definedName>
    <definedName name="\f">#REF!</definedName>
    <definedName name="\g">#REF!</definedName>
    <definedName name="\h">#REF!</definedName>
    <definedName name="\j">#REF!</definedName>
    <definedName name="\M">#REF!</definedName>
    <definedName name="\M1">#REF!</definedName>
    <definedName name="\o">#REF!</definedName>
    <definedName name="\P">#REF!</definedName>
    <definedName name="\q">#REF!</definedName>
    <definedName name="\r">#N/A</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__hpe1">#REF!</definedName>
    <definedName name="_________hpe2">#REF!</definedName>
    <definedName name="_________hwp1">#REF!</definedName>
    <definedName name="_________hwp2">#REF!</definedName>
    <definedName name="________hpe1">#REF!</definedName>
    <definedName name="________hpe2">#REF!</definedName>
    <definedName name="________hwp1">#REF!</definedName>
    <definedName name="________hwp2">#REF!</definedName>
    <definedName name="_______APR1">#REF!</definedName>
    <definedName name="_______APR2">#REF!</definedName>
    <definedName name="_______AUG1">#REF!</definedName>
    <definedName name="_______AUG2">#REF!</definedName>
    <definedName name="_______DEC1">#REF!</definedName>
    <definedName name="_______DEC2">#REF!</definedName>
    <definedName name="_______FEB1">#REF!</definedName>
    <definedName name="_______FEB2">#REF!</definedName>
    <definedName name="_______hpe1">#REF!</definedName>
    <definedName name="_______hpe2">#REF!</definedName>
    <definedName name="_______hwp1">#REF!</definedName>
    <definedName name="_______hwp2">#REF!</definedName>
    <definedName name="_______JAN1">#REF!</definedName>
    <definedName name="_______JAN2">#REF!</definedName>
    <definedName name="_______JUL1">#REF!</definedName>
    <definedName name="_______JUL2">#REF!</definedName>
    <definedName name="_______JUN1">#REF!</definedName>
    <definedName name="_______JUN2">#REF!</definedName>
    <definedName name="_______MAR1">#REF!</definedName>
    <definedName name="_______MAR2">#REF!</definedName>
    <definedName name="_______MAY1">#REF!</definedName>
    <definedName name="_______MAY2">#REF!</definedName>
    <definedName name="_______NOV1">#REF!</definedName>
    <definedName name="_______NOV2">#REF!</definedName>
    <definedName name="_______OCT1">#REF!</definedName>
    <definedName name="_______OCT2">#REF!</definedName>
    <definedName name="_______SEP1">#REF!</definedName>
    <definedName name="_______SEP2">#REF!</definedName>
    <definedName name="______APR1">#REF!</definedName>
    <definedName name="______APR2">#REF!</definedName>
    <definedName name="______AUG1">#REF!</definedName>
    <definedName name="______AUG2">#REF!</definedName>
    <definedName name="______DEC1">#REF!</definedName>
    <definedName name="______DEC2">#REF!</definedName>
    <definedName name="______FEB1">#REF!</definedName>
    <definedName name="______FEB2">#REF!</definedName>
    <definedName name="______hpe1">#REF!</definedName>
    <definedName name="______hpe2">#REF!</definedName>
    <definedName name="______hwp1">#REF!</definedName>
    <definedName name="______hwp2">#REF!</definedName>
    <definedName name="______JAN1">#REF!</definedName>
    <definedName name="______JAN2">#REF!</definedName>
    <definedName name="______JUL1">#REF!</definedName>
    <definedName name="______JUL2">#REF!</definedName>
    <definedName name="______JUN1">#REF!</definedName>
    <definedName name="______JUN2">#REF!</definedName>
    <definedName name="______MAR1">#REF!</definedName>
    <definedName name="______MAR2">#REF!</definedName>
    <definedName name="______mat1">#REF!</definedName>
    <definedName name="______MAY1">#REF!</definedName>
    <definedName name="______MAY2">#REF!</definedName>
    <definedName name="______NOV1">#REF!</definedName>
    <definedName name="______NOV2">#REF!</definedName>
    <definedName name="______OCT1">#REF!</definedName>
    <definedName name="______OCT2">#REF!</definedName>
    <definedName name="______SEP1">#REF!</definedName>
    <definedName name="______SEP2">#REF!</definedName>
    <definedName name="_____APR1">#REF!</definedName>
    <definedName name="_____APR2">#REF!</definedName>
    <definedName name="_____AUG1">#REF!</definedName>
    <definedName name="_____AUG2">#REF!</definedName>
    <definedName name="_____dat1111">#REF!</definedName>
    <definedName name="_____DEC1">#REF!</definedName>
    <definedName name="_____DEC2">#REF!</definedName>
    <definedName name="_____FEB1">#REF!</definedName>
    <definedName name="_____FEB2">#REF!</definedName>
    <definedName name="_____hpe1">#REF!</definedName>
    <definedName name="_____hpe2">#REF!</definedName>
    <definedName name="_____hwp1">#REF!</definedName>
    <definedName name="_____hwp2">#REF!</definedName>
    <definedName name="_____IRR10">#REF!</definedName>
    <definedName name="_____JAN1">#REF!</definedName>
    <definedName name="_____JAN2">#REF!</definedName>
    <definedName name="_____JUL1">#REF!</definedName>
    <definedName name="_____JUL2">#REF!</definedName>
    <definedName name="_____JUN1">#REF!</definedName>
    <definedName name="_____JUN2">#REF!</definedName>
    <definedName name="_____MAR1">#REF!</definedName>
    <definedName name="_____MAR2">#REF!</definedName>
    <definedName name="_____mat1">#REF!</definedName>
    <definedName name="_____MAY1">#REF!</definedName>
    <definedName name="_____MAY2">#REF!</definedName>
    <definedName name="_____NOV1">#REF!</definedName>
    <definedName name="_____NOV2">#REF!</definedName>
    <definedName name="_____OCT1">#REF!</definedName>
    <definedName name="_____OCT2">#REF!</definedName>
    <definedName name="_____SEP1">#REF!</definedName>
    <definedName name="_____SEP2">#REF!</definedName>
    <definedName name="____APR1">#REF!</definedName>
    <definedName name="____APR2">#REF!</definedName>
    <definedName name="____AUG1">#REF!</definedName>
    <definedName name="____AUG2">#REF!</definedName>
    <definedName name="____dat1111">#REF!</definedName>
    <definedName name="____DEC1">#REF!</definedName>
    <definedName name="____DEC2">#REF!</definedName>
    <definedName name="____FEB1">#REF!</definedName>
    <definedName name="____FEB2">#REF!</definedName>
    <definedName name="____hpe1">#REF!</definedName>
    <definedName name="____hpe2">#REF!</definedName>
    <definedName name="____hwp1">#REF!</definedName>
    <definedName name="____hwp2">#REF!</definedName>
    <definedName name="____INP1">#REF!</definedName>
    <definedName name="____INP2">#REF!</definedName>
    <definedName name="____INP3">#REF!</definedName>
    <definedName name="____INP4">#REF!</definedName>
    <definedName name="____INP5">#REF!</definedName>
    <definedName name="____INP6">#REF!</definedName>
    <definedName name="____JAN1">#REF!</definedName>
    <definedName name="____JAN2">#REF!</definedName>
    <definedName name="____JUL1">#REF!</definedName>
    <definedName name="____JUL2">#REF!</definedName>
    <definedName name="____JUN1">#REF!</definedName>
    <definedName name="____JUN2">#REF!</definedName>
    <definedName name="____MAR1">#REF!</definedName>
    <definedName name="____MAR2">#REF!</definedName>
    <definedName name="____MAY1">#REF!</definedName>
    <definedName name="____MAY2">#REF!</definedName>
    <definedName name="____n4" hidden="1">{"EXCELHLP.HLP!1802";5;10;5;10;13;13;13;8;5;5;10;14;13;13;13;13;5;10;14;13;5;10;1;2;24}</definedName>
    <definedName name="____NOV1">#REF!</definedName>
    <definedName name="____NOV2">#REF!</definedName>
    <definedName name="____OCT1">#REF!</definedName>
    <definedName name="____OCT2">#REF!</definedName>
    <definedName name="____SEP1">#REF!</definedName>
    <definedName name="____SEP2">#REF!</definedName>
    <definedName name="____W.O.R.K.B.O.O.K..C.O.N.T.E.N.T.S____">#REF!</definedName>
    <definedName name="___APR1">#REF!</definedName>
    <definedName name="___APR2">#REF!</definedName>
    <definedName name="___AUG1">#REF!</definedName>
    <definedName name="___AUG2">#REF!</definedName>
    <definedName name="___DAT1">#REF!</definedName>
    <definedName name="___DAT10">#REF!</definedName>
    <definedName name="___DAT11">#REF!</definedName>
    <definedName name="___dat11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5">#REF!</definedName>
    <definedName name="___DAT6">#REF!</definedName>
    <definedName name="___DAT7">#REF!</definedName>
    <definedName name="___DAT8">#REF!</definedName>
    <definedName name="___DAT9">#REF!</definedName>
    <definedName name="___DEC1">#REF!</definedName>
    <definedName name="___DEC2">#REF!</definedName>
    <definedName name="___FEB1">#REF!</definedName>
    <definedName name="___FEB2">#REF!</definedName>
    <definedName name="___hpe1">#REF!</definedName>
    <definedName name="___hpe2">#REF!</definedName>
    <definedName name="___hwp1">#REF!</definedName>
    <definedName name="___hwp2">#REF!</definedName>
    <definedName name="___INP3">#REF!</definedName>
    <definedName name="___INP4">#REF!</definedName>
    <definedName name="___INP5">#REF!</definedName>
    <definedName name="___INP6">#REF!</definedName>
    <definedName name="___INP8">#REF!</definedName>
    <definedName name="___IRR10">#REF!</definedName>
    <definedName name="___JAN1">#REF!</definedName>
    <definedName name="___JAN2">#REF!</definedName>
    <definedName name="___JUL1">#REF!</definedName>
    <definedName name="___JUL2">#REF!</definedName>
    <definedName name="___JUN1">#REF!</definedName>
    <definedName name="___JUN2">#REF!</definedName>
    <definedName name="___MAR1">#REF!</definedName>
    <definedName name="___MAR2">#REF!</definedName>
    <definedName name="___mat1">#REF!</definedName>
    <definedName name="___MAY1">#REF!</definedName>
    <definedName name="___MAY2">#REF!</definedName>
    <definedName name="___mm2001">#REF!</definedName>
    <definedName name="___mm2002">#REF!</definedName>
    <definedName name="___mm2003">#REF!</definedName>
    <definedName name="___mm2004">#REF!</definedName>
    <definedName name="___mm2005">#REF!</definedName>
    <definedName name="___Moj16">#REF!</definedName>
    <definedName name="___Moj18">#REF!</definedName>
    <definedName name="___n4" hidden="1">{"EXCELHLP.HLP!1802";5;10;5;10;13;13;13;8;5;5;10;14;13;13;13;13;5;10;14;13;5;10;1;2;24}</definedName>
    <definedName name="___NOV1">#REF!</definedName>
    <definedName name="___NOV2">#REF!</definedName>
    <definedName name="___OCT1">#REF!</definedName>
    <definedName name="___OCT2">#REF!</definedName>
    <definedName name="___SEP1">#REF!</definedName>
    <definedName name="___SEP2">#REF!</definedName>
    <definedName name="__1__123Graph_ACHART_1" hidden="1">#REF!</definedName>
    <definedName name="__10__123Graph_XMKT_STOR" hidden="1">#REF!</definedName>
    <definedName name="__11__123Graph_XX_ACTUAL"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CMS" hidden="1">#REF!</definedName>
    <definedName name="__123Graph_ACCSP" hidden="1">#REF!</definedName>
    <definedName name="__123Graph_ACG" hidden="1">#REF!</definedName>
    <definedName name="__123Graph_ACM" hidden="1">#REF!</definedName>
    <definedName name="__123Graph_ACMS" hidden="1">#REF!</definedName>
    <definedName name="__123Graph_ACSP" hidden="1">#REF!</definedName>
    <definedName name="__123Graph_AHG" hidden="1">#REF!</definedName>
    <definedName name="__123Graph_AHMS" hidden="1">#REF!</definedName>
    <definedName name="__123Graph_AILL" hidden="1">#REF!</definedName>
    <definedName name="__123Graph_AIOWA" hidden="1">#REF!</definedName>
    <definedName name="__123Graph_AKEOTA" hidden="1">#REF!</definedName>
    <definedName name="__123Graph_ALOUD" hidden="1">#REF!</definedName>
    <definedName name="__123Graph_ANL" hidden="1">#REF!</definedName>
    <definedName name="__123Graph_ASAY" hidden="1">#REF!</definedName>
    <definedName name="__123Graph_ATOTSYS"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CMS" hidden="1">#REF!</definedName>
    <definedName name="__123Graph_BCCSP" hidden="1">#REF!</definedName>
    <definedName name="__123Graph_BCG" hidden="1">#REF!</definedName>
    <definedName name="__123Graph_BCM" hidden="1">#REF!</definedName>
    <definedName name="__123Graph_BCMS" hidden="1">#REF!</definedName>
    <definedName name="__123Graph_BCSP" hidden="1">#REF!</definedName>
    <definedName name="__123Graph_BHG" hidden="1">#REF!</definedName>
    <definedName name="__123Graph_BHMS" hidden="1">#REF!</definedName>
    <definedName name="__123Graph_BILL" hidden="1">#REF!</definedName>
    <definedName name="__123Graph_BIOWA" hidden="1">#REF!</definedName>
    <definedName name="__123Graph_BKEOTA" hidden="1">#REF!</definedName>
    <definedName name="__123Graph_BLOUD" hidden="1">#REF!</definedName>
    <definedName name="__123Graph_BNL" hidden="1">#REF!</definedName>
    <definedName name="__123Graph_BSAY" hidden="1">#REF!</definedName>
    <definedName name="__123Graph_BTOTSYS" hidden="1">#REF!</definedName>
    <definedName name="__123Graph_C" hidden="1">#REF!</definedName>
    <definedName name="__123Graph_CBAR" hidden="1">#REF!</definedName>
    <definedName name="__123Graph_CCCMS" hidden="1">#REF!</definedName>
    <definedName name="__123Graph_CCCSP" hidden="1">#REF!</definedName>
    <definedName name="__123Graph_CCG" hidden="1">#REF!</definedName>
    <definedName name="__123Graph_CCM" hidden="1">#REF!</definedName>
    <definedName name="__123Graph_CCMS" hidden="1">#REF!</definedName>
    <definedName name="__123Graph_CCSP" hidden="1">#REF!</definedName>
    <definedName name="__123Graph_CHG" hidden="1">#REF!</definedName>
    <definedName name="__123Graph_CHMS" hidden="1">#REF!</definedName>
    <definedName name="__123Graph_CILL" hidden="1">#REF!</definedName>
    <definedName name="__123Graph_CIOWA" hidden="1">#REF!</definedName>
    <definedName name="__123Graph_CKEOTA" hidden="1">#REF!</definedName>
    <definedName name="__123Graph_CLOUD" hidden="1">#REF!</definedName>
    <definedName name="__123Graph_CNL" hidden="1">#REF!</definedName>
    <definedName name="__123Graph_CSAY" hidden="1">#REF!</definedName>
    <definedName name="__123Graph_CTOTSYS" hidden="1">#REF!</definedName>
    <definedName name="__123Graph_D" hidden="1">#REF!</definedName>
    <definedName name="__123Graph_DBAR" hidden="1">#REF!</definedName>
    <definedName name="__123Graph_EBAR"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CMS" hidden="1">#REF!</definedName>
    <definedName name="__123Graph_XCCSP" hidden="1">#REF!</definedName>
    <definedName name="__123Graph_XCG" hidden="1">#REF!</definedName>
    <definedName name="__123Graph_XCM" hidden="1">#REF!</definedName>
    <definedName name="__123Graph_XCMS" hidden="1">#REF!</definedName>
    <definedName name="__123Graph_XCSP" hidden="1">#REF!</definedName>
    <definedName name="__123Graph_XHG" hidden="1">#REF!</definedName>
    <definedName name="__123Graph_XHMS" hidden="1">#REF!</definedName>
    <definedName name="__123Graph_XILL" hidden="1">#REF!</definedName>
    <definedName name="__123Graph_XIOWA" hidden="1">#REF!</definedName>
    <definedName name="__123Graph_XKEOTA" hidden="1">#REF!</definedName>
    <definedName name="__123Graph_XLOUD" hidden="1">#REF!</definedName>
    <definedName name="__123Graph_XNL" hidden="1">#REF!</definedName>
    <definedName name="__123Graph_XSAY" hidden="1">#REF!</definedName>
    <definedName name="__123Graph_XTOTSYS" hidden="1">#REF!</definedName>
    <definedName name="__2__123Graph_AMKT_STOR" hidden="1">#REF!</definedName>
    <definedName name="__3__123Graph_AX_ACTUAL" hidden="1">#REF!</definedName>
    <definedName name="__4__123Graph_BCHART_1" hidden="1">#REF!</definedName>
    <definedName name="__5__123Graph_BMKT_STOR" hidden="1">#REF!</definedName>
    <definedName name="__6__123Graph_CCHART_1" hidden="1">#REF!</definedName>
    <definedName name="__7__123Graph_CMKT_STOR" hidden="1">#REF!</definedName>
    <definedName name="__8__123Graph_CX_ACTUAL" hidden="1">#REF!</definedName>
    <definedName name="__9__123Graph_XCHART_1" hidden="1">#REF!</definedName>
    <definedName name="__APR1">#REF!</definedName>
    <definedName name="__APR2">#REF!</definedName>
    <definedName name="__AUG1">#REF!</definedName>
    <definedName name="__AUG2">#REF!</definedName>
    <definedName name="__DAT1">#REF!</definedName>
    <definedName name="__DAT10">#REF!</definedName>
    <definedName name="__DAT11">#REF!</definedName>
    <definedName name="__dat11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1">#REF!</definedName>
    <definedName name="__DEC2">#REF!</definedName>
    <definedName name="__FDS_HYPERLINK_TOGGLE_STATE__" hidden="1">"ON"</definedName>
    <definedName name="__FEB1">#REF!</definedName>
    <definedName name="__FEB2">#REF!</definedName>
    <definedName name="__hpe1">#REF!</definedName>
    <definedName name="__hpe2">#REF!</definedName>
    <definedName name="__hwp1">#REF!</definedName>
    <definedName name="__hwp2">#REF!</definedName>
    <definedName name="__inf2000">#REF!</definedName>
    <definedName name="__inf2001">#REF!</definedName>
    <definedName name="__inf2002">#REF!</definedName>
    <definedName name="__inf2003">#REF!</definedName>
    <definedName name="__inf2004">#REF!</definedName>
    <definedName name="__inf2005">#REF!</definedName>
    <definedName name="__inf2006">#REF!</definedName>
    <definedName name="__inf2007">#REF!</definedName>
    <definedName name="__inf2008">#REF!</definedName>
    <definedName name="__inf2009">#REF!</definedName>
    <definedName name="__INP1">#REF!</definedName>
    <definedName name="__INP2">#REF!</definedName>
    <definedName name="__INP3">#REF!</definedName>
    <definedName name="__INP4">#REF!</definedName>
    <definedName name="__INP5">#REF!</definedName>
    <definedName name="__INP6">#REF!</definedName>
    <definedName name="__IntlFixup">TRUE</definedName>
    <definedName name="__JAN1">#REF!</definedName>
    <definedName name="__JAN2">#REF!</definedName>
    <definedName name="__JUL1">#REF!</definedName>
    <definedName name="__JUL2">#REF!</definedName>
    <definedName name="__JUN1">#REF!</definedName>
    <definedName name="__JUN2">#REF!</definedName>
    <definedName name="__MAR1">#REF!</definedName>
    <definedName name="__MAR2">#REF!</definedName>
    <definedName name="__MAY1">#REF!</definedName>
    <definedName name="__MAY2">#REF!</definedName>
    <definedName name="__mm2001">#REF!</definedName>
    <definedName name="__mm2002">#REF!</definedName>
    <definedName name="__mm2003">#REF!</definedName>
    <definedName name="__mm2004">#REF!</definedName>
    <definedName name="__mm2005">#REF!</definedName>
    <definedName name="__Moj16">#REF!</definedName>
    <definedName name="__Moj18">#REF!</definedName>
    <definedName name="__n4" hidden="1">{"EXCELHLP.HLP!1802";5;10;5;10;13;13;13;8;5;5;10;14;13;13;13;13;5;10;14;13;5;10;1;2;24}</definedName>
    <definedName name="__NOV1">#REF!</definedName>
    <definedName name="__NOV2">#REF!</definedName>
    <definedName name="__OCT1">#REF!</definedName>
    <definedName name="__OCT2">#REF!</definedName>
    <definedName name="__PTP96">#REF!</definedName>
    <definedName name="__rm9" hidden="1">{"detail305",#N/A,FALSE,"BI-305"}</definedName>
    <definedName name="__SEP1">#REF!</definedName>
    <definedName name="__SEP2">#REF!</definedName>
    <definedName name="__TAD1">#REF!</definedName>
    <definedName name="__TAD2">#REF!</definedName>
    <definedName name="__TAD3">#REF!</definedName>
    <definedName name="_1_">#REF!</definedName>
    <definedName name="_1__123Graph_ACHART_1" hidden="1">#REF!</definedName>
    <definedName name="_1__123Graph_XCHART_2" hidden="1">#REF!</definedName>
    <definedName name="_1_0c">#REF!</definedName>
    <definedName name="_1_2005_Plan_Descriptions___Methodologies">#REF!</definedName>
    <definedName name="_10__123Graph_XMKT_STOR" hidden="1">#REF!</definedName>
    <definedName name="_10_0calculat">#REF!</definedName>
    <definedName name="_10C_58">#REF!</definedName>
    <definedName name="_11__123Graph_XX_ACTUAL" hidden="1">#REF!</definedName>
    <definedName name="_11D_1">#REF!</definedName>
    <definedName name="_12PG_1">#REF!</definedName>
    <definedName name="_13_0jen">#REF!</definedName>
    <definedName name="_14_0jen">#REF!</definedName>
    <definedName name="_1961COPY">#REF!</definedName>
    <definedName name="_1962">#REF!</definedName>
    <definedName name="_1963">#REF!</definedName>
    <definedName name="_1964">#REF!</definedName>
    <definedName name="_1965">#REF!</definedName>
    <definedName name="_1966">#REF!</definedName>
    <definedName name="_1967">#REF!</definedName>
    <definedName name="_1968">#REF!</definedName>
    <definedName name="_1969">#REF!</definedName>
    <definedName name="_1970">#REF!</definedName>
    <definedName name="_1971">#REF!</definedName>
    <definedName name="_1972">#REF!</definedName>
    <definedName name="_1973">#REF!</definedName>
    <definedName name="_1974">#REF!</definedName>
    <definedName name="_1975">#REF!</definedName>
    <definedName name="_1976">#REF!</definedName>
    <definedName name="_1977">#REF!</definedName>
    <definedName name="_1978">#REF!</definedName>
    <definedName name="_1979">#REF!</definedName>
    <definedName name="_1980">#REF!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B_6">#REF!</definedName>
    <definedName name="_1E_1">#N/A</definedName>
    <definedName name="_2_">#REF!</definedName>
    <definedName name="_2__123Graph_AMKT_STOR" hidden="1">#REF!</definedName>
    <definedName name="_2_0calculat">#REF!</definedName>
    <definedName name="_2001E_EBITDA_Multiple">#REF!</definedName>
    <definedName name="_3__123Graph_AX_ACTUAL" hidden="1">#REF!</definedName>
    <definedName name="_3_0c">#REF!</definedName>
    <definedName name="_3_0jen">#REF!</definedName>
    <definedName name="_31_Dec_00" localSheetId="3">#REF!</definedName>
    <definedName name="_31_Dec_00">#REF!</definedName>
    <definedName name="_31_Jan_01">#REF!</definedName>
    <definedName name="_331">#REF!</definedName>
    <definedName name="_3C_12">#REF!</definedName>
    <definedName name="_4__123Graph_BCHART_1" hidden="1">#REF!</definedName>
    <definedName name="_4_0calculat">#REF!</definedName>
    <definedName name="_4c">#REF!</definedName>
    <definedName name="_4C_2">#REF!</definedName>
    <definedName name="_5__123Graph_BMKT_STOR" hidden="1">#REF!</definedName>
    <definedName name="_5_0c">#REF!</definedName>
    <definedName name="_5_0jen">#REF!</definedName>
    <definedName name="_5calculat">#REF!</definedName>
    <definedName name="_6__123Graph_CCHART_1" hidden="1">#REF!</definedName>
    <definedName name="_6_0c">#REF!</definedName>
    <definedName name="_6c">#REF!</definedName>
    <definedName name="_6C_38B">#REF!</definedName>
    <definedName name="_6jen">#REF!</definedName>
    <definedName name="_7__123Graph_CMKT_STOR" hidden="1">#REF!</definedName>
    <definedName name="_7calculat">#REF!</definedName>
    <definedName name="_8__123Graph_CX_ACTUAL" hidden="1">#REF!</definedName>
    <definedName name="_8C_56">#REF!</definedName>
    <definedName name="_8jen">#REF!</definedName>
    <definedName name="_9__123Graph_XCHART_1" hidden="1">#REF!</definedName>
    <definedName name="_9_0calculat">#REF!</definedName>
    <definedName name="_94SALES">#REF!</definedName>
    <definedName name="_A">#REF!</definedName>
    <definedName name="_a1111" hidden="1">{"Cash Budget",#N/A,FALSE,"98 Cash";"Running Cash Budget",#N/A,FALSE,"98 Cash";"Actual Cash",#N/A,FALSE,"98 Cash";"Update Cash Budget",#N/A,FALSE,"98 Cash"}</definedName>
    <definedName name="_ACD1">#REF!</definedName>
    <definedName name="_ACD2">#REF!</definedName>
    <definedName name="_ACD3">#REF!</definedName>
    <definedName name="_ACQ1">#REF!</definedName>
    <definedName name="_ACQ10">#REF!</definedName>
    <definedName name="_ACQ11">#REF!</definedName>
    <definedName name="_ACQ12">#REF!</definedName>
    <definedName name="_ACQ13">#REF!</definedName>
    <definedName name="_ACQ14">#REF!</definedName>
    <definedName name="_ACQ15">#REF!</definedName>
    <definedName name="_ACQ16">#REF!</definedName>
    <definedName name="_ACQ17">#REF!</definedName>
    <definedName name="_ACQ18">#REF!</definedName>
    <definedName name="_ACQ19">#REF!</definedName>
    <definedName name="_ACQ2">#REF!</definedName>
    <definedName name="_ACQ20">#REF!</definedName>
    <definedName name="_ACQ21">#REF!</definedName>
    <definedName name="_ACQ22">#REF!</definedName>
    <definedName name="_ACQ23">#REF!</definedName>
    <definedName name="_ACQ24">#REF!</definedName>
    <definedName name="_ACQ25">#REF!</definedName>
    <definedName name="_ACQ26">#REF!</definedName>
    <definedName name="_ACQ27">#REF!</definedName>
    <definedName name="_ACQ28">#REF!</definedName>
    <definedName name="_ACQ29">#REF!</definedName>
    <definedName name="_ACQ3">#REF!</definedName>
    <definedName name="_ACQ30">#REF!</definedName>
    <definedName name="_ACQ31">#REF!</definedName>
    <definedName name="_ACQ32">#REF!</definedName>
    <definedName name="_ACQ33">#REF!</definedName>
    <definedName name="_ACQ34">#REF!</definedName>
    <definedName name="_ACQ35">#REF!</definedName>
    <definedName name="_ACQ36">#REF!</definedName>
    <definedName name="_ACQ37">#REF!</definedName>
    <definedName name="_ACQ38">#REF!</definedName>
    <definedName name="_ACQ39">#REF!</definedName>
    <definedName name="_ACQ4">#REF!</definedName>
    <definedName name="_ACQ40">#REF!</definedName>
    <definedName name="_ACQ41">#REF!</definedName>
    <definedName name="_ACQ42">#REF!</definedName>
    <definedName name="_ACQ43">#REF!</definedName>
    <definedName name="_ACQ44">#REF!</definedName>
    <definedName name="_ACQ45">#REF!</definedName>
    <definedName name="_ACQ46">#REF!</definedName>
    <definedName name="_ACQ47">#REF!</definedName>
    <definedName name="_ACQ48">#REF!</definedName>
    <definedName name="_ACQ49">#REF!</definedName>
    <definedName name="_ACQ5">#REF!</definedName>
    <definedName name="_ACQ50">#REF!</definedName>
    <definedName name="_ACQ6">#REF!</definedName>
    <definedName name="_ACQ7">#REF!</definedName>
    <definedName name="_ACQ8">#REF!</definedName>
    <definedName name="_ACQ9">#REF!</definedName>
    <definedName name="_act1">#REF!</definedName>
    <definedName name="_act2">#REF!</definedName>
    <definedName name="_ALB1">#REF!</definedName>
    <definedName name="_ALB10">#REF!</definedName>
    <definedName name="_ALB11">#REF!</definedName>
    <definedName name="_ALB12">#REF!</definedName>
    <definedName name="_ALB13">#REF!</definedName>
    <definedName name="_ALB14">#REF!</definedName>
    <definedName name="_ALB15">#REF!</definedName>
    <definedName name="_ALB16">#REF!</definedName>
    <definedName name="_ALB17">#REF!</definedName>
    <definedName name="_ALB18">#REF!</definedName>
    <definedName name="_ALB19">#REF!</definedName>
    <definedName name="_ALB2">#REF!</definedName>
    <definedName name="_ALB20">#REF!</definedName>
    <definedName name="_ALB23">#REF!</definedName>
    <definedName name="_ALB24">#REF!</definedName>
    <definedName name="_ALB26">#REF!</definedName>
    <definedName name="_ALB27">#REF!</definedName>
    <definedName name="_ALB28">#REF!</definedName>
    <definedName name="_ALB29">#REF!</definedName>
    <definedName name="_ALB3">#REF!</definedName>
    <definedName name="_ALB30">#REF!</definedName>
    <definedName name="_ALB31">#REF!</definedName>
    <definedName name="_ALB32">#REF!</definedName>
    <definedName name="_ALB33">#REF!</definedName>
    <definedName name="_ALB35">#REF!</definedName>
    <definedName name="_ALB38">#REF!</definedName>
    <definedName name="_ALB39">#REF!</definedName>
    <definedName name="_ALB4">#REF!</definedName>
    <definedName name="_ALB40">#REF!</definedName>
    <definedName name="_ALB41">#REF!</definedName>
    <definedName name="_ALB43">#REF!</definedName>
    <definedName name="_ALB44">#REF!</definedName>
    <definedName name="_ALB45">#REF!</definedName>
    <definedName name="_ALB46">#REF!</definedName>
    <definedName name="_ALB47">#REF!</definedName>
    <definedName name="_ALB48">#REF!</definedName>
    <definedName name="_ALB5">#REF!</definedName>
    <definedName name="_ALB6">#REF!</definedName>
    <definedName name="_ALB7">#REF!</definedName>
    <definedName name="_ALB8">#REF!</definedName>
    <definedName name="_ALB9">#REF!</definedName>
    <definedName name="_ALK1">#REF!</definedName>
    <definedName name="_ALK2">#REF!</definedName>
    <definedName name="_ALK3">#REF!</definedName>
    <definedName name="_APR1">#REF!</definedName>
    <definedName name="_APR2">#REF!</definedName>
    <definedName name="_asd2">#REF!</definedName>
    <definedName name="_ATPRegress_Dlg_Results" hidden="1">{2;#N/A;"R13C16:R17C16";#N/A;"R13C14:R17C15";FALSE;FALSE;FALSE;95;#N/A;#N/A;"R13C19";#N/A;FALSE;FALSE;FALSE;FALSE;#N/A;"";#N/A;FALSE;"";"";#N/A;#N/A;#N/A}</definedName>
    <definedName name="_ATPRegress_Dlg_Types" hidden="1">{"EXCELHLP.HLP!1802";5;10;5;10;13;13;13;8;5;5;10;14;13;13;13;13;5;10;14;13;5;10;1;2;24}</definedName>
    <definedName name="_ATPRegress_Range1" hidden="1">#REF!</definedName>
    <definedName name="_ATPRegress_Range2" hidden="1">#REF!</definedName>
    <definedName name="_ATPRegress_Range3" hidden="1">#REF!</definedName>
    <definedName name="_ATPRegress_Range4" hidden="1">"="</definedName>
    <definedName name="_ATPRegress_Range5" hidden="1">"="</definedName>
    <definedName name="_AUG1">#REF!</definedName>
    <definedName name="_AUG2">#REF!</definedName>
    <definedName name="_B">#REF!</definedName>
    <definedName name="_BAL1">#REF!</definedName>
    <definedName name="_bal2">#REF!</definedName>
    <definedName name="_bdm.37E2A9A526F14BE28438D0D77462415E.edm" hidden="1">#REF!</definedName>
    <definedName name="_bdm.67DB5193A043445CAC1F8C017AB81E09.edm" hidden="1">#REF!</definedName>
    <definedName name="_BLM11">#REF!</definedName>
    <definedName name="_BLM12">#REF!</definedName>
    <definedName name="_bok2">#REF!,#REF!,#REF!,#REF!</definedName>
    <definedName name="_bud1">#REF!</definedName>
    <definedName name="_bud2">#REF!</definedName>
    <definedName name="_C">#REF!</definedName>
    <definedName name="_Check_Input">#REF!</definedName>
    <definedName name="_Checks">#REF!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22">#REF!</definedName>
    <definedName name="_COM23">#REF!</definedName>
    <definedName name="_COM24">#REF!</definedName>
    <definedName name="_COM25">#REF!</definedName>
    <definedName name="_COM26">#REF!</definedName>
    <definedName name="_COM27">#REF!</definedName>
    <definedName name="_COM28">#REF!</definedName>
    <definedName name="_COM29">#REF!</definedName>
    <definedName name="_COM3">#REF!</definedName>
    <definedName name="_COM30">#REF!</definedName>
    <definedName name="_COM31">#REF!</definedName>
    <definedName name="_COM32">#REF!</definedName>
    <definedName name="_COM33">#REF!</definedName>
    <definedName name="_COM34">#REF!</definedName>
    <definedName name="_COM35">#REF!</definedName>
    <definedName name="_COM36">#REF!</definedName>
    <definedName name="_COM37">#REF!</definedName>
    <definedName name="_COM38">#REF!</definedName>
    <definedName name="_COM39">#REF!</definedName>
    <definedName name="_COM4">#REF!</definedName>
    <definedName name="_COM40">#REF!</definedName>
    <definedName name="_COM41">#REF!</definedName>
    <definedName name="_COM42">#REF!</definedName>
    <definedName name="_COM43">#REF!</definedName>
    <definedName name="_COM44">#REF!</definedName>
    <definedName name="_COM45">#REF!</definedName>
    <definedName name="_COM46">#REF!</definedName>
    <definedName name="_COM47">#REF!</definedName>
    <definedName name="_COM48">#REF!</definedName>
    <definedName name="_COM49">#REF!</definedName>
    <definedName name="_COM5">#REF!</definedName>
    <definedName name="_COM50">#REF!</definedName>
    <definedName name="_COM6">#REF!</definedName>
    <definedName name="_COM7">#REF!</definedName>
    <definedName name="_COM8">#REF!</definedName>
    <definedName name="_COM9">#REF!</definedName>
    <definedName name="_cpi2007">#REF!</definedName>
    <definedName name="_cpi2008">#REF!</definedName>
    <definedName name="_cpi2009">#REF!</definedName>
    <definedName name="_cpi2010">#REF!</definedName>
    <definedName name="_cpi2011">#REF!</definedName>
    <definedName name="_CPY1">#REF!</definedName>
    <definedName name="_CPY2">#REF!</definedName>
    <definedName name="_CPY3">#REF!</definedName>
    <definedName name="_CTG1">#REF!</definedName>
    <definedName name="_CTG2">#REF!</definedName>
    <definedName name="_CTG3">#REF!</definedName>
    <definedName name="_CTG4">#REF!</definedName>
    <definedName name="_CurrCase">#REF!</definedName>
    <definedName name="_DAT1">#REF!</definedName>
    <definedName name="_DAT10">#REF!</definedName>
    <definedName name="_DAT11">#REF!</definedName>
    <definedName name="_dat11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4">#REF!</definedName>
    <definedName name="_DAT5">#REF!</definedName>
    <definedName name="_DAT6">#REF!</definedName>
    <definedName name="_DAT7">#REF!</definedName>
    <definedName name="_DAT8">#REF!</definedName>
    <definedName name="_DAT9">#REF!</definedName>
    <definedName name="_Data_Query">#REF!</definedName>
    <definedName name="_Data_Query2">#REF!</definedName>
    <definedName name="_DEC1">#REF!</definedName>
    <definedName name="_DEC2">#REF!</definedName>
    <definedName name="_DIC1">#REF!</definedName>
    <definedName name="_DIC2">#REF!</definedName>
    <definedName name="_End_Yr">#REF!</definedName>
    <definedName name="_EndYr2">#REF!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0">#REF!</definedName>
    <definedName name="_EST21">#REF!</definedName>
    <definedName name="_EST22">#REF!</definedName>
    <definedName name="_EST23">#REF!</definedName>
    <definedName name="_EST24">#REF!</definedName>
    <definedName name="_EST25">#REF!</definedName>
    <definedName name="_EST26">#REF!</definedName>
    <definedName name="_EST27">#REF!</definedName>
    <definedName name="_EST28">#REF!</definedName>
    <definedName name="_EST29">#REF!</definedName>
    <definedName name="_EST3">#REF!</definedName>
    <definedName name="_EST30">#REF!</definedName>
    <definedName name="_EST31">#REF!</definedName>
    <definedName name="_EST32">#REF!</definedName>
    <definedName name="_EST33">#REF!</definedName>
    <definedName name="_EST34">#REF!</definedName>
    <definedName name="_EST35">#REF!</definedName>
    <definedName name="_EST36">#REF!</definedName>
    <definedName name="_EST37">#REF!</definedName>
    <definedName name="_EST38">#REF!</definedName>
    <definedName name="_EST39">#REF!</definedName>
    <definedName name="_EST4">#REF!</definedName>
    <definedName name="_EST40">#REF!</definedName>
    <definedName name="_EST41">#REF!</definedName>
    <definedName name="_EST42">#REF!</definedName>
    <definedName name="_EST43">#REF!</definedName>
    <definedName name="_EST44">#REF!</definedName>
    <definedName name="_EST45">#REF!</definedName>
    <definedName name="_EST46">#REF!</definedName>
    <definedName name="_EST47">#REF!</definedName>
    <definedName name="_EST48">#REF!</definedName>
    <definedName name="_EST49">#REF!</definedName>
    <definedName name="_EST5">#REF!</definedName>
    <definedName name="_EST50">#REF!</definedName>
    <definedName name="_EST6">#REF!</definedName>
    <definedName name="_EST7">#REF!</definedName>
    <definedName name="_EST8">#REF!</definedName>
    <definedName name="_EST9">#REF!</definedName>
    <definedName name="_FC_ID">#REF!</definedName>
    <definedName name="_FC_Query">#REF!</definedName>
    <definedName name="_FC_Table">#REF!</definedName>
    <definedName name="_FEB1">#REF!</definedName>
    <definedName name="_FEB1a">#REF!</definedName>
    <definedName name="_FEB2">#REF!</definedName>
    <definedName name="_FFO1">#REF!</definedName>
    <definedName name="_FFO2">#REF!</definedName>
    <definedName name="_FFO3">#REF!</definedName>
    <definedName name="_FFO4">#REF!</definedName>
    <definedName name="_Fill" hidden="1">#REF!</definedName>
    <definedName name="_FLL2" hidden="1">#REF!</definedName>
    <definedName name="_FMA1">#REF!</definedName>
    <definedName name="_FMA2">#REF!</definedName>
    <definedName name="_GECCBID">#REF!</definedName>
    <definedName name="_HBO2">#REF!,#REF!,#REF!,#REF!</definedName>
    <definedName name="_hpe1">#REF!</definedName>
    <definedName name="_hpe2">#REF!</definedName>
    <definedName name="_hwp1">#REF!</definedName>
    <definedName name="_hwp2">#REF!</definedName>
    <definedName name="_inf2000">#REF!</definedName>
    <definedName name="_Inf2001">#REF!</definedName>
    <definedName name="_inf2002">#REF!</definedName>
    <definedName name="_inf2003">#REF!</definedName>
    <definedName name="_inf2004">#REF!</definedName>
    <definedName name="_inf2005">#REF!</definedName>
    <definedName name="_inf2006">#REF!</definedName>
    <definedName name="_inf2007">#REF!</definedName>
    <definedName name="_inf2008">#REF!</definedName>
    <definedName name="_inf2009">#REF!</definedName>
    <definedName name="_inf2010">#REF!</definedName>
    <definedName name="_inf2011">#REF!</definedName>
    <definedName name="_INP1">#REF!</definedName>
    <definedName name="_INP2">#REF!</definedName>
    <definedName name="_INP3">#REF!</definedName>
    <definedName name="_INP4">#REF!</definedName>
    <definedName name="_INP5">#REF!</definedName>
    <definedName name="_INP6">#REF!</definedName>
    <definedName name="_INP8">#REF!</definedName>
    <definedName name="_IRR10">#REF!</definedName>
    <definedName name="_JAN1">#REF!</definedName>
    <definedName name="_JAN2">#REF!</definedName>
    <definedName name="_JUL1">#REF!</definedName>
    <definedName name="_JUL2">#REF!</definedName>
    <definedName name="_JUN1">#REF!</definedName>
    <definedName name="_JUN2">#REF!</definedName>
    <definedName name="_Key1" hidden="1">#REF!</definedName>
    <definedName name="_Key2" hidden="1">#REF!</definedName>
    <definedName name="_LB1">#REF!</definedName>
    <definedName name="_LB10">#REF!</definedName>
    <definedName name="_LB11">#REF!</definedName>
    <definedName name="_LB12">#REF!</definedName>
    <definedName name="_LB13">#REF!</definedName>
    <definedName name="_LB14">#REF!</definedName>
    <definedName name="_LB15">#REF!</definedName>
    <definedName name="_LB16">#REF!</definedName>
    <definedName name="_LB17">#REF!</definedName>
    <definedName name="_LB18">#REF!</definedName>
    <definedName name="_LB19">#REF!</definedName>
    <definedName name="_LB2">#REF!</definedName>
    <definedName name="_LB20">#REF!</definedName>
    <definedName name="_LB21">#REF!</definedName>
    <definedName name="_LB22">#REF!</definedName>
    <definedName name="_LB23">#REF!</definedName>
    <definedName name="_LB24">#REF!</definedName>
    <definedName name="_LB25">#REF!</definedName>
    <definedName name="_LB26">#REF!</definedName>
    <definedName name="_LB27">#REF!</definedName>
    <definedName name="_LB28">#REF!</definedName>
    <definedName name="_LB29">#REF!</definedName>
    <definedName name="_LB3">#REF!</definedName>
    <definedName name="_LB30">#REF!</definedName>
    <definedName name="_LB31">#REF!</definedName>
    <definedName name="_LB32">#REF!</definedName>
    <definedName name="_LB33">#REF!</definedName>
    <definedName name="_LB34">#REF!</definedName>
    <definedName name="_LB35">#REF!</definedName>
    <definedName name="_LB36">#REF!</definedName>
    <definedName name="_LB37">#REF!</definedName>
    <definedName name="_LB38">#REF!</definedName>
    <definedName name="_LB39">#REF!</definedName>
    <definedName name="_LB4">#REF!</definedName>
    <definedName name="_LB40">#REF!</definedName>
    <definedName name="_LB41">#REF!</definedName>
    <definedName name="_LB42">#REF!</definedName>
    <definedName name="_LB43">#REF!</definedName>
    <definedName name="_LB44">#REF!</definedName>
    <definedName name="_LB45">#REF!</definedName>
    <definedName name="_LB46">#REF!</definedName>
    <definedName name="_LB47">#REF!</definedName>
    <definedName name="_LB48">#REF!</definedName>
    <definedName name="_LB49">#REF!</definedName>
    <definedName name="_LB5">#REF!</definedName>
    <definedName name="_LB50">#REF!</definedName>
    <definedName name="_LB6">#REF!</definedName>
    <definedName name="_LB7">#REF!</definedName>
    <definedName name="_LB8">#REF!</definedName>
    <definedName name="_LB9">#REF!</definedName>
    <definedName name="_M">#REF!</definedName>
    <definedName name="_MAR1">#REF!</definedName>
    <definedName name="_MAR2">#REF!</definedName>
    <definedName name="_mat1">#REF!</definedName>
    <definedName name="_MAY1">#REF!</definedName>
    <definedName name="_MAY2">#REF!</definedName>
    <definedName name="_MDZ2">#REF!,#REF!,#REF!,#REF!</definedName>
    <definedName name="_Meter_Pt">#REF!</definedName>
    <definedName name="_mm2001">#REF!</definedName>
    <definedName name="_mm2002">#REF!</definedName>
    <definedName name="_mm2003">#REF!</definedName>
    <definedName name="_mm2004">#REF!</definedName>
    <definedName name="_mm2005">#REF!</definedName>
    <definedName name="_Moj16">#REF!</definedName>
    <definedName name="_Moj18">#REF!</definedName>
    <definedName name="_MTD1">#REF!</definedName>
    <definedName name="_n4" hidden="1">{"EXCELHLP.HLP!1802";5;10;5;10;13;13;13;8;5;5;10;14;13;13;13;13;5;10;14;13;5;10;1;2;24}</definedName>
    <definedName name="_NOV1">#REF!</definedName>
    <definedName name="_NOV2">#REF!</definedName>
    <definedName name="_OCT1">#REF!</definedName>
    <definedName name="_OCT2">#REF!</definedName>
    <definedName name="_OP1">#REF!</definedName>
    <definedName name="_OP2">#REF!</definedName>
    <definedName name="_OP3">#REF!</definedName>
    <definedName name="_OP4">#REF!</definedName>
    <definedName name="_Order1" hidden="1">255</definedName>
    <definedName name="_Order2" hidden="1">0</definedName>
    <definedName name="_Own10">#REF!</definedName>
    <definedName name="_Own11">#REF!</definedName>
    <definedName name="_Own4">#REF!</definedName>
    <definedName name="_Own5">#REF!</definedName>
    <definedName name="_Own6">#REF!</definedName>
    <definedName name="_Own8">#REF!</definedName>
    <definedName name="_pcp1">#REF!</definedName>
    <definedName name="_PG1">#REF!</definedName>
    <definedName name="_pg12">#REF!</definedName>
    <definedName name="_pg2">#REF!</definedName>
    <definedName name="_PG3">#REF!</definedName>
    <definedName name="_PG4">#REF!</definedName>
    <definedName name="_PG45">#REF!</definedName>
    <definedName name="_PG56">#REF!</definedName>
    <definedName name="_PG8">#REF!</definedName>
    <definedName name="_PG89">#REF!</definedName>
    <definedName name="_PH1">#REF!</definedName>
    <definedName name="_PH2">#REF!</definedName>
    <definedName name="_PH3">#REF!</definedName>
    <definedName name="_pHF1">#REF!</definedName>
    <definedName name="_PP1">#REF!</definedName>
    <definedName name="_PP2">#REF!</definedName>
    <definedName name="_PR1">#REF!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#REF!</definedName>
    <definedName name="_PR50">#REF!</definedName>
    <definedName name="_PR6">#REF!</definedName>
    <definedName name="_PR7">#REF!</definedName>
    <definedName name="_PR8">#REF!</definedName>
    <definedName name="_PR9">#REF!</definedName>
    <definedName name="_PTP96">#REF!</definedName>
    <definedName name="_Query1a">#REF!</definedName>
    <definedName name="_Query1b">#REF!</definedName>
    <definedName name="_Query2a">#REF!</definedName>
    <definedName name="_Query2b">#REF!</definedName>
    <definedName name="_reb7">#REF!</definedName>
    <definedName name="_REF1">#REF!</definedName>
    <definedName name="_REF2">#REF!</definedName>
    <definedName name="_REF3">#REF!</definedName>
    <definedName name="_REF4">#REF!</definedName>
    <definedName name="_Regression_Out" hidden="1">#REF!</definedName>
    <definedName name="_Report">"Print All"</definedName>
    <definedName name="_RG2">#REF!</definedName>
    <definedName name="_rm9" hidden="1">{"detail305",#N/A,FALSE,"BI-305"}</definedName>
    <definedName name="_RunCase">#REF!</definedName>
    <definedName name="_S_Base">{0.1;0;0.382758620689655;0;0;0;0.258620689655172;0;0.258620689655172}</definedName>
    <definedName name="_S_new_case">{0.1;0;0.45;0;0;0;0;0;0.45}</definedName>
    <definedName name="_SEP1">#REF!</definedName>
    <definedName name="_SEP2">#REF!</definedName>
    <definedName name="_SHT1">#REF!</definedName>
    <definedName name="_SHT2">#N/A</definedName>
    <definedName name="_SHT3">#N/A</definedName>
    <definedName name="_SO41">#REF!</definedName>
    <definedName name="_Sort" hidden="1">#REF!</definedName>
    <definedName name="_Split_Mthd">#REF!</definedName>
    <definedName name="_STAMPA_RIMANENZE">#REF!</definedName>
    <definedName name="_Start_Yr">#REF!</definedName>
    <definedName name="_StartYr2">#REF!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D1">#REF!</definedName>
    <definedName name="_TAD2">#REF!</definedName>
    <definedName name="_TAD3">#REF!</definedName>
    <definedName name="_tet12" hidden="1">{"assumptions",#N/A,FALSE,"Scenario 1";"valuation",#N/A,FALSE,"Scenario 1"}</definedName>
    <definedName name="_tet5" hidden="1">{"assumptions",#N/A,FALSE,"Scenario 1";"valuation",#N/A,FALSE,"Scenario 1"}</definedName>
    <definedName name="_The">#REF!</definedName>
    <definedName name="_var1">#REF!</definedName>
    <definedName name="_var2">#REF!</definedName>
    <definedName name="_xlcn.WorksheetConnection_CopyofCableEventCostTrackingCURRENT2.xlsxtable_cable_splice" hidden="1">table_cable_splice</definedName>
    <definedName name="_xlcn.WorksheetConnection_CopyofCableEventCostTrackingCURRENT2.xlsxtable_demob" hidden="1">table_demob</definedName>
    <definedName name="_xlcn.WorksheetConnection_CopyofCableEventCostTrackingCURRENT2.xlsxtable_inspection" hidden="1">table_inspection</definedName>
    <definedName name="a">{"Complete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A_">#REF!</definedName>
    <definedName name="A_1">#REF!</definedName>
    <definedName name="a_g">#REF!</definedName>
    <definedName name="aa" hidden="1">{"1999 Cash Budget",#N/A,FALSE,"99 Cash";"1999 Cash Budget YTD",#N/A,FALSE,"99 Cash";"1999 Cash Actual/Forcast",#N/A,FALSE,"99 Cash";"1999 Cash Actual/Forcast YTD",#N/A,FALSE,"99 Cash"}</definedName>
    <definedName name="aaa" hidden="1">{#N/A,#N/A,FALSE,"O&amp;M by processes";#N/A,#N/A,FALSE,"Elec Act vs Bud";#N/A,#N/A,FALSE,"G&amp;A";#N/A,#N/A,FALSE,"BGS";#N/A,#N/A,FALSE,"Res Cost"}</definedName>
    <definedName name="AAA_DOCTOPS" hidden="1">"AAA_SET"</definedName>
    <definedName name="AAA_duser" hidden="1">"OFF"</definedName>
    <definedName name="aaaa"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hidden="1">{"Income Budget",#N/A,FALSE,"98 Income";"Running GAAP Budget Income",#N/A,FALSE,"98 Income";"GAAP Actual",#N/A,FALSE,"98 Income";"GAAP Varinance",#N/A,FALSE,"98 Income"}</definedName>
    <definedName name="aaaaaa"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hidden="1">{"Income Budget",#N/A,FALSE,"98 Income";"Running GAAP Budget Income",#N/A,FALSE,"98 Income";"GAAP Actual",#N/A,FALSE,"98 Income";"GAAP Varinance",#N/A,FALSE,"98 Income"}</definedName>
    <definedName name="aaaaaaaaaa" hidden="1">{"Cash Budget",#N/A,FALSE,"98 Cash";"Running Cash Budget",#N/A,FALSE,"98 Cash";"Actual Cash",#N/A,FALSE,"98 Cash";"Update Cash Budget",#N/A,FALSE,"98 Cash"}</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bcd">#REF!</definedName>
    <definedName name="ABD">#REF!,#REF!,#REF!,#REF!</definedName>
    <definedName name="abit">0.000000001</definedName>
    <definedName name="ABS_Legacy_Long_Bond">#REF!</definedName>
    <definedName name="ABS_Legacy_Long_Loan">#REF!</definedName>
    <definedName name="ABS_Legacy_Long_Treasury">#REF!</definedName>
    <definedName name="ABS_Legacy_Short_Bond">#REF!</definedName>
    <definedName name="ABS_Legacy_Short_Treasury">#REF!</definedName>
    <definedName name="ABSORP___PRICE">#REF!</definedName>
    <definedName name="ABSW">#REF!</definedName>
    <definedName name="AC_255">#REF!</definedName>
    <definedName name="Access_Button">"Loan_Front_End_Input_List"</definedName>
    <definedName name="AccessDatabase">"C:\My Documents\DAVE\MODELS\Cash at Risk\Loan Front End.mdb"</definedName>
    <definedName name="ACCNT">#REF!</definedName>
    <definedName name="Accompanying">#REF!</definedName>
    <definedName name="Account">#REF!</definedName>
    <definedName name="Account2">#REF!</definedName>
    <definedName name="AccountDescr">#REF!</definedName>
    <definedName name="AccountDescr2">#REF!</definedName>
    <definedName name="Accounting_Method">#REF!</definedName>
    <definedName name="ACCOUNTS">#REF!</definedName>
    <definedName name="accruedc">#REF!</definedName>
    <definedName name="accruedp">#REF!</definedName>
    <definedName name="ACDADD">#REF!</definedName>
    <definedName name="ACGDIST">#REF!</definedName>
    <definedName name="acoeff">#REF!</definedName>
    <definedName name="ACQ_FEE">#REF!</definedName>
    <definedName name="ACQ0">#REF!</definedName>
    <definedName name="Acquirer">#REF!</definedName>
    <definedName name="Acquirer_Shares_Outstanding">#REF!</definedName>
    <definedName name="Acquisition_Cost_Period">#REF!</definedName>
    <definedName name="Acquisition_Goodwill_Period">#REF!</definedName>
    <definedName name="ACSR">#REF!</definedName>
    <definedName name="ACSRCosts">#REF!</definedName>
    <definedName name="Active">#REF!</definedName>
    <definedName name="Activity">#REF!</definedName>
    <definedName name="Activity2">#REF!</definedName>
    <definedName name="ActivityDescr">#REF!</definedName>
    <definedName name="ActivityDescr2">#REF!</definedName>
    <definedName name="activo">#REF!</definedName>
    <definedName name="Actual">#REF!</definedName>
    <definedName name="Actual_IRRs">#REF!</definedName>
    <definedName name="AD">#REF!</definedName>
    <definedName name="AD_2">#REF!</definedName>
    <definedName name="addl_pass">#REF!</definedName>
    <definedName name="adg">#REF!</definedName>
    <definedName name="ADJI">#REF!</definedName>
    <definedName name="ADJIII">#REF!</definedName>
    <definedName name="adjust">#REF!</definedName>
    <definedName name="Adjustments">#REF!</definedName>
    <definedName name="ADMIN">#REF!</definedName>
    <definedName name="Administration">#REF!</definedName>
    <definedName name="adsfadsfsadfdsafa">#REF!</definedName>
    <definedName name="adsfdsa">#REF!</definedName>
    <definedName name="adviser_list">#REF!</definedName>
    <definedName name="aersrter">#REF!,#REF!,#REF!,#REF!</definedName>
    <definedName name="afdas">#REF!</definedName>
    <definedName name="Affiliate">#REF!</definedName>
    <definedName name="Affiliate2">#REF!</definedName>
    <definedName name="AffiliateDescr">#REF!</definedName>
    <definedName name="ag">#REF!,#REF!,#REF!,#REF!</definedName>
    <definedName name="aga">#REF!,#REF!,#REF!,#REF!</definedName>
    <definedName name="aGF">#REF!,#REF!,#REF!,#REF!</definedName>
    <definedName name="AggregateOut">#REF!</definedName>
    <definedName name="aging">#REF!</definedName>
    <definedName name="agrt">#REF!,#REF!,#REF!,#REF!</definedName>
    <definedName name="AIC_Software">#REF!</definedName>
    <definedName name="AJO">#REF!</definedName>
    <definedName name="ALANDCO">#REF!</definedName>
    <definedName name="ALB0">#REF!</definedName>
    <definedName name="Alignment" hidden="1">"a1"</definedName>
    <definedName name="ALKADD">#REF!</definedName>
    <definedName name="ALKF">#REF!</definedName>
    <definedName name="all_months">#REF!</definedName>
    <definedName name="AllASS">#REF!</definedName>
    <definedName name="ALLCGI">#REF!</definedName>
    <definedName name="ALLJE">#REF!</definedName>
    <definedName name="Alloc">#REF!</definedName>
    <definedName name="alloc1">#REF!</definedName>
    <definedName name="alloc2">#REF!</definedName>
    <definedName name="AllocationType">OFFSET(#REF!,0,0,COUNTA(#REF!),1)</definedName>
    <definedName name="ALLRD">#REF!</definedName>
    <definedName name="ALLSKP">#REF!</definedName>
    <definedName name="AllTables">{4}</definedName>
    <definedName name="AllTemplate1">#REF!</definedName>
    <definedName name="AllTemplate2">#REF!</definedName>
    <definedName name="ALTADJ">#REF!</definedName>
    <definedName name="am">#REF!,#REF!,#REF!,#REF!</definedName>
    <definedName name="Amort">#REF!</definedName>
    <definedName name="Amort_Table">#REF!</definedName>
    <definedName name="amort2">#REF!</definedName>
    <definedName name="Amortization_Period">#REF!</definedName>
    <definedName name="Amortization_Period_Additions">#REF!</definedName>
    <definedName name="amortizationtable">#REF!</definedName>
    <definedName name="Amortize_Finance_Fees">#REF!</definedName>
    <definedName name="AmortizingMortgageTerm">#REF!</definedName>
    <definedName name="Amps">#REF!</definedName>
    <definedName name="an">#REF!,#REF!,#REF!,#REF!</definedName>
    <definedName name="ANA_PRD">#REF!</definedName>
    <definedName name="analysis">#REF!</definedName>
    <definedName name="analyst">#REF!</definedName>
    <definedName name="Angle_Pole_Costs">#REF!</definedName>
    <definedName name="Angle_Poles">#REF!</definedName>
    <definedName name="Angle_Tangents">#REF!</definedName>
    <definedName name="Annual_Energy_Production">#REF!</definedName>
    <definedName name="Annual_kWh">#REF!</definedName>
    <definedName name="Annual_Tariff_2013_On">#REF!</definedName>
    <definedName name="Annual_Tariff_Escalation_2012">#REF!</definedName>
    <definedName name="ANNUALCF">#REF!</definedName>
    <definedName name="another">#REF!,#REF!,#REF!,#REF!</definedName>
    <definedName name="anscount" hidden="1">1</definedName>
    <definedName name="APA">#REF!</definedName>
    <definedName name="APN">#REF!</definedName>
    <definedName name="apr">#REF!</definedName>
    <definedName name="april">#REF!</definedName>
    <definedName name="AR">#REF!</definedName>
    <definedName name="ARA_Threshold">#REF!</definedName>
    <definedName name="Argus_File_Name">#REF!</definedName>
    <definedName name="Argus_File_Path">#REF!</definedName>
    <definedName name="ARP_Threshold">#REF!</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as">#REF!,#REF!,#REF!,#REF!</definedName>
    <definedName name="asd" hidden="1">{2;#N/A;"R13C16:R17C16";#N/A;"R13C14:R17C15";FALSE;FALSE;FALSE;95;#N/A;#N/A;"R13C19";#N/A;FALSE;FALSE;FALSE;FALSE;#N/A;"";#N/A;FALSE;"";"";#N/A;#N/A;#N/A}</definedName>
    <definedName name="asdf">#REF!,#REF!,#REF!,#REF!</definedName>
    <definedName name="ASH">#REF!</definedName>
    <definedName name="Ash_Disposal____ton">#REF!</definedName>
    <definedName name="Ash_Generation_Rate__tons_MWH">#REF!</definedName>
    <definedName name="Assembly_Costs">#REF!</definedName>
    <definedName name="Assembly_Labor">#REF!</definedName>
    <definedName name="Asset_Write_up_Period">#REF!</definedName>
    <definedName name="AssetType">#REF!</definedName>
    <definedName name="AsSoldExcRev" hidden="1">{#N/A,#N/A,FALSE,"Sum6 (1)"}</definedName>
    <definedName name="ASSUME">#REF!</definedName>
    <definedName name="assumptions">#REF!</definedName>
    <definedName name="assumptions97">#REF!</definedName>
    <definedName name="assumptions98">#REF!</definedName>
    <definedName name="assumptions99">#REF!</definedName>
    <definedName name="At_Closing_International_Sale">#REF!</definedName>
    <definedName name="AT_T">#REF!</definedName>
    <definedName name="ATAX">#REF!</definedName>
    <definedName name="atpr" hidden="1">{"EXCELHLP.HLP!1802";5;10;5;10;13;13;13;8;5;5;10;14;13;13;13;13;5;10;14;13;5;10;1;2;24}</definedName>
    <definedName name="AU_329">#REF!</definedName>
    <definedName name="aud">#REF!</definedName>
    <definedName name="aug">#REF!</definedName>
    <definedName name="Auger">#REF!</definedName>
    <definedName name="Auger_Setup">#REF!</definedName>
    <definedName name="AUX">#REF!</definedName>
    <definedName name="avail">#REF!</definedName>
    <definedName name="AVAIL_1">#REF!</definedName>
    <definedName name="AVAIL_2">#REF!</definedName>
    <definedName name="AVAIL_POST_COD">#REF!</definedName>
    <definedName name="AVAIL_POST_COD_1">#REF!</definedName>
    <definedName name="AVAIL_POST_COD_2">#REF!</definedName>
    <definedName name="AVAILABILITY">#REF!</definedName>
    <definedName name="Average_EBITDA_Exit_Multiple">#REF!</definedName>
    <definedName name="B">#REF!</definedName>
    <definedName name="B_">#REF!</definedName>
    <definedName name="B_1">#REF!</definedName>
    <definedName name="B_2">#REF!</definedName>
    <definedName name="B_3">#REF!</definedName>
    <definedName name="B_V_ACTUAL_PRO">#REF!</definedName>
    <definedName name="B_V_MILESTONES">#REF!</definedName>
    <definedName name="B_V_PLANNED_PRO">#REF!</definedName>
    <definedName name="baird">#REF!</definedName>
    <definedName name="BAL">#REF!</definedName>
    <definedName name="BALANCE">#REF!</definedName>
    <definedName name="Balance_Sheet">#REF!</definedName>
    <definedName name="balance_type">1</definedName>
    <definedName name="Balances">#REF!</definedName>
    <definedName name="balancesheet">#REF!</definedName>
    <definedName name="Bank_Debt_U_W_Spread">#REF!</definedName>
    <definedName name="bankdebt">#REF!</definedName>
    <definedName name="Base_Rate">#REF!</definedName>
    <definedName name="basis_2x16">#REF!</definedName>
    <definedName name="basis_7x8">#REF!</definedName>
    <definedName name="Basis_Points">#REF!</definedName>
    <definedName name="BasisPointCor">#REF!</definedName>
    <definedName name="bayatxinc">#REF!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BPROP">#REF!</definedName>
    <definedName name="bcoeff">#REF!</definedName>
    <definedName name="BDV">#REF!</definedName>
    <definedName name="Beauregard">"Check Box 1"</definedName>
    <definedName name="Because" hidden="1">{#N/A,#N/A,TRUE,"TOTAL DISTRIBUTION";#N/A,#N/A,TRUE,"SOUTH";#N/A,#N/A,TRUE,"NORTHEAST";#N/A,#N/A,TRUE,"WEST"}</definedName>
    <definedName name="beg_CWIP">#REF!</definedName>
    <definedName name="begdate">#REF!</definedName>
    <definedName name="BeginDateOut">#REF!</definedName>
    <definedName name="BELL">#REF!</definedName>
    <definedName name="bfc_esc">#REF!</definedName>
    <definedName name="BG_Del" hidden="1">15</definedName>
    <definedName name="BG_Ins" hidden="1">4</definedName>
    <definedName name="BG_Mod" hidden="1">6</definedName>
    <definedName name="BGS_Cost_Scenario">#REF!</definedName>
    <definedName name="BGS_RFP">#REF!</definedName>
    <definedName name="BIADJ">#REF!</definedName>
    <definedName name="Bid_Form_Quant">#REF!</definedName>
    <definedName name="Bid_Form_Sub_Quant">#REF!</definedName>
    <definedName name="bid_price">#REF!</definedName>
    <definedName name="BidformQuant">#REF!</definedName>
    <definedName name="BidformQuantSub">#REF!</definedName>
    <definedName name="Bill">#REF!</definedName>
    <definedName name="BILLDESCRIPTION">#REF!</definedName>
    <definedName name="BLE_Close_Date">#REF!</definedName>
    <definedName name="Blended_Hurdle">#REF!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6" hidden="1">#REF!</definedName>
    <definedName name="BLPH66" hidden="1">#REF!</definedName>
    <definedName name="bma_2x16">#REF!</definedName>
    <definedName name="bma_7x8">#REF!</definedName>
    <definedName name="BOEquipment_Concrete">#REF!</definedName>
    <definedName name="BOEquipment_Costs">#REF!</definedName>
    <definedName name="BOEquipment_Steel">#REF!</definedName>
    <definedName name="BoilerFeedwtrPumpNoiseEmiss">#REF!</definedName>
    <definedName name="BoilerFeedwtrPumpVend">#REF!</definedName>
    <definedName name="BONUS">#REF!</definedName>
    <definedName name="booby" hidden="1">{#N/A,#N/A,TRUE,"TOTAL DISTRIBUTION";#N/A,#N/A,TRUE,"SOUTH";#N/A,#N/A,TRUE,"NORTHEAST";#N/A,#N/A,TRUE,"WEST"}</definedName>
    <definedName name="booby2" hidden="1">{#N/A,#N/A,TRUE,"TOTAL DSBN";#N/A,#N/A,TRUE,"WEST";#N/A,#N/A,TRUE,"SOUTH";#N/A,#N/A,TRUE,"NORTHEAST"}</definedName>
    <definedName name="book2.xls" hidden="1">{#N/A,#N/A,TRUE,"TOTAL DISTRIBUTION";#N/A,#N/A,TRUE,"SOUTH";#N/A,#N/A,TRUE,"NORTHEAST";#N/A,#N/A,TRUE,"WEST"}</definedName>
    <definedName name="book2a\.xls" hidden="1">{#N/A,#N/A,TRUE,"TOTAL DSBN";#N/A,#N/A,TRUE,"WEST";#N/A,#N/A,TRUE,"SOUTH";#N/A,#N/A,TRUE,"NORTHEAST"}</definedName>
    <definedName name="BookType">1</definedName>
    <definedName name="BOPEquipment_Labor">#REF!</definedName>
    <definedName name="Borrowing">#REF!</definedName>
    <definedName name="BOY">#REF!</definedName>
    <definedName name="BR">#REF!</definedName>
    <definedName name="BR_2">#REF!</definedName>
    <definedName name="bra">#REF!</definedName>
    <definedName name="bradtxinc">#REF!</definedName>
    <definedName name="bre">#REF!</definedName>
    <definedName name="BRECP">#REF!</definedName>
    <definedName name="BRECP_II">#REF!</definedName>
    <definedName name="BREH_REC">#REF!</definedName>
    <definedName name="BREOCP">#REF!</definedName>
    <definedName name="BREP_I">#REF!</definedName>
    <definedName name="BREP_II">#REF!</definedName>
    <definedName name="BREP_III">#REF!</definedName>
    <definedName name="BREP_IV">#REF!</definedName>
    <definedName name="BREPIII">#REF!</definedName>
    <definedName name="brick">#REF!</definedName>
    <definedName name="BridgeCrane">#REF!</definedName>
    <definedName name="Brokerage_Fee">#REF!</definedName>
    <definedName name="BS">#REF!</definedName>
    <definedName name="BS_Exch_Rate">#REF!</definedName>
    <definedName name="BTL_06Actual_Essbase">#REF!</definedName>
    <definedName name="btwcols">#REF!,#REF!,#REF!,#REF!,#REF!,#REF!,#REF!,#REF!,#REF!,#REF!,#REF!,#REF!,#REF!,#REF!,#REF!</definedName>
    <definedName name="BU_Table">#REF!</definedName>
    <definedName name="bud" hidden="1">{"summary",#N/A,FALSE,"PCR DIRECTORY"}</definedName>
    <definedName name="BUDACT">#REF!</definedName>
    <definedName name="Budget">#REF!</definedName>
    <definedName name="budgetdata">#REF!</definedName>
    <definedName name="Bulk" hidden="1">{#N/A,#N/A,FALSE,"Sum6 (1)"}</definedName>
    <definedName name="Bundle_Discount">#REF!</definedName>
    <definedName name="BUrole">#REF!</definedName>
    <definedName name="BURoles">#REF!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iness_Activities_Tax">#REF!</definedName>
    <definedName name="Business_Units">#REF!</definedName>
    <definedName name="Butt_Dia">#REF!</definedName>
    <definedName name="BV">#REF!</definedName>
    <definedName name="BV_2">#REF!</definedName>
    <definedName name="bym" hidden="1">{"summary",#N/A,FALSE,"PCR DIRECTORY"}</definedName>
    <definedName name="c_">#REF!</definedName>
    <definedName name="c_1">#REF!</definedName>
    <definedName name="C_5">#REF!</definedName>
    <definedName name="C00_tax_rptBak">#REF!</definedName>
    <definedName name="CA1_">#REF!</definedName>
    <definedName name="CA2_">#REF!</definedName>
    <definedName name="CA3_">#REF!</definedName>
    <definedName name="CAADD">#REF!</definedName>
    <definedName name="Cable_Bus">#REF!</definedName>
    <definedName name="Cable_pick">#REF!</definedName>
    <definedName name="Cable_pick_ACSS">#REF!</definedName>
    <definedName name="Cadastral_Value">#REF!</definedName>
    <definedName name="CAF">#REF!</definedName>
    <definedName name="calc">#REF!</definedName>
    <definedName name="CalcET">#REF!</definedName>
    <definedName name="calculation">#REF!</definedName>
    <definedName name="calitxinc">#REF!</definedName>
    <definedName name="can" hidden="1">{#N/A,#N/A,FALSE,"O&amp;M by processes";#N/A,#N/A,FALSE,"Elec Act vs Bud";#N/A,#N/A,FALSE,"G&amp;A";#N/A,#N/A,FALSE,"BGS";#N/A,#N/A,FALSE,"Res Cost"}</definedName>
    <definedName name="CAP">#REF!</definedName>
    <definedName name="Cap_06Actual_Essbase">#REF!</definedName>
    <definedName name="Cap_Bank_Series_Labor">#REF!</definedName>
    <definedName name="Cap_banks">#REF!</definedName>
    <definedName name="Cap_banks_concrete">#REF!</definedName>
    <definedName name="Cap_banks_labor">#REF!</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ap_Fac_Jan97">#REF!</definedName>
    <definedName name="cap_interest">#REF!</definedName>
    <definedName name="Cap_Rate">#REF!</definedName>
    <definedName name="Capacity_Factor">#REF!</definedName>
    <definedName name="Capacity_Price">#REF!</definedName>
    <definedName name="Capacity_Price_Wind">#REF!</definedName>
    <definedName name="CapacityPrice">#REF!</definedName>
    <definedName name="CapacityRate">HLOOKUP(ProjectYear,tblCapRate,swCaptbl+1)</definedName>
    <definedName name="capBig">#REF!,#REF!,#REF!,#REF!,#REF!,#REF!,#REF!</definedName>
    <definedName name="capc_toggle">#REF!</definedName>
    <definedName name="CAPCALC">#REF!</definedName>
    <definedName name="CAPCOST">#REF!</definedName>
    <definedName name="capData">#REF!</definedName>
    <definedName name="Capex">#REF!</definedName>
    <definedName name="Capital">#REF!</definedName>
    <definedName name="Capital_Gains_Tax">#REF!</definedName>
    <definedName name="capitalc">#REF!</definedName>
    <definedName name="capitalexpenditures">#REF!</definedName>
    <definedName name="capitalp">#REF!</definedName>
    <definedName name="caprate">HLOOKUP(ProjectYear,tblCapRate,swCaptbl+1)</definedName>
    <definedName name="capres">#REF!</definedName>
    <definedName name="capSmall">#REF!,#REF!,#REF!,#REF!,#REF!,#REF!</definedName>
    <definedName name="CAPTI">#REF!</definedName>
    <definedName name="captionslist1">#REF!</definedName>
    <definedName name="captionslist2">#REF!</definedName>
    <definedName name="captionslist3">#REF!</definedName>
    <definedName name="CASAT1">#REF!</definedName>
    <definedName name="CASAT2">#REF!</definedName>
    <definedName name="CaseID1">#REF!</definedName>
    <definedName name="CaseID2">#REF!</definedName>
    <definedName name="CASH">#REF!</definedName>
    <definedName name="CASH_FLOW_FROM_OPERATIONS">#REF!</definedName>
    <definedName name="Cash_Flow_Statement">#REF!</definedName>
    <definedName name="CashFlow">#REF!</definedName>
    <definedName name="cashflowstatement">#REF!</definedName>
    <definedName name="cashsalvage">"j41"</definedName>
    <definedName name="CATEGORY">#N/A</definedName>
    <definedName name="CB">#REF!</definedName>
    <definedName name="cbnusdca">#REF!</definedName>
    <definedName name="CBWorkbookPriority" hidden="1">-988078685</definedName>
    <definedName name="CC">#REF!</definedName>
    <definedName name="CC_2">#REF!</definedName>
    <definedName name="ccash">#REF!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ccccc" hidden="1">{"EXCELHLP.HLP!1802";5;10;5;10;13;13;13;8;5;5;10;14;13;13;13;13;5;10;14;13;5;10;1;2;24}</definedName>
    <definedName name="CCLRR">#REF!</definedName>
    <definedName name="ccoeff">#REF!</definedName>
    <definedName name="cell_data">#REF!,#REF!,#REF!,#REF!,#REF!,#REF!,#REF!,#REF!,#REF!,#REF!,#REF!,#REF!,#REF!,#REF!,#REF!,#REF!,#REF!,#REF!,#REF!,#REF!,#REF!,#REF!</definedName>
    <definedName name="cell_data1">#REF!,#REF!,#REF!,#REF!,#REF!,#REF!,#REF!,#REF!,#REF!,#REF!,#REF!,#REF!,#REF!,#REF!,#REF!,#REF!,#REF!,#REF!</definedName>
    <definedName name="cell_data2">#REF!,#REF!,#REF!,#REF!</definedName>
    <definedName name="CEND5">#REF!</definedName>
    <definedName name="CEP_Amortization">#REF!</definedName>
    <definedName name="CER">#REF!</definedName>
    <definedName name="cf.page">#REF!</definedName>
    <definedName name="CFA">#REF!</definedName>
    <definedName name="CFCAM">#REF!</definedName>
    <definedName name="CFCAO">#REF!</definedName>
    <definedName name="CFCAP">#REF!</definedName>
    <definedName name="CFCBM">#REF!</definedName>
    <definedName name="CFCBO">#REF!</definedName>
    <definedName name="CFCBS">#REF!</definedName>
    <definedName name="CFEAM">#REF!</definedName>
    <definedName name="CFEAO">#REF!</definedName>
    <definedName name="CFEAP">#REF!</definedName>
    <definedName name="CFEBM">#REF!</definedName>
    <definedName name="CFEBO">#REF!</definedName>
    <definedName name="CFEBS">#REF!</definedName>
    <definedName name="CFLO">#REF!</definedName>
    <definedName name="CFLOA">#REF!</definedName>
    <definedName name="CFLOO">#REF!</definedName>
    <definedName name="CG">#REF!</definedName>
    <definedName name="CH_COS" localSheetId="2">#REF!</definedName>
    <definedName name="CH_COS">#REF!</definedName>
    <definedName name="CHANGES">#REF!</definedName>
    <definedName name="Char">#REF!</definedName>
    <definedName name="charlyr">#REF!</definedName>
    <definedName name="charlyr1">#REF!</definedName>
    <definedName name="charlyr2">#REF!</definedName>
    <definedName name="CHART">#REF!</definedName>
    <definedName name="Chart_Comm_1_30">OFFSET(#REF!,0,COUNTA(#REF!)-(#REF!*2)-1,1,(#REF!*2))</definedName>
    <definedName name="Chart_Comm_121_150">OFFSET(#REF!,0,COUNTA(#REF!)-(#REF!*2)-1,1,(#REF!*2))</definedName>
    <definedName name="Chart_Comm_151_180">OFFSET(#REF!,0,COUNTA(#REF!)-(#REF!*2)-1,1,(#REF!*2))</definedName>
    <definedName name="Chart_Comm_181">OFFSET(#REF!,0,COUNTA(#REF!)-(#REF!*2)-1,1,(#REF!*2))</definedName>
    <definedName name="Chart_Comm_31_60">OFFSET(#REF!,0,COUNTA(#REF!)-(#REF!*2)-1,1,(#REF!*2))</definedName>
    <definedName name="Chart_Comm_61_90">OFFSET(#REF!,0,COUNTA(#REF!)-(#REF!*2)-1,1,(#REF!*2))</definedName>
    <definedName name="Chart_Comm_91_120">OFFSET(#REF!,0,COUNTA(#REF!)-(#REF!*2)-1,1,(#REF!*2))</definedName>
    <definedName name="Chart_Comm_CreditBal">OFFSET(#REF!,0,COUNTA(#REF!)-(#REF!*2)-1,1,(#REF!*2))</definedName>
    <definedName name="Chart_Comm_Current">OFFSET(#REF!,0,COUNTA(#REF!)-(#REF!*2)-1,1,(#REF!*2))</definedName>
    <definedName name="Chart_MF_1_30">OFFSET(#REF!,0,COUNTA(#REF!)-(#REF!*2)-1,1,(#REF!*2))</definedName>
    <definedName name="Chart_MF_121_150">OFFSET(#REF!,0,COUNTA(#REF!)-(#REF!*2)-1,1,(#REF!*2))</definedName>
    <definedName name="Chart_MF_151_180">OFFSET(#REF!,0,COUNTA(#REF!)-(#REF!*2)-1,1,(#REF!*2))</definedName>
    <definedName name="Chart_MF_181">OFFSET(#REF!,0,COUNTA(#REF!)-(#REF!*2)-1,1,(#REF!*2))</definedName>
    <definedName name="Chart_MF_31_60">OFFSET(#REF!,0,COUNTA(#REF!)-(#REF!*2)-1,1,(#REF!*2))</definedName>
    <definedName name="Chart_MF_61_90">OFFSET(#REF!,0,COUNTA(#REF!)-(#REF!*2)-1,1,(#REF!*2))</definedName>
    <definedName name="Chart_MF_91_120">OFFSET(#REF!,0,COUNTA(#REF!)-(#REF!*2)-1,1,(#REF!*2))</definedName>
    <definedName name="Chart_MF_CreditBal">OFFSET(#REF!,0,COUNTA(#REF!)-(#REF!*2)-1,1,(#REF!*2))</definedName>
    <definedName name="Chart_MF_Current">OFFSET(#REF!,0,COUNTA(#REF!)-(#REF!*2)-1,1,(#REF!*2))</definedName>
    <definedName name="Chart_Proforma_Comm_Total">OFFSET(#REF!,0,COUNTA(#REF!)-(#REF!*2)-1,1,(#REF!*2))</definedName>
    <definedName name="Chart_Proforma_MF_Total">OFFSET(#REF!,0,COUNTA(#REF!)-(#REF!*2)-1,1,(#REF!*2))</definedName>
    <definedName name="Chart_Proforma_Total">OFFSET(#REF!,0,COUNTA(#REF!)-(#REF!*2)-1,1,(#REF!*2))</definedName>
    <definedName name="Chart_Projection_Aging">OFFSET(#REF!,0,COUNTA(#REF!)-(#REF!*2)-1,1,(#REF!*2))</definedName>
    <definedName name="Chart_Projection_Percent">OFFSET(#REF!,0,COUNTA(#REF!)-(#REF!*2)-1,1,(#REF!*2))</definedName>
    <definedName name="Chart_Projection_Proforma">OFFSET(#REF!,0,COUNTA(#REF!)-(#REF!*2)-1,1,(#REF!*2))</definedName>
    <definedName name="Chart_Projection_Writeoffs">OFFSET(#REF!,0,COUNTA(#REF!)-(#REF!*2)-1,1,(#REF!*2))</definedName>
    <definedName name="Chart_Reserve_Comm_1_30">OFFSET(#REF!,0,COUNTA(#REF!)-(#REF!*2)-2,1,(#REF!*2))</definedName>
    <definedName name="Chart_Reserve_Comm_121_150">OFFSET(#REF!,0,COUNTA(#REF!)-(#REF!*2)-2,1,(#REF!*2))</definedName>
    <definedName name="Chart_Reserve_Comm_151_180">OFFSET(#REF!,0,COUNTA(#REF!)-(#REF!*2)-2,1,(#REF!*2))</definedName>
    <definedName name="Chart_Reserve_Comm_181">OFFSET(#REF!,0,COUNTA(#REF!)-(#REF!*2)-2,1,(#REF!*2))</definedName>
    <definedName name="Chart_Reserve_Comm_31_60">OFFSET(#REF!,0,COUNTA(#REF!)-(#REF!*2)-2,1,(#REF!*2))</definedName>
    <definedName name="Chart_Reserve_Comm_61_90">OFFSET(#REF!,0,COUNTA(#REF!)-(#REF!*2)-2,1,(#REF!*2))</definedName>
    <definedName name="Chart_Reserve_Comm_91_120">OFFSET(#REF!,0,COUNTA(#REF!)-(#REF!*2)-2,1,(#REF!*2))</definedName>
    <definedName name="Chart_Reserve_Comm_CreditBal">OFFSET(#REF!,0,COUNTA(#REF!)-(#REF!*2)-2,1,(#REF!*2))</definedName>
    <definedName name="Chart_Reserve_Comm_Current">OFFSET(#REF!,0,COUNTA(#REF!)-(#REF!*2)-2,1,(#REF!*2))</definedName>
    <definedName name="Chart_Reserve_Comm_Total">OFFSET(#REF!,0,COUNTA(#REF!)-(#REF!*2)-2,1,(#REF!*2))</definedName>
    <definedName name="Chart_Reserve_MF_1_30">OFFSET(#REF!,0,COUNTA(#REF!)-(#REF!*2)-2,1,(#REF!*2))</definedName>
    <definedName name="Chart_Reserve_MF_121_150">OFFSET(#REF!,0,COUNTA(#REF!)-(#REF!*2)-2,1,(#REF!*2))</definedName>
    <definedName name="Chart_Reserve_MF_151_180">OFFSET(#REF!,0,COUNTA(#REF!)-(#REF!*2)-2,1,(#REF!*2))</definedName>
    <definedName name="Chart_Reserve_MF_181">OFFSET(#REF!,0,COUNTA(#REF!)-(#REF!*2)-2,1,(#REF!*2))</definedName>
    <definedName name="Chart_Reserve_MF_31_60">OFFSET(#REF!,0,COUNTA(#REF!)-(#REF!*2)-2,1,(#REF!*2))</definedName>
    <definedName name="Chart_Reserve_MF_61_90">OFFSET(#REF!,0,COUNTA(#REF!)-(#REF!*2)-2,1,(#REF!*2))</definedName>
    <definedName name="Chart_Reserve_MF_91_120">OFFSET(#REF!,0,COUNTA(#REF!)-(#REF!*2)-2,1,(#REF!*2))</definedName>
    <definedName name="Chart_Reserve_MF_CreditBal">OFFSET(#REF!,0,COUNTA(#REF!)-(#REF!*2)-2,1,(#REF!*2))</definedName>
    <definedName name="Chart_Reserve_MF_Current">OFFSET(#REF!,0,COUNTA(#REF!)-(#REF!*2)-2,1,(#REF!*2))</definedName>
    <definedName name="Chart_Reserve_MF_Total">OFFSET(#REF!,0,COUNTA(#REF!)-(#REF!*2)-2,1,(#REF!*2))</definedName>
    <definedName name="Chart_Reserve_Resi_1_30">OFFSET(#REF!,0,COUNTA(#REF!)-(#REF!*2)-2,1,(#REF!*2))</definedName>
    <definedName name="Chart_Reserve_Resi_121_150">OFFSET(#REF!,0,COUNTA(#REF!)-(#REF!*2)-2,1,(#REF!*2))</definedName>
    <definedName name="Chart_Reserve_Resi_151_180">OFFSET(#REF!,0,COUNTA(#REF!)-(#REF!*2)-2,1,(#REF!*2))</definedName>
    <definedName name="Chart_Reserve_Resi_181">OFFSET(#REF!,0,COUNTA(#REF!)-(#REF!*2)-2,1,(#REF!*2))</definedName>
    <definedName name="Chart_Reserve_Resi_31_60">OFFSET(#REF!,0,COUNTA(#REF!)-(#REF!*2)-2,1,(#REF!*2))</definedName>
    <definedName name="Chart_Reserve_Resi_61_90">OFFSET(#REF!,0,COUNTA(#REF!)-(#REF!*2)-2,1,(#REF!*2))</definedName>
    <definedName name="Chart_Reserve_Resi_91_120">OFFSET(#REF!,0,COUNTA(#REF!)-(#REF!*2)-2,1,(#REF!*2))</definedName>
    <definedName name="Chart_Reserve_Resi_CreditBal">OFFSET(#REF!,0,COUNTA(#REF!)-(#REF!*2)-2,1,(#REF!*2))</definedName>
    <definedName name="Chart_Reserve_Resi_Current">OFFSET(#REF!,0,COUNTA(#REF!)-(#REF!*2)-2,1,(#REF!*2))</definedName>
    <definedName name="Chart_Reserve_Resi_Total">OFFSET(#REF!,0,COUNTA(#REF!)-(#REF!*2)-2,1,(#REF!*2))</definedName>
    <definedName name="Chart_Reserve_UnBilled_AR">OFFSET(#REF!,0,COUNTA(#REF!)-(#REF!*2)-2,1,(#REF!*2))</definedName>
    <definedName name="Chart_Resi_1_30">OFFSET(#REF!,0,COUNTA(#REF!)-(#REF!*2)-1,1,(#REF!*2))</definedName>
    <definedName name="Chart_Resi_121_150">OFFSET(#REF!,0,COUNTA(#REF!)-(#REF!*2)-1,1,(#REF!*2))</definedName>
    <definedName name="Chart_Resi_151_180">OFFSET(#REF!,0,COUNTA(#REF!)-(#REF!*2)-1,1,(#REF!*2))</definedName>
    <definedName name="Chart_Resi_181">OFFSET(#REF!,0,COUNTA(#REF!)-(#REF!*2)-1,1,(#REF!*2))</definedName>
    <definedName name="Chart_Resi_31_60">OFFSET(#REF!,0,COUNTA(#REF!)-(#REF!*2)-1,1,(#REF!*2))</definedName>
    <definedName name="Chart_Resi_61_90">OFFSET(#REF!,0,COUNTA(#REF!)-(#REF!*2)-1,1,(#REF!*2))</definedName>
    <definedName name="Chart_Resi_91_120">OFFSET(#REF!,0,COUNTA(#REF!)-(#REF!*2)-1,1,(#REF!*2))</definedName>
    <definedName name="Chart_Resi_CreditBal">OFFSET(#REF!,0,COUNTA(#REF!)-(#REF!*2)-1,1,(#REF!*2))</definedName>
    <definedName name="Chart_Resi_Current">OFFSET(#REF!,0,COUNTA(#REF!)-(#REF!*2)-1,1,(#REF!*2))</definedName>
    <definedName name="Chart_UnBilled_AR">OFFSET(#REF!,0,COUNTA(#REF!)-(#REF!*2)-1,1,(#REF!*2))</definedName>
    <definedName name="ChartAccounts">#REF!</definedName>
    <definedName name="CHIAT">#REF!</definedName>
    <definedName name="cintexp">#REF!</definedName>
    <definedName name="cip">#REF!</definedName>
    <definedName name="CIP_Year">OFFSET(#REF!,0,0,COUNTA(#REF!)-1,1)</definedName>
    <definedName name="CIQWBGuid" hidden="1">"1cbb647e-56c6-4fd6-8155-649f77b34fbe"</definedName>
    <definedName name="Circuit_Breaker">#REF!</definedName>
    <definedName name="Circuit_Breaker_Concrete">#REF!</definedName>
    <definedName name="Circuit_Breaker_Labor">#REF!</definedName>
    <definedName name="Circuit_Breaker_Steel">#REF!</definedName>
    <definedName name="Circuit_Switcher">#REF!</definedName>
    <definedName name="Circuit_Switcher_Concrete">#REF!</definedName>
    <definedName name="Circuit_Switcher_Labor">#REF!</definedName>
    <definedName name="Circuit_Switcher_Steel">#REF!</definedName>
    <definedName name="City">#REF!</definedName>
    <definedName name="CL1_">#REF!</definedName>
    <definedName name="CL2DOSE">#REF!</definedName>
    <definedName name="CL2RESID">#REF!</definedName>
    <definedName name="CLADD">#REF!</definedName>
    <definedName name="Class">OFFSET(#REF!,0,0,COUNTA(#REF!),1)</definedName>
    <definedName name="Clearing">#REF!</definedName>
    <definedName name="ClientMatter" hidden="1">"b1"</definedName>
    <definedName name="Close">#REF!</definedName>
    <definedName name="close_date">#REF!</definedName>
    <definedName name="Closing_date">#REF!</definedName>
    <definedName name="Closing_Month">#REF!</definedName>
    <definedName name="CMBS_Legacy_Long_Loan">#REF!</definedName>
    <definedName name="CMBS_Legacy_Long_Treasury">#REF!</definedName>
    <definedName name="CMBS_Legacy_Short_Treasury">#REF!</definedName>
    <definedName name="CNROW">#N/A</definedName>
    <definedName name="Cnst_Loan_Amt">#REF!</definedName>
    <definedName name="Cnst_Loan_Cmp">#REF!</definedName>
    <definedName name="Cnst_Loan_Input">#REF!</definedName>
    <definedName name="Cnst_Loan_Rec">#REF!</definedName>
    <definedName name="co">230</definedName>
    <definedName name="co_name_line1">#REF!</definedName>
    <definedName name="co_name_line2">#REF!</definedName>
    <definedName name="COA">#REF!</definedName>
    <definedName name="Coal_Efficiency__BTU_LB.">#REF!</definedName>
    <definedName name="Coal_Price____TON">#REF!</definedName>
    <definedName name="COD">#REF!</definedName>
    <definedName name="COD_2012">#REF!</definedName>
    <definedName name="COD_DATE">#REF!</definedName>
    <definedName name="COD_Months">#REF!</definedName>
    <definedName name="CODE">#N/A</definedName>
    <definedName name="Code_WBS">#REF!</definedName>
    <definedName name="COGEN">#REF!</definedName>
    <definedName name="cogen_fuel">#REF!</definedName>
    <definedName name="CoInvAtl">#REF!</definedName>
    <definedName name="CoInvBeg1stQ">#REF!</definedName>
    <definedName name="CoInvBeg2ndQ">#REF!</definedName>
    <definedName name="CoInvCad">#REF!</definedName>
    <definedName name="CoInvCad2">#REF!</definedName>
    <definedName name="CoInvDKB">#REF!</definedName>
    <definedName name="CoInvGtBr">#REF!</definedName>
    <definedName name="CoInvHntgtn">#REF!</definedName>
    <definedName name="coinvirr">#REF!</definedName>
    <definedName name="CoInvKmrt">#REF!</definedName>
    <definedName name="CoInvPhl">#REF!</definedName>
    <definedName name="CoInvTmbl">#REF!</definedName>
    <definedName name="CoIRDen">#REF!</definedName>
    <definedName name="col">#REF!</definedName>
    <definedName name="col_fin">#REF!,#REF!,#REF!,#REF!,#REF!,#REF!,#REF!,#REF!,#REF!</definedName>
    <definedName name="col_percent">#REF!,#REF!,#REF!,#REF!,#REF!</definedName>
    <definedName name="COLDSU">#REF!</definedName>
    <definedName name="Coll_UG_Cable_LF_TO">#REF!</definedName>
    <definedName name="CollectionYard_Spacing">#REF!</definedName>
    <definedName name="cols">#REF!</definedName>
    <definedName name="column_mid">#REF!,#REF!,#REF!</definedName>
    <definedName name="column_mid2">#REF!,#REF!</definedName>
    <definedName name="ColumnCommand">#REF!</definedName>
    <definedName name="ColumnMember">#REF!</definedName>
    <definedName name="Columns">#REF!</definedName>
    <definedName name="COM0">#REF!</definedName>
    <definedName name="CombLiqProps">#REF!</definedName>
    <definedName name="COMFEE">#REF!</definedName>
    <definedName name="COMM_CAPACITY">#REF!</definedName>
    <definedName name="comm_ops_1">#REF!</definedName>
    <definedName name="comm_ops_2">#REF!</definedName>
    <definedName name="Commited">#REF!</definedName>
    <definedName name="CommodityCor">#REF!</definedName>
    <definedName name="COMP">#REF!</definedName>
    <definedName name="Companies">#REF!</definedName>
    <definedName name="compans">#REF!</definedName>
    <definedName name="COMPANY">#REF!</definedName>
    <definedName name="Company_Name">#REF!</definedName>
    <definedName name="COMPARE">#REF!</definedName>
    <definedName name="COMPETITIVE_SET">#REF!</definedName>
    <definedName name="compInc">#REF!</definedName>
    <definedName name="Completed">#REF!</definedName>
    <definedName name="completed2">#REF!</definedName>
    <definedName name="ComRisk_Fcst">#REF!</definedName>
    <definedName name="Concentric_Network__Corp.">"FY99_FY00"</definedName>
    <definedName name="Concrete">#REF!</definedName>
    <definedName name="Condensate" hidden="1">{#N/A,#N/A,FALSE,"Earnings release"}</definedName>
    <definedName name="Conductor">#REF!</definedName>
    <definedName name="Conductor_Bundle">#REF!</definedName>
    <definedName name="Conductor_Bundle_ACSS">#REF!</definedName>
    <definedName name="Conductor_Information">#REF!</definedName>
    <definedName name="Conductor_Information_ACSS">#REF!</definedName>
    <definedName name="Conductor_Pick">#REF!</definedName>
    <definedName name="Conductor_Poles">#REF!</definedName>
    <definedName name="Conductor_Spacing">#REF!</definedName>
    <definedName name="Conduit">#REF!</definedName>
    <definedName name="CONSBILLSTATE">#REF!</definedName>
    <definedName name="CONSOL">#REF!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NSTR">#REF!</definedName>
    <definedName name="CONSTR1">#REF!</definedName>
    <definedName name="Construction_Loan_Closing">#REF!</definedName>
    <definedName name="Construction_Start_Date">#REF!</definedName>
    <definedName name="Consumables">#REF!</definedName>
    <definedName name="Contacts">#REF!</definedName>
    <definedName name="contb">#REF!</definedName>
    <definedName name="CONTIN">#REF!</definedName>
    <definedName name="Contingency">#REF!</definedName>
    <definedName name="contp">#REF!</definedName>
    <definedName name="Contract_Period">#REF!</definedName>
    <definedName name="CONTROL">#REF!</definedName>
    <definedName name="ConversionRate">#REF!</definedName>
    <definedName name="CoolingTowers">#REF!</definedName>
    <definedName name="CoolingTowersVendTable">#REF!</definedName>
    <definedName name="copy1">#REF!</definedName>
    <definedName name="CorporateDiscountRate">#REF!</definedName>
    <definedName name="CorpSec_OM_06Actual_Essbase">#REF!</definedName>
    <definedName name="CORPTAX_DATAMAPDEFINITIONS_DataMap_1" hidden="1">#REF!</definedName>
    <definedName name="CORPTAX_DATAMAPDEFINITIONS_DataMap_2" hidden="1">#REF!</definedName>
    <definedName name="CORPTAX_DATAMAPDEFINITIONS_DataMap_3" hidden="1">#REF!</definedName>
    <definedName name="Corrected_Billing">#REF!</definedName>
    <definedName name="COS">#REF!</definedName>
    <definedName name="cosotxinc">#REF!</definedName>
    <definedName name="COST">#REF!</definedName>
    <definedName name="COST_KW">#REF!</definedName>
    <definedName name="cost_of_good_sold">#REF!</definedName>
    <definedName name="Cost_Savings">#REF!</definedName>
    <definedName name="Cost_Savings_Yearly_Amount">#REF!</definedName>
    <definedName name="cost2001">#REF!</definedName>
    <definedName name="COUNTY">#REF!</definedName>
    <definedName name="Covenants">#REF!</definedName>
    <definedName name="cover">#REF!</definedName>
    <definedName name="coveragecalcs">#REF!</definedName>
    <definedName name="coverages97">#REF!</definedName>
    <definedName name="coverages98">#REF!</definedName>
    <definedName name="coverages99">#REF!</definedName>
    <definedName name="COVERINIT">#REF!</definedName>
    <definedName name="COW">#REF!</definedName>
    <definedName name="CP">#REF!</definedName>
    <definedName name="CPGALTADJ">#REF!</definedName>
    <definedName name="CPGATAX">#REF!</definedName>
    <definedName name="CPGBIADJ">#REF!</definedName>
    <definedName name="CPGRTAX">#REF!</definedName>
    <definedName name="CPGSUM">#REF!</definedName>
    <definedName name="CPGTI">#REF!</definedName>
    <definedName name="CPI">#REF!</definedName>
    <definedName name="CPI_04">#REF!</definedName>
    <definedName name="CPI_05">#REF!</definedName>
    <definedName name="CPI_06">#REF!</definedName>
    <definedName name="CPI_07">#REF!</definedName>
    <definedName name="CPI_08">#REF!</definedName>
    <definedName name="CPI_09">#REF!</definedName>
    <definedName name="CPI_10">#REF!</definedName>
    <definedName name="CPI_11">#REF!</definedName>
    <definedName name="CPI_12">#REF!</definedName>
    <definedName name="Cptl_Expdtr">#REF!</definedName>
    <definedName name="CRCL">#REF!</definedName>
    <definedName name="CRD">#REF!</definedName>
    <definedName name="CRE">#REF!</definedName>
    <definedName name="Credit">#REF!</definedName>
    <definedName name="Credit_at_Closing">#REF!</definedName>
    <definedName name="credit_life">#REF!</definedName>
    <definedName name="CREDIT_LOSS">#REF!</definedName>
    <definedName name="crentinc">#REF!</definedName>
    <definedName name="Cristina_Barrero">#REF!</definedName>
    <definedName name="_xlnm.Criteria">#REF!</definedName>
    <definedName name="Criteria_MI">#REF!</definedName>
    <definedName name="CSTART5">#REF!</definedName>
    <definedName name="CSW_Lease_Rate">#REF!</definedName>
    <definedName name="CSW_MinPayment">#REF!</definedName>
    <definedName name="CSW_Turb">#REF!</definedName>
    <definedName name="CSW_Turbines">#REF!</definedName>
    <definedName name="Ct_Fe2___Fe_OH_2">#REF!</definedName>
    <definedName name="CUM">#REF!</definedName>
    <definedName name="curliabc">#REF!</definedName>
    <definedName name="curliabp">#REF!</definedName>
    <definedName name="CURMTH">#REF!</definedName>
    <definedName name="CURRENCY">#REF!</definedName>
    <definedName name="current">#REF!</definedName>
    <definedName name="Current_Cap_Rate">#REF!</definedName>
    <definedName name="Current_Month">#REF!</definedName>
    <definedName name="Current_sum">#REF!</definedName>
    <definedName name="Current_Year">#REF!</definedName>
    <definedName name="CUSTAR">#REF!</definedName>
    <definedName name="Customer_Refunds_Paid">#REF!</definedName>
    <definedName name="Customers">#REF!</definedName>
    <definedName name="custservcompare0607">#REF!</definedName>
    <definedName name="CUT">#REF!</definedName>
    <definedName name="CUTINS">#REF!</definedName>
    <definedName name="CUYAHOGA_FALLS">#REF!</definedName>
    <definedName name="CV">#REF!</definedName>
    <definedName name="CV_2">#REF!</definedName>
    <definedName name="Cwvu.GREY_ALL." hidden="1">#REF!</definedName>
    <definedName name="cydepr">#REF!</definedName>
    <definedName name="CYEAR">#REF!</definedName>
    <definedName name="D">#REF!</definedName>
    <definedName name="d_">#REF!</definedName>
    <definedName name="D_1">#REF!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ily_pk_vols">#REF!</definedName>
    <definedName name="DAS">#REF!</definedName>
    <definedName name="Data">#REF!</definedName>
    <definedName name="data_3">#REF!</definedName>
    <definedName name="DATA_AREA">#N/A</definedName>
    <definedName name="data_Env">#REF!</definedName>
    <definedName name="data_FIN">#REF!,#REF!,#REF!,#REF!,#REF!,#REF!</definedName>
    <definedName name="Data_Listing">#REF!</definedName>
    <definedName name="data_NonOP">#REF!</definedName>
    <definedName name="data_PER">#REF!,#REF!,#REF!,#REF!,#REF!</definedName>
    <definedName name="data_Prod">#REF!</definedName>
    <definedName name="data_SiteG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006">#REF!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ase_MI">#REF!</definedName>
    <definedName name="DatabaseNameCopy">#REF!</definedName>
    <definedName name="DatabaseNameDG">#REF!</definedName>
    <definedName name="DatabseNameOut">#REF!</definedName>
    <definedName name="DATB6">#REF!</definedName>
    <definedName name="DATE">#REF!</definedName>
    <definedName name="Date_Cnst_Loan">#REF!</definedName>
    <definedName name="Date_Coll_Start">#REF!</definedName>
    <definedName name="Date_Comm_Ops">#REF!</definedName>
    <definedName name="Date_Equip_Del">#REF!</definedName>
    <definedName name="Date_Erec_Complt">#REF!</definedName>
    <definedName name="Date_Erec_Start">#REF!</definedName>
    <definedName name="Date_Fnd_Cmplt">#REF!</definedName>
    <definedName name="Date_Grd_Brk">#REF!</definedName>
    <definedName name="Date_Mech_Complt_End">#REF!</definedName>
    <definedName name="Date_Partial_Yr">#REF!</definedName>
    <definedName name="date_price_table">#REF!</definedName>
    <definedName name="Date_Prj_COD">#REF!</definedName>
    <definedName name="Date_Proj_Start">#REF!</definedName>
    <definedName name="Date_Rd_Start">#REF!</definedName>
    <definedName name="Date_SubS_Energize">#REF!</definedName>
    <definedName name="Date_Term_Loan_Beg">#REF!</definedName>
    <definedName name="Date_Term_Loan_End">#REF!</definedName>
    <definedName name="DATE_TIME">#N/A</definedName>
    <definedName name="Date_TLine_Complt">#REF!</definedName>
    <definedName name="Date_TLine_Start">#REF!</definedName>
    <definedName name="Date_Trans_Start">#REF!</definedName>
    <definedName name="Date_WFarm_Start">#REF!</definedName>
    <definedName name="Date_WTG_Last_Comm">#REF!</definedName>
    <definedName name="date2">#REF!</definedName>
    <definedName name="date44">#REF!</definedName>
    <definedName name="DateAcquisition">#REF!</definedName>
    <definedName name="DateColumn">#REF!</definedName>
    <definedName name="DateColumnRowOut">#REF!</definedName>
    <definedName name="DateComOp">#REF!</definedName>
    <definedName name="DATET">#REF!</definedName>
    <definedName name="david">#REF!,#REF!,#REF!,#REF!,#REF!,#REF!,#REF!</definedName>
    <definedName name="DAYS">#REF!</definedName>
    <definedName name="DAYS_YEAR">#REF!</definedName>
    <definedName name="DaySelection">#REF!</definedName>
    <definedName name="DaysList">#REF!</definedName>
    <definedName name="DCF">#N/A</definedName>
    <definedName name="dd" hidden="1">{#N/A,#N/A,FALSE,"95CAPGRY"}</definedName>
    <definedName name="ddd">#REF!</definedName>
    <definedName name="DDDD">#REF!</definedName>
    <definedName name="dddddd">{#N/A,#N/A,FALSE,"CAPREIT"}</definedName>
    <definedName name="ddddddd">{#N/A,#N/A,FALSE,"CAPREIT"}</definedName>
    <definedName name="DDOWN">#REF!</definedName>
    <definedName name="de">#REF!</definedName>
    <definedName name="Debit">#REF!</definedName>
    <definedName name="debt">#REF!</definedName>
    <definedName name="Debt_Schedule">#REF!</definedName>
    <definedName name="DEBT1">#REF!</definedName>
    <definedName name="debt97">#REF!</definedName>
    <definedName name="debt98">#REF!</definedName>
    <definedName name="debt99">#REF!</definedName>
    <definedName name="debtsenior">#REF!</definedName>
    <definedName name="dec">#REF!</definedName>
    <definedName name="deccwip">#REF!</definedName>
    <definedName name="Decisions">1</definedName>
    <definedName name="DefaultCopy" localSheetId="3">#REF!</definedName>
    <definedName name="DefaultCopy">#REF!</definedName>
    <definedName name="DefaultPaste">#REF!</definedName>
    <definedName name="Deferral_Interest_Rate">#REF!</definedName>
    <definedName name="Deferral_Recovery">#REF!</definedName>
    <definedName name="DefTax">#REF!</definedName>
    <definedName name="DEG_HR">#REF!</definedName>
    <definedName name="DEG_POWER">#REF!</definedName>
    <definedName name="DEGR_NET_CAP">#REF!</definedName>
    <definedName name="delete" hidden="1">{#N/A,#N/A,FALSE,"CURRENT"}</definedName>
    <definedName name="Delivery_Start">#REF!</definedName>
    <definedName name="Delivery_Start_1">#REF!</definedName>
    <definedName name="Delivery_Start_2">#REF!</definedName>
    <definedName name="DELTA" hidden="1">{#N/A,#N/A,FALSE,"Sum6 (1)"}</definedName>
    <definedName name="DEP">#REF!</definedName>
    <definedName name="DEPAMT">#REF!</definedName>
    <definedName name="depreciation">#REF!</definedName>
    <definedName name="Depreciation_Life">#REF!</definedName>
    <definedName name="Depreciation_Period">#REF!</definedName>
    <definedName name="Depreciation_Period_Additions">#REF!</definedName>
    <definedName name="depreciation97">#REF!</definedName>
    <definedName name="depreciation98">#REF!</definedName>
    <definedName name="depreciation99">#REF!</definedName>
    <definedName name="Deprecitaion_Additions">#REF!</definedName>
    <definedName name="DeptDescr">#REF!</definedName>
    <definedName name="DeptDescr2">#REF!</definedName>
    <definedName name="DeptID">#REF!</definedName>
    <definedName name="DeptID2">#REF!</definedName>
    <definedName name="des" hidden="1">{#N/A,#N/A,FALSE,"Transaction Summary-DTW";#N/A,#N/A,FALSE,"Proforma Five Yr";#N/A,#N/A,FALSE,"Occ and Rate"}</definedName>
    <definedName name="DescriptionColumn1">#REF!</definedName>
    <definedName name="DescriptionColumn2">#REF!</definedName>
    <definedName name="DescriptionOut">#REF!</definedName>
    <definedName name="DestDBname">#REF!</definedName>
    <definedName name="DestStudyName">#REF!</definedName>
    <definedName name="DestStudyNameCopy">#REF!</definedName>
    <definedName name="DestUserName">#REF!</definedName>
    <definedName name="detail">#REF!</definedName>
    <definedName name="detail_colB">#REF!,#REF!,#REF!,#REF!,#REF!,#REF!</definedName>
    <definedName name="detail_colS">#REF!,#REF!,#REF!,#REF!,#REF!</definedName>
    <definedName name="detail_data">#REF!,#REF!</definedName>
    <definedName name="DETAIL_EST">#REF!</definedName>
    <definedName name="DEVCOSTS">#REF!</definedName>
    <definedName name="df" hidden="1">{2;#N/A;"R13C16:R17C16";#N/A;"R13C14:R17C15";FALSE;FALSE;FALSE;95;#N/A;#N/A;"R13C19";#N/A;FALSE;FALSE;FALSE;FALSE;#N/A;"";#N/A;FALSE;"";"";#N/A;#N/A;#N/A}</definedName>
    <definedName name="DF_GRID_1">#REF!</definedName>
    <definedName name="dfd">#REF!,#REF!,#REF!,#REF!</definedName>
    <definedName name="DICF">#REF!</definedName>
    <definedName name="DIF_DETAIL">#REF!</definedName>
    <definedName name="DIF_SUM">#REF!</definedName>
    <definedName name="DIF_SUM_SUM">#REF!</definedName>
    <definedName name="diffexpl">#REF!</definedName>
    <definedName name="DIR_HOURS">#REF!</definedName>
    <definedName name="Disconnect_Switch">#REF!</definedName>
    <definedName name="Disconnect_Switch_Concrete">#REF!</definedName>
    <definedName name="Disconnect_Switch_Labor">#REF!</definedName>
    <definedName name="Disconnect_Switch_Steel">#REF!</definedName>
    <definedName name="Discount_Rate">#REF!</definedName>
    <definedName name="discrate">#REF!</definedName>
    <definedName name="DISPATCH">#REF!</definedName>
    <definedName name="DISTR">#REF!</definedName>
    <definedName name="Dividend">#REF!</definedName>
    <definedName name="DLS">#REF!</definedName>
    <definedName name="DMK">#REF!</definedName>
    <definedName name="dmoe" hidden="1">"45E1EZH1GI603A6TQ7A2B7Y0J"</definedName>
    <definedName name="docket_no">#REF!</definedName>
    <definedName name="docket_num">#REF!</definedName>
    <definedName name="DocumentName" hidden="1">"b1"</definedName>
    <definedName name="DocumentNum" hidden="1">"a1"</definedName>
    <definedName name="doge">#REF!,#REF!,#REF!,#REF!</definedName>
    <definedName name="DONE">#REF!</definedName>
    <definedName name="doswtxinc">#REF!</definedName>
    <definedName name="doubtxinc">#REF!</definedName>
    <definedName name="Downtime">#REF!</definedName>
    <definedName name="DP">#REF!</definedName>
    <definedName name="DP_2">#REF!</definedName>
    <definedName name="DPC">#REF!</definedName>
    <definedName name="dr" hidden="1">"45E1COOP3K6ZCCKMU61PY1S6R"</definedName>
    <definedName name="Drop_CWIP">#REF!</definedName>
    <definedName name="ds">#REF!,#REF!,#REF!,#REF!</definedName>
    <definedName name="DSR">#REF!</definedName>
    <definedName name="DSR_FEE">#REF!</definedName>
    <definedName name="DSR_MOS">#REF!</definedName>
    <definedName name="DSUMDATA">#REF!</definedName>
    <definedName name="dukfg">#REF!,#REF!,#REF!,#REF!</definedName>
    <definedName name="Duration_Delta">#REF!</definedName>
    <definedName name="e">#REF!</definedName>
    <definedName name="E_1">#REF!</definedName>
    <definedName name="E_Rate">HLOOKUP(ProjectYear,tblEnergyRate,swEnergytbl+1)</definedName>
    <definedName name="Earning_Amounts">#REF!</definedName>
    <definedName name="EarningsCode_Table">#REF!</definedName>
    <definedName name="ebentxinc">#REF!</definedName>
    <definedName name="EC">#REF!</definedName>
    <definedName name="ECDescr">#REF!</definedName>
    <definedName name="ECDescr2">#REF!</definedName>
    <definedName name="ECID">#REF!</definedName>
    <definedName name="economy">#REF!</definedName>
    <definedName name="EDGERTON">#REF!</definedName>
    <definedName name="eee">#REF!</definedName>
    <definedName name="eeee" hidden="1">{#N/A,#N/A,FALSE,"O&amp;M by processes";#N/A,#N/A,FALSE,"Elec Act vs Bud";#N/A,#N/A,FALSE,"G&amp;A";#N/A,#N/A,FALSE,"BGS";#N/A,#N/A,FALSE,"Res Cost"}</definedName>
    <definedName name="Eff_Tax_Rate">#REF!</definedName>
    <definedName name="EffectiveDate">#REF!</definedName>
    <definedName name="EFOR">#REF!</definedName>
    <definedName name="efr">#REF!,#REF!,#REF!,#REF!</definedName>
    <definedName name="EITF">#REF!</definedName>
    <definedName name="Elapsed">#REF!</definedName>
    <definedName name="elec_tax">#REF!</definedName>
    <definedName name="ELECT">#REF!</definedName>
    <definedName name="Ellwood_City">#REF!</definedName>
    <definedName name="ELMORE">#REF!</definedName>
    <definedName name="Embed_Ratio">#REF!</definedName>
    <definedName name="Embeds">#REF!</definedName>
    <definedName name="emergency">#REF!</definedName>
    <definedName name="EmpDataAllGrps">#REF!</definedName>
    <definedName name="EmpDatabyBU">#REF!</definedName>
    <definedName name="employees">#REF!</definedName>
    <definedName name="en">HLOOKUP(ProjectYear,tblEnergyRate,swEnergytbl+1)</definedName>
    <definedName name="ENCF">#REF!</definedName>
    <definedName name="End_Bal">#REF!</definedName>
    <definedName name="END_DATA">#N/A</definedName>
    <definedName name="End_Date">#REF!</definedName>
    <definedName name="END_MSG">#N/A</definedName>
    <definedName name="EndContractMonthCor">#REF!</definedName>
    <definedName name="EndDateOut">#REF!</definedName>
    <definedName name="EndEffDateCor">#REF!</definedName>
    <definedName name="Energization">#REF!</definedName>
    <definedName name="Energization_1">#REF!</definedName>
    <definedName name="Energization_2">#REF!</definedName>
    <definedName name="Energy">HLOOKUP(ProjectYear,tblEnergyRate,swEnergytbl+1)</definedName>
    <definedName name="Energy2">HLOOKUP(ProjectYear,tblEnergyRate,swEnergytbl+1)</definedName>
    <definedName name="EnergyInflationRate">#REF!</definedName>
    <definedName name="EnergyRate">HLOOKUP(ProjectYear,tblEnergyRate,swEnergytbl+1)</definedName>
    <definedName name="Energyrate1">HLOOKUP(ProjectYear,tblEnergyRate,swEnergytbl+1)</definedName>
    <definedName name="Enthalpy">#REF!</definedName>
    <definedName name="Enthalpy3C">#REF!</definedName>
    <definedName name="Enthalpy3T">#REF!</definedName>
    <definedName name="Enthalpy4C">#REF!</definedName>
    <definedName name="enthalpy4c1">#REF!</definedName>
    <definedName name="Enthalpy4T">#REF!</definedName>
    <definedName name="Entity">OFFSET(#REF!,0,0,COUNTA(#REF!),1)</definedName>
    <definedName name="EntityName">#REF!</definedName>
    <definedName name="EntityNameOut">#REF!</definedName>
    <definedName name="EntityType">OFFSET(#REF!,0,0,COUNTA(#REF!),1)</definedName>
    <definedName name="EntityTypeOut">#REF!</definedName>
    <definedName name="entry">#REF!,#REF!,#REF!,#REF!,#REF!,#REF!</definedName>
    <definedName name="EntryFields">#REF!,#REF!,#REF!,#REF!,#REF!,#REF!</definedName>
    <definedName name="ENVIR">#REF!</definedName>
    <definedName name="Environmental">#REF!</definedName>
    <definedName name="EOY">#REF!</definedName>
    <definedName name="EPMWorkbookOptions_1">"R7UAAB|LCAAAAAAABADtnW1zmkoUgL93pv8h43cVFI1mTDp0ReNcBQqY3DbTYVDXhKmKF0zT/vu7KFFBNKKEsMvOdKYGzq67j|fsC3vOofHlz3Ry8RvajmnNrnNsgcldwNnQGpmzx|vc82KcZ6u5LzefPzXuLfvXwLJ|SfMFEnUuULmZc/XHMa9zT4vF/KpYfHl5KbyUC5b9WCwxDFv8t9dVh09wauTNmbMwZkOYW5cavV0qh7714qIBrNkMDt3"</definedName>
    <definedName name="EPMWorkbookOptions_10" hidden="1">"E5OY4m0EX|yCl9IxOEZxgYxmfCHzJxOn|9V6VqVTRGGloNNdt/LH89L0RnuCpUdpRYkS8elKplecjyKxD6QaBwtQyD4GAY4r0jNAfkKOAwPeknBTl5tWWSgWNBwTN1RBQi|y6iPpRsKWehBbdmT2I8NP4hv94QVN4RE/h4RjzxxFbGM8nhaE1dRN5sHsSeXx4Co83kncElOZQgPQBURzChg|E/B5TfhUWvD/2|IPChhN2PYgSNozJApBY14P07F"</definedName>
    <definedName name="EPMWorkbookOptions_11" hidden="1">"QS9w8lMC1kuJubeCd804VuB/ttdbxYCPH|S48F0wimjWAMEQiuPxeoMhz2Ly6JEUeNK5Uojo12lCrYJx2IFQeX2TwuoTiq2GdxSdfslqinH4H59amnH4nJU6KEGmASaBeS8SDLjvXhOCiNzRjGN0lIEJKiMSxRb2USneqptzJR3srpMc2Ek5ASGEkQmkCQIyCBYJxAmBp9SVzMhkt97LcEqY/9e9CgPvbUxz5lNrtyLN5|C1rGfe23UWg6z|NOI"</definedName>
    <definedName name="EPMWorkbookOptions_12" hidden="1">"z22Sr2tA4IxudXirqHxkCDF3Zo4Z9Lti5oV7HxDgWMbOk/STJrD2auLof/iUg5MoGG7lUoz1fgNXyWDl5ey95b9a2BZv5CVLpYYX6V3b/jlX0ber9boOHeGbRqDCexB|3FTw871z5821UrzFY3/AbMALC1HtQAA"</definedName>
    <definedName name="EPMWorkbookOptions_2" hidden="1">"v1CzwbNtwtrgz4cvypu9201gY3lV0XTSmcPVt629awOn82TaXX9V3oC3bcAxRfUNYQA3K3egtuad/lYF4zzL6g1fo0UL3uBJXGM8nhaE1vaoxDFN0jHlxMB8Wf|oPqICO2o0|yV1e1GVBcT|PjYkDfzaKbjM2jeLn84k5NLYAHt241zr8tWxd9vp8s25F4MtXtDYAL4p7b92aoxGcNc0pnDnLpu4X3TTT8ckgKfXJelnXAayJZd8s7GfYKIbcOF"</definedName>
    <definedName name="EPMWorkbookOptions_3" hidden="1">"R02YuQkju98woijVjAP4uW8duyzQVq16bszq0jirdM21kcqGN1P1DRupH7|RwrtS3Xn5n/PcNlx3kApL6oNYphNw/VsQKOzLrCsOUau1VB2E|xLCvZI2jflBvF1YfQ2p35xPgr29Yc2ou/N2ylWhnDwThfqY64PFca1/O1CoR5xoAlbjS45C4HZfeb/aVCKu4azkKFE2ThcNSD0wEaqELE/DoZKoBEVuW3MD14EH8WHmReEUTtlkUfFRZZODLdH"</definedName>
    <definedName name="EPMWorkbookOptions_4" hidden="1">"fE91d6a0Dbs4dPfjegFGhavZubkOufqTS5gP4d/2ePKNopvdThGIuo/mqTxXcrEY1JaaomrJoUyhRIwHZYS2SLy40df5FW10xaFJu5gGsVjRuOtCeXdJj8A9Puv6ulzH8NwaBl3/NTHkTf1rRD6xzQA2roEcFfTuIi45usu7gFwL2MOJW22q8uacrL9lsuVCsdxx9tvhVT7dTFSjX1vjZV6Mi9|P1ldq5csU6tdHq|uVQLVdcVwo6tld77J9LZi"</definedName>
    <definedName name="EPMWorkbookOptions_5" hidden="1">"B4lrvkB3n99ouncT/d8UsDflmAnx3a6fj95WJFXVRUGjpHykymUW|w1q6uaBs5YuaOtRrZbLEfYel8ROBruLFyBT446Gi2VZ7J9VpsfCm7zGq1JfAUKCz9Vr5Bn4hqNfYV3j3rpH9TasmSfobasvomWRIvAJqm2dPLVdY/Q/FmtlepsSAsU15Zb|o8XritTt9mWKxq8vembPQPYqC4s9kvSM9u4MqvHtBMd6lokw2BuwPqjXuXp|NBiU81yFreU"</definedName>
    <definedName name="EPMWorkbookOptions_6" hidden="1">"H40sjb1RH5UG9XCmVxqMUDPYeRb|iNjWdiME|PcoqK1Kro4FztsyR1bVEnrauMQYO3AW2nGk3hBAuJY8Li7hwlIvvibtMxOj2LlD0jpjZo|/9owsyoxL|o0sKp8PzniJHX8Gx5G3XfSwDJk0HuhAyRK0Y0mPTiqyBvoIIg9N9BE6w6CirXEwseoskUlX0r69i7zUZGwvAY88iPTardXpJnvEQ|PzEJeifWkoISiHT8|4eJtn1id8D5BsFsgWEqZ"</definedName>
    <definedName name="EPMWorkbookOptions_7" hidden="1">"JhNSka3RVe1L7LSY7wLIHhca8YAyEtBMT4pEdV7wRF7UhikppKnqJ6EP16eqdj7xkVMw8ZbSUoEZ|GFHAHkp6RrCfwal8RzgjLiz6UERiY94pxtemXBaUjNTuZPZnYoSFiHw0Ro8UeIeRrTbhQoxiWUcR39VUc1RaWbyWxLCxh2VfcdCtAElW9K7TRJuojc69smvFG8pXg73hIY8JDzQNx5vwtqwrg9hjbOM0qTrGHQ5YQucv9ZkfrNP29vu2o2"</definedName>
    <definedName name="EPMWorkbookOptions_8" hidden="1">"nG5OvDstOv5H|L1f/TTAkx73VciPf3Hs5fa7s66Xq|T21|0Al/9qncEG6x/ufJdw0Z/D9w5kBjsAK210J3pmANzYoaspcOf3R3/4K6xao|XnMv740CP32qTT/hgX7OYAm25rEpVDjR6iLclGOuBVRX3TVbcQCoUiB/IUSuVLAHB/kwkbiCXuANJz6NVIIltkGDOgShHRJjMdEuEgag0uSvkO2KG8wqEIclrUmYDOvcpSasjUiQ|JXGfdFIkQbtp"</definedName>
    <definedName name="EPMWorkbookOptions_9" hidden="1">"444kTVNeT04uQSCBvtQuQH9QhCgIeqYH9yAQ4OZwpjg2OCoUB10L7dUPBAR3GOmZ37zzzORyWEfxT8VkTxd|JkyEL3W8SI4|Js8Mkk5T74AeReJHQk0nCEUFt02919YVAXR5Ffstb4rmPwCSfHkRgY6iZzmBebWmUknjAeKmgeFLaM|rUB5rBWFbovSV8liP7mQsFtMzqnsOi8m9KoHEN3uc6fTpVUw19VB3bkA/yfQ7JL7RI6KXrldRKtXybAY"</definedName>
    <definedName name="EPS">#REF!</definedName>
    <definedName name="Equip_Delivery_Date">#REF!</definedName>
    <definedName name="Equipment_Spacing">#REF!</definedName>
    <definedName name="equity">#REF!</definedName>
    <definedName name="Equity_Sponsor_Participation">#REF!</definedName>
    <definedName name="ER_Table">#REF!</definedName>
    <definedName name="erase" hidden="1">{#N/A,#N/A,TRUE,"TOTAL DISTRIBUTION";#N/A,#N/A,TRUE,"SOUTH";#N/A,#N/A,TRUE,"NORTHEAST";#N/A,#N/A,TRUE,"WEST"}</definedName>
    <definedName name="ERASEERR">#N/A</definedName>
    <definedName name="Erect_Time">#REF!</definedName>
    <definedName name="Erect_Time_1">#REF!</definedName>
    <definedName name="Erect_Time_2">#REF!</definedName>
    <definedName name="EROA">#REF!</definedName>
    <definedName name="ert">#REF!,#REF!,#REF!,#REF!</definedName>
    <definedName name="ert4e" hidden="1">{#N/A,#N/A,TRUE,"TOTAL DISTRIBUTION";#N/A,#N/A,TRUE,"SOUTH";#N/A,#N/A,TRUE,"NORTHEAST";#N/A,#N/A,TRUE,"WEST"}</definedName>
    <definedName name="ESA">#REF!</definedName>
    <definedName name="ESC_BOILER_FUEL">#REF!</definedName>
    <definedName name="ESC_DUCT_FUEL">#REF!</definedName>
    <definedName name="ESC_EXCESS_ELEC">#REF!</definedName>
    <definedName name="ESC_GT_FUEL">#REF!</definedName>
    <definedName name="ESC_HOST_CAP">#REF!</definedName>
    <definedName name="ESC_O_M">#REF!</definedName>
    <definedName name="ESC_STEAM">#REF!</definedName>
    <definedName name="ESC_UTIL">#REF!</definedName>
    <definedName name="ESI">#REF!</definedName>
    <definedName name="esireport">#REF!,#REF!,#REF!,#REF!,#REF!,#REF!,#REF!,#REF!</definedName>
    <definedName name="Ess_300">#REF!</definedName>
    <definedName name="Ess_304">#REF!</definedName>
    <definedName name="EssAliasTable">"Default"</definedName>
    <definedName name="EssLatest">"JAN"</definedName>
    <definedName name="EssOptions">"A3100001100110100000001100000_01008#Missing"</definedName>
    <definedName name="Est_Avoided_Cost">#REF!</definedName>
    <definedName name="EST_COMFEE">#REF!</definedName>
    <definedName name="EST_FINCFEE">#REF!</definedName>
    <definedName name="Est_Life">#REF!</definedName>
    <definedName name="EST_T5">#REF!</definedName>
    <definedName name="EST0">#REF!</definedName>
    <definedName name="Estimate">#REF!</definedName>
    <definedName name="ET">#REF!</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u3q">#REF!,#REF!,#REF!,#REF!</definedName>
    <definedName name="eur">#REF!</definedName>
    <definedName name="EV__LASTREFTIME__" hidden="1">39826.8319444444</definedName>
    <definedName name="evt" hidden="1">{#N/A,#N/A,FALSE,"INPUTDATA";#N/A,#N/A,FALSE,"SUMMARY";#N/A,#N/A,FALSE,"CTAREP";#N/A,#N/A,FALSE,"CTBREP";#N/A,#N/A,FALSE,"TURBEFF";#N/A,#N/A,FALSE,"Condenser Performance"}</definedName>
    <definedName name="EWSF">#REF!</definedName>
    <definedName name="Ex_rate">#REF!</definedName>
    <definedName name="EXAMP">#REF!</definedName>
    <definedName name="exc">#REF!</definedName>
    <definedName name="ExcelFile">#REF!</definedName>
    <definedName name="Exch">#REF!</definedName>
    <definedName name="Exch_Rate">#REF!</definedName>
    <definedName name="EXCH1">#REF!</definedName>
    <definedName name="EXCH10">#REF!</definedName>
    <definedName name="EXCH2">#REF!</definedName>
    <definedName name="EXCH3">#REF!</definedName>
    <definedName name="EXCH4">#REF!</definedName>
    <definedName name="EXCH5">#REF!</definedName>
    <definedName name="EXCH6">#REF!</definedName>
    <definedName name="EXCH7">#REF!</definedName>
    <definedName name="EXCH8">#REF!</definedName>
    <definedName name="EXCH9">#REF!</definedName>
    <definedName name="EXCHANGE">#REF!</definedName>
    <definedName name="EXHIBIT_II">#REF!</definedName>
    <definedName name="EXHIBITII">#REF!</definedName>
    <definedName name="Exit_Year">#REF!</definedName>
    <definedName name="exitcap">#REF!</definedName>
    <definedName name="exitcap2">#REF!</definedName>
    <definedName name="exitcapbuyer">#REF!</definedName>
    <definedName name="exitcapfmv">#REF!</definedName>
    <definedName name="exp">#REF!</definedName>
    <definedName name="Exp_Fcst">#REF!</definedName>
    <definedName name="EXP_OFFSET">#REF!</definedName>
    <definedName name="Exp_return">#REF!</definedName>
    <definedName name="Exp_type">#REF!</definedName>
    <definedName name="ExpandOutputs">#N/A</definedName>
    <definedName name="ExpandVPeriods">#N/A</definedName>
    <definedName name="expensesc">#REF!</definedName>
    <definedName name="ExportFile">#N/A</definedName>
    <definedName name="Exposures">#REF!</definedName>
    <definedName name="ExposuresRev">#REF!</definedName>
    <definedName name="EXPTYPE">#REF!</definedName>
    <definedName name="_xlnm.Extract">#REF!</definedName>
    <definedName name="Extract_MI">#REF!</definedName>
    <definedName name="extrapolated_pk_vols">#REF!</definedName>
    <definedName name="F">#REF!</definedName>
    <definedName name="F_I_">#REF!</definedName>
    <definedName name="fA">#REF!</definedName>
    <definedName name="Fac_Picks">#REF!</definedName>
    <definedName name="factor">#REF!</definedName>
    <definedName name="FandBCostByTotal?">#REF!</definedName>
    <definedName name="FandBRevByTotal?">#REF!</definedName>
    <definedName name="FAS157DataAnchor">#REF!</definedName>
    <definedName name="FAS157RunDate">#REF!</definedName>
    <definedName name="FAS157SponsorName">#REF!</definedName>
    <definedName name="FAS157SummaryAnchor">#REF!</definedName>
    <definedName name="fB">#REF!</definedName>
    <definedName name="FBS">#REF!</definedName>
    <definedName name="FBSwA">#REF!</definedName>
    <definedName name="FCOV">#REF!</definedName>
    <definedName name="FCVS">#REF!</definedName>
    <definedName name="FD">#REF!</definedName>
    <definedName name="fdfdfd">{#N/A,#N/A,FALSE,"CAPREIT"}</definedName>
    <definedName name="fdfdfdf">{#N/A,#N/A,FALSE,"CAPREIT"}</definedName>
    <definedName name="Fe_OH">#REF!</definedName>
    <definedName name="Fe_OH_3">#REF!</definedName>
    <definedName name="Fe2__Fe_CO3">#REF!</definedName>
    <definedName name="feb">#REF!</definedName>
    <definedName name="fed_inc_tax">#REF!</definedName>
    <definedName name="fed_other">#REF!</definedName>
    <definedName name="FED_Tax">#REF!</definedName>
    <definedName name="FEE">#REF!</definedName>
    <definedName name="FeeSched">#REF!</definedName>
    <definedName name="FEESCHED0794">#REF!</definedName>
    <definedName name="felix2">#REF!</definedName>
    <definedName name="fer" hidden="1">{2;#N/A;"R13C16:R17C16";#N/A;"R13C14:R17C15";FALSE;FALSE;FALSE;95;#N/A;#N/A;"R13C19";#N/A;FALSE;FALSE;FALSE;FALSE;#N/A;"";#N/A;FALSE;"";"";#N/A;#N/A;#N/A}</definedName>
    <definedName name="ferf">#REF!,#REF!,#REF!,#REF!</definedName>
    <definedName name="FF">#REF!</definedName>
    <definedName name="fff" hidden="1">{#N/A,#N/A,FALSE,"SUMMARY";#N/A,#N/A,FALSE,"INPUTDATA";#N/A,#N/A,FALSE,"Condenser Performance"}</definedName>
    <definedName name="FFO">#REF!</definedName>
    <definedName name="FFT">#REF!</definedName>
    <definedName name="file">#REF!</definedName>
    <definedName name="FilePath1">#REF!</definedName>
    <definedName name="FilePath2">#REF!</definedName>
    <definedName name="Fin_Cnst_Option_1">#REF!</definedName>
    <definedName name="Fin_Cnst_Option_2">#REF!</definedName>
    <definedName name="Fin_Cnst_Option_3">#REF!</definedName>
    <definedName name="Fin_Cnst_Option_4">#REF!</definedName>
    <definedName name="Fin_Com">#REF!</definedName>
    <definedName name="Fin_Com_1">#REF!</definedName>
    <definedName name="Fin_Com_2">#REF!</definedName>
    <definedName name="Fin_Term_Option_1">#REF!</definedName>
    <definedName name="Fin_Term_Option_2">#REF!</definedName>
    <definedName name="Fin_Term_Option_3">#REF!</definedName>
    <definedName name="Fin_Term_Option_4">#REF!</definedName>
    <definedName name="Finance_Fees_Amort._Period">#REF!</definedName>
    <definedName name="financials">#REF!</definedName>
    <definedName name="financials97">#REF!</definedName>
    <definedName name="financials98">#REF!</definedName>
    <definedName name="financials99">#REF!</definedName>
    <definedName name="Financing_Scenarios">#REF!</definedName>
    <definedName name="FINCFEE">#REF!</definedName>
    <definedName name="findwrn" hidden="1">{#N/A,#N/A,TRUE,"TOTAL DISTRIBUTION";#N/A,#N/A,TRUE,"SOUTH";#N/A,#N/A,TRUE,"NORTHEAST";#N/A,#N/A,TRUE,"WEST"}</definedName>
    <definedName name="findwrnor" hidden="1">{#N/A,#N/A,TRUE,"TOTAL DSBN";#N/A,#N/A,TRUE,"WEST";#N/A,#N/A,TRUE,"SOUTH";#N/A,#N/A,TRUE,"NORTHEAST"}</definedName>
    <definedName name="FINExtractRange">#REF!,#REF!</definedName>
    <definedName name="FINISH" hidden="1">{#N/A,#N/A,TRUE,"TOTAL DISTRIBUTION";#N/A,#N/A,TRUE,"SOUTH";#N/A,#N/A,TRUE,"NORTHEAST";#N/A,#N/A,TRUE,"WEST"}</definedName>
    <definedName name="FINISHDATE">#REF!</definedName>
    <definedName name="FINOptions">"0,0,1,1,1,0,0,-1,0,0,2,0,"</definedName>
    <definedName name="FINSUM">#REF!</definedName>
    <definedName name="FIVE">#REF!</definedName>
    <definedName name="Fix_Exp_Rate">#REF!</definedName>
    <definedName name="fixed">#REF!</definedName>
    <definedName name="Fixed_Cost">#REF!</definedName>
    <definedName name="FIXED_Exp">#REF!</definedName>
    <definedName name="FLHRS">#REF!</definedName>
    <definedName name="FM">#REF!</definedName>
    <definedName name="FO_HOURS">#REF!</definedName>
    <definedName name="For_Bid_Form">#REF!</definedName>
    <definedName name="ForBidForm">#REF!</definedName>
    <definedName name="ForBidFormSub">#REF!</definedName>
    <definedName name="forfeiture">#REF!</definedName>
    <definedName name="Form_926">OFFSET(#REF!,0,0,COUNTA(#REF!),1)</definedName>
    <definedName name="Formwork">#REF!</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_Alloc">#REF!</definedName>
    <definedName name="Fornitori">#REF!</definedName>
    <definedName name="forward">(1.1^0.25)</definedName>
    <definedName name="Fossil_BGS">#REF!</definedName>
    <definedName name="Fossil_Secur_Date">#REF!</definedName>
    <definedName name="fpl">#REF!</definedName>
    <definedName name="fplds">#REF!</definedName>
    <definedName name="fplitxinc">#REF!</definedName>
    <definedName name="FPLPAIDS">#REF!</definedName>
    <definedName name="fplreport">#REF!,#REF!,#REF!,#REF!,#REF!,#REF!,#REF!,#REF!</definedName>
    <definedName name="Framing">#REF!</definedName>
    <definedName name="Framing_labor">#REF!</definedName>
    <definedName name="FranchiseDiscountRate">#REF!</definedName>
    <definedName name="Franci">#REF!</definedName>
    <definedName name="FreeRent">#REF!</definedName>
    <definedName name="FS">#REF!</definedName>
    <definedName name="FSTD">#REF!</definedName>
    <definedName name="FTR">#REF!</definedName>
    <definedName name="fuel">#REF!</definedName>
    <definedName name="fuel_passed">#REF!</definedName>
    <definedName name="FUN">#REF!</definedName>
    <definedName name="FUNCOV">#REF!</definedName>
    <definedName name="FunctionName">#REF!</definedName>
    <definedName name="FunctionNameOut">#REF!</definedName>
    <definedName name="FUND">#REF!</definedName>
    <definedName name="FUNSTD">#REF!</definedName>
    <definedName name="FX">#REF!</definedName>
    <definedName name="fxrates">#REF!</definedName>
    <definedName name="FY">98</definedName>
    <definedName name="G">#REF!</definedName>
    <definedName name="GA">#REF!</definedName>
    <definedName name="GAAP_Other">#REF!</definedName>
    <definedName name="gain">#REF!</definedName>
    <definedName name="GainType">OFFSET(#REF!,0,0,COUNTA(#REF!),1)</definedName>
    <definedName name="GALION">#REF!</definedName>
    <definedName name="GAS">#REF!</definedName>
    <definedName name="gas_curve_for_extrapolation">#REF!</definedName>
    <definedName name="GasNumberPrint">#REF!</definedName>
    <definedName name="gbp">#REF!</definedName>
    <definedName name="GC">#REF!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efor">#REF!</definedName>
    <definedName name="GEN">#REF!</definedName>
    <definedName name="GENA">#REF!</definedName>
    <definedName name="GENERAL_INSTRUCTIONS_AND_RECOMMENDED_WORK_STEPS">#REF!</definedName>
    <definedName name="GeneralInflationRate">#REF!</definedName>
    <definedName name="generation">#REF!</definedName>
    <definedName name="GenLedger">#REF!</definedName>
    <definedName name="GENOA">#REF!</definedName>
    <definedName name="GENOA_NORTH">#REF!</definedName>
    <definedName name="GENOA_SOUTH">#REF!</definedName>
    <definedName name="GenStepUpXfmr">#REF!</definedName>
    <definedName name="GES">#REF!</definedName>
    <definedName name="ggg" hidden="1">{#N/A,#N/A,FALSE,"T COST";#N/A,#N/A,FALSE,"COST_FH"}</definedName>
    <definedName name="GGGG">#REF!</definedName>
    <definedName name="gggggggggg" hidden="1">{#N/A,#N/A,FALSE,"Aging Summary";#N/A,#N/A,FALSE,"Ratio Analysis";#N/A,#N/A,FALSE,"Test 120 Day Accts";#N/A,#N/A,FALSE,"Tickmarks"}</definedName>
    <definedName name="GH_Royalty">#REF!</definedName>
    <definedName name="GH_Share_of_Equity">#REF!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GOTOCommentary">#REF!</definedName>
    <definedName name="GotoCover">#REF!</definedName>
    <definedName name="GOTODetail">#REF!</definedName>
    <definedName name="GOTOFootnotes">#REF!</definedName>
    <definedName name="GOTOGraph">#REF!</definedName>
    <definedName name="GOTOTrend">#REF!</definedName>
    <definedName name="GPOWER">#REF!</definedName>
    <definedName name="GPSplit">OFFSET(#REF!,0,0,COUNTA(#REF!),1)</definedName>
    <definedName name="gr_power">#REF!</definedName>
    <definedName name="GRAFTON">#REF!</definedName>
    <definedName name="Graph">#REF!,#REF!,#REF!,#REF!</definedName>
    <definedName name="Grid">#REF!</definedName>
    <definedName name="Ground_Grid">#REF!</definedName>
    <definedName name="group">#REF!</definedName>
    <definedName name="Grove_City">#REF!</definedName>
    <definedName name="Growth_Est">#REF!</definedName>
    <definedName name="grp_Env">#REF!</definedName>
    <definedName name="grp_NonOP">#REF!</definedName>
    <definedName name="grp_Prod">#REF!</definedName>
    <definedName name="grp_SiteGA">#REF!</definedName>
    <definedName name="GRP_Supplies">#REF!</definedName>
    <definedName name="GRPCALC">#REF!</definedName>
    <definedName name="GRPTI">#REF!</definedName>
    <definedName name="Grubbing">#REF!</definedName>
    <definedName name="Grubbing_Costs">#REF!</definedName>
    <definedName name="Grwth_Rate">#REF!</definedName>
    <definedName name="gsCapacity_rate">#REF!</definedName>
    <definedName name="GSOF">#REF!</definedName>
    <definedName name="GSTD">#REF!</definedName>
    <definedName name="GTcommodityCor">#REF!</definedName>
    <definedName name="GTFUEL">#REF!</definedName>
    <definedName name="GTHR">#REF!</definedName>
    <definedName name="GTPOWER">#REF!</definedName>
    <definedName name="GUPTC">#REF!</definedName>
    <definedName name="H">#REF!</definedName>
    <definedName name="h2_alloc">#REF!</definedName>
    <definedName name="h2_merchant">#REF!</definedName>
    <definedName name="h2_prod">#REF!</definedName>
    <definedName name="h2_top">#REF!</definedName>
    <definedName name="H2O">#REF!</definedName>
    <definedName name="Haarlem">#REF!</definedName>
    <definedName name="Haircut">#REF!</definedName>
    <definedName name="HASKINS">#REF!</definedName>
    <definedName name="HB">#REF!</definedName>
    <definedName name="HB_2">#REF!</definedName>
    <definedName name="HCP">#REF!</definedName>
    <definedName name="hd" hidden="1">{#N/A,#N/A,FALSE,"Aging Summary";#N/A,#N/A,FALSE,"Ratio Analysis";#N/A,#N/A,FALSE,"Test 120 Day Accts";#N/A,#N/A,FALSE,"Tickmarks"}</definedName>
    <definedName name="HDD">#REF!</definedName>
    <definedName name="HDLGSTI">#REF!</definedName>
    <definedName name="HEADER">#REF!</definedName>
    <definedName name="HeaderRowOut">#REF!</definedName>
    <definedName name="Heatrate">#REF!</definedName>
    <definedName name="HELD">#REF!</definedName>
    <definedName name="hello" hidden="1">{#N/A,#N/A,TRUE,"Facility-Input";#N/A,#N/A,TRUE,"Graphs";#N/A,#N/A,TRUE,"TOTAL"}</definedName>
    <definedName name="help">#REF!</definedName>
    <definedName name="henryhub">#REF!</definedName>
    <definedName name="HERE">#REF!</definedName>
    <definedName name="HERE1">#REF!</definedName>
    <definedName name="HERE1A">#REF!</definedName>
    <definedName name="HERE2">#REF!</definedName>
    <definedName name="HERE3">#REF!</definedName>
    <definedName name="HERE4">#REF!</definedName>
    <definedName name="HERE5">#REF!</definedName>
    <definedName name="HERE6">#REF!</definedName>
    <definedName name="HEREA">#REF!</definedName>
    <definedName name="hhh" hidden="1">{"detail305",#N/A,FALSE,"BI-305"}</definedName>
    <definedName name="hhhgj">#REF!</definedName>
    <definedName name="hi" hidden="1">{#N/A,#N/A,FALSE,"Aging Summary";#N/A,#N/A,FALSE,"Ratio Analysis";#N/A,#N/A,FALSE,"Test 120 Day Accts";#N/A,#N/A,FALSE,"Tickmarks"}</definedName>
    <definedName name="high" hidden="1">{#N/A,#N/A,TRUE,"TOTAL DSBN";#N/A,#N/A,TRUE,"WEST";#N/A,#N/A,TRUE,"SOUTH";#N/A,#N/A,TRUE,"NORTHEAST"}</definedName>
    <definedName name="High_EBITDA_Exit_Multiple">#REF!</definedName>
    <definedName name="HighSum" hidden="1">{#N/A,#N/A,TRUE,"TOTAL DISTRIBUTION";#N/A,#N/A,TRUE,"SOUTH";#N/A,#N/A,TRUE,"NORTHEAST";#N/A,#N/A,TRUE,"WEST"}</definedName>
    <definedName name="HISTORICAL_YEAR_DATE">#REF!</definedName>
    <definedName name="HISTORICAL_YEAR_X">#REF!</definedName>
    <definedName name="History">#REF!</definedName>
    <definedName name="HLDGSCALC">#REF!</definedName>
    <definedName name="HoldCoSplit">OFFSET(#REF!,0,0,COUNTA(#REF!),1)</definedName>
    <definedName name="home">#REF!</definedName>
    <definedName name="HOST_DEMAND">#REF!</definedName>
    <definedName name="HOST_HOURS">#REF!</definedName>
    <definedName name="HotelName">#REF!</definedName>
    <definedName name="HOTSU">#REF!</definedName>
    <definedName name="hourending">#REF!</definedName>
    <definedName name="Hourly_Rate">#REF!</definedName>
    <definedName name="HP">#REF!</definedName>
    <definedName name="HR">#REF!</definedName>
    <definedName name="hrcompare0607">#REF!</definedName>
    <definedName name="HRS">#REF!</definedName>
    <definedName name="Hrsprmo">#REF!</definedName>
    <definedName name="HUBBARD">#REF!</definedName>
    <definedName name="HW02AJE1">#REF!</definedName>
    <definedName name="HW02AJE2">#REF!</definedName>
    <definedName name="HW02AJE3">#REF!</definedName>
    <definedName name="HW02AJE4">#REF!</definedName>
    <definedName name="HW02AJE5">#REF!</definedName>
    <definedName name="HW02AJE6">#REF!</definedName>
    <definedName name="HW02AJE7">#REF!</definedName>
    <definedName name="HW02AJE8">#REF!</definedName>
    <definedName name="hwpcoc">#REF!</definedName>
    <definedName name="hwpcoc2">#REF!</definedName>
    <definedName name="hyp8txinc">#REF!</definedName>
    <definedName name="hyp9txinc">#REF!</definedName>
    <definedName name="i">#REF!</definedName>
    <definedName name="I_DiscountRateCF">#REF!</definedName>
    <definedName name="IBI_Tax_Abatement">#REF!</definedName>
    <definedName name="IBI_Tax_Basis">#REF!</definedName>
    <definedName name="icap">#REF!</definedName>
    <definedName name="ICIO_Tax">#REF!</definedName>
    <definedName name="ICIO_Tax_Abatement">#REF!</definedName>
    <definedName name="ICOL">#N/A</definedName>
    <definedName name="impetxinc">#REF!</definedName>
    <definedName name="ImportFile">#N/A</definedName>
    <definedName name="ImportListDG">#REF!</definedName>
    <definedName name="IMPORTO">#REF!</definedName>
    <definedName name="ImportOut">#REF!</definedName>
    <definedName name="INC">#REF!</definedName>
    <definedName name="Include">#REF!</definedName>
    <definedName name="IncludeCor">#REF!</definedName>
    <definedName name="INCOME">#REF!</definedName>
    <definedName name="Income_Statement">#REF!</definedName>
    <definedName name="incomestatement">#REF!</definedName>
    <definedName name="IncomeStreamNumber">OFFSET(#REF!,0,0,COUNTA(#REF!),1)</definedName>
    <definedName name="incr">#REF!=0</definedName>
    <definedName name="incr_post">#REF!</definedName>
    <definedName name="incr_pre">#REF!</definedName>
    <definedName name="Incrementi_singoli_97">#REF!</definedName>
    <definedName name="index">#REF!</definedName>
    <definedName name="Inflation">#REF!</definedName>
    <definedName name="Inflation_Factor">#REF!</definedName>
    <definedName name="Initial_Billing">#REF!</definedName>
    <definedName name="ink">#REF!,#REF!,#REF!,#REF!</definedName>
    <definedName name="INP1W">#REF!</definedName>
    <definedName name="INP1WO">#REF!</definedName>
    <definedName name="INP2W">#REF!</definedName>
    <definedName name="INP2WO">#REF!</definedName>
    <definedName name="INP3W">#REF!</definedName>
    <definedName name="INP3WO">#REF!</definedName>
    <definedName name="INP4W">#REF!</definedName>
    <definedName name="INP4WO">#REF!</definedName>
    <definedName name="INP5W">#REF!</definedName>
    <definedName name="INP5WO">#REF!</definedName>
    <definedName name="INP6W">#REF!</definedName>
    <definedName name="INP6WO">#REF!</definedName>
    <definedName name="INP7W">#REF!</definedName>
    <definedName name="INP7WO">#REF!</definedName>
    <definedName name="INP8W">#REF!</definedName>
    <definedName name="INP8WO">#REF!</definedName>
    <definedName name="INPUT">#REF!</definedName>
    <definedName name="INPW">#REF!</definedName>
    <definedName name="INS">#REF!</definedName>
    <definedName name="Ins_per_Annum">#REF!</definedName>
    <definedName name="INSERT1">#REF!</definedName>
    <definedName name="INSERT2">#REF!</definedName>
    <definedName name="Insulator">#REF!</definedName>
    <definedName name="Insulator_Column">#REF!</definedName>
    <definedName name="Insulator_Costs">#REF!</definedName>
    <definedName name="Insulator_Labor">#REF!</definedName>
    <definedName name="Insulator_Type">#REF!</definedName>
    <definedName name="Insurance___000">#REF!</definedName>
    <definedName name="insvc">#REF!</definedName>
    <definedName name="INT_INC">#REF!</definedName>
    <definedName name="INT_RATE">#REF!</definedName>
    <definedName name="intang_afudc910">#REF!</definedName>
    <definedName name="interest_formulas">#REF!</definedName>
    <definedName name="Interest_on_Cash_Balance">#REF!</definedName>
    <definedName name="Interest_Rate">#REF!</definedName>
    <definedName name="InterestOnlyMortgageTerm">#REF!</definedName>
    <definedName name="International_Assets_Book_Basis">#REF!</definedName>
    <definedName name="International_Assets_Gross_Proceeds">#REF!</definedName>
    <definedName name="IntervalCor">#REF!</definedName>
    <definedName name="INTQ">#REF!</definedName>
    <definedName name="INTY">#REF!</definedName>
    <definedName name="Inv_Duration">#REF!</definedName>
    <definedName name="INV_Past_Col">#REF!</definedName>
    <definedName name="Inv225N.Mich">#REF!</definedName>
    <definedName name="InvAtl">#REF!</definedName>
    <definedName name="InvBeg1stQ">#REF!</definedName>
    <definedName name="InvBeg2ndQ">#REF!</definedName>
    <definedName name="InvCad">#REF!</definedName>
    <definedName name="InvCad2">#REF!</definedName>
    <definedName name="InvCentCity">#REF!</definedName>
    <definedName name="InvColSq">#REF!</definedName>
    <definedName name="InverterInitalSP">#REF!</definedName>
    <definedName name="Invertersize">#REF!</definedName>
    <definedName name="Investment_Approval_Date">#REF!</definedName>
    <definedName name="InvestmentID">OFFSET(#REF!,0,0,COUNTA(#REF!),1)</definedName>
    <definedName name="investmentsc">#REF!</definedName>
    <definedName name="investmentsp">#REF!</definedName>
    <definedName name="InvFtMag">#REF!</definedName>
    <definedName name="InvGtBr">#REF!</definedName>
    <definedName name="InvHntgtn">#REF!</definedName>
    <definedName name="INVOICE">#REF!</definedName>
    <definedName name="InvPhl">#REF!</definedName>
    <definedName name="InvPreston">#REF!</definedName>
    <definedName name="InvRDen">#REF!</definedName>
    <definedName name="InvSFHyatt">#REF!</definedName>
    <definedName name="InvStoneCrest">#REF!</definedName>
    <definedName name="ipo" hidden="1">{#N/A,#N/A,FALSE,"Aging Summary";#N/A,#N/A,FALSE,"Ratio Analysis";#N/A,#N/A,FALSE,"Test 120 Day Accts";#N/A,#N/A,FALSE,"Tickmarks"}</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"c100"</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"c360"</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42728.1988773148</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ICE_OVER_BVPS" hidden="1">"c1026"</definedName>
    <definedName name="IQ_PRICE_OVER_LTM_EPS" hidden="1">"c1029"</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D40" hidden="1">"$D$41:$D$2543"</definedName>
    <definedName name="IQRD41" hidden="1">"$D$42:$D$2544"</definedName>
    <definedName name="IQRE41" hidden="1">"$E$42:$E$2544"</definedName>
    <definedName name="IRATE">#REF!</definedName>
    <definedName name="Iron">#REF!</definedName>
    <definedName name="IROW">#N/A</definedName>
    <definedName name="IRR">#REF!</definedName>
    <definedName name="IRR_Analysis">#REF!</definedName>
    <definedName name="IRR_Delta">#REF!</definedName>
    <definedName name="IRR_Delta_Wind">#REF!</definedName>
    <definedName name="IRR10B">#REF!</definedName>
    <definedName name="IRROUT">#REF!</definedName>
    <definedName name="itc">#REF!</definedName>
    <definedName name="j">#REF!</definedName>
    <definedName name="jan">#REF!</definedName>
    <definedName name="je">#REF!</definedName>
    <definedName name="JE_S">#REF!</definedName>
    <definedName name="jean">#REF!,#REF!,#REF!,#REF!</definedName>
    <definedName name="jeentry912">#REF!</definedName>
    <definedName name="jeform">#REF!</definedName>
    <definedName name="JEG">#REF!</definedName>
    <definedName name="JEH">#REF!</definedName>
    <definedName name="jentry">#REF!</definedName>
    <definedName name="jentry89">#REF!</definedName>
    <definedName name="jentry90">#REF!</definedName>
    <definedName name="jentry91">#REF!</definedName>
    <definedName name="jentry92">#REF!</definedName>
    <definedName name="JEs">#REF!,#REF!,#REF!,#REF!,#REF!,#REF!,#REF!,#REF!,#REF!,#REF!,#REF!,#REF!,#REF!,#REF!,#REF!,#REF!,#REF!,#REF!,#REF!,#REF!</definedName>
    <definedName name="JESUS" hidden="1">{#N/A,#N/A,TRUE,"Facility-Input";#N/A,#N/A,TRUE,"Graphs";#N/A,#N/A,TRUE,"TOTAL"}</definedName>
    <definedName name="JGM">#REF!</definedName>
    <definedName name="jh" hidden="1">{#N/A,#N/A,FALSE,"Aging Summary";#N/A,#N/A,FALSE,"Ratio Analysis";#N/A,#N/A,FALSE,"Test 120 Day Accts";#N/A,#N/A,FALSE,"Tickmarks"}</definedName>
    <definedName name="jhfg">#N/A</definedName>
    <definedName name="JHG">#REF!</definedName>
    <definedName name="jj">#REF!,#REF!,#REF!,#REF!</definedName>
    <definedName name="jjj" hidden="1">{#N/A,#N/A,FALSE,"INPUTDATA";#N/A,#N/A,FALSE,"SUMMARY";#N/A,#N/A,FALSE,"CTAREP";#N/A,#N/A,FALSE,"CTBREP";#N/A,#N/A,FALSE,"PMG4ST86";#N/A,#N/A,FALSE,"TURBEFF";#N/A,#N/A,FALSE,"Condenser Performance"}</definedName>
    <definedName name="JLB">#REF!</definedName>
    <definedName name="jo">#N/A</definedName>
    <definedName name="JOBNO">#REF!</definedName>
    <definedName name="jonetxinc">#REF!</definedName>
    <definedName name="JPH">#REF!</definedName>
    <definedName name="JTP">#REF!</definedName>
    <definedName name="july">#REF!</definedName>
    <definedName name="Jun">#REF!</definedName>
    <definedName name="june">#REF!</definedName>
    <definedName name="JV1_38_90">#REF!</definedName>
    <definedName name="jvirr">#REF!</definedName>
    <definedName name="jyoti2">#REF!</definedName>
    <definedName name="k">#REF!</definedName>
    <definedName name="K1_">#REF!</definedName>
    <definedName name="K1P">#REF!</definedName>
    <definedName name="K2_">#REF!</definedName>
    <definedName name="K2P">#REF!</definedName>
    <definedName name="kerntxinc">#REF!</definedName>
    <definedName name="key">#REF!</definedName>
    <definedName name="KeyCon_Close_Date">#REF!</definedName>
    <definedName name="KeyControlFigure">#REF!</definedName>
    <definedName name="Keys">#REF!</definedName>
    <definedName name="kfpartner">#REF!</definedName>
    <definedName name="kk">#REF!</definedName>
    <definedName name="kkk" hidden="1">{#N/A,#N/A,FALSE,"INPUTDATA";#N/A,#N/A,FALSE,"SUMMARY";#N/A,#N/A,FALSE,"CTAREP";#N/A,#N/A,FALSE,"CTBREP";#N/A,#N/A,FALSE,"TURBEFF";#N/A,#N/A,FALSE,"Condenser Performance"}</definedName>
    <definedName name="KMD">#REF!</definedName>
    <definedName name="ko" hidden="1">{#N/A,#N/A,FALSE,"Aging Summary";#N/A,#N/A,FALSE,"Ratio Analysis";#N/A,#N/A,FALSE,"Test 120 Day Accts";#N/A,#N/A,FALSE,"Tickmarks"}</definedName>
    <definedName name="KS">#REF!</definedName>
    <definedName name="KSP">#REF!</definedName>
    <definedName name="Kva_Column">#REF!</definedName>
    <definedName name="kW">#REF!</definedName>
    <definedName name="KWP">#REF!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BEL_BLK">#N/A</definedName>
    <definedName name="LABEL_CK0">#N/A</definedName>
    <definedName name="LABEL_CK1">#N/A</definedName>
    <definedName name="LABEL_CK2">#N/A</definedName>
    <definedName name="LABEL_CK3">#N/A</definedName>
    <definedName name="LABEL_ERR">#N/A</definedName>
    <definedName name="LABEL_ERR_MSG">#N/A</definedName>
    <definedName name="Labor">#REF!</definedName>
    <definedName name="Labor____of_People">#REF!</definedName>
    <definedName name="Labor_Impact">#REF!</definedName>
    <definedName name="Labor_Index">#REF!</definedName>
    <definedName name="labor2001">#REF!</definedName>
    <definedName name="labor2002">#REF!</definedName>
    <definedName name="labor2003">#REF!</definedName>
    <definedName name="labor2004">#REF!</definedName>
    <definedName name="labor2005">#REF!</definedName>
    <definedName name="LaborAnglePole">#REF!</definedName>
    <definedName name="LaborInfl">#REF!</definedName>
    <definedName name="LaborPole">#REF!</definedName>
    <definedName name="Lallo">#REF!</definedName>
    <definedName name="LAlloc">#REF!</definedName>
    <definedName name="Lamar_Alloc">#REF!</definedName>
    <definedName name="Land_Lease">#REF!</definedName>
    <definedName name="Land_Required">#REF!</definedName>
    <definedName name="LastRow1">#REF!</definedName>
    <definedName name="LastRow2">#REF!</definedName>
    <definedName name="LastRowA">4</definedName>
    <definedName name="LayoutOut">#REF!</definedName>
    <definedName name="LB0">#REF!</definedName>
    <definedName name="lborefin">LEFT(#REF!)="Y"</definedName>
    <definedName name="LCPI_04">#REF!</definedName>
    <definedName name="LCPI_05">#REF!</definedName>
    <definedName name="LCPI_06">#REF!</definedName>
    <definedName name="LCPI_07">#REF!</definedName>
    <definedName name="LCPI_08">#REF!</definedName>
    <definedName name="LCPI_09">#REF!</definedName>
    <definedName name="LCPI08">#REF!</definedName>
    <definedName name="LEAD">#REF!</definedName>
    <definedName name="LEAD_2">#REF!</definedName>
    <definedName name="LEVEL">#REF!</definedName>
    <definedName name="lew" hidden="1">{#N/A,#N/A,FALSE,"INPUTDATA";#N/A,#N/A,FALSE,"SUMMARY"}</definedName>
    <definedName name="LHMonth">#REF!</definedName>
    <definedName name="LHYear">#REF!</definedName>
    <definedName name="Library" hidden="1">"a1"</definedName>
    <definedName name="Life">#REF!</definedName>
    <definedName name="limcount" hidden="1">1</definedName>
    <definedName name="Limestone_Cost____ton">#REF!</definedName>
    <definedName name="Limestone_Usage__tons_MWH">#REF!</definedName>
    <definedName name="Line_Losses">#REF!</definedName>
    <definedName name="Lines">#REF!</definedName>
    <definedName name="LiqProps">#REF!</definedName>
    <definedName name="Liquids" hidden="1">{#N/A,#N/A,FALSE,"Earnings release"}</definedName>
    <definedName name="LIST">#REF!</definedName>
    <definedName name="List_Ancillary_Cases">#REF!</definedName>
    <definedName name="List_CnstFin_Cases">#REF!</definedName>
    <definedName name="List_CnstFund_Cases">#REF!</definedName>
    <definedName name="List_CnstPreFin_Cases">#REF!</definedName>
    <definedName name="List_MajMaint_Cases">#REF!</definedName>
    <definedName name="List_Market_Cases">#REF!</definedName>
    <definedName name="List_PropTax_Cases">#REF!</definedName>
    <definedName name="List_Sensitivity_Cases">#REF!</definedName>
    <definedName name="List_TermFin_Cases">#REF!</definedName>
    <definedName name="List_TermFund_Cases">#REF!</definedName>
    <definedName name="List_TermRsv_Cases">#REF!</definedName>
    <definedName name="LJG">#REF!</definedName>
    <definedName name="LJK">#REF!</definedName>
    <definedName name="LKK">#REF!</definedName>
    <definedName name="lll" hidden="1">{#N/A,#N/A,FALSE,"INPUTDATA";#N/A,#N/A,FALSE,"SUMMARY";#N/A,#N/A,FALSE,"CTAREP";#N/A,#N/A,FALSE,"CTBREP";#N/A,#N/A,FALSE,"TURBEFF";#N/A,#N/A,FALSE,"Condenser Performance"}</definedName>
    <definedName name="LNG_Tank_Lease">#REF!</definedName>
    <definedName name="LNSallo">#REF!</definedName>
    <definedName name="loan">#REF!</definedName>
    <definedName name="LOAN_CONST">#REF!</definedName>
    <definedName name="LOAN_FEE">#REF!</definedName>
    <definedName name="loanpayc">#REF!</definedName>
    <definedName name="loanpayp">#REF!</definedName>
    <definedName name="loanrecc">#REF!</definedName>
    <definedName name="loanrecp">#REF!</definedName>
    <definedName name="LOC">#REF!</definedName>
    <definedName name="location">#REF!</definedName>
    <definedName name="Location2">#REF!</definedName>
    <definedName name="LocationColumn1">#REF!</definedName>
    <definedName name="LocationColumn2">#REF!</definedName>
    <definedName name="LocationDescr">#REF!</definedName>
    <definedName name="LocationDescr2">#REF!</definedName>
    <definedName name="Locations">#REF!</definedName>
    <definedName name="Locativa">#REF!</definedName>
    <definedName name="LocTbl">#REF!</definedName>
    <definedName name="LODI">#REF!</definedName>
    <definedName name="LogReturnsCor">#REF!</definedName>
    <definedName name="louirr">#REF!</definedName>
    <definedName name="Low_EBITDA_Exit_Multiple">#REF!</definedName>
    <definedName name="lp">#N/A</definedName>
    <definedName name="lpo" hidden="1">{#N/A,#N/A,FALSE,"Aging Summary";#N/A,#N/A,FALSE,"Ratio Analysis";#N/A,#N/A,FALSE,"Test 120 Day Accts";#N/A,#N/A,FALSE,"Tickmarks"}</definedName>
    <definedName name="LPSplit">OFFSET(#REF!,0,0,COUNTA(#REF!),1)</definedName>
    <definedName name="lslkjd" hidden="1">#REF!</definedName>
    <definedName name="Lst_Price">#REF!</definedName>
    <definedName name="lstBooks_Click">#N/A</definedName>
    <definedName name="LT">#REF!</definedName>
    <definedName name="LTO">#REF!</definedName>
    <definedName name="LTV">#REF!</definedName>
    <definedName name="LUCAS">#REF!</definedName>
    <definedName name="lvlt">#REF!,#REF!,#REF!,#REF!</definedName>
    <definedName name="m">#REF!</definedName>
    <definedName name="MACROS">#REF!</definedName>
    <definedName name="MACRS15_1">#REF!</definedName>
    <definedName name="MACRS15_10">#REF!</definedName>
    <definedName name="MACRS15_11">#REF!</definedName>
    <definedName name="MACRS15_12">#REF!</definedName>
    <definedName name="MACRS15_13">#REF!</definedName>
    <definedName name="MACRS15_14">#REF!</definedName>
    <definedName name="MACRS15_15">#REF!</definedName>
    <definedName name="MACRS15_16">#REF!</definedName>
    <definedName name="MACRS15_2">#REF!</definedName>
    <definedName name="MACRS15_3">#REF!</definedName>
    <definedName name="MACRS15_4">#REF!</definedName>
    <definedName name="MACRS15_5">#REF!</definedName>
    <definedName name="MACRS15_6">#REF!</definedName>
    <definedName name="MACRS15_7">#REF!</definedName>
    <definedName name="MACRS15_8">#REF!</definedName>
    <definedName name="MACRS15_9">#REF!</definedName>
    <definedName name="MACRS5_1">#REF!</definedName>
    <definedName name="MACRS5_2">#REF!</definedName>
    <definedName name="MACRS5_3">#REF!</definedName>
    <definedName name="MACRS5_4">#REF!</definedName>
    <definedName name="MACRS5_5">#REF!</definedName>
    <definedName name="MACRS5_6">#REF!</definedName>
    <definedName name="Main_auto_1ph_xfmr_price">#REF!</definedName>
    <definedName name="Main_auto_xfmr_price">#REF!</definedName>
    <definedName name="Main_T_Line_Dist">#REF!</definedName>
    <definedName name="Main_xfmr_concrete">#REF!</definedName>
    <definedName name="Main_xfmr_phase">#REF!</definedName>
    <definedName name="Main_xfmr_price">#REF!</definedName>
    <definedName name="Main_xfmr_rock">#REF!</definedName>
    <definedName name="Main_xfmr_steel">#REF!</definedName>
    <definedName name="majormaintenance">#REF!</definedName>
    <definedName name="ManagementCoSplit">OFFSET(#REF!,0,0,COUNTA(#REF!),1)</definedName>
    <definedName name="MAPCAP">#REF!</definedName>
    <definedName name="MAPOM">#REF!</definedName>
    <definedName name="mapping">#REF!</definedName>
    <definedName name="MAPTOTAL">#REF!</definedName>
    <definedName name="mar">#REF!</definedName>
    <definedName name="march_01_capital_accrual">#REF!</definedName>
    <definedName name="margin_growth">#REF!,#REF!</definedName>
    <definedName name="margin_main">#REF!,#REF!</definedName>
    <definedName name="margin_matrix">#REF!,#REF!</definedName>
    <definedName name="margin_notes">#REF!,#REF!</definedName>
    <definedName name="margin_valuation">#REF!,#REF!</definedName>
    <definedName name="MARY" hidden="1">{#N/A,#N/A,TRUE,"TOTAL DISTRIBUTION";#N/A,#N/A,TRUE,"SOUTH";#N/A,#N/A,TRUE,"NORTHEAST";#N/A,#N/A,TRUE,"WEST"}</definedName>
    <definedName name="Materials">#REF!</definedName>
    <definedName name="matrix1">#REF!</definedName>
    <definedName name="Maximum_Bank_Debt___EBITDA">#REF!</definedName>
    <definedName name="Maximum_Sub._Debt___EBITDA">#REF!</definedName>
    <definedName name="may">#REF!</definedName>
    <definedName name="me">"Button 5"</definedName>
    <definedName name="MEC">#REF!</definedName>
    <definedName name="MENU">#REF!</definedName>
    <definedName name="MERCH_CAP">#REF!</definedName>
    <definedName name="MERCH_CAP1">#REF!</definedName>
    <definedName name="MERCH_CAP2">#REF!</definedName>
    <definedName name="MERCH_CAP3">#REF!</definedName>
    <definedName name="MERIT">#REF!</definedName>
    <definedName name="Messages">#REF!</definedName>
    <definedName name="MessagesDG">#REF!</definedName>
    <definedName name="MessagesDW">#REF!</definedName>
    <definedName name="Meter_Type">#REF!</definedName>
    <definedName name="Metering">#REF!</definedName>
    <definedName name="Metering_Concrete">#REF!</definedName>
    <definedName name="Metering_Labor">#REF!</definedName>
    <definedName name="Metering_Steel">#REF!</definedName>
    <definedName name="Method_abbrev">#REF!</definedName>
    <definedName name="MFR">#REF!</definedName>
    <definedName name="Mgmt" localSheetId="3">#REF!</definedName>
    <definedName name="Mgmt">#REF!</definedName>
    <definedName name="Mgmt_Exp">#REF!</definedName>
    <definedName name="Mgmt_Exp_Rate">#REF!</definedName>
    <definedName name="MGMT_FEE">#REF!</definedName>
    <definedName name="Mgmt_Participation">#REF!</definedName>
    <definedName name="Mgmt_Participation_Equity">#REF!</definedName>
    <definedName name="michael">#REF!,#REF!,#REF!,#REF!</definedName>
    <definedName name="midcols">#REF!,#REF!,#REF!,#REF!,#REF!,#REF!,#REF!,#REF!,#REF!,#REF!,#REF!,#REF!,#REF!,#REF!,#REF!,#REF!</definedName>
    <definedName name="MILAN">#REF!</definedName>
    <definedName name="milko">#REF!,#REF!,#REF!,#REF!</definedName>
    <definedName name="million">1000000</definedName>
    <definedName name="MIN">#REF!</definedName>
    <definedName name="Min_Amps">#REF!</definedName>
    <definedName name="MIN_CAPACITY">#REF!</definedName>
    <definedName name="MIN_TAKE">#REF!</definedName>
    <definedName name="Minimum_Cash_Balance">#REF!</definedName>
    <definedName name="MinRate_Bruno">#REF!</definedName>
    <definedName name="MinRate_Cielo">#REF!</definedName>
    <definedName name="MinRate_Cowden">#REF!</definedName>
    <definedName name="MinRate_NonCielo">#REF!</definedName>
    <definedName name="MinRate_Terry">#REF!</definedName>
    <definedName name="MinRate_Wooley">#REF!</definedName>
    <definedName name="misc">#REF!</definedName>
    <definedName name="mistie1">#REF!</definedName>
    <definedName name="mistiered">#REF!</definedName>
    <definedName name="MKT">#REF!</definedName>
    <definedName name="MKT_IN">#REF!</definedName>
    <definedName name="MktIndustrialRent">#REF!</definedName>
    <definedName name="MktMultiFamilyRent">#REF!</definedName>
    <definedName name="MktOfficeRent">#REF!</definedName>
    <definedName name="MktRetailARent">#REF!</definedName>
    <definedName name="MktRetailILRent">#REF!</definedName>
    <definedName name="MktRetailRent">#REF!</definedName>
    <definedName name="MktStor.OtherRent">#REF!</definedName>
    <definedName name="MLHRS">#REF!</definedName>
    <definedName name="MM">#REF!</definedName>
    <definedName name="MM_EOH_Table">#REF!</definedName>
    <definedName name="MM_OutageCost_Table">#REF!</definedName>
    <definedName name="mmm" hidden="1">{"summary",#N/A,FALSE,"PCR DIRECTORY"}</definedName>
    <definedName name="mmmmm" hidden="1">{#N/A,#N/A,FALSE,"SUMMARY";#N/A,#N/A,FALSE,"INPUTDATA";#N/A,#N/A,FALSE,"Condenser Performance"}</definedName>
    <definedName name="MMW">#REF!</definedName>
    <definedName name="MODEL_NUM">#REF!</definedName>
    <definedName name="ModelID1">#REF!</definedName>
    <definedName name="ModelID2">#REF!</definedName>
    <definedName name="MONCON">#REF!</definedName>
    <definedName name="MonitorCol">1</definedName>
    <definedName name="MonitorRow">1</definedName>
    <definedName name="MonoPoleColumn">#REF!</definedName>
    <definedName name="MonoPoleCost">#REF!</definedName>
    <definedName name="MONROEVILLE">#REF!</definedName>
    <definedName name="month">#REF!</definedName>
    <definedName name="MONTHKPAP">#REF!</definedName>
    <definedName name="MONTHKPBM">#REF!</definedName>
    <definedName name="months">#REF!</definedName>
    <definedName name="MonthSelection">#REF!</definedName>
    <definedName name="MonthsList">#REF!</definedName>
    <definedName name="monttxinc">#REF!</definedName>
    <definedName name="Morph_Purchase_Price_Allocation_7_1_2003_Problems_List">#REF!</definedName>
    <definedName name="Mortgage_Lender_Credit">#REF!</definedName>
    <definedName name="MosToStab">#REF!</definedName>
    <definedName name="MSA_SAP_DATA">#REF!</definedName>
    <definedName name="MTC_Amortization">#REF!</definedName>
    <definedName name="MTD">#REF!</definedName>
    <definedName name="mthincst2003">#REF!</definedName>
    <definedName name="mthincstmt2002">#REF!</definedName>
    <definedName name="Mtlconc">#REF!</definedName>
    <definedName name="MTM">#REF!</definedName>
    <definedName name="Multiplier">#REF!</definedName>
    <definedName name="Mw">#REF!</definedName>
    <definedName name="MWY">#REF!</definedName>
    <definedName name="n">#REF!</definedName>
    <definedName name="NA" hidden="1">{#N/A,#N/A,FALSE,"Expenses";#N/A,#N/A,FALSE,"Revenue"}</definedName>
    <definedName name="nada" hidden="1">{2;#N/A;"R13C16:R17C16";#N/A;"R13C14:R17C15";FALSE;FALSE;FALSE;95;#N/A;#N/A;"R13C19";#N/A;FALSE;FALSE;FALSE;FALSE;#N/A;"";#N/A;FALSE;"";"";#N/A;#N/A;#N/A}</definedName>
    <definedName name="naec1">#REF!</definedName>
    <definedName name="naec2">#REF!</definedName>
    <definedName name="naeccoc">#REF!</definedName>
    <definedName name="NAECCOC2">#REF!</definedName>
    <definedName name="NAME">#REF!</definedName>
    <definedName name="NAME_OF_ESI_SUB_ENTITY">#REF!</definedName>
    <definedName name="NAME0">#REF!</definedName>
    <definedName name="NAME1">#REF!</definedName>
    <definedName name="NAME10">#REF!</definedName>
    <definedName name="NAME11">#REF!</definedName>
    <definedName name="NAME12">#REF!</definedName>
    <definedName name="NAME13">#REF!</definedName>
    <definedName name="NAME14">#REF!</definedName>
    <definedName name="NAME15">#REF!</definedName>
    <definedName name="NAME16">#REF!</definedName>
    <definedName name="NAME17">#REF!</definedName>
    <definedName name="NAME18">#REF!</definedName>
    <definedName name="NAME19">#REF!</definedName>
    <definedName name="NAME2">#REF!</definedName>
    <definedName name="NAME20">#REF!</definedName>
    <definedName name="NAME21">#REF!</definedName>
    <definedName name="NAME22">#REF!</definedName>
    <definedName name="NAME23">#REF!</definedName>
    <definedName name="NAME24">#REF!</definedName>
    <definedName name="NAME25">#REF!</definedName>
    <definedName name="NAME26">#REF!</definedName>
    <definedName name="NAME27">#REF!</definedName>
    <definedName name="NAME28">#REF!</definedName>
    <definedName name="NAME29">#REF!</definedName>
    <definedName name="NAME3">#REF!</definedName>
    <definedName name="NAME30">#REF!</definedName>
    <definedName name="NAME31">#REF!</definedName>
    <definedName name="NAME32">#REF!</definedName>
    <definedName name="NAME33">#REF!</definedName>
    <definedName name="NAME34">#REF!</definedName>
    <definedName name="NAME35">#REF!</definedName>
    <definedName name="NAME36">#REF!</definedName>
    <definedName name="NAME37">#REF!</definedName>
    <definedName name="NAME38">#REF!</definedName>
    <definedName name="NAME39">#REF!</definedName>
    <definedName name="NAME4">#REF!</definedName>
    <definedName name="NAME40">#REF!</definedName>
    <definedName name="NAME41">#REF!</definedName>
    <definedName name="NAME42">#REF!</definedName>
    <definedName name="NAME43">#REF!</definedName>
    <definedName name="NAME44">#REF!</definedName>
    <definedName name="NAME45">#REF!</definedName>
    <definedName name="NAME46">#REF!</definedName>
    <definedName name="NAME47">#REF!</definedName>
    <definedName name="NAME48">#REF!</definedName>
    <definedName name="NAME49">#REF!</definedName>
    <definedName name="NAME5">#REF!</definedName>
    <definedName name="NAME50">#REF!</definedName>
    <definedName name="NAME6">#REF!</definedName>
    <definedName name="NAME7">#REF!</definedName>
    <definedName name="NAME8">#REF!</definedName>
    <definedName name="NAME9">#REF!</definedName>
    <definedName name="NamesColumn1">#REF!</definedName>
    <definedName name="NamesColumn2">#REF!</definedName>
    <definedName name="NAPOLEON">#REF!</definedName>
    <definedName name="NEASG">#REF!</definedName>
    <definedName name="NERC_prelim2005_file">#REF!</definedName>
    <definedName name="NESC">#REF!</definedName>
    <definedName name="net_power">#REF!</definedName>
    <definedName name="Net_Rentable_Area">#REF!</definedName>
    <definedName name="NETCAP">#REF!</definedName>
    <definedName name="new" localSheetId="3">#REF!</definedName>
    <definedName name="new">#REF!</definedName>
    <definedName name="New_Debt_Issue_Size">#REF!</definedName>
    <definedName name="New_Debt_Net_Proceeds">#REF!</definedName>
    <definedName name="New_Debt_Rate">#REF!</definedName>
    <definedName name="New_Debt_U_W_Fees">#REF!</definedName>
    <definedName name="New_Debt_U_W_Spread">#REF!</definedName>
    <definedName name="new_ins">#REF!</definedName>
    <definedName name="new_name">#REF!</definedName>
    <definedName name="New_Senior_Debt">#REF!</definedName>
    <definedName name="new_senior_debt_rate">#REF!</definedName>
    <definedName name="New_Wilmington">#REF!</definedName>
    <definedName name="newdata">#REF!</definedName>
    <definedName name="NewFuels">#REF!</definedName>
    <definedName name="newname" hidden="1">{#N/A,#N/A,FALSE,"CAP 1998";#N/A,#N/A,FALSE,"CAP 1999";#N/A,#N/A,FALSE,"CAP 2000";#N/A,#N/A,FALSE,"CAP_2001";#N/A,#N/A,FALSE,"CAP_2002";#N/A,#N/A,FALSE,"MAINT_1998";#N/A,#N/A,FALSE,"MAINT_1999";#N/A,#N/A,FALSE,"MAINT_2000";#N/A,#N/A,FALSE,"MAINT_2001";#N/A,#N/A,FALSE,"MAINT_2002"}</definedName>
    <definedName name="newtable">#REF!</definedName>
    <definedName name="NEWTON_FALLS">#REF!</definedName>
    <definedName name="ng_feed">#REF!</definedName>
    <definedName name="ng_fuel">#REF!</definedName>
    <definedName name="ng_price">#REF!</definedName>
    <definedName name="ngcost_cogen">#REF!</definedName>
    <definedName name="ngcost_fuel">#REF!</definedName>
    <definedName name="ngcost_h2">#REF!</definedName>
    <definedName name="NILES">#REF!</definedName>
    <definedName name="nlg">#REF!</definedName>
    <definedName name="nnnn" hidden="1">{#N/A,#N/A,FALSE,"T COST";#N/A,#N/A,FALSE,"COST_FH"}</definedName>
    <definedName name="No.Cassion">#REF!</definedName>
    <definedName name="Nominal_Output_MW">#REF!</definedName>
    <definedName name="non_cap_int">#REF!</definedName>
    <definedName name="none" hidden="1">{#N/A,#N/A,TRUE,"TOTAL DISTRIBUTION";#N/A,#N/A,TRUE,"SOUTH";#N/A,#N/A,TRUE,"NORTHEAST";#N/A,#N/A,TRUE,"WEST"}</definedName>
    <definedName name="nonoperatingcosts">#REF!</definedName>
    <definedName name="nonrec_oil">#REF!</definedName>
    <definedName name="NonUtil_06Actual_Essbase">#REF!</definedName>
    <definedName name="not">#REF!</definedName>
    <definedName name="NOTES">#REF!</definedName>
    <definedName name="nov">#REF!</definedName>
    <definedName name="NOX">#REF!</definedName>
    <definedName name="NPV">#REF!</definedName>
    <definedName name="NROW">#N/A</definedName>
    <definedName name="nrv">#REF!</definedName>
    <definedName name="NSF">#REF!</definedName>
    <definedName name="NSP_COS" localSheetId="2">#REF!</definedName>
    <definedName name="NSP_COS">#REF!</definedName>
    <definedName name="NSProjectionMethodIndex">#REF!</definedName>
    <definedName name="NSRequiredLevelOfEvidenceItems">#REF!</definedName>
    <definedName name="NSTargetedTestingItems">#REF!</definedName>
    <definedName name="Nuclear_Secur_Date">#REF!</definedName>
    <definedName name="Num_turbines">#REF!</definedName>
    <definedName name="Number_of_Payments">MATCH(0.01,End_Bal,-1)+1</definedName>
    <definedName name="NumPartners">#REF!</definedName>
    <definedName name="numqtrs">#REF!</definedName>
    <definedName name="NvsAnswerCol">"[Drill19]JRNLLAYOUT!$A$4:$A$46"</definedName>
    <definedName name="NvsASD">"V2003-12-31"</definedName>
    <definedName name="NvsAutoDrillOk">"VN"</definedName>
    <definedName name="NvsDateToNumber">"Y"</definedName>
    <definedName name="NvsElapsedTime">0.0000961805562837981</definedName>
    <definedName name="NvsEndTime">38040.4118747685</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"V1994-01-01"</definedName>
    <definedName name="NvsPanelSetid">"VSNRZA"</definedName>
    <definedName name="NvsParentRef">"'[BS CONS.xls]Sheet1'!$AM$151"</definedName>
    <definedName name="NvsReqBU">"V00048"</definedName>
    <definedName name="NvsReqBUOnly">"VN"</definedName>
    <definedName name="NvsTransLed">"VN"</definedName>
    <definedName name="NvsTreeASD">"V2003-12-31"</definedName>
    <definedName name="NvsValTbl.ACCOUNT">"GL_ACCOUNT_TBL"</definedName>
    <definedName name="NvsValTbl.AFFILIATE">"AFFILIATE_VW"</definedName>
    <definedName name="NvsValTbl.BUSINESS_UNIT">"BUS_UNIT_TBL_FS"</definedName>
    <definedName name="NvsValTbl.CURRENCY_CD">"CURRENCY_CD_TBL"</definedName>
    <definedName name="NvsValTbl.DEPTID">"DEPARTMENT_TBL"</definedName>
    <definedName name="NvsValTbl.JOURNAL_ID">"JRNL_POST_VW"</definedName>
    <definedName name="NvsValTbl.OPERATING_UNIT">"OPER_UNIT_TBL"</definedName>
    <definedName name="NvsValTbl.SCENARIO">"BD_SCENARIO_TBL"</definedName>
    <definedName name="NvsValTbl.TU_LOCATION">"TU_LOC_TBL"</definedName>
    <definedName name="NWASG">#REF!</definedName>
    <definedName name="o">#REF!</definedName>
    <definedName name="O_DEGRADE">#REF!</definedName>
    <definedName name="O_HRS">#REF!</definedName>
    <definedName name="OAK_HARBOR">#REF!</definedName>
    <definedName name="OandM">#REF!</definedName>
    <definedName name="OBERLIN">#REF!</definedName>
    <definedName name="OCC">#REF!</definedName>
    <definedName name="OCF">#REF!</definedName>
    <definedName name="offpk_basis">#REF!</definedName>
    <definedName name="offpk_bma">#REF!</definedName>
    <definedName name="offpk_correlations">#REF!</definedName>
    <definedName name="offpkgrowth">#REF!</definedName>
    <definedName name="OIRR">#REF!</definedName>
    <definedName name="ok" hidden="1">{#N/A,#N/A,FALSE,"Aging Summary";#N/A,#N/A,FALSE,"Ratio Analysis";#N/A,#N/A,FALSE,"Test 120 Day Accts";#N/A,#N/A,FALSE,"Tickmarks"}</definedName>
    <definedName name="oldname" hidden="1">{#N/A,#N/A,FALSE,"CAP 1998";#N/A,#N/A,FALSE,"CAP 1999";#N/A,#N/A,FALSE,"CAP 2000";#N/A,#N/A,FALSE,"CAP_2001";#N/A,#N/A,FALSE,"CAP_2002";#N/A,#N/A,FALSE,"MAINT_1998";#N/A,#N/A,FALSE,"MAINT_1999";#N/A,#N/A,FALSE,"MAINT_2000";#N/A,#N/A,FALSE,"MAINT_2001";#N/A,#N/A,FALSE,"MAINT_2002"}</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#REF!</definedName>
    <definedName name="OM_06Actual_Essbase">#REF!</definedName>
    <definedName name="OMFEE">#REF!</definedName>
    <definedName name="OMIO">#REF!</definedName>
    <definedName name="one">1</definedName>
    <definedName name="OnePager">#REF!</definedName>
    <definedName name="onpkgrowth">#REF!</definedName>
    <definedName name="OPA">#REF!</definedName>
    <definedName name="OPB">#REF!</definedName>
    <definedName name="OpeningDate">#REF!</definedName>
    <definedName name="OpeningYear">#REF!</definedName>
    <definedName name="Operating_Assumptions">#REF!</definedName>
    <definedName name="OPERATING_HOURS">#REF!</definedName>
    <definedName name="operatingcosts">#REF!</definedName>
    <definedName name="operatingrevenue">#REF!</definedName>
    <definedName name="OPERATIONS">#N/A</definedName>
    <definedName name="Operator_Fee">#REF!</definedName>
    <definedName name="operexp">#REF!</definedName>
    <definedName name="operexp97">#REF!</definedName>
    <definedName name="operexp98">#REF!</definedName>
    <definedName name="operexp99">#REF!</definedName>
    <definedName name="operrev97">#REF!</definedName>
    <definedName name="operrev98">#REF!</definedName>
    <definedName name="operrev99">#REF!</definedName>
    <definedName name="opexgrwth">#REF!</definedName>
    <definedName name="opexpgrwth">#REF!</definedName>
    <definedName name="ophours">#REF!</definedName>
    <definedName name="opiu" hidden="1">{2;#N/A;"R13C16:R17C16";#N/A;"R13C14:R17C15";FALSE;FALSE;FALSE;95;#N/A;#N/A;"R13C19";#N/A;FALSE;FALSE;FALSE;FALSE;#N/A;"";#N/A;FALSE;"";"";#N/A;#N/A;#N/A}</definedName>
    <definedName name="OPL">#REF!</definedName>
    <definedName name="OPS">#REF!</definedName>
    <definedName name="OPSW">#REF!</definedName>
    <definedName name="OPSWO">#REF!</definedName>
    <definedName name="OPTGCOST">#REF!</definedName>
    <definedName name="Option_Account">#REF!</definedName>
    <definedName name="Option_cnst_fin">#REF!</definedName>
    <definedName name="Option_Cnst_Fund">#REF!</definedName>
    <definedName name="Option_Cnst_Input">#REF!</definedName>
    <definedName name="Option_Cnst_Pre">#REF!</definedName>
    <definedName name="Option_MM_Exp">#REF!</definedName>
    <definedName name="Option_Other">#REF!</definedName>
    <definedName name="Option_PropTax">#REF!</definedName>
    <definedName name="Option_Term_Calc">#REF!</definedName>
    <definedName name="Option_Term_Fin">#REF!</definedName>
    <definedName name="Option_Term_Input">#REF!</definedName>
    <definedName name="Options">#REF!</definedName>
    <definedName name="opy">#REF!,#REF!,#REF!,#REF!</definedName>
    <definedName name="Organization">#REF!</definedName>
    <definedName name="OrgCost">#REF!</definedName>
    <definedName name="ORIGACCR">#REF!</definedName>
    <definedName name="ormetxinc">#REF!</definedName>
    <definedName name="OROE">#REF!</definedName>
    <definedName name="OT">#REF!</definedName>
    <definedName name="OTHER">#REF!</definedName>
    <definedName name="Other_1">#REF!</definedName>
    <definedName name="Other_2">#REF!</definedName>
    <definedName name="Other_3">#REF!</definedName>
    <definedName name="Other_4">#REF!</definedName>
    <definedName name="Other_5">#REF!</definedName>
    <definedName name="Other_6">#REF!</definedName>
    <definedName name="otherterm">#REF!</definedName>
    <definedName name="OTHEXP">#REF!</definedName>
    <definedName name="OTHINC">#REF!</definedName>
    <definedName name="OUTAGE">#REF!</definedName>
    <definedName name="outage_ot">#REF!</definedName>
    <definedName name="Outage_Rate">#REF!</definedName>
    <definedName name="outage_work">#REF!</definedName>
    <definedName name="outbasis_esi">#REF!</definedName>
    <definedName name="outbasis_other">#REF!</definedName>
    <definedName name="OverallProps">#REF!</definedName>
    <definedName name="overhaul">#REF!</definedName>
    <definedName name="Overtime_Rate">#REF!</definedName>
    <definedName name="overview">#REF!</definedName>
    <definedName name="Own">#REF!</definedName>
    <definedName name="Owner">#REF!</definedName>
    <definedName name="ownership">#REF!</definedName>
    <definedName name="Ownership_Tables">#REF!</definedName>
    <definedName name="P">#REF!</definedName>
    <definedName name="P_BOILER_FUEL">#REF!</definedName>
    <definedName name="P_CAPACITY2">#REF!</definedName>
    <definedName name="P_DUCT_FUEL">#REF!</definedName>
    <definedName name="p_Fe">#REF!</definedName>
    <definedName name="p_Fe_OH_3">#REF!</definedName>
    <definedName name="p_FeOH">#REF!</definedName>
    <definedName name="P_FUEL_V">#REF!</definedName>
    <definedName name="P_GT_FUEL">#REF!</definedName>
    <definedName name="P_HRS">#REF!</definedName>
    <definedName name="P_L">#REF!</definedName>
    <definedName name="P_OFUEL">#REF!</definedName>
    <definedName name="P1_">#REF!</definedName>
    <definedName name="PAGE_1_END">#REF!</definedName>
    <definedName name="PAGE_1_START">#REF!</definedName>
    <definedName name="PAGE1">#REF!</definedName>
    <definedName name="PAGE10">#REF!</definedName>
    <definedName name="page1a">#REF!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geCommand">#REF!</definedName>
    <definedName name="PageMember">#REF!</definedName>
    <definedName name="pagenumber1">#REF!</definedName>
    <definedName name="pagenumber3">#REF!</definedName>
    <definedName name="pagenumber4">#REF!</definedName>
    <definedName name="panel">#REF!</definedName>
    <definedName name="parc">#REF!</definedName>
    <definedName name="parea">#REF!,#REF!,#REF!,#REF!,#REF!,#REF!,#REF!,#REF!,#REF!,#REF!,#REF!,#REF!,#REF!,#REF!,#REF!</definedName>
    <definedName name="pareaold">#REF!,#REF!,#REF!,#REF!,#REF!,#REF!,#REF!,#REF!,#REF!,#REF!,#REF!,#REF!,#REF!,#REF!,#REF!</definedName>
    <definedName name="PART1">#REF!</definedName>
    <definedName name="PART2">#REF!</definedName>
    <definedName name="Partialyr">#REF!</definedName>
    <definedName name="PARTNER">#REF!</definedName>
    <definedName name="partnercap">#REF!</definedName>
    <definedName name="Parts">#REF!</definedName>
    <definedName name="pasivo">#REF!</definedName>
    <definedName name="PasswordCopy">#REF!</definedName>
    <definedName name="PasswordDG">#REF!</definedName>
    <definedName name="PATHNAME">#REF!</definedName>
    <definedName name="PAY">#REF!</definedName>
    <definedName name="PAYBACK">#REF!</definedName>
    <definedName name="payroll">#REF!</definedName>
    <definedName name="PB">#REF!</definedName>
    <definedName name="PB_2">#REF!</definedName>
    <definedName name="PCap" hidden="1">#REF!</definedName>
    <definedName name="pcash">#REF!</definedName>
    <definedName name="pcown">#REF!</definedName>
    <definedName name="pctHW">#REF!</definedName>
    <definedName name="pctSWExp">#REF!</definedName>
    <definedName name="pctTraining">#REF!</definedName>
    <definedName name="PEAK">#REF!</definedName>
    <definedName name="PeakHrWest">#REF!</definedName>
    <definedName name="peaks">#REF!</definedName>
    <definedName name="PeakTypeOut">#REF!</definedName>
    <definedName name="PeakTypes">#REF!</definedName>
    <definedName name="PEC">#REF!</definedName>
    <definedName name="PEMBERVILLE">#REF!</definedName>
    <definedName name="PEOPLE">#REF!</definedName>
    <definedName name="Percent_Ownership">#REF!</definedName>
    <definedName name="Percentage_of_Shares_to_Buy">#REF!</definedName>
    <definedName name="period">#REF!</definedName>
    <definedName name="Period_Ended">#REF!</definedName>
    <definedName name="Periodic_rate">#REF!/#REF!</definedName>
    <definedName name="Permit_Fee_Construction_License">#REF!</definedName>
    <definedName name="Perrigo">#REF!,#REF!,#REF!,#REF!</definedName>
    <definedName name="pHF">#REF!</definedName>
    <definedName name="PHILOSOPHY">#REF!</definedName>
    <definedName name="PHS">#REF!</definedName>
    <definedName name="PIE">#REF!</definedName>
    <definedName name="pig_dig5" hidden="1">{#N/A,#N/A,FALSE,"T COST";#N/A,#N/A,FALSE,"COST_FH"}</definedName>
    <definedName name="pig_dog" hidden="1">{2;#N/A;"R13C16:R17C16";#N/A;"R13C14:R17C15";FALSE;FALSE;FALSE;95;#N/A;#N/A;"R13C19";#N/A;FALSE;FALSE;FALSE;FALSE;#N/A;"";#N/A;FALSE;"";"";#N/A;#N/A;#N/A}</definedName>
    <definedName name="pig_dog\" hidden="1">{"EXCELHLP.HLP!1802";5;10;5;10;13;13;13;8;5;5;10;14;13;13;13;13;5;10;14;13;5;10;1;2;24}</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hidden="1">{#N/A,#N/A,FALSE,"SUMMARY";#N/A,#N/A,FALSE,"INPUTDATA";#N/A,#N/A,FALSE,"Condenser Performance"}</definedName>
    <definedName name="pig_dog6" hidden="1">{#N/A,#N/A,FALSE,"INPUTDATA";#N/A,#N/A,FALSE,"SUMMARY";#N/A,#N/A,FALSE,"CTAREP";#N/A,#N/A,FALSE,"CTBREP";#N/A,#N/A,FALSE,"TURBEFF";#N/A,#N/A,FALSE,"Condenser Performance"}</definedName>
    <definedName name="pig_dog7" hidden="1">{#N/A,#N/A,FALSE,"INPUTDATA";#N/A,#N/A,FALSE,"SUMMARY"}</definedName>
    <definedName name="pig_dog8" hidden="1">{#N/A,#N/A,FALSE,"INPUTDATA";#N/A,#N/A,FALSE,"SUMMARY";#N/A,#N/A,FALSE,"CTAREP";#N/A,#N/A,FALSE,"CTBREP";#N/A,#N/A,FALSE,"PMG4ST86";#N/A,#N/A,FALSE,"TURBEFF";#N/A,#N/A,FALSE,"Condenser Performance"}</definedName>
    <definedName name="PIONEER">#REF!</definedName>
    <definedName name="pip">#REF!</definedName>
    <definedName name="PJE">#REF!</definedName>
    <definedName name="pk_basis">#REF!</definedName>
    <definedName name="pk_bma">#REF!</definedName>
    <definedName name="pk_correlations">#REF!</definedName>
    <definedName name="pk_vols">#REF!</definedName>
    <definedName name="pka" hidden="1">{#N/A,#N/A,FALSE,"INPUTDATA";#N/A,#N/A,FALSE,"SUMMARY";#N/A,#N/A,FALSE,"CTAREP";#N/A,#N/A,FALSE,"CTBREP";#N/A,#N/A,FALSE,"PMG4ST86";#N/A,#N/A,FALSE,"TURBEFF";#N/A,#N/A,FALSE,"Condenser Performance"}</definedName>
    <definedName name="pl">#REF!</definedName>
    <definedName name="PL_Exch_Rate">#REF!</definedName>
    <definedName name="Plant_Capacity">#REF!</definedName>
    <definedName name="Plant_Op_Fee">#REF!</definedName>
    <definedName name="Plant_Property_Tax_Rate">#REF!</definedName>
    <definedName name="PlantAlloc">#REF!</definedName>
    <definedName name="Platform_Print_Range">#REF!</definedName>
    <definedName name="ples">#REF!</definedName>
    <definedName name="pm">#REF!</definedName>
    <definedName name="pms" hidden="1">{"detail305",#N/A,FALSE,"BI-305"}</definedName>
    <definedName name="pnc" hidden="1">{#N/A,#N/A,FALSE,"T COST";#N/A,#N/A,FALSE,"COST_FH"}</definedName>
    <definedName name="poi">#N/A</definedName>
    <definedName name="poiuy" hidden="1">{#N/A,#N/A,FALSE,"Aging Summary";#N/A,#N/A,FALSE,"Ratio Analysis";#N/A,#N/A,FALSE,"Test 120 Day Accts";#N/A,#N/A,FALSE,"Tickmarks"}</definedName>
    <definedName name="Pole_Class">#REF!</definedName>
    <definedName name="Pole_List">#REF!</definedName>
    <definedName name="Pole_Weight">#REF!</definedName>
    <definedName name="PosDefCor">#REF!</definedName>
    <definedName name="posdtxinc">#REF!</definedName>
    <definedName name="PosPhases">#REF!</definedName>
    <definedName name="post_fossil">#REF!</definedName>
    <definedName name="Post_PPA_a">#REF!</definedName>
    <definedName name="POWER">#REF!</definedName>
    <definedName name="power_price">#REF!</definedName>
    <definedName name="power_use">#REF!</definedName>
    <definedName name="PowerCurve">#REF!</definedName>
    <definedName name="PP_Tax">#REF!</definedName>
    <definedName name="PPA">#REF!</definedName>
    <definedName name="ppa_gas2">#REF!</definedName>
    <definedName name="ppa_gasvols2">#REF!</definedName>
    <definedName name="PPA1_TERM">#REF!</definedName>
    <definedName name="PPage">#REF!</definedName>
    <definedName name="PPage1">#REF!</definedName>
    <definedName name="PPage2">#REF!</definedName>
    <definedName name="PPE">#REF!</definedName>
    <definedName name="ppp">HLOOKUP(ProjectYear,tblEnergyRate,swEnergytbl+1)</definedName>
    <definedName name="PQcor">#REF!</definedName>
    <definedName name="PR_Factor">#REF!</definedName>
    <definedName name="PR0">#REF!</definedName>
    <definedName name="PRAXIS">#REF!</definedName>
    <definedName name="prb" hidden="1">{"summary",#N/A,FALSE,"PCR DIRECTORY"}</definedName>
    <definedName name="Pre_Com_Time">#REF!</definedName>
    <definedName name="Pre_Com_Time_1">#REF!</definedName>
    <definedName name="Pre_Com_Time_2">#REF!</definedName>
    <definedName name="PrecomFinalcom">#REF!</definedName>
    <definedName name="PrecomFinalcom_1">#REF!</definedName>
    <definedName name="PrecomFinalcom_2">#REF!</definedName>
    <definedName name="Premium">#REF!</definedName>
    <definedName name="premiumc">#REF!</definedName>
    <definedName name="premiump">#REF!</definedName>
    <definedName name="PreorPostDeal">OFFSET(#REF!,0,0,COUNTA(#REF!),1)</definedName>
    <definedName name="PresentationNormalA4">#REF!</definedName>
    <definedName name="PreTaxDebt">#REF!</definedName>
    <definedName name="PriceCurtailment">#REF!</definedName>
    <definedName name="PriceNameCor">#REF!</definedName>
    <definedName name="Pricing_Steel_Pole_BasePlate">#REF!</definedName>
    <definedName name="Pricing_Steel_Pole_Embed">#REF!</definedName>
    <definedName name="PRINS">#REF!</definedName>
    <definedName name="PRINT">#REF!</definedName>
    <definedName name="PRINT_ALL">#REF!</definedName>
    <definedName name="_xlnm.Print_Area" localSheetId="2">'1-Project Rev Req'!$A$1:$S$108</definedName>
    <definedName name="_xlnm.Print_Area" localSheetId="3">'2-Incentive ROE'!$A$1:$K$48</definedName>
    <definedName name="_xlnm.Print_Area" localSheetId="4">'3-Project True-up'!$A$1:$K$64</definedName>
    <definedName name="_xlnm.Print_Area" localSheetId="5">'4- Rate Base'!$A$1:$J$73</definedName>
    <definedName name="_xlnm.Print_Area" localSheetId="6">'4a-Projection ADIT'!$A$1:$K$126</definedName>
    <definedName name="_xlnm.Print_Area" localSheetId="7">'5-P3 Support'!$A$1:$M$95</definedName>
    <definedName name="_xlnm.Print_Area" localSheetId="9">'7 - PBOP'!$A$1:$F$22</definedName>
    <definedName name="_xlnm.Print_Area" localSheetId="10">'8-Dep Rates'!$A$1:$D$47</definedName>
    <definedName name="_xlnm.Print_Area" localSheetId="1">'Attachment H'!$A$1:$K$274</definedName>
    <definedName name="_xlnm.Print_Area">#REF!</definedName>
    <definedName name="Print_Area_1">#REF!</definedName>
    <definedName name="Print_Area_2">#REF!</definedName>
    <definedName name="Print_Area_3">#REF!</definedName>
    <definedName name="Print_Area_4">#REF!</definedName>
    <definedName name="Print_Area_MI">#REF!</definedName>
    <definedName name="print_Avail">#REF!</definedName>
    <definedName name="Print_ESI">#REF!</definedName>
    <definedName name="print_Force_Out">#REF!</definedName>
    <definedName name="Print_functionality">#REF!</definedName>
    <definedName name="Print_Summary">#REF!</definedName>
    <definedName name="_xlnm.Print_Titles">#N/A</definedName>
    <definedName name="Print_Titles_MI">#REF!,#REF!</definedName>
    <definedName name="Print1" localSheetId="2">#REF!</definedName>
    <definedName name="Print1" localSheetId="3">#REF!</definedName>
    <definedName name="Print1">#REF!</definedName>
    <definedName name="Print3" localSheetId="2">#REF!</definedName>
    <definedName name="Print3">#REF!</definedName>
    <definedName name="Print4" localSheetId="2">#REF!</definedName>
    <definedName name="Print4">#REF!</definedName>
    <definedName name="Print5">#REF!</definedName>
    <definedName name="PrintArea">#REF!</definedName>
    <definedName name="PrintareaDec">#REF!,#REF!,#REF!</definedName>
    <definedName name="PrintCommentary">#REF!</definedName>
    <definedName name="PrintDetail">#REF!</definedName>
    <definedName name="PrintFootnotes">#REF!</definedName>
    <definedName name="printfpli">#REF!,#REF!,#REF!</definedName>
    <definedName name="PrintGraph">#REF!</definedName>
    <definedName name="PrintTrend">#REF!</definedName>
    <definedName name="Prior_Month">#REF!</definedName>
    <definedName name="PRIOR_YEAR_DATE">#REF!</definedName>
    <definedName name="PRIOR_YEAR_X">#REF!</definedName>
    <definedName name="Prj_Output">#REF!</definedName>
    <definedName name="PRNT">#REF!</definedName>
    <definedName name="Pro_Rata_Factor">#REF!</definedName>
    <definedName name="Probability">#REF!</definedName>
    <definedName name="ProbabilityAssignment">#REF!</definedName>
    <definedName name="Product_Line">#REF!</definedName>
    <definedName name="prof">#REF!</definedName>
    <definedName name="Proforma">#REF!</definedName>
    <definedName name="ProformaLookup">#REF!</definedName>
    <definedName name="ProImportExport.ImportFile">#N/A</definedName>
    <definedName name="ProImportExport.SaveNewFile">#N/A</definedName>
    <definedName name="Proj_Capacity">#REF!</definedName>
    <definedName name="proj_daily_pk_vols">#REF!</definedName>
    <definedName name="Proj_Ex">#REF!</definedName>
    <definedName name="proj_fuel_price">#REF!</definedName>
    <definedName name="proj_fuel_vol">#REF!</definedName>
    <definedName name="projcf">#REF!</definedName>
    <definedName name="project">#REF!</definedName>
    <definedName name="Project_Cost__All_In___000">#REF!</definedName>
    <definedName name="project_name">#REF!</definedName>
    <definedName name="ProjectDefaults">#REF!</definedName>
    <definedName name="ProjectEndYr">#REF!</definedName>
    <definedName name="ProjectionActual">OFFSET(#REF!,0,0,COUNTA(#REF!),1)</definedName>
    <definedName name="ProjectionBaseYear">#REF!</definedName>
    <definedName name="ProjectName">{"Client Name or Project Name"}</definedName>
    <definedName name="ProjectScenario">#REF!</definedName>
    <definedName name="ProjectTitle">#REF!</definedName>
    <definedName name="ProjIDList">#REF!</definedName>
    <definedName name="PROJNAME">#REF!</definedName>
    <definedName name="ProjTerm">#REF!</definedName>
    <definedName name="Promote_Fee">#REF!</definedName>
    <definedName name="PROMPT1">#N/A</definedName>
    <definedName name="property">#REF!</definedName>
    <definedName name="PropertyTaxInflationRate">#REF!</definedName>
    <definedName name="PropertyType">OFFSET(#REF!,0,0,COUNTA(#REF!),1)</definedName>
    <definedName name="Proposed" hidden="1">{#N/A,#N/A,TRUE,"TOTAL DISTRIBUTION";#N/A,#N/A,TRUE,"SOUTH";#N/A,#N/A,TRUE,"NORTHEAST";#N/A,#N/A,TRUE,"WEST"}</definedName>
    <definedName name="PropSize">#REF!</definedName>
    <definedName name="PROSPECT">#REF!</definedName>
    <definedName name="protected_sheet_password">#REF!</definedName>
    <definedName name="PRTAX">#REF!</definedName>
    <definedName name="prtrecon">#REF!,#REF!,#REF!,#REF!</definedName>
    <definedName name="prys" hidden="1">table_inspection</definedName>
    <definedName name="ps">#REF!</definedName>
    <definedName name="PS_Data">#REF!</definedName>
    <definedName name="PS_Tax_Year">#REF!,#REF!</definedName>
    <definedName name="PSCo_COS">#REF!</definedName>
    <definedName name="pscompare0607">#REF!</definedName>
    <definedName name="PSF">#REF!</definedName>
    <definedName name="Pship_Country">#REF!</definedName>
    <definedName name="Pship_NA1">#REF!</definedName>
    <definedName name="Pship_NA2">#REF!</definedName>
    <definedName name="Pship_NA3">#REF!</definedName>
    <definedName name="Pship_NA4">#REF!</definedName>
    <definedName name="Pship_NA5">#REF!</definedName>
    <definedName name="Pship_NA6">#REF!</definedName>
    <definedName name="Pship_NA7">#REF!</definedName>
    <definedName name="psnh1">#REF!</definedName>
    <definedName name="psnh2">#REF!</definedName>
    <definedName name="psnhcoc">#REF!</definedName>
    <definedName name="PSNHCOC2">#REF!</definedName>
    <definedName name="ptable">#REF!</definedName>
    <definedName name="PTAX">#REF!</definedName>
    <definedName name="PTC">#REF!</definedName>
    <definedName name="PTCD">#REF!</definedName>
    <definedName name="PTCexpire">#REF!</definedName>
    <definedName name="PTFAlloc">#REF!</definedName>
    <definedName name="PTP95_Cost_Mw_Month">#REF!</definedName>
    <definedName name="PTP95_Cost_Mwh">#REF!</definedName>
    <definedName name="PTP96_Cost_Mw_Month">#REF!</definedName>
    <definedName name="PTP96_Cost_Mwh_Month">#REF!</definedName>
    <definedName name="Purpose">#REF!</definedName>
    <definedName name="PURPWR">#REF!</definedName>
    <definedName name="pursuitwo">#REF!</definedName>
    <definedName name="PURSVC">#REF!</definedName>
    <definedName name="PV_Delta">#REF!</definedName>
    <definedName name="PYEAR">#REF!</definedName>
    <definedName name="PZ_GAS">#REF!</definedName>
    <definedName name="PZ_HEAT">#REF!</definedName>
    <definedName name="PZ_PRINT">#REF!</definedName>
    <definedName name="q">#REF!</definedName>
    <definedName name="q_MTEP06_App_AB_Facility">#REF!</definedName>
    <definedName name="q_MTEP06_App_AB_Projects">#REF!</definedName>
    <definedName name="QIU">OFFSET(#REF!,0,0,COUNTA(#REF!),1)</definedName>
    <definedName name="qqqqqqq" hidden="1">{#N/A,#N/A,FALSE,"Sum6 (1)"}</definedName>
    <definedName name="QRS11_10">#REF!</definedName>
    <definedName name="QRS11_11">#REF!</definedName>
    <definedName name="QRS11_12">#REF!</definedName>
    <definedName name="QRS11_13">#REF!</definedName>
    <definedName name="QRS11_14">#REF!</definedName>
    <definedName name="QRS11_15">#REF!</definedName>
    <definedName name="QRS11_17">#REF!</definedName>
    <definedName name="QRS11_24">#REF!</definedName>
    <definedName name="QRS11_26">#REF!</definedName>
    <definedName name="QRS11_27">#REF!</definedName>
    <definedName name="QRS11_28">#REF!</definedName>
    <definedName name="QRS11_29">#REF!</definedName>
    <definedName name="QRS11_7">#REF!</definedName>
    <definedName name="QRS11_8">#REF!</definedName>
    <definedName name="QRS11_9">#REF!</definedName>
    <definedName name="qryDetailQuantQuery_USD_1">#REF!</definedName>
    <definedName name="qryDetailQuantQuery_USD_2">#REF!</definedName>
    <definedName name="qryProjMorphFundings">#REF!</definedName>
    <definedName name="qryProjMorphFundings11903">#REF!</definedName>
    <definedName name="qrySDP">#REF!</definedName>
    <definedName name="QSE">#REF!</definedName>
    <definedName name="QSESF">#REF!</definedName>
    <definedName name="QTRLYCF">#REF!</definedName>
    <definedName name="Qty">#REF!</definedName>
    <definedName name="Qty_Cost_Select">#REF!</definedName>
    <definedName name="QUALTEC">#REF!</definedName>
    <definedName name="QUALTEC_QUALITY_SERVICES__INC.">#REF!</definedName>
    <definedName name="QUARTERLY_CF">#REF!</definedName>
    <definedName name="query">#REF!</definedName>
    <definedName name="Query_Module_Project_List_Export">#REF!</definedName>
    <definedName name="queryp1">#REF!</definedName>
    <definedName name="qw">OFFSET(rngFirstUserDefCol,5,0,25,6)</definedName>
    <definedName name="r.ref">#REF!</definedName>
    <definedName name="R_E_PROF">#REF!</definedName>
    <definedName name="range">#REF!</definedName>
    <definedName name="Range_AllET">#REF!</definedName>
    <definedName name="Range1">#REF!</definedName>
    <definedName name="RangeVar">#REF!</definedName>
    <definedName name="Rate">#REF!</definedName>
    <definedName name="Rate_CSW">#REF!</definedName>
    <definedName name="Rate_Reduction">#REF!</definedName>
    <definedName name="Rate_Reduction_Yearly_Amount">#REF!</definedName>
    <definedName name="rate_schedule">#REF!</definedName>
    <definedName name="Rated">#REF!</definedName>
    <definedName name="Rating">#REF!</definedName>
    <definedName name="Ratio_Analysis">#REF!</definedName>
    <definedName name="RawMtrlInfl">#REF!</definedName>
    <definedName name="RDVers">"2.10a"</definedName>
    <definedName name="Rebar">#REF!</definedName>
    <definedName name="Rebar_Ratio">#REF!</definedName>
    <definedName name="rebecca">#REF!</definedName>
    <definedName name="rebecca2">#REF!</definedName>
    <definedName name="rebecca3">#REF!</definedName>
    <definedName name="rebecca4">#REF!</definedName>
    <definedName name="rebecca5">#REF!</definedName>
    <definedName name="rebecca6">#REF!</definedName>
    <definedName name="rec">#REF!</definedName>
    <definedName name="Receivearea">#REF!</definedName>
    <definedName name="reclass_debt">#REF!</definedName>
    <definedName name="reconciliation">#REF!</definedName>
    <definedName name="Reconciliation_Sheet">#REF!</definedName>
    <definedName name="_xlnm.Recorder">#REF!</definedName>
    <definedName name="recur_exp">#REF!</definedName>
    <definedName name="RedPer">#REF!</definedName>
    <definedName name="ref">#REF!</definedName>
    <definedName name="Ref_1">#REF!</definedName>
    <definedName name="Ref_Plants">#REF!</definedName>
    <definedName name="refin">LEFT(#REF!)="Y"</definedName>
    <definedName name="Refinanced_Debt_Rate">#REF!</definedName>
    <definedName name="RELIABILITY">#REF!</definedName>
    <definedName name="RemAnnual">#REF!</definedName>
    <definedName name="rename" hidden="1">{#N/A,#N/A,FALSE,"Aging Summary";#N/A,#N/A,FALSE,"Ratio Analysis";#N/A,#N/A,FALSE,"Test 120 Day Accts";#N/A,#N/A,FALSE,"Tickmarks"}</definedName>
    <definedName name="RenewalProb">#REF!</definedName>
    <definedName name="rental_rate">#REF!</definedName>
    <definedName name="reopendate">#REF!</definedName>
    <definedName name="RepAllFormat">#REF!</definedName>
    <definedName name="RepAllHead">#REF!</definedName>
    <definedName name="RepDataFormat">#REF!</definedName>
    <definedName name="RepDataMoney1">#REF!</definedName>
    <definedName name="RepDataMoney2">#REF!</definedName>
    <definedName name="RepDataMoney3">#REF!</definedName>
    <definedName name="RepDataMoney4">#REF!</definedName>
    <definedName name="RepDataPercent1">#REF!</definedName>
    <definedName name="RepDataPercent2">#REF!</definedName>
    <definedName name="RepDataPercent3">#REF!</definedName>
    <definedName name="RepDelete">#REF!</definedName>
    <definedName name="REPLKW">#REF!</definedName>
    <definedName name="Report">#REF!</definedName>
    <definedName name="REPORT_DATE">#REF!</definedName>
    <definedName name="Reportable_Transaction">OFFSET(#REF!,0,0,COUNTA(#REF!),1)</definedName>
    <definedName name="ReportCol1">#REF!</definedName>
    <definedName name="REPORTDATE">#REF!</definedName>
    <definedName name="ReportDate2">#REF!</definedName>
    <definedName name="ReportRange">#REF!</definedName>
    <definedName name="RepPercent">#REF!</definedName>
    <definedName name="Request">#REF!</definedName>
    <definedName name="RES">#REF!</definedName>
    <definedName name="RESERVE_INT">#REF!</definedName>
    <definedName name="reserves">#REF!</definedName>
    <definedName name="resid_hand">#REF!</definedName>
    <definedName name="restruct_tog">#REF!</definedName>
    <definedName name="Result">#REF!</definedName>
    <definedName name="resultc">#REF!</definedName>
    <definedName name="resultp">#REF!</definedName>
    <definedName name="retained">#REF!</definedName>
    <definedName name="retainedc">#REF!</definedName>
    <definedName name="retainedp">#REF!</definedName>
    <definedName name="Return_Calculation">#REF!</definedName>
    <definedName name="Return_Schedule">#REF!</definedName>
    <definedName name="REV">#REF!</definedName>
    <definedName name="rev_option">#REF!</definedName>
    <definedName name="REVENUES">#REF!</definedName>
    <definedName name="reverse_toll_gas">#REF!</definedName>
    <definedName name="reverse_toll_vols">#REF!</definedName>
    <definedName name="Revolver_Rate">#REF!</definedName>
    <definedName name="revreq">#REF!</definedName>
    <definedName name="RG">#REF!</definedName>
    <definedName name="RG_2">#REF!</definedName>
    <definedName name="rgytj">#REF!,#REF!,#REF!,#REF!</definedName>
    <definedName name="RIC">#REF!</definedName>
    <definedName name="RIMANENZE">#REF!</definedName>
    <definedName name="RIP">#REF!</definedName>
    <definedName name="Risk_Ref">#REF!</definedName>
    <definedName name="RiskAfterRecalcMacro">"Maximize_Cap_Structure"</definedName>
    <definedName name="RiskCollectDistributionSamples">2</definedName>
    <definedName name="RiskDet">TRUE</definedName>
    <definedName name="RiskFixedSeed">1</definedName>
    <definedName name="RiskHasSettings">TRUE</definedName>
    <definedName name="RiskMinimizeOnStart">FALSE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ita" hidden="1">{#N/A,#N/A,TRUE,"TOTAL DISTRIBUTION";#N/A,#N/A,TRUE,"SOUTH";#N/A,#N/A,TRUE,"NORTHEAST";#N/A,#N/A,TRUE,"WEST"}</definedName>
    <definedName name="rlw">#REF!,#REF!,#REF!,#REF!</definedName>
    <definedName name="RMM">#REF!</definedName>
    <definedName name="rngAppName">#REF!</definedName>
    <definedName name="rngAppVersion">#REF!</definedName>
    <definedName name="rngBeginningDate">#REF!</definedName>
    <definedName name="rngCAProvinceCodes" comment="List of 2 letter Canadian Province Abbreviations/Codes">OFFSET(#REF!,,,COUNTA(#REF!))</definedName>
    <definedName name="rngClientViewSheets">OFFSET(#REF!,,,COUNTA(#REF!))</definedName>
    <definedName name="rngCountry">#REF!</definedName>
    <definedName name="rngDomorFor">#REF!</definedName>
    <definedName name="rngEndingDate">#REF!</definedName>
    <definedName name="rngEntityType">#REF!</definedName>
    <definedName name="rngGroupingCriteria">#REF!</definedName>
    <definedName name="rngHyperlinkUnhide">OFFSET(#REF!,,,COUNTA(#REF!))</definedName>
    <definedName name="rngImportShtList">OFFSET(#REF!,,,COUNTA(#REF!))</definedName>
    <definedName name="rngIRSCtrs">#REF!</definedName>
    <definedName name="rngM1Items">OFFSET(#REF!,,,COUNTA(#REF!))</definedName>
    <definedName name="rngMapType">#REF!</definedName>
    <definedName name="rngParentEntityID">#REF!</definedName>
    <definedName name="rngPTNum">#REF!</definedName>
    <definedName name="rngPtrNum">#REF!</definedName>
    <definedName name="rngRemoveChar">OFFSET(#REF!,,,COUNTA(#REF!))</definedName>
    <definedName name="rngSpecialItemList">OFFSET(#REF!,,,COUNTA(#REF!))</definedName>
    <definedName name="rngState">#REF!</definedName>
    <definedName name="rngStateNames">#REF!</definedName>
    <definedName name="rngStateSourceAccountsControl">#REF!</definedName>
    <definedName name="rngTaxYearTypes">OFFSET(#REF!,,,COUNTA(#REF!))</definedName>
    <definedName name="rngUserDef_PA">OFFSET(rngFirstUserDefCol,5,0,25,6)</definedName>
    <definedName name="ROB">#REF!</definedName>
    <definedName name="RodDia">#REF!</definedName>
    <definedName name="roledata">#REF!</definedName>
    <definedName name="rolegroup">#REF!</definedName>
    <definedName name="rolegroupamt">#REF!</definedName>
    <definedName name="round">1</definedName>
    <definedName name="Route_Complexity">#REF!</definedName>
    <definedName name="ROW">#REF!</definedName>
    <definedName name="row_Actual">#REF!</definedName>
    <definedName name="row_ActualCash">#REF!</definedName>
    <definedName name="row_ActualRev">#REF!</definedName>
    <definedName name="row_blank">#REF!,#REF!,#REF!,#REF!,#REF!,#REF!,#REF!</definedName>
    <definedName name="row_Budget">#REF!</definedName>
    <definedName name="row_BudgetCash">#REF!</definedName>
    <definedName name="row_BudgetRev">#REF!</definedName>
    <definedName name="row_data">#REF!,#REF!,#REF!,#REF!,#REF!,#REF!,#REF!</definedName>
    <definedName name="row_header">#REF!,#REF!,#REF!,#REF!,#REF!,#REF!,#REF!,#REF!,#REF!,#REF!,#REF!,#REF!,#REF!</definedName>
    <definedName name="row_Reforecast">#REF!</definedName>
    <definedName name="row_ReforecastCash">#REF!</definedName>
    <definedName name="row_ReforecastRev">#REF!</definedName>
    <definedName name="ROW_Width">#REF!</definedName>
    <definedName name="RowCommand">#REF!</definedName>
    <definedName name="ROWCOUNT">#N/A</definedName>
    <definedName name="RowMember">#REF!</definedName>
    <definedName name="rows">#REF!</definedName>
    <definedName name="RowStart">#REF!</definedName>
    <definedName name="RPT_DATE" comment="REPORT UPDATE DATE">#REF!</definedName>
    <definedName name="Rpt2Act">#REF!</definedName>
    <definedName name="Rpt2ActTot">#REF!</definedName>
    <definedName name="Rpt2Var">#REF!</definedName>
    <definedName name="Rpt2VarTot">#REF!</definedName>
    <definedName name="Rpt3EssData">#REF!</definedName>
    <definedName name="Rpt6YE">#REF!</definedName>
    <definedName name="Rpt6YTD">#REF!</definedName>
    <definedName name="Rpt8Act">#REF!</definedName>
    <definedName name="Rpt8Bud">#REF!</definedName>
    <definedName name="RptDecBUBud">#REF!</definedName>
    <definedName name="RptDecBud">#REF!</definedName>
    <definedName name="RptYTDAct">#REF!</definedName>
    <definedName name="RptYTDBUBud">#REF!</definedName>
    <definedName name="rr">#REF!</definedName>
    <definedName name="rrr">#REF!</definedName>
    <definedName name="rrrr" hidden="1">{#N/A,#N/A,FALSE,"O&amp;M by processes";#N/A,#N/A,FALSE,"Elec Act vs Bud";#N/A,#N/A,FALSE,"G&amp;A";#N/A,#N/A,FALSE,"BGS";#N/A,#N/A,FALSE,"Res Cost"}</definedName>
    <definedName name="RTAX">#REF!</definedName>
    <definedName name="RTNS2">#REF!</definedName>
    <definedName name="RTT">#REF!</definedName>
    <definedName name="rtyf">#REF!,#REF!,#REF!,#REF!</definedName>
    <definedName name="RunNoOut">#REF!</definedName>
    <definedName name="s">#REF!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lecost">#REF!</definedName>
    <definedName name="salecostbuyer">#REF!</definedName>
    <definedName name="salecostfmv">#REF!</definedName>
    <definedName name="saledate">#REF!</definedName>
    <definedName name="saledatebuyer">#REF!</definedName>
    <definedName name="sales_projections">#REF!</definedName>
    <definedName name="saletype">#REF!</definedName>
    <definedName name="Sample1">#REF!</definedName>
    <definedName name="sap_D0001_00000001">#REF!</definedName>
    <definedName name="sap_D0002_00000001">#REF!</definedName>
    <definedName name="sap_D0003_00000001">#REF!</definedName>
    <definedName name="sap_D0004_00000001">#REF!</definedName>
    <definedName name="sap_D0005_00000001">#REF!</definedName>
    <definedName name="sap_D0006_00000001">#REF!</definedName>
    <definedName name="sap_D0007_00000001">#REF!</definedName>
    <definedName name="sap_D0008_00000001">#REF!</definedName>
    <definedName name="sap_D0009_00000001">#REF!</definedName>
    <definedName name="sap_D0010_00000001">#REF!</definedName>
    <definedName name="sap_D0011_00000001">#REF!</definedName>
    <definedName name="sap_D0012_00000001">#REF!</definedName>
    <definedName name="sap_D0013_00000001">#REF!</definedName>
    <definedName name="sap_D0014_00000001">#REF!</definedName>
    <definedName name="sap_D0015_00000001">#REF!</definedName>
    <definedName name="sap_D0016_00000001">#REF!</definedName>
    <definedName name="sap_D0017_00000001">#REF!</definedName>
    <definedName name="sap_D0018_00000001">#REF!</definedName>
    <definedName name="sap_D0019_00000001">#REF!</definedName>
    <definedName name="sap_D0020_00000001">#REF!</definedName>
    <definedName name="sap_D0021_00000001">#REF!</definedName>
    <definedName name="sap_D0022_00000001">#REF!</definedName>
    <definedName name="sap_D0023_00000001">#REF!</definedName>
    <definedName name="sap_D0024_00000001">#REF!</definedName>
    <definedName name="sap_D0025_00000001">#REF!</definedName>
    <definedName name="sap_D0026_00000001">#REF!</definedName>
    <definedName name="sap_D0027_00000001">#REF!</definedName>
    <definedName name="sap_D0028_00000001">#REF!</definedName>
    <definedName name="sap_D0029_00000001">#REF!</definedName>
    <definedName name="sap_D0030_00000001">#REF!</definedName>
    <definedName name="sap_D0031_00000001">#REF!</definedName>
    <definedName name="sap_D0032_00000001">#REF!</definedName>
    <definedName name="sap_D0033_00000001">#REF!</definedName>
    <definedName name="sap_D0034_00000001">#REF!</definedName>
    <definedName name="sap_D0035_00000001">#REF!</definedName>
    <definedName name="sap_D0036_00000001">#REF!</definedName>
    <definedName name="sap_D0037_00000001">#REF!</definedName>
    <definedName name="sap_D0038_00000001">#REF!</definedName>
    <definedName name="sap_D0039_00000001">#REF!</definedName>
    <definedName name="sap_D0040_00000001">#REF!</definedName>
    <definedName name="sap_D0041_00000001">#REF!</definedName>
    <definedName name="sap_D0042_00000001">#REF!</definedName>
    <definedName name="sap_F0001">#REF!</definedName>
    <definedName name="sap_F0002">#REF!</definedName>
    <definedName name="sap_F0003">#REF!</definedName>
    <definedName name="sap_K0001">#REF!</definedName>
    <definedName name="sap_K0002">#REF!</definedName>
    <definedName name="sap_K0003">#REF!</definedName>
    <definedName name="sap_K0004">#REF!</definedName>
    <definedName name="sap_K0005">#REF!</definedName>
    <definedName name="sap_K0006">#REF!</definedName>
    <definedName name="sap_K0007">#REF!</definedName>
    <definedName name="sap_K0008">#REF!</definedName>
    <definedName name="sap_K0009">#REF!</definedName>
    <definedName name="sap_S0001">#REF!</definedName>
    <definedName name="sap_S0002">#REF!</definedName>
    <definedName name="sap_S0003">#REF!</definedName>
    <definedName name="sap_S0004">#REF!</definedName>
    <definedName name="sap_S0005">#REF!</definedName>
    <definedName name="sap_S0006">#REF!</definedName>
    <definedName name="sap_S0007">#REF!</definedName>
    <definedName name="sap_S0008">#REF!</definedName>
    <definedName name="sap_S0009">#REF!</definedName>
    <definedName name="sap_S0010">#REF!</definedName>
    <definedName name="sap_S0011">#REF!</definedName>
    <definedName name="sap_S0012">#REF!</definedName>
    <definedName name="sap_S0013">#REF!</definedName>
    <definedName name="sap_S0014">#REF!</definedName>
    <definedName name="sap_S0015">#REF!</definedName>
    <definedName name="sap_S0016">#REF!</definedName>
    <definedName name="sap_S0017">#REF!</definedName>
    <definedName name="sap_S0018">#REF!</definedName>
    <definedName name="sap_S0019">#REF!</definedName>
    <definedName name="sap_S0020">#REF!</definedName>
    <definedName name="sap_S0021">#REF!</definedName>
    <definedName name="sap_S0022">#REF!</definedName>
    <definedName name="sap_S0023">#REF!</definedName>
    <definedName name="sap_S0024">#REF!</definedName>
    <definedName name="sap_S0025">#REF!</definedName>
    <definedName name="sap_S0026">#REF!</definedName>
    <definedName name="sap_S0027">#REF!</definedName>
    <definedName name="sap_S0028">#REF!</definedName>
    <definedName name="sap_S0029">#REF!</definedName>
    <definedName name="sap_S0030">#REF!</definedName>
    <definedName name="sap_S0031">#REF!</definedName>
    <definedName name="sap_S0032">#REF!</definedName>
    <definedName name="sap_S0033">#REF!</definedName>
    <definedName name="sap_S0034">#REF!</definedName>
    <definedName name="sap_S0035">#REF!</definedName>
    <definedName name="sap_S0036">#REF!</definedName>
    <definedName name="sap_S0037">#REF!</definedName>
    <definedName name="sap_S0038">#REF!</definedName>
    <definedName name="sap_S0039">#REF!</definedName>
    <definedName name="sap_S0040">#REF!</definedName>
    <definedName name="sap_S0041">#REF!</definedName>
    <definedName name="sap_S0042">#REF!</definedName>
    <definedName name="sap_Z0001_00000001">#REF!</definedName>
    <definedName name="sap_Z0002_00000001">#REF!</definedName>
    <definedName name="sap_Z0003_00000001">#REF!</definedName>
    <definedName name="SAPBEXdnldView" hidden="1">"4ACQ1TUIXACRYGL0BZ7F6HS6R"</definedName>
    <definedName name="SAPBEXhrIndnt" hidden="1">"Wide"</definedName>
    <definedName name="SAPBEXrevision" hidden="1">1</definedName>
    <definedName name="SAPBEXsysID" hidden="1">"GP1"</definedName>
    <definedName name="SAPBEXwbID" hidden="1">"4MPO1CP18U4TA0W9HO5EI7ADP"</definedName>
    <definedName name="SAPCrosstab1">#REF!</definedName>
    <definedName name="SAPCrosstab2">#REF!</definedName>
    <definedName name="SAPCrosstab23">#REF!</definedName>
    <definedName name="SAPCrosstab26">#REF!</definedName>
    <definedName name="SAPCrosstab3">#REF!</definedName>
    <definedName name="SAPCrosstab4">#REF!</definedName>
    <definedName name="SAPCrosstab5">#REF!</definedName>
    <definedName name="SAPCrosstab6">#REF!</definedName>
    <definedName name="SAPCrosstab7">#REF!</definedName>
    <definedName name="SAPsysID" hidden="1">"708C5W7SBKP804JT78WJ0JNKI"</definedName>
    <definedName name="SAPwbID" hidden="1">"ARS"</definedName>
    <definedName name="SaveNewFile">#N/A</definedName>
    <definedName name="SC_Accs">#REF!</definedName>
    <definedName name="SCACCS">#REF!</definedName>
    <definedName name="SCALC">#REF!</definedName>
    <definedName name="Scale">#REF!</definedName>
    <definedName name="SCALPER">#REF!</definedName>
    <definedName name="SCC">#REF!</definedName>
    <definedName name="Scenario">#REF!</definedName>
    <definedName name="SCHED">#REF!</definedName>
    <definedName name="SCR">#REF!</definedName>
    <definedName name="SCURVETAB">#REF!</definedName>
    <definedName name="sdf_qww" hidden="1">table_demob</definedName>
    <definedName name="SEAT">#REF!</definedName>
    <definedName name="SecOps_OM_06Actual_Essbase">#REF!</definedName>
    <definedName name="SECT1">#REF!</definedName>
    <definedName name="SECT2">#REF!</definedName>
    <definedName name="SectionG_Questions">#REF!,#REF!,#REF!</definedName>
    <definedName name="SEED_DATE">#REF!</definedName>
    <definedName name="Seismic">#REF!</definedName>
    <definedName name="SelectListCopy">#REF!</definedName>
    <definedName name="Sell_International_Assets">#REF!</definedName>
    <definedName name="Sell_Trading_Assets">#REF!</definedName>
    <definedName name="sem">#REF!</definedName>
    <definedName name="sematxinc">#REF!</definedName>
    <definedName name="SEN">#REF!</definedName>
    <definedName name="sencount" hidden="1">1</definedName>
    <definedName name="SENIORRDEBTSER">#REF!</definedName>
    <definedName name="SENS">#REF!</definedName>
    <definedName name="sensitivities">#REF!</definedName>
    <definedName name="SENSITIVITY">#REF!</definedName>
    <definedName name="sEntity">#REF!</definedName>
    <definedName name="sep">#REF!</definedName>
    <definedName name="serp">#REF!</definedName>
    <definedName name="Settlement_Charges">#REF!</definedName>
    <definedName name="SEVILLE">#REF!</definedName>
    <definedName name="SF">#REF!</definedName>
    <definedName name="SFD">#REF!</definedName>
    <definedName name="SFV">#REF!</definedName>
    <definedName name="SHCF">#REF!</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ERCF">#REF!</definedName>
    <definedName name="Shifts">#REF!</definedName>
    <definedName name="shiva" hidden="1">{#N/A,#N/A,FALSE,"O&amp;M by processes";#N/A,#N/A,FALSE,"Elec Act vs Bud";#N/A,#N/A,FALSE,"G&amp;A";#N/A,#N/A,FALSE,"BGS";#N/A,#N/A,FALSE,"Res Cost"}</definedName>
    <definedName name="SHL">#REF!</definedName>
    <definedName name="SHORTFALL_KW">#REF!</definedName>
    <definedName name="SHPL">#REF!</definedName>
    <definedName name="Shunt_Reactors">#REF!</definedName>
    <definedName name="Shunt_Reactors_Concrete">#REF!</definedName>
    <definedName name="Shunt_Reactors_Labor">#REF!</definedName>
    <definedName name="SIDE">#REF!</definedName>
    <definedName name="siertxinc">#REF!</definedName>
    <definedName name="sign_date">#REF!</definedName>
    <definedName name="SIRR">#REF!</definedName>
    <definedName name="Sites" hidden="1">{#N/A,#N/A,TRUE,"TOTAL DISTRIBUTION";#N/A,#N/A,TRUE,"SOUTH";#N/A,#N/A,TRUE,"NORTHEAST";#N/A,#N/A,TRUE,"WEST"}</definedName>
    <definedName name="Sitesdate" hidden="1">{#N/A,#N/A,TRUE,"TOTAL DSBN";#N/A,#N/A,TRUE,"WEST";#N/A,#N/A,TRUE,"SOUTH";#N/A,#N/A,TRUE,"NORTHEAST"}</definedName>
    <definedName name="SIX">#REF!</definedName>
    <definedName name="skyrtxinc">#REF!</definedName>
    <definedName name="SO4ADD">#REF!</definedName>
    <definedName name="socoBasis">#REF!</definedName>
    <definedName name="SOF">#REF!</definedName>
    <definedName name="sof4irr">#REF!</definedName>
    <definedName name="sof5irr">#REF!</definedName>
    <definedName name="sofco_pref">#REF!</definedName>
    <definedName name="sofialloc98">#REF!</definedName>
    <definedName name="sofialloc99">#REF!</definedName>
    <definedName name="Soil">#REF!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rt_Command">#REF!</definedName>
    <definedName name="Source">#REF!</definedName>
    <definedName name="SourceDBname">#REF!</definedName>
    <definedName name="SourceStudyName">#REF!</definedName>
    <definedName name="SourceStudyNameCopy">#REF!</definedName>
    <definedName name="SourceType">OFFSET(#REF!,0,0,COUNTA(#REF!),1)</definedName>
    <definedName name="SourceUserName">#REF!</definedName>
    <definedName name="SOUTH_VIENNA">#REF!</definedName>
    <definedName name="SOV_Column_Lookup">#REF!</definedName>
    <definedName name="Spacing_Requirements">#REF!</definedName>
    <definedName name="Spanish_CPI">#REF!</definedName>
    <definedName name="Spanish_Stamp_Tax">#REF!</definedName>
    <definedName name="Spanner_Auto_File">"C:\Documents and Settings\linda\My Documents\Process .x2a"</definedName>
    <definedName name="SPARES_ST_TAX">#REF!</definedName>
    <definedName name="SPB">#REF!</definedName>
    <definedName name="spcompany">#REF!</definedName>
    <definedName name="spec">#REF!</definedName>
    <definedName name="SpecialAllocation">OFFSET(#REF!,0,0,COUNTA(#REF!),1)</definedName>
    <definedName name="SpecialAllocationType">OFFSET(#REF!,0,0,COUNTA(#REF!),1)</definedName>
    <definedName name="SPEND">#REF!</definedName>
    <definedName name="SPEND2">#REF!</definedName>
    <definedName name="spffo">#REF!</definedName>
    <definedName name="spffo2">#REF!</definedName>
    <definedName name="spffo3">#REF!</definedName>
    <definedName name="spffo4\">#REF!</definedName>
    <definedName name="spffo5">#REF!</definedName>
    <definedName name="Splitters">#REF!</definedName>
    <definedName name="spname2">#REF!</definedName>
    <definedName name="spname3">#REF!</definedName>
    <definedName name="spname4">#REF!</definedName>
    <definedName name="spname6">#REF!</definedName>
    <definedName name="Spool_Length">#REF!</definedName>
    <definedName name="spop1">#REF!</definedName>
    <definedName name="spop2">#REF!</definedName>
    <definedName name="spop3">#REF!</definedName>
    <definedName name="spop4">#REF!</definedName>
    <definedName name="SPS_COS" localSheetId="3">#REF!</definedName>
    <definedName name="SPS_COS">#REF!</definedName>
    <definedName name="SPWS_WBID">"B1C80735-5882-4AF2-B0B4-34EDD8A645E0"</definedName>
    <definedName name="SR">#REF!</definedName>
    <definedName name="SR_2">#REF!</definedName>
    <definedName name="SROE">#REF!</definedName>
    <definedName name="ss">MATCH(0.01,End_Bal,-1)+1</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bOcc">#REF!</definedName>
    <definedName name="START">#REF!</definedName>
    <definedName name="Start_Date">#REF!</definedName>
    <definedName name="START_MSG">#N/A</definedName>
    <definedName name="Start_Year">#REF!</definedName>
    <definedName name="START1">#REF!</definedName>
    <definedName name="StartColumnOut">#REF!</definedName>
    <definedName name="StartContractMonthCor">#REF!</definedName>
    <definedName name="StartDate">#REF!</definedName>
    <definedName name="startdateB">#REF!</definedName>
    <definedName name="startdatebuyer">#REF!</definedName>
    <definedName name="StartEffDateCor">#REF!</definedName>
    <definedName name="StartRowOut">#REF!</definedName>
    <definedName name="Startup.Quarter">#REF!</definedName>
    <definedName name="State">#REF!</definedName>
    <definedName name="State_Impacts">#REF!</definedName>
    <definedName name="state_other">#REF!</definedName>
    <definedName name="statsrevised" hidden="1">{#N/A,#N/A,FALSE,"O&amp;M by processes";#N/A,#N/A,FALSE,"Elec Act vs Bud";#N/A,#N/A,FALSE,"G&amp;A";#N/A,#N/A,FALSE,"BGS";#N/A,#N/A,FALSE,"Res Cost"}</definedName>
    <definedName name="Status">#REF!</definedName>
    <definedName name="StatusCopy">#REF!</definedName>
    <definedName name="StatusCor">#REF!</definedName>
    <definedName name="StatusDG">#REF!</definedName>
    <definedName name="StatusOut">#REF!</definedName>
    <definedName name="Std_Dev">#REF!</definedName>
    <definedName name="StdPer">#REF!</definedName>
    <definedName name="steam_prod">#REF!</definedName>
    <definedName name="STG">#REF!</definedName>
    <definedName name="sthsrt">#REF!,#REF!,#REF!,#REF!</definedName>
    <definedName name="STI">#REF!</definedName>
    <definedName name="STILL1040">#REF!</definedName>
    <definedName name="STPOWER">#REF!</definedName>
    <definedName name="Street">#REF!</definedName>
    <definedName name="Strt">#REF!</definedName>
    <definedName name="Structure_Materials">#REF!</definedName>
    <definedName name="Structures">#REF!</definedName>
    <definedName name="Structures_pick">#REF!</definedName>
    <definedName name="stu">#REF!,#REF!,#REF!,#REF!</definedName>
    <definedName name="Stub">#REF!</definedName>
    <definedName name="StudyNameDG">#REF!</definedName>
    <definedName name="StudyNameOut">#REF!</definedName>
    <definedName name="styytjuyt">#REF!,#REF!,#REF!,#REF!</definedName>
    <definedName name="SU">#REF!</definedName>
    <definedName name="Sub" hidden="1">{#N/A,#N/A,TRUE,"Task Status";#N/A,#N/A,TRUE,"Document Status";#N/A,#N/A,TRUE,"Percent Complete";#N/A,#N/A,TRUE,"Manhour Sum"}</definedName>
    <definedName name="Sub_For_BidForm">#REF!</definedName>
    <definedName name="SUB_SOV_Column_Lookup">#REF!</definedName>
    <definedName name="SubFundSplit">OFFSET(#REF!,0,0,COUNTA(#REF!),1)</definedName>
    <definedName name="subjentry">#REF!</definedName>
    <definedName name="SUBSEQUENT_YEAR_DATE">#REF!</definedName>
    <definedName name="SUBSEQUENT_YEAR_X">#REF!</definedName>
    <definedName name="SUE" hidden="1">{#N/A,#N/A,TRUE,"TOTAL DISTRIBUTION";#N/A,#N/A,TRUE,"SOUTH";#N/A,#N/A,TRUE,"NORTHEAST";#N/A,#N/A,TRUE,"WEST"}</definedName>
    <definedName name="sum">#REF!</definedName>
    <definedName name="SUM_BFREP">#REF!</definedName>
    <definedName name="SUM_BREA">#REF!</definedName>
    <definedName name="SUM_BREH">#REF!</definedName>
    <definedName name="SUM_BREMA">#REF!</definedName>
    <definedName name="SUM_BREP">#REF!</definedName>
    <definedName name="SUM_EC_OWN">#REF!</definedName>
    <definedName name="SUM_LPS">#REF!</definedName>
    <definedName name="SUMM">#REF!</definedName>
    <definedName name="SUMMARY">#REF!</definedName>
    <definedName name="Summary_Long_Inventory">#REF!</definedName>
    <definedName name="Summary_Short_Inventory">#REF!</definedName>
    <definedName name="SummarySchKJurisdiction">#REF!</definedName>
    <definedName name="sumptf2">#REF!</definedName>
    <definedName name="sumtran2">#REF!</definedName>
    <definedName name="sumtrans">#REF!</definedName>
    <definedName name="SUPFUEL">#REF!</definedName>
    <definedName name="Supp_Command">#REF!</definedName>
    <definedName name="Supplemental_Gas_Burn_Tariff">#REF!</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vc_costs">#REF!</definedName>
    <definedName name="Swap_Amort">#REF!</definedName>
    <definedName name="Switch_Type">#REF!</definedName>
    <definedName name="Switch_Yard_Configeration">#REF!</definedName>
    <definedName name="Switch_Yard_Configuration">#REF!</definedName>
    <definedName name="SwitchYard">#REF!</definedName>
    <definedName name="Synergy">#REF!</definedName>
    <definedName name="T">#REF!</definedName>
    <definedName name="T1_Civil">#REF!</definedName>
    <definedName name="T1_PEM">#REF!</definedName>
    <definedName name="T2_Civil">#REF!</definedName>
    <definedName name="T2_PEM">#REF!</definedName>
    <definedName name="T5_AMORT">#REF!</definedName>
    <definedName name="T5_COMFEE">#REF!</definedName>
    <definedName name="T5_DEBT">#REF!</definedName>
    <definedName name="T5_FINCFEE">#REF!</definedName>
    <definedName name="T5_GP">#REF!</definedName>
    <definedName name="T5_RATE">#REF!</definedName>
    <definedName name="T5_TERM">#REF!</definedName>
    <definedName name="TABLE">#REF!</definedName>
    <definedName name="Table_Loc">#REF!</definedName>
    <definedName name="Table_of_Contents">#REF!</definedName>
    <definedName name="TableName">"Dummy"</definedName>
    <definedName name="Tacx_Factor">#REF!</definedName>
    <definedName name="Takeoff_Concrete">#REF!</definedName>
    <definedName name="Takeoff_steel">#REF!</definedName>
    <definedName name="Tangent_Arm_Labor">#REF!</definedName>
    <definedName name="Tangent_Arm_Mat">#REF!</definedName>
    <definedName name="Tangent_Dist">#REF!</definedName>
    <definedName name="Tangent_Height">#REF!</definedName>
    <definedName name="TARIFF4">#REF!</definedName>
    <definedName name="TARIFF5">#REF!</definedName>
    <definedName name="TARIFF6">#REF!</definedName>
    <definedName name="Tarrif">#REF!</definedName>
    <definedName name="Task">#REF!</definedName>
    <definedName name="Task2">#REF!</definedName>
    <definedName name="TaskDescr">#REF!</definedName>
    <definedName name="Tax">#REF!</definedName>
    <definedName name="tax_base_on_inc">#REF!</definedName>
    <definedName name="tax_basis">#REF!</definedName>
    <definedName name="Tax_Calculation">#REF!</definedName>
    <definedName name="Tax_Prorations">#REF!</definedName>
    <definedName name="Tax_Rate">#REF!</definedName>
    <definedName name="TaxBasis">#REF!</definedName>
    <definedName name="taxcalc">#REF!</definedName>
    <definedName name="TAXES">#REF!</definedName>
    <definedName name="Taxes____000">#REF!</definedName>
    <definedName name="taxpayc">#REF!</definedName>
    <definedName name="taxpayp">#REF!</definedName>
    <definedName name="TaxRate">#REF!</definedName>
    <definedName name="TaxTfer">#REF!</definedName>
    <definedName name="TB">#REF!</definedName>
    <definedName name="TB_BS">#REF!</definedName>
    <definedName name="TB_PL">#REF!</definedName>
    <definedName name="tbl_festub_ack">#REF!</definedName>
    <definedName name="tbl_festub_details">#REF!</definedName>
    <definedName name="tbl_Payroll_by_BusinessUnit_summary">#REF!</definedName>
    <definedName name="tbl_Payroll_by_corporate_summary">#REF!</definedName>
    <definedName name="tblAutoSelectDimension">#REF!</definedName>
    <definedName name="tblHier_Mod_Date">#REF!</definedName>
    <definedName name="tblSummaryQuantQuery_Combined">#REF!</definedName>
    <definedName name="TC">#REF!</definedName>
    <definedName name="TCF">#REF!</definedName>
    <definedName name="TDS">#REF!</definedName>
    <definedName name="team">#REF!</definedName>
    <definedName name="teast" hidden="1">{#N/A,#N/A,TRUE,"TOTAL DSBN";#N/A,#N/A,TRUE,"WEST";#N/A,#N/A,TRUE,"SOUTH";#N/A,#N/A,TRUE,"NORTHEAST"}</definedName>
    <definedName name="tec_op_fee">#REF!</definedName>
    <definedName name="Technology">#REF!</definedName>
    <definedName name="tecotaxmeth">#REF!</definedName>
    <definedName name="tedebt_reduct">#REF!</definedName>
    <definedName name="temp">#REF!</definedName>
    <definedName name="temp1" hidden="1">{#N/A,#N/A,TRUE,"Task Status";#N/A,#N/A,TRUE,"Document Status";#N/A,#N/A,TRUE,"Percent Complete";#N/A,#N/A,TRUE,"Manhour Sum"}</definedName>
    <definedName name="temp2" hidden="1">{#N/A,#N/A,TRUE,"Task Status";#N/A,#N/A,TRUE,"Document Status";#N/A,#N/A,TRUE,"Percent Complete";#N/A,#N/A,TRUE,"Manhour Sum"}</definedName>
    <definedName name="Temp4">#REF!</definedName>
    <definedName name="TEMPCELL">#REF!</definedName>
    <definedName name="TemplateID1">#REF!</definedName>
    <definedName name="TemplateID2">#REF!</definedName>
    <definedName name="temppt">#REF!,#REF!,#REF!,#REF!,#REF!,#REF!,#REF!,#REF!,#REF!,#REF!,#REF!,#REF!,#REF!,#REF!</definedName>
    <definedName name="TERM">#REF!</definedName>
    <definedName name="Term_Loan_Amt">#REF!</definedName>
    <definedName name="Term_Loan_Cmp">#REF!</definedName>
    <definedName name="Term_Loan_DSR_Amt">#REF!</definedName>
    <definedName name="Term_Loan_DSR_Input">#REF!</definedName>
    <definedName name="Term_Loan_End">#REF!</definedName>
    <definedName name="Term_Loan_Input">#REF!</definedName>
    <definedName name="TermYears">#REF!</definedName>
    <definedName name="Terrain_Type">#REF!</definedName>
    <definedName name="Terrain_Use">#REF!</definedName>
    <definedName name="TERRYG">#REF!</definedName>
    <definedName name="test" hidden="1">{#N/A,#N/A,TRUE,"Facility-Input";#N/A,#N/A,TRUE,"Graphs";#N/A,#N/A,TRUE,"TOTAL"}</definedName>
    <definedName name="test." hidden="1">{#N/A,#N/A,TRUE,"TOTAL DISTRIBUTION";#N/A,#N/A,TRUE,"SOUTH";#N/A,#N/A,TRUE,"NORTHEAST";#N/A,#N/A,TRUE,"WEST"}</definedName>
    <definedName name="TEST_YEAR_DATE">#REF!</definedName>
    <definedName name="TEST_YEAR_X">#REF!</definedName>
    <definedName name="TEST0">#REF!</definedName>
    <definedName name="TEST1">#REF!</definedName>
    <definedName name="TEST10">#REF!</definedName>
    <definedName name="TEST100">#REF!</definedName>
    <definedName name="TEST101">#REF!</definedName>
    <definedName name="TEST102">#REF!</definedName>
    <definedName name="TEST103">#REF!</definedName>
    <definedName name="TEST104">#REF!</definedName>
    <definedName name="TEST105">#REF!</definedName>
    <definedName name="TEST106">#REF!</definedName>
    <definedName name="TEST107">#REF!</definedName>
    <definedName name="TEST108">#REF!</definedName>
    <definedName name="TEST109">#REF!</definedName>
    <definedName name="TEST11">#REF!</definedName>
    <definedName name="TEST110">#REF!</definedName>
    <definedName name="TEST111">#REF!</definedName>
    <definedName name="TEST112">#REF!</definedName>
    <definedName name="TEST113">#REF!</definedName>
    <definedName name="TEST114">#REF!</definedName>
    <definedName name="TEST115">#REF!</definedName>
    <definedName name="TEST116">#REF!</definedName>
    <definedName name="TEST117">#REF!</definedName>
    <definedName name="TEST118">#REF!</definedName>
    <definedName name="TEST119">#REF!</definedName>
    <definedName name="TEST12">#REF!</definedName>
    <definedName name="TEST120">#REF!</definedName>
    <definedName name="TEST121">#REF!</definedName>
    <definedName name="TEST122">#REF!</definedName>
    <definedName name="TEST123">#REF!</definedName>
    <definedName name="TEST124">#REF!</definedName>
    <definedName name="TEST125">#REF!</definedName>
    <definedName name="TEST126">#REF!</definedName>
    <definedName name="TEST127">#REF!</definedName>
    <definedName name="TEST128">#REF!</definedName>
    <definedName name="TEST129">#REF!</definedName>
    <definedName name="TEST13">#REF!</definedName>
    <definedName name="TEST130">#REF!</definedName>
    <definedName name="TEST131">#REF!</definedName>
    <definedName name="TEST132">#REF!</definedName>
    <definedName name="TEST133">#REF!</definedName>
    <definedName name="TEST134">#REF!</definedName>
    <definedName name="TEST135">#REF!</definedName>
    <definedName name="TEST136">#REF!</definedName>
    <definedName name="TEST137">#REF!</definedName>
    <definedName name="TEST138">#REF!</definedName>
    <definedName name="TEST139">#REF!</definedName>
    <definedName name="TEST14">#REF!</definedName>
    <definedName name="TEST140">#REF!</definedName>
    <definedName name="TEST141">#REF!</definedName>
    <definedName name="TEST142">#REF!</definedName>
    <definedName name="TEST143">#REF!</definedName>
    <definedName name="TEST144">#REF!</definedName>
    <definedName name="TEST145">#REF!</definedName>
    <definedName name="TEST146">#REF!</definedName>
    <definedName name="TEST147">#REF!</definedName>
    <definedName name="TEST148">#REF!</definedName>
    <definedName name="TEST149">#REF!</definedName>
    <definedName name="TEST15">#REF!</definedName>
    <definedName name="TEST150">#REF!</definedName>
    <definedName name="TEST151">#REF!</definedName>
    <definedName name="TEST152">#REF!</definedName>
    <definedName name="TEST153">#REF!</definedName>
    <definedName name="TEST154">#REF!</definedName>
    <definedName name="TEST15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#REF!</definedName>
    <definedName name="TEST40">#REF!</definedName>
    <definedName name="TEST41">#REF!</definedName>
    <definedName name="TEST42">#REF!</definedName>
    <definedName name="TEST43">#REF!</definedName>
    <definedName name="TEST44">#REF!</definedName>
    <definedName name="TEST45">#REF!</definedName>
    <definedName name="TEST46">#REF!</definedName>
    <definedName name="TEST47">#REF!</definedName>
    <definedName name="TEST48">#REF!</definedName>
    <definedName name="TEST49">#REF!</definedName>
    <definedName name="TEST5">#REF!</definedName>
    <definedName name="TEST50">#REF!</definedName>
    <definedName name="TEST51">#REF!</definedName>
    <definedName name="TEST52">#REF!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61">#REF!</definedName>
    <definedName name="TEST62">#REF!</definedName>
    <definedName name="TEST63">#REF!</definedName>
    <definedName name="TEST64">#REF!</definedName>
    <definedName name="TEST65">#REF!</definedName>
    <definedName name="TEST66">#REF!</definedName>
    <definedName name="TEST67">#REF!</definedName>
    <definedName name="TEST68">#REF!</definedName>
    <definedName name="TEST69">#REF!</definedName>
    <definedName name="TEST7">#REF!</definedName>
    <definedName name="TEST70">#REF!</definedName>
    <definedName name="TEST71">#REF!</definedName>
    <definedName name="TEST72">#REF!</definedName>
    <definedName name="TEST73">#REF!</definedName>
    <definedName name="TEST74">#REF!</definedName>
    <definedName name="TEST75">#REF!</definedName>
    <definedName name="TEST76">#REF!</definedName>
    <definedName name="TEST77">#REF!</definedName>
    <definedName name="TEST78">#REF!</definedName>
    <definedName name="TEST79">#REF!</definedName>
    <definedName name="TEST8">#REF!</definedName>
    <definedName name="TEST80">#REF!</definedName>
    <definedName name="TEST81">#REF!</definedName>
    <definedName name="TEST82">#REF!</definedName>
    <definedName name="TEST83">#REF!</definedName>
    <definedName name="TEST84">#REF!</definedName>
    <definedName name="TEST85">#REF!</definedName>
    <definedName name="TEST86">#REF!</definedName>
    <definedName name="TEST87">#REF!</definedName>
    <definedName name="TEST88">#REF!</definedName>
    <definedName name="TEST89">#REF!</definedName>
    <definedName name="TEST9">#REF!</definedName>
    <definedName name="TEST90">#REF!</definedName>
    <definedName name="TEST91">#REF!</definedName>
    <definedName name="TEST92">#REF!</definedName>
    <definedName name="TEST93">#REF!</definedName>
    <definedName name="TEST94">#REF!</definedName>
    <definedName name="TEST95">#REF!</definedName>
    <definedName name="TEST96">#REF!</definedName>
    <definedName name="TEST97">#REF!</definedName>
    <definedName name="TEST98">#REF!</definedName>
    <definedName name="TEST99">#REF!</definedName>
    <definedName name="TestAdd">"Test RefersTo1"</definedName>
    <definedName name="TESTHKEY">#REF!</definedName>
    <definedName name="testing" hidden="1">{"detail305",#N/A,FALSE,"BI-305"}</definedName>
    <definedName name="TESTKEYS">#REF!</definedName>
    <definedName name="TESTVKEY">#REF!</definedName>
    <definedName name="TESTVKEY2">#REF!</definedName>
    <definedName name="testwe" hidden="1">{#N/A,#N/A,TRUE,"TOTAL DSBN";#N/A,#N/A,TRUE,"WEST";#N/A,#N/A,TRUE,"SOUTH";#N/A,#N/A,TRUE,"NORTHEAST"}</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7">#REF!</definedName>
    <definedName name="TextRefCopy8">#REF!</definedName>
    <definedName name="TextRefCopy80">#REF!</definedName>
    <definedName name="TextRefCopy82">#REF!</definedName>
    <definedName name="TextRefCopy84">#REF!</definedName>
    <definedName name="TextRefCopy89">#REF!</definedName>
    <definedName name="TextRefCopy9">#REF!</definedName>
    <definedName name="TextRefCopy94">#REF!</definedName>
    <definedName name="TextRefCopy96">#REF!</definedName>
    <definedName name="TextRefCopy97">#REF!</definedName>
    <definedName name="TextRefCopyRangeCount" hidden="1">99</definedName>
    <definedName name="TFP">#REF!</definedName>
    <definedName name="the">#REF!,#REF!,#REF!,#REF!</definedName>
    <definedName name="The_accompanying">#REF!</definedName>
    <definedName name="thjty" hidden="1">{#N/A,#N/A,TRUE,"TOTAL DSBN";#N/A,#N/A,TRUE,"WEST";#N/A,#N/A,TRUE,"SOUTH";#N/A,#N/A,TRUE,"NORTHEAST"}</definedName>
    <definedName name="thousand">1000</definedName>
    <definedName name="TI">#REF!</definedName>
    <definedName name="Ticker">""</definedName>
    <definedName name="Time" hidden="1">"b1"</definedName>
    <definedName name="title">#REF!</definedName>
    <definedName name="titles">#REF!,#REF!</definedName>
    <definedName name="TK">#REF!</definedName>
    <definedName name="tkuy">#REF!,#REF!,#REF!,#REF!</definedName>
    <definedName name="TLINE_MI">#REF!</definedName>
    <definedName name="TO">#REF!</definedName>
    <definedName name="TOC">#REF!</definedName>
    <definedName name="TOKYO">#REF!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P">#REF!</definedName>
    <definedName name="tot_ded">#REF!</definedName>
    <definedName name="Tota_Deferred">#REF!</definedName>
    <definedName name="TOTAL">#REF!</definedName>
    <definedName name="Total__Kilowatts">#REF!</definedName>
    <definedName name="TOTAL_COLUMBIANA">#REF!</definedName>
    <definedName name="Total_Grove_City">#REF!</definedName>
    <definedName name="TOTAL_HUDSON">#REF!</definedName>
    <definedName name="TOTAL_ITC">#REF!</definedName>
    <definedName name="Total_LI_Cost">#REF!</definedName>
    <definedName name="TOTAL_MONTPELIER">#REF!</definedName>
    <definedName name="Total_Release_Price">#REF!</definedName>
    <definedName name="Total_Sales_Price">#REF!</definedName>
    <definedName name="total_Turbines">#REF!</definedName>
    <definedName name="TOTAL_WOODVILLE">#REF!</definedName>
    <definedName name="TotalEquity">#REF!</definedName>
    <definedName name="TOTALO_M">#REF!</definedName>
    <definedName name="totaltrans">#REF!</definedName>
    <definedName name="TotCoInv1stQ">#REF!</definedName>
    <definedName name="TOTCON">#REF!</definedName>
    <definedName name="TOTCUR">#REF!</definedName>
    <definedName name="totdepr">#REF!</definedName>
    <definedName name="TotInv1stQ">#REF!</definedName>
    <definedName name="TPCF">#REF!</definedName>
    <definedName name="TR">#REF!</definedName>
    <definedName name="Trading_Assets_Book_Basis">#REF!</definedName>
    <definedName name="Trading_Assets_Gross_Proceeds">#REF!</definedName>
    <definedName name="Transact">#REF!,#REF!,#REF!,#REF!,#REF!,#REF!,#REF!,#REF!,#REF!,#REF!,#REF!,#REF!,#REF!,#REF!,#REF!,#REF!,#REF!,#REF!</definedName>
    <definedName name="Transaction_Fee">#REF!</definedName>
    <definedName name="Transallo">#REF!</definedName>
    <definedName name="TransferListDG">#REF!</definedName>
    <definedName name="Transition">#REF!</definedName>
    <definedName name="Transition_Labor">#REF!</definedName>
    <definedName name="Transm_Prop_Tax">#REF!</definedName>
    <definedName name="trd" hidden="1">"482RCYR3X4CO6WX6MKKSR9X4J"</definedName>
    <definedName name="TRGT">#REF!</definedName>
    <definedName name="TRGT_Current_Share_Price">#REF!</definedName>
    <definedName name="TRGT_Shares_Outstanding">#REF!</definedName>
    <definedName name="Trial4_Account_Numbers">#REF!</definedName>
    <definedName name="Trial4_Column_1">#REF!</definedName>
    <definedName name="Trial4_Column_2">#REF!</definedName>
    <definedName name="Trial4_Column_3">#REF!</definedName>
    <definedName name="Trial4_Column_4">#REF!</definedName>
    <definedName name="Trial5_AC_Numbers">#REF!</definedName>
    <definedName name="Trial5_Column_1">#REF!</definedName>
    <definedName name="Trial5_Column_2">#REF!</definedName>
    <definedName name="Trial5_Column_3">#REF!</definedName>
    <definedName name="Trial5_Column_4">#REF!</definedName>
    <definedName name="TTDesiredLevelOfEvidenceItems">#REF!</definedName>
    <definedName name="Ttt">#REF!,#REF!,#REF!</definedName>
    <definedName name="Turb_Clark_Cielo">#REF!</definedName>
    <definedName name="Turb_Clark_NonCielo">#REF!</definedName>
    <definedName name="Turb_NonCielo">#REF!</definedName>
    <definedName name="TurbChoice">IF(#REF!&lt;&gt;1,#REF!,12)</definedName>
    <definedName name="Turbine_Bruno">#REF!</definedName>
    <definedName name="Turbine_Capacity">#REF!</definedName>
    <definedName name="Turbine_Clark_Cielo">#REF!</definedName>
    <definedName name="Turbine_Cowden">#REF!</definedName>
    <definedName name="turbine_CSW">#REF!</definedName>
    <definedName name="Turbine_Terry">#REF!</definedName>
    <definedName name="Turbine_Wooley">#REF!</definedName>
    <definedName name="TurbineRating">#REF!</definedName>
    <definedName name="Turbines_CSW">#REF!</definedName>
    <definedName name="TURNDOWN">#REF!</definedName>
    <definedName name="TURNER">#REF!</definedName>
    <definedName name="Turner2">#REF!</definedName>
    <definedName name="Turns">#REF!</definedName>
    <definedName name="TWO">#REF!</definedName>
    <definedName name="TwoStepMisstatementIdentified">#REF!</definedName>
    <definedName name="TwoStepTolerableEstMisstmtCalc">#REF!</definedName>
    <definedName name="TWP_Lease_Rate">#REF!</definedName>
    <definedName name="TWP_Turbines">#REF!</definedName>
    <definedName name="tx_roll_cy">#REF!</definedName>
    <definedName name="tx_roll_cy_1">#REF!</definedName>
    <definedName name="tx_roll_py">#REF!</definedName>
    <definedName name="tx_roll_py_1">#REF!</definedName>
    <definedName name="TYPE">#REF!</definedName>
    <definedName name="TYPEOFENTITY">OFFSET(#REF!,0,0,COUNTA(#REF!),1)</definedName>
    <definedName name="TYPEOFPROPERTY">OFFSET(#REF!,0,0,COUNTA(#REF!),1)</definedName>
    <definedName name="Typist" hidden="1">"b1"</definedName>
    <definedName name="tyu">#REF!,#REF!,#REF!,#REF!</definedName>
    <definedName name="u">#REF!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NP7">#REF!</definedName>
    <definedName name="ukryt">#REF!,#REF!,#REF!,#REF!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NIT">#REF!</definedName>
    <definedName name="UnitCapLookup">#REF!</definedName>
    <definedName name="UNITS">#REF!</definedName>
    <definedName name="unittype">#REF!</definedName>
    <definedName name="unlock_NonOp">#REF!,#REF!,#REF!,#REF!</definedName>
    <definedName name="uod" hidden="1">{"detail305",#N/A,FALSE,"BI-305"}</definedName>
    <definedName name="UOMColumn1">#REF!</definedName>
    <definedName name="UOMColumn2">#REF!</definedName>
    <definedName name="Upgrade">#REF!</definedName>
    <definedName name="Upload_End">#REF!</definedName>
    <definedName name="Urban_Tax">#REF!</definedName>
    <definedName name="usd">#REF!</definedName>
    <definedName name="USDVol1">#REF!</definedName>
    <definedName name="USDVol2">#REF!</definedName>
    <definedName name="usemcb">LEFT(#REF!)="Y"</definedName>
    <definedName name="user_gas">#REF!</definedName>
    <definedName name="USER_NAME">#N/A</definedName>
    <definedName name="username">#REF!</definedName>
    <definedName name="UserNameCopy">#REF!</definedName>
    <definedName name="UserNameDG">#REF!</definedName>
    <definedName name="USForeign">OFFSET(#REF!,0,0,COUNTA(#REF!),1)</definedName>
    <definedName name="Utilities">#REF!</definedName>
    <definedName name="utjentry">#REF!</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#REF!,#REF!,#REF!,#REF!</definedName>
    <definedName name="valDate">#REF!</definedName>
    <definedName name="Valuations">#REF!</definedName>
    <definedName name="VALUE">#REF!</definedName>
    <definedName name="Value_Only_File">#REF!</definedName>
    <definedName name="value1" hidden="1">{#N/A,#N/A,FALSE,"Cashflow Analysis";#N/A,#N/A,FALSE,"Sensitivity Analysis";#N/A,#N/A,FALSE,"PV";#N/A,#N/A,FALSE,"Pro Forma"}</definedName>
    <definedName name="ValueColumn1">#REF!</definedName>
    <definedName name="ValueColumn2">#REF!</definedName>
    <definedName name="valuel">#REF!,#REF!,#REF!,#REF!</definedName>
    <definedName name="VapourProps">#REF!</definedName>
    <definedName name="VAR_Equip_Type">#REF!</definedName>
    <definedName name="Var_Exp">#REF!</definedName>
    <definedName name="Var_Exp_Rate">#REF!</definedName>
    <definedName name="Var_MM_EOH_Price">#REF!</definedName>
    <definedName name="Var_MM_Rec">#REF!</definedName>
    <definedName name="VAROUTPUT">#REF!</definedName>
    <definedName name="VAT">#REF!</definedName>
    <definedName name="VBA_Case_Num">#REF!,#REF!,#REF!</definedName>
    <definedName name="vba_GIOptVOM">#REF!,#REF!,#REF!</definedName>
    <definedName name="VBA_PrevVals">#REF!,#REF!,#REF!,#REF!,#REF!</definedName>
    <definedName name="VBA_TOC_Clear">#REF!,#REF!</definedName>
    <definedName name="VBA_WACC">#REF!</definedName>
    <definedName name="Version" hidden="1">"a1"</definedName>
    <definedName name="versionno">"1.0"</definedName>
    <definedName name="vgtl" hidden="1">{#N/A,#N/A,FALSE,"INPUTDATA";#N/A,#N/A,FALSE,"SUMMARY"}</definedName>
    <definedName name="victtxinc">#REF!</definedName>
    <definedName name="VO_M">#REF!</definedName>
    <definedName name="Voltage">#REF!</definedName>
    <definedName name="Voltage_pick">#REF!</definedName>
    <definedName name="Voltage_Regulator_kVA">#REF!</definedName>
    <definedName name="Voltage_Regulator_Voltage">#REF!</definedName>
    <definedName name="Voltage_Regulators">#REF!</definedName>
    <definedName name="VolumeEsc">#REF!</definedName>
    <definedName name="votingshare">#REF!</definedName>
    <definedName name="VRIO">#REF!,#REF!,#REF!,#REF!</definedName>
    <definedName name="VRIO_1">#REF!,#REF!,#REF!,#REF!</definedName>
    <definedName name="VTOT">#N/A</definedName>
    <definedName name="vvv" hidden="1">{"EXCELHLP.HLP!1802";5;10;5;10;13;13;13;8;5;5;10;14;13;13;13;13;5;10;14;13;5;10;1;2;24}</definedName>
    <definedName name="w">#REF!</definedName>
    <definedName name="W_Proforma">#REF!</definedName>
    <definedName name="WADSWORTH">#REF!</definedName>
    <definedName name="Wage_Rate_LookUp">#REF!</definedName>
    <definedName name="WageAlloc">#REF!</definedName>
    <definedName name="wages">#REF!</definedName>
    <definedName name="WARDen">#REF!</definedName>
    <definedName name="WASTE">#REF!</definedName>
    <definedName name="Water_Pmt">#REF!</definedName>
    <definedName name="waterfall">#REF!</definedName>
    <definedName name="WAvgAtl">#REF!</definedName>
    <definedName name="WAvgCad">#REF!</definedName>
    <definedName name="WAvgCad2">#REF!</definedName>
    <definedName name="WAvgCo">#REF!</definedName>
    <definedName name="WAvgCoInv">#REF!</definedName>
    <definedName name="WAvgDKB">#REF!</definedName>
    <definedName name="WAvgGtBr">#REF!</definedName>
    <definedName name="WAvgHntgtn">#REF!</definedName>
    <definedName name="WAvgInv">#REF!</definedName>
    <definedName name="WAvgKmrt">#REF!</definedName>
    <definedName name="WAvgPhl">#REF!</definedName>
    <definedName name="WAvgTmbl">#REF!</definedName>
    <definedName name="WBS">#REF!</definedName>
    <definedName name="WBS_Fcst">#REF!</definedName>
    <definedName name="WBS_Risk">#REF!</definedName>
    <definedName name="WbsList">#REF!</definedName>
    <definedName name="WCCGCR2">#REF!</definedName>
    <definedName name="WCoAtl">#REF!</definedName>
    <definedName name="WCoCad">#REF!</definedName>
    <definedName name="WCoCad2">#REF!</definedName>
    <definedName name="WCoCCR">#REF!</definedName>
    <definedName name="WCoDKB">#REF!</definedName>
    <definedName name="WCoGtBr">#REF!</definedName>
    <definedName name="WCoHntgtn">#REF!</definedName>
    <definedName name="WCoIRDen">#REF!</definedName>
    <definedName name="WCoKMR">#REF!</definedName>
    <definedName name="WCoKmrt">#REF!</definedName>
    <definedName name="WCoPhl">#REF!</definedName>
    <definedName name="WCoTmbl">#REF!</definedName>
    <definedName name="WDBUY">#REF!</definedName>
    <definedName name="WDD">#REF!</definedName>
    <definedName name="WED">#REF!</definedName>
    <definedName name="wef">#REF!</definedName>
    <definedName name="westtxinc">#REF!</definedName>
    <definedName name="wetr">#REF!,#REF!,#REF!,#REF!</definedName>
    <definedName name="WFC" hidden="1">#REF!</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GW">#REF!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B">#REF!</definedName>
    <definedName name="whnos" hidden="1">{#N/A,#N/A,TRUE,"TOTAL DSBN";#N/A,#N/A,TRUE,"WEST";#N/A,#N/A,TRUE,"SOUTH";#N/A,#N/A,TRUE,"NORTHEAST"}</definedName>
    <definedName name="who" hidden="1">{#N/A,#N/A,FALSE,"O&amp;M by processes";#N/A,#N/A,FALSE,"Elec Act vs Bud";#N/A,#N/A,FALSE,"G&amp;A";#N/A,#N/A,FALSE,"BGS";#N/A,#N/A,FALSE,"Res Cost"}</definedName>
    <definedName name="WHOLE_REPORT">#REF!</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hy?" hidden="1">{#N/A,#N/A,TRUE,"TOTAL DSBN";#N/A,#N/A,TRUE,"WEST";#N/A,#N/A,TRUE,"SOUTH";#N/A,#N/A,TRUE,"NORTHEAST"}</definedName>
    <definedName name="WInvCCR">#REF!</definedName>
    <definedName name="WInvKMR">#REF!</definedName>
    <definedName name="wmeco1">#REF!</definedName>
    <definedName name="wmeco2">#REF!</definedName>
    <definedName name="wmecococ">#REF!</definedName>
    <definedName name="WMECOCOC2">#REF!</definedName>
    <definedName name="wo">#REF!</definedName>
    <definedName name="WO_Description">#REF!</definedName>
    <definedName name="WOOD">#REF!</definedName>
    <definedName name="Woodhaven_Homes">#REF!</definedName>
    <definedName name="WoodhavenLC">#REF!</definedName>
    <definedName name="woorder">#REF!</definedName>
    <definedName name="Work_Days">#REF!</definedName>
    <definedName name="Work_Days_1">#REF!</definedName>
    <definedName name="Work_Days_2">#REF!</definedName>
    <definedName name="WORK_SHEET_CODING_CONVENTIONS">#REF!</definedName>
    <definedName name="Working_Capital_Req">#REF!</definedName>
    <definedName name="workingcapitalloan">#REF!</definedName>
    <definedName name="WorkOrders">#REF!</definedName>
    <definedName name="worksheet1">#REF!</definedName>
    <definedName name="worksheet2">#REF!</definedName>
    <definedName name="worksheet3">#REF!</definedName>
    <definedName name="worksheet4">#REF!</definedName>
    <definedName name="worksheet5">#REF!</definedName>
    <definedName name="worksheet6">#REF!</definedName>
    <definedName name="worksheet7">#REF!</definedName>
    <definedName name="WorksheetOut">#REF!</definedName>
    <definedName name="wpdesc">#REF!</definedName>
    <definedName name="wpk" hidden="1">{#N/A,#N/A,FALSE,"INPUTDATA";#N/A,#N/A,FALSE,"SUMMARY"}</definedName>
    <definedName name="wrn" hidden="1">{#N/A,#N/A,FALSE,"O&amp;M by processes";#N/A,#N/A,FALSE,"Elec Act vs Bud";#N/A,#N/A,FALSE,"G&amp;A";#N/A,#N/A,FALSE,"BGS";#N/A,#N/A,FALSE,"Res Cost"}</definedName>
    <definedName name="wrn.1999._.Cash._.Report." hidden="1">{"1999 Cash Budget",#N/A,FALSE,"99 Cash";"1999 Cash Budget YTD",#N/A,FALSE,"99 Cash";"1999 Cash Actual/Forcast",#N/A,FALSE,"99 Cash";"1999 Cash Actual/Forcast YTD",#N/A,FALSE,"99 Cash"}</definedName>
    <definedName name="wrn.3cases." hidden="1">{#N/A,"Base",FALSE,"Dividend";#N/A,"Conservative",FALSE,"Dividend";#N/A,"Downside",FALSE,"Dividend"}</definedName>
    <definedName name="wrn.722." hidden="1">{#N/A,#N/A,FALSE,"CURRENT"}</definedName>
    <definedName name="wrn.95cap." hidden="1">{#N/A,#N/A,FALSE,"95CAPGRY"}</definedName>
    <definedName name="wrn.96._.ju._.forecat." hidden="1">{#N/A,#N/A,FALSE,"Expenses";#N/A,#N/A,FALSE,"Revenue"}</definedName>
    <definedName name="wrn.97maint.xls." hidden="1">{#N/A,#N/A,TRUE,"TOTAL DISTRIBUTION";#N/A,#N/A,TRUE,"SOUTH";#N/A,#N/A,TRUE,"NORTHEAST";#N/A,#N/A,TRUE,"WEST"}</definedName>
    <definedName name="wrn.97OR.XLs." hidden="1">{#N/A,#N/A,TRUE,"TOTAL DSBN";#N/A,#N/A,TRUE,"WEST";#N/A,#N/A,TRUE,"SOUTH";#N/A,#N/A,TRUE,"NORTHEAST"}</definedName>
    <definedName name="wrn.Accretion." hidden="1">{"Accretion",#N/A,FALSE,"Assum"}</definedName>
    <definedName name="wrn.ACTUAL._.ALL._.PAGES." hidden="1">{"ACTUAL",#N/A,FALSE,"OVER_UND"}</definedName>
    <definedName name="wrn.AFUDC." hidden="1">{#N/A,#N/A,FALSE,"AFDC"}</definedName>
    <definedName name="wrn.Aging._.and._.Trend._.Analysis." hidden="1">{#N/A,#N/A,FALSE,"Aging Summary";#N/A,#N/A,FALSE,"Ratio Analysis";#N/A,#N/A,FALSE,"Test 120 Day Accts";#N/A,#N/A,FALSE,"Tickmarks"}</definedName>
    <definedName name="wrn.AGT." hidden="1">{"AGT",#N/A,FALSE,"Revenue"}</definedName>
    <definedName name="wrn.All." hidden="1">{#N/A,#N/A,TRUE,"Facility-Input";#N/A,#N/A,TRUE,"Graphs";#N/A,#N/A,TRUE,"TOTAL";#N/A,#N/A,TRUE,"Total Pipes";#N/A,#N/A,TRUE,"Segment 1";#N/A,#N/A,TRUE,"Segment 2";#N/A,#N/A,TRUE,"Segment 3";#N/A,#N/A,TRUE,"Segment 4";#N/A,#N/A,TRUE,"Segment 5";#N/A,#N/A,TRUE,"NGL-Input";#N/A,#N/A,TRUE,"Assums."}</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llowance._.Analysis." hidden="1">{#N/A,#N/A,FALSE,"F. Tax Analysis";#N/A,#N/A,FALSE,"G. Bond Analysis";#N/A,#N/A,FALSE,"H. Insurance Analysis"}</definedName>
    <definedName name="wrn.AnnualRentRoll." hidden="1">{"AnnualRentRollPg1",#N/A,FALSE,"RentRoll";"AnnualRentRollPg2",#N/A,FALSE,"RentRoll"}</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ssumptions." hidden="1">{"Assumptions",#N/A,FALSE,"Assum"}</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AAP._.Report.JPG" hidden="1">{"Income Budget",#N/A,FALSE,"98 Income";"Running GAAP Budget Income",#N/A,FALSE,"98 Income";"GAAP Actual",#N/A,FALSE,"98 Income";"GAAP Varinance",#N/A,FALSE,"98 Income"}</definedName>
    <definedName name="wrn.Cash._.Report."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hidden="1">{#N/A,#N/A,FALSE,"Elec Deliv";#N/A,#N/A,FALSE,"Atlantic Pie";#N/A,#N/A,FALSE,"Bay Pie";#N/A,#N/A,FALSE,"New Castle Pie";#N/A,#N/A,FALSE,"Transmission Pie"}</definedName>
    <definedName name="wrn.Citgo._.Status." hidden="1">{#N/A,#N/A,TRUE,"Task Status";#N/A,#N/A,TRUE,"Document Status";#N/A,#N/A,TRUE,"Percent Complete";#N/A,#N/A,TRUE,"Manhour Sum"}</definedName>
    <definedName name="wrn.Complete._.Review." hidden="1">{#N/A,#N/A,FALSE,"Occ and Rate";#N/A,#N/A,FALSE,"PF Input";#N/A,#N/A,FALSE,"Capital Input";#N/A,#N/A,FALSE,"Proforma Five Yr";#N/A,#N/A,FALSE,"Calculations";#N/A,#N/A,FALSE,"Transaction Summary-DTW"}</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hidden="1">{#N/A,#N/A,FALSE,"SUMMARY";#N/A,#N/A,FALSE,"INPUTDATA";#N/A,#N/A,FALSE,"Condenser Performance"}</definedName>
    <definedName name="wrn.COST." hidden="1">{#N/A,#N/A,FALSE,"T COST";#N/A,#N/A,FALSE,"COST_FH"}</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 hidden="1">{"Detail",#N/A,FALSE,"Detail"}</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RELEASE." hidden="1">{#N/A,#N/A,FALSE,"Earnings release"}</definedName>
    <definedName name="wrn.EFRT." hidden="1">{"EFRT Pg 1",#N/A,FALSE,"EFRT (2)";"EFRT Pg 2",#N/A,FALSE,"EFRT (2)"}</definedName>
    <definedName name="wrn.Engr._.Summary." hidden="1">{#N/A,#N/A,FALSE,"INPUTDATA";#N/A,#N/A,FALSE,"SUMMARY";#N/A,#N/A,FALSE,"CTAREP";#N/A,#N/A,FALSE,"CTBREP";#N/A,#N/A,FALSE,"TURBEFF";#N/A,#N/A,FALSE,"Condenser Performance"}</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hidden="1">{#N/A,#N/A,FALSE,"INPUTDATA";#N/A,#N/A,FALSE,"SUMMARY"}</definedName>
    <definedName name="wrn.Exec1._.Summary" hidden="1">{#N/A,#N/A,FALSE,"INPUTDATA";#N/A,#N/A,FALSE,"SUMMARY"}</definedName>
    <definedName name="wrn.Executive._.Review._.Report." hidden="1">{#N/A,#N/A,FALSE,"Executive Review Sheet";#N/A,#N/A,FALSE,"Summary of Estimate Components";#N/A,#N/A,FALSE,"Summary of Allowances"}</definedName>
    <definedName name="wrn.ExitAndSalesAssumptions." hidden="1">{#N/A,#N/A,FALSE,"ExitStrategy"}</definedName>
    <definedName name="wrn.FCB." hidden="1">{"FCB_ALL",#N/A,FALSE,"FCB"}</definedName>
    <definedName name="wrn.fcb2" hidden="1">{"FCB_ALL",#N/A,FALSE,"FCB"}</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NM._.Graph." hidden="1">{"fnm graph",#N/A,FALSE,"Graphs"}</definedName>
    <definedName name="wrn.For._.filling._.out._.assessments." hidden="1">{"Print Empty Template",#N/A,FALSE,"Input"}</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hidden="1">{"Income Budget",#N/A,FALSE,"98 Income";"Running GAAP Budget Income",#N/A,FALSE,"98 Income";"GAAP Actual",#N/A,FALSE,"98 Income";"GAAP Varinance",#N/A,FALSE,"98 Income"}</definedName>
    <definedName name="wrn.HLP._.Detail." hidden="1">{"2002 - 2006 Detail Income Statement",#N/A,FALSE,"TUB Income Statement wo DW";"BGS Deferral",#N/A,FALSE,"BGS Deferral";"NNC Deferral",#N/A,FALSE,"NNC Deferral";"MTC Deferral",#N/A,FALSE,"MTC Deferral";#N/A,#N/A,FALSE,"Schedule D"}</definedName>
    <definedName name="wrn.Indirects." hidden="1">{"Budget",#N/A,TRUE,"Criteria";"Summary",#N/A,TRUE,"Summary";"Detail",#N/A,TRUE,"Detail";"Staff",#N/A,TRUE,"Staffing";"Equip",#N/A,TRUE,"Equipment"}</definedName>
    <definedName name="wrn.Investment._.Review." hidden="1">{#N/A,#N/A,FALSE,"Proforma Five Yr";#N/A,#N/A,FALSE,"Capital Input";#N/A,#N/A,FALSE,"Calculations";#N/A,#N/A,FALSE,"Transaction Summary-DTW"}</definedName>
    <definedName name="wrn.IPO._.Valuation." hidden="1">{"assumptions",#N/A,FALSE,"Scenario 1";"valuation",#N/A,FALSE,"Scenario 1"}</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BO._.Summary." hidden="1">{"LBO Summary",#N/A,FALSE,"Summary"}</definedName>
    <definedName name="wrn.LITIGATION." hidden="1">{"LI AFUDC DEBT 10282",#N/A,FALSE,"TXFORCST.XLS";"LIT AFUDC 10280",#N/A,FALSE,"TXFORCST.XLS";"LIT DEPR EXP 10281",#N/A,FALSE,"TXFORCST.XLS"}</definedName>
    <definedName name="wrn.LoanInformation." hidden="1">{"LoanSchedule",#N/A,FALSE,"LoanAssumptions";"LoanAssumptions",#N/A,FALSE,"LoanAssumptions"}</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Measure._.50." hidden="1">{"Measure 50 Template",#N/A,FALSE,"M50_98";"Cost Data",#N/A,FALSE,"M50_98"}</definedName>
    <definedName name="wrn.Measure._50.Condon" hidden="1">{"Measure 50 Template",#N/A,FALSE,"M50_98";"Cost Data",#N/A,FALSE,"M50_98"}</definedName>
    <definedName name="wrn.MiniSum." hidden="1">{#N/A,#N/A,TRUE,"Facility-Input";#N/A,#N/A,TRUE,"Graphs";#N/A,#N/A,TRUE,"TOTAL"}</definedName>
    <definedName name="wrn.MonthlyRentRoll." hidden="1">{"MonthlyRentRoll",#N/A,FALSE,"RentRoll"}</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peratingAssumtions." hidden="1">{#N/A,#N/A,FALSE,"OperatingAssumptions"}</definedName>
    <definedName name="wrn.Operations._.Review." hidden="1">{#N/A,#N/A,FALSE,"Proforma Five Yr";#N/A,#N/A,FALSE,"Occ and Rate";#N/A,#N/A,FALSE,"PF Input";#N/A,#N/A,FALSE,"Hotcomps"}</definedName>
    <definedName name="wrn.OR09._.Budget._.Stuff." hidden="1">{#N/A,#N/A,FALSE,"8-14-03 Detail";#N/A,#N/A,FALSE,"FLA Comparisons";#N/A,#N/A,FALSE,"Budget Changes Summary ";#N/A,#N/A,FALSE,"Exec Summary"}</definedName>
    <definedName name="wrn.Out._.of._.Period." hidden="1">{"Out of Period",#N/A,FALSE,"Out of Period"}</definedName>
    <definedName name="wrn.Phase._.I." hidden="1">{#N/A,#N/A,FALSE,"Transaction Summary-DTW";#N/A,#N/A,FALSE,"Proforma Five Yr";#N/A,#N/A,FALSE,"Occ and Rate"}</definedName>
    <definedName name="wrn.PPAGE2." hidden="1">{"PPAGE2",#N/A,FALSE,"JAN95_OU"}</definedName>
    <definedName name="wrn.PPAGE3." hidden="1">{"PPAGE3",#N/A,FALSE,"JAN95_OU"}</definedName>
    <definedName name="wrn.PRELIMINARY._.ALL._.PAGES." hidden="1">{"PRELIMINARY",#N/A,FALSE,"MAR95_OU"}</definedName>
    <definedName name="wrn.Presentation." hidden="1">{#N/A,#N/A,TRUE,"Summary";#N/A,#N/A,TRUE,"ExitStrategy";"SalesAndConstruction",#N/A,TRUE,"cs";#N/A,#N/A,TRUE,"OperatingAssumptions";"PresentationRentRoll",#N/A,TRUE,"RentRoll"}</definedName>
    <definedName name="wrn.Print." hidden="1">{#N/A,#N/A,TRUE,"Inputs";#N/A,#N/A,TRUE,"Cashflow Statement";#N/A,#N/A,TRUE,"Summary";#N/A,#N/A,TRUE,"Construction";#N/A,#N/A,TRUE,"RevAss";#N/A,#N/A,TRUE,"Debt";#N/A,#N/A,TRUE,"Inc";#N/A,#N/A,TRUE,"Depr"}</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ile._.and._.Basis." hidden="1">{#N/A,#N/A,FALSE,"Project Profile";#N/A,#N/A,FALSE,"Basis of Estimate"}</definedName>
    <definedName name="wrn.Proforma._.Review." hidden="1">{#N/A,#N/A,FALSE,"Occ and Rate";#N/A,#N/A,FALSE,"PF Input";#N/A,#N/A,FALSE,"Proforma Five Yr";#N/A,#N/A,FALSE,"Hotcomps"}</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pertyInformation." hidden="1">{#N/A,#N/A,FALSE,"PropertyInfo"}</definedName>
    <definedName name="wrn.Reconcil._.Bk._.Depr._.to._.47G." hidden="1">{"By Account",#N/A,FALSE,"Reconcil Deprec Book to Tax   ";"Correction of JV 47G",#N/A,FALSE,"Reconcil Deprec Book to Tax   ";"Recalculation of JV 47G",#N/A,FALSE,"Reconcil Deprec Book to Tax   "}</definedName>
    <definedName name="wrn.Report." hidden="1">{#N/A,#N/A,FALSE,"Work performed";#N/A,#N/A,FALSE,"Resources"}</definedName>
    <definedName name="wrn.Rev._.0." hidden="1">{"Rev 0 Normal",#N/A,FALSE,"FNM Plan-Rev 0";"Rev 0 Pricing",#N/A,FALSE,"FNM Plan-Rev 0"}</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hidden="1">{#N/A,#N/A,TRUE,"Reserves";#N/A,#N/A,TRUE,"Graphs"}</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SRU._.CONDENSER." hidden="1">{#N/A,#N/A,FALSE,"HXSheet1";#N/A,#N/A,FALSE,"Sheet2";#N/A,#N/A,FALSE,"Sheet3";#N/A,#N/A,FALSE,"Sheet4"}</definedName>
    <definedName name="wrn.STAND_ALONE_BOTH." hidden="1">{"FCB_ALL",#N/A,FALSE,"FCB";"GREY_ALL",#N/A,FALSE,"GREY"}</definedName>
    <definedName name="wrn.Statement._.of._.Income._.Taxes." hidden="1">{"Consolidated",#N/A,FALSE,"SITRP";"FPL Pure",#N/A,FALSE,"SITRP";"FPL Subsidiaries Consol",#N/A,FALSE,"SITRP"}</definedName>
    <definedName name="wrn.SUM._.OF._.UNIT._.3." hidden="1">{#N/A,#N/A,FALSE,"INPUTDATA";#N/A,#N/A,FALSE,"SUMMARY";#N/A,#N/A,FALSE,"CTAREP";#N/A,#N/A,FALSE,"CTBREP";#N/A,#N/A,FALSE,"PMG4ST86";#N/A,#N/A,FALSE,"TURBEFF";#N/A,#N/A,FALSE,"Condenser Performance"}</definedName>
    <definedName name="wrn.Summary." hidden="1">{#N/A,#N/A,FALSE,"Summary"}</definedName>
    <definedName name="wrn.Supporting._.Calculations." hidden="1">{#N/A,#N/A,FALSE,"Work performed";#N/A,#N/A,FALSE,"Resources"}</definedName>
    <definedName name="wrn.Tax._.Accrual." hidden="1">{#N/A,#N/A,TRUE,"TAXPROV";#N/A,#N/A,TRUE,"FLOWTHRU";#N/A,#N/A,TRUE,"SCHEDULE M'S";#N/A,#N/A,TRUE,"PLANT M'S";#N/A,#N/A,TRUE,"TAXJE"}</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hidden="1">{#N/A,#N/A,TRUE,"TOTAL";#N/A,#N/A,TRUE,"Total Pipes"}</definedName>
    <definedName name="wrn.UTIL." hidden="1">{"Twelve Mo Ended Pg 2",#N/A,TRUE,"Utility";"YTD Adj _ Pg 1",#N/A,TRUE,"Utility"}</definedName>
    <definedName name="wrn.Value." hidden="1">{#N/A,#N/A,FALSE,"Cashflow Analysis";#N/A,#N/A,FALSE,"Sensitivity Analysis";#N/A,#N/A,FALSE,"PV";#N/A,#N/A,FALSE,"Pro Forma"}</definedName>
    <definedName name="wrn.Western._.District._.1997._.Capital._.Budget." hidden="1">{#N/A,#N/A,FALSE,"EXP97"}</definedName>
    <definedName name="wrn_CAPREIT_">{#N/A,#N/A,FALSE,"CAPREIT"}</definedName>
    <definedName name="wrn_CAPREIT2">{#N/A,#N/A,FALSE,"CAPREIT"}</definedName>
    <definedName name="WTG_MW">#REF!</definedName>
    <definedName name="WTG_Qty">#REF!</definedName>
    <definedName name="WTG_rating">#REF!</definedName>
    <definedName name="wvi" hidden="1">{#N/A,#N/A,FALSE,"SUMMARY";#N/A,#N/A,FALSE,"INPUTDATA";#N/A,#N/A,FALSE,"Condenser Performance"}</definedName>
    <definedName name="wvo" hidden="1">{"EXCELHLP.HLP!1802";5;10;5;10;13;13;13;8;5;5;10;14;13;13;13;13;5;10;14;13;5;10;1;2;24}</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#REF!,#REF!,#REF!,#REF!</definedName>
    <definedName name="WWH">#REF!</definedName>
    <definedName name="www">#REF!,#REF!,#REF!,#REF!</definedName>
    <definedName name="Wyoming">#REF!</definedName>
    <definedName name="x">#REF!</definedName>
    <definedName name="xAnchorCell">#REF!</definedName>
    <definedName name="Xbracing">#REF!</definedName>
    <definedName name="Xbracing_labor">#REF!</definedName>
    <definedName name="Xcel" localSheetId="2">#REF!</definedName>
    <definedName name="Xcel">#REF!</definedName>
    <definedName name="Xcel_COS" localSheetId="2">#REF!</definedName>
    <definedName name="Xcel_COS" localSheetId="3">#REF!</definedName>
    <definedName name="Xcel_COS">#REF!</definedName>
    <definedName name="xDisclaimer1">#REF!</definedName>
    <definedName name="xDisclaimer2">#REF!</definedName>
    <definedName name="Xfmr_pit">#REF!</definedName>
    <definedName name="xRunDate">#REF!</definedName>
    <definedName name="xSponsorName">#REF!</definedName>
    <definedName name="xx" hidden="1">{2;#N/A;"R13C16:R17C16";#N/A;"R13C14:R17C15";FALSE;FALSE;FALSE;95;#N/A;#N/A;"R13C19";#N/A;FALSE;FALSE;FALSE;FALSE;#N/A;"";#N/A;FALSE;"";"";#N/A;#N/A;#N/A}</definedName>
    <definedName name="xxx" hidden="1">{#N/A,#N/A,FALSE,"O&amp;M by processes";#N/A,#N/A,FALSE,"Elec Act vs Bud";#N/A,#N/A,FALSE,"G&amp;A";#N/A,#N/A,FALSE,"BGS";#N/A,#N/A,FALSE,"Res Cost"}</definedName>
    <definedName name="xxx.detail" hidden="1">{"detail305",#N/A,FALSE,"BI-305"}</definedName>
    <definedName name="xxx.directory" hidden="1">{"summary",#N/A,FALSE,"PCR DIRECTORY"}</definedName>
    <definedName name="xxxx" hidden="1">{#N/A,#N/A,FALSE,"O&amp;M by processes";#N/A,#N/A,FALSE,"Elec Act vs Bud";#N/A,#N/A,FALSE,"G&amp;A";#N/A,#N/A,FALSE,"BGS";#N/A,#N/A,FALSE,"Res Cost"}</definedName>
    <definedName name="xxxxx" hidden="1">{#N/A,#N/A,TRUE,"TOTAL DISTRIBUTION";#N/A,#N/A,TRUE,"SOUTH";#N/A,#N/A,TRUE,"NORTHEAST";#N/A,#N/A,TRUE,"WEST"}</definedName>
    <definedName name="xxxxxx" hidden="1">{#N/A,#N/A,TRUE,"TOTAL DSBN";#N/A,#N/A,TRUE,"WEST";#N/A,#N/A,TRUE,"SOUTH";#N/A,#N/A,TRUE,"NORTHEAST"}</definedName>
    <definedName name="xxxxxxx" hidden="1">{#N/A,#N/A,FALSE,"Sum6 (1)"}</definedName>
    <definedName name="y" hidden="1">#REF!</definedName>
    <definedName name="Y1M1">#REF!&amp;" "&amp;"-"&amp;" "&amp;"1"</definedName>
    <definedName name="Y1M10">#REF!&amp;" "&amp;"-"&amp;" "&amp;"10"</definedName>
    <definedName name="Y1M11">#REF!&amp;" "&amp;"-"&amp;" "&amp;"11"</definedName>
    <definedName name="Y1M12">#REF!&amp;" "&amp;"-"&amp;" "&amp;"12"</definedName>
    <definedName name="Y1M2">#REF!&amp;" "&amp;"-"&amp;" "&amp;"2"</definedName>
    <definedName name="Y1M3">#REF!&amp;" "&amp;"-"&amp;" "&amp;"3"</definedName>
    <definedName name="Y1M4">#REF!&amp;" "&amp;"-"&amp;" "&amp;"4"</definedName>
    <definedName name="Y1M5">#REF!&amp;" "&amp;"-"&amp;" "&amp;"5"</definedName>
    <definedName name="Y1M6">#REF!&amp;" "&amp;"-"&amp;" "&amp;"6"</definedName>
    <definedName name="Y1M7">#REF!&amp;" "&amp;"-"&amp;" "&amp;"7"</definedName>
    <definedName name="Y1M8">#REF!&amp;" "&amp;"-"&amp;" "&amp;"8"</definedName>
    <definedName name="Y1M9">#REF!&amp;" "&amp;"-"&amp;" "&amp;"9"</definedName>
    <definedName name="Y2M1">#REF!&amp;" "&amp;"-"&amp;" "&amp;"1"</definedName>
    <definedName name="Y2M10">#REF!&amp;" "&amp;"-"&amp;" "&amp;"10"</definedName>
    <definedName name="Y2M11">#REF!&amp;" "&amp;"-"&amp;" "&amp;"11"</definedName>
    <definedName name="Y2M12">#REF!&amp;" "&amp;"-"&amp;" "&amp;"12"</definedName>
    <definedName name="Y2M2">#REF!&amp;" "&amp;"-"&amp;" "&amp;"2"</definedName>
    <definedName name="Y2M3">#REF!&amp;" "&amp;"-"&amp;" "&amp;"3"</definedName>
    <definedName name="Y2M4">#REF!&amp;" "&amp;"-"&amp;" "&amp;"4"</definedName>
    <definedName name="Y2M5">#REF!&amp;" "&amp;"-"&amp;" "&amp;"5"</definedName>
    <definedName name="Y2M6">#REF!&amp;" "&amp;"-"&amp;" "&amp;"6"</definedName>
    <definedName name="Y2M7">#REF!&amp;" "&amp;"-"&amp;" "&amp;"7"</definedName>
    <definedName name="Y2M8">#REF!&amp;" "&amp;"-"&amp;" "&amp;"8"</definedName>
    <definedName name="Y2M9">#REF!&amp;" "&amp;"-"&amp;" "&amp;"9"</definedName>
    <definedName name="Y3M1">#REF!&amp;" "&amp;"-"&amp;" "&amp;"1"</definedName>
    <definedName name="Y3M10">#REF!&amp;" "&amp;"-"&amp;" "&amp;"10"</definedName>
    <definedName name="Y3M11">#REF!&amp;" "&amp;"-"&amp;" "&amp;"11"</definedName>
    <definedName name="Y3M12">#REF!&amp;" "&amp;"-"&amp;" "&amp;"12"</definedName>
    <definedName name="Y3M2">#REF!&amp;" "&amp;"-"&amp;" "&amp;"2"</definedName>
    <definedName name="Y3M3">#REF!&amp;" "&amp;"-"&amp;" "&amp;"3"</definedName>
    <definedName name="Y3M4">#REF!&amp;" "&amp;"-"&amp;" "&amp;"4"</definedName>
    <definedName name="Y3M5">#REF!&amp;" "&amp;"-"&amp;" "&amp;"5"</definedName>
    <definedName name="Y3M6">#REF!&amp;" "&amp;"-"&amp;" "&amp;"6"</definedName>
    <definedName name="Y3M7">#REF!&amp;" "&amp;"-"&amp;" "&amp;"7"</definedName>
    <definedName name="Y3M8">#REF!&amp;" "&amp;"-"&amp;" "&amp;"8"</definedName>
    <definedName name="Y3M9">#REF!&amp;" "&amp;"-"&amp;" "&amp;"9"</definedName>
    <definedName name="y3noi">#REF!</definedName>
    <definedName name="Yard_Spacing">#REF!</definedName>
    <definedName name="YEAR">#REF!</definedName>
    <definedName name="YEAR1">#REF!</definedName>
    <definedName name="YEAR2">#REF!</definedName>
    <definedName name="YEAR3">#REF!</definedName>
    <definedName name="yeartodate">#REF!</definedName>
    <definedName name="yes">1</definedName>
    <definedName name="YesNo">#REF!</definedName>
    <definedName name="YF">#REF!</definedName>
    <definedName name="yjut">#REF!,#REF!,#REF!,#REF!</definedName>
    <definedName name="yr_03">#REF!</definedName>
    <definedName name="yr_04">#REF!</definedName>
    <definedName name="yr_05">#REF!</definedName>
    <definedName name="yr_06">#REF!</definedName>
    <definedName name="YR_2">#REF!</definedName>
    <definedName name="yr1noi">#REF!</definedName>
    <definedName name="yr2noi">#REF!</definedName>
    <definedName name="YRMFG">#N/A</definedName>
    <definedName name="YTD">#REF!</definedName>
    <definedName name="YTDACT">#REF!</definedName>
    <definedName name="yyy" hidden="1">{"detail305",#N/A,FALSE,"BI-305"}</definedName>
    <definedName name="Yyyy">#REF!,#REF!,#REF!,#REF!</definedName>
    <definedName name="z" hidden="1">#REF!</definedName>
    <definedName name="Z_F04A2B9A_C6FE_4FEB_AD1E_2CF9AC309BE4_.wvu.PrintArea" localSheetId="2" hidden="1">'1-Project Rev Req'!$A$1:$Q$105</definedName>
    <definedName name="Z_F04A2B9A_C6FE_4FEB_AD1E_2CF9AC309BE4_.wvu.PrintArea" localSheetId="4" hidden="1">'3-Project True-up'!$A$1:$L$24</definedName>
    <definedName name="Z_F04A2B9A_C6FE_4FEB_AD1E_2CF9AC309BE4_.wvu.PrintArea" localSheetId="5" hidden="1">'4- Rate Base'!$A$1:$L$49</definedName>
    <definedName name="Z_F04A2B9A_C6FE_4FEB_AD1E_2CF9AC309BE4_.wvu.PrintArea" localSheetId="1" hidden="1">'Attachment H'!$A$1:$K$267</definedName>
    <definedName name="ZACQBGT">#REF!</definedName>
    <definedName name="ZACQCF">#REF!</definedName>
    <definedName name="ZCFLW">#REF!</definedName>
    <definedName name="ZCOMM">#REF!</definedName>
    <definedName name="zero">0</definedName>
    <definedName name="zero_out">#REF!</definedName>
    <definedName name="zLFC">#REF!</definedName>
    <definedName name="ZRCL">#REF!</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シャイン">#REF!</definedName>
    <definedName name="その他">#REF!</definedName>
    <definedName name="口座名">#REF!</definedName>
    <definedName name="売上">#REF!</definedName>
    <definedName name="支店名">#REF!</definedName>
    <definedName name="普・当">#REF!</definedName>
    <definedName name="社員">#REF!</definedName>
    <definedName name="種類">#REF!</definedName>
    <definedName name="販管費">#REF!</definedName>
    <definedName name="銀行名">#REF!</definedName>
    <definedName name="預コ">#REF!</definedName>
  </definedNames>
  <calcPr calcId="191029" concurrentManualCount="8"/>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21" l="1"/>
  <c r="H21" i="21"/>
  <c r="J21" i="21"/>
  <c r="K21" i="21" s="1"/>
  <c r="H69" i="2"/>
  <c r="H68" i="2"/>
  <c r="J90" i="26"/>
  <c r="J28" i="26"/>
  <c r="I34" i="2" l="1"/>
  <c r="J73" i="26"/>
  <c r="J74" i="26" s="1"/>
  <c r="J75" i="26" s="1"/>
  <c r="J76" i="26" s="1"/>
  <c r="J77" i="26" s="1"/>
  <c r="J78" i="26" s="1"/>
  <c r="J79" i="26" s="1"/>
  <c r="J80" i="26" s="1"/>
  <c r="J81" i="26" s="1"/>
  <c r="J82" i="26" s="1"/>
  <c r="J83" i="26" s="1"/>
  <c r="J84" i="26" s="1"/>
  <c r="J11" i="26"/>
  <c r="J12" i="26" s="1"/>
  <c r="J13" i="26" s="1"/>
  <c r="J14" i="26" s="1"/>
  <c r="J15" i="26" s="1"/>
  <c r="J16" i="26" s="1"/>
  <c r="J17" i="26" s="1"/>
  <c r="J18" i="26" s="1"/>
  <c r="J19" i="26" s="1"/>
  <c r="J20" i="26" s="1"/>
  <c r="J21" i="26" s="1"/>
  <c r="J22" i="26" s="1"/>
  <c r="J30" i="26" s="1"/>
  <c r="J29" i="26" s="1"/>
  <c r="G212" i="1"/>
  <c r="H14" i="16" s="1"/>
  <c r="J14" i="16" s="1"/>
  <c r="J15" i="16" s="1"/>
  <c r="E20" i="16" s="1"/>
  <c r="E68" i="6"/>
  <c r="I225" i="1"/>
  <c r="I227" i="1"/>
  <c r="D15" i="1"/>
  <c r="D19" i="1"/>
  <c r="I24" i="5"/>
  <c r="D72" i="1"/>
  <c r="J27" i="26"/>
  <c r="J26" i="26" s="1"/>
  <c r="G45" i="6"/>
  <c r="D148" i="1"/>
  <c r="C24" i="6"/>
  <c r="D119" i="1"/>
  <c r="J120" i="26"/>
  <c r="J89" i="26"/>
  <c r="J62" i="26"/>
  <c r="G195" i="1"/>
  <c r="A4" i="13"/>
  <c r="C3" i="17"/>
  <c r="I3" i="7"/>
  <c r="G48" i="6"/>
  <c r="G3" i="6"/>
  <c r="B1" i="26"/>
  <c r="F49" i="5"/>
  <c r="G3" i="5"/>
  <c r="E7" i="21"/>
  <c r="F5" i="16"/>
  <c r="G57" i="2"/>
  <c r="G7" i="2"/>
  <c r="D238" i="1"/>
  <c r="D179" i="1"/>
  <c r="D113" i="1"/>
  <c r="D56" i="1"/>
  <c r="D115" i="26"/>
  <c r="D114" i="26"/>
  <c r="D113" i="26"/>
  <c r="D112" i="26"/>
  <c r="D111" i="26"/>
  <c r="D110" i="26"/>
  <c r="D109" i="26"/>
  <c r="D108" i="26"/>
  <c r="D107" i="26"/>
  <c r="D106" i="26"/>
  <c r="D105" i="26"/>
  <c r="D116" i="26"/>
  <c r="F113" i="26"/>
  <c r="E104" i="26"/>
  <c r="F104" i="26"/>
  <c r="D104" i="26"/>
  <c r="D84" i="26"/>
  <c r="D83" i="26"/>
  <c r="D82" i="26"/>
  <c r="D81" i="26"/>
  <c r="D80" i="26"/>
  <c r="D79" i="26"/>
  <c r="D78" i="26"/>
  <c r="D77" i="26"/>
  <c r="D76" i="26"/>
  <c r="D75" i="26"/>
  <c r="D73" i="26"/>
  <c r="C74" i="26"/>
  <c r="D74" i="26"/>
  <c r="D85" i="26"/>
  <c r="E73" i="26"/>
  <c r="F73" i="26"/>
  <c r="D53" i="26"/>
  <c r="D52" i="26"/>
  <c r="D51" i="26"/>
  <c r="D50" i="26"/>
  <c r="D49" i="26"/>
  <c r="D48" i="26"/>
  <c r="D47" i="26"/>
  <c r="D46" i="26"/>
  <c r="D45" i="26"/>
  <c r="D44" i="26"/>
  <c r="D42" i="26"/>
  <c r="C43" i="26"/>
  <c r="D43" i="26"/>
  <c r="D54" i="26"/>
  <c r="E42" i="26"/>
  <c r="F42" i="26"/>
  <c r="I42" i="26"/>
  <c r="D22" i="26"/>
  <c r="D21" i="26"/>
  <c r="D20" i="26"/>
  <c r="D19" i="26"/>
  <c r="D18" i="26"/>
  <c r="D17" i="26"/>
  <c r="D16" i="26"/>
  <c r="D15" i="26"/>
  <c r="D14" i="26"/>
  <c r="D13" i="26"/>
  <c r="D12" i="26"/>
  <c r="D23" i="26"/>
  <c r="D11" i="26"/>
  <c r="D11" i="17"/>
  <c r="D13" i="17"/>
  <c r="I44" i="5"/>
  <c r="D91" i="1"/>
  <c r="E44" i="5"/>
  <c r="D87" i="1"/>
  <c r="D44" i="5"/>
  <c r="D95" i="1"/>
  <c r="I95" i="1"/>
  <c r="L45" i="6"/>
  <c r="K45" i="6"/>
  <c r="J45" i="6"/>
  <c r="I45" i="6"/>
  <c r="D150" i="1"/>
  <c r="H45" i="6"/>
  <c r="D149" i="1"/>
  <c r="E45" i="6"/>
  <c r="D145" i="1"/>
  <c r="D45" i="6"/>
  <c r="D140" i="1"/>
  <c r="I140" i="1"/>
  <c r="F45" i="6"/>
  <c r="D146" i="1"/>
  <c r="I146" i="1"/>
  <c r="C44" i="5"/>
  <c r="A56" i="6"/>
  <c r="G14" i="7"/>
  <c r="G13" i="7"/>
  <c r="G12" i="7"/>
  <c r="G11" i="7"/>
  <c r="G10" i="7"/>
  <c r="G9" i="7"/>
  <c r="G8" i="7"/>
  <c r="H14" i="7"/>
  <c r="H13" i="7"/>
  <c r="H12" i="7"/>
  <c r="H11" i="7"/>
  <c r="H10" i="7"/>
  <c r="H9" i="7"/>
  <c r="H8" i="7"/>
  <c r="H17" i="7"/>
  <c r="D34" i="13"/>
  <c r="D33" i="13"/>
  <c r="A31" i="13"/>
  <c r="A32" i="13"/>
  <c r="A33" i="13"/>
  <c r="A34" i="13"/>
  <c r="A35" i="13"/>
  <c r="A36" i="13"/>
  <c r="A10" i="13"/>
  <c r="A11" i="13"/>
  <c r="A12" i="13"/>
  <c r="A13" i="13"/>
  <c r="A14" i="13"/>
  <c r="A15" i="13"/>
  <c r="A16" i="13"/>
  <c r="A17" i="13"/>
  <c r="A20" i="13"/>
  <c r="A21" i="13"/>
  <c r="A22" i="13"/>
  <c r="A23" i="13"/>
  <c r="A24" i="13"/>
  <c r="A25" i="13"/>
  <c r="A26" i="13"/>
  <c r="A27" i="13"/>
  <c r="A9" i="13"/>
  <c r="H43" i="26"/>
  <c r="B60" i="26"/>
  <c r="J58" i="26"/>
  <c r="J57" i="26"/>
  <c r="B122" i="26"/>
  <c r="B91" i="26"/>
  <c r="B29" i="26"/>
  <c r="A6" i="26"/>
  <c r="A8" i="26"/>
  <c r="A9" i="26"/>
  <c r="A10" i="26"/>
  <c r="G211" i="1"/>
  <c r="D211" i="1"/>
  <c r="J80" i="6"/>
  <c r="G68" i="6"/>
  <c r="F68" i="6"/>
  <c r="I226" i="1"/>
  <c r="D68" i="6"/>
  <c r="I222" i="1"/>
  <c r="D14" i="1"/>
  <c r="C68" i="6"/>
  <c r="I219" i="1"/>
  <c r="I220" i="1"/>
  <c r="A57" i="6"/>
  <c r="A58" i="6"/>
  <c r="A59" i="6"/>
  <c r="A60" i="6"/>
  <c r="A61" i="6"/>
  <c r="A62" i="6"/>
  <c r="A63" i="6"/>
  <c r="A64" i="6"/>
  <c r="A65" i="6"/>
  <c r="A66" i="6"/>
  <c r="A67" i="6"/>
  <c r="A68" i="6"/>
  <c r="A69" i="6"/>
  <c r="A70" i="6"/>
  <c r="A73" i="6"/>
  <c r="A75" i="6"/>
  <c r="A77" i="6"/>
  <c r="A78" i="6"/>
  <c r="A79" i="6"/>
  <c r="A80" i="6"/>
  <c r="A85" i="6"/>
  <c r="A86" i="6"/>
  <c r="A87" i="6"/>
  <c r="A88" i="6"/>
  <c r="F54" i="6"/>
  <c r="F30" i="6"/>
  <c r="G30" i="6"/>
  <c r="H30" i="6"/>
  <c r="I30" i="6"/>
  <c r="J30" i="6"/>
  <c r="H9" i="6"/>
  <c r="I9" i="6"/>
  <c r="E59" i="21"/>
  <c r="B57" i="21"/>
  <c r="D39" i="21"/>
  <c r="E28" i="21" s="1"/>
  <c r="F28" i="21" s="1"/>
  <c r="H28" i="21" s="1"/>
  <c r="I79" i="1"/>
  <c r="D59" i="5"/>
  <c r="I58" i="5"/>
  <c r="I54" i="5"/>
  <c r="I53" i="5"/>
  <c r="I59" i="5"/>
  <c r="D92" i="1"/>
  <c r="I92" i="1"/>
  <c r="G92" i="1"/>
  <c r="G56" i="2"/>
  <c r="G55" i="2"/>
  <c r="J24" i="6"/>
  <c r="D129" i="1"/>
  <c r="I129" i="1"/>
  <c r="E19" i="16"/>
  <c r="E23" i="16"/>
  <c r="J12" i="16"/>
  <c r="E15" i="16"/>
  <c r="J13" i="16"/>
  <c r="A9" i="16"/>
  <c r="A12" i="16"/>
  <c r="A13" i="16"/>
  <c r="A14" i="16"/>
  <c r="A15" i="16"/>
  <c r="A16" i="16"/>
  <c r="A18" i="16"/>
  <c r="A19" i="16"/>
  <c r="D125" i="1"/>
  <c r="D155" i="1"/>
  <c r="D159" i="1"/>
  <c r="D164" i="1"/>
  <c r="S85" i="2"/>
  <c r="P86" i="2"/>
  <c r="D16" i="1"/>
  <c r="L34" i="2"/>
  <c r="L36" i="2" s="1"/>
  <c r="E24" i="6"/>
  <c r="D121" i="1"/>
  <c r="D24" i="6"/>
  <c r="D120" i="1"/>
  <c r="D160" i="1"/>
  <c r="E24" i="16"/>
  <c r="E28" i="16"/>
  <c r="L24" i="6"/>
  <c r="D132" i="1"/>
  <c r="D151" i="1"/>
  <c r="G24" i="6"/>
  <c r="D123" i="1"/>
  <c r="I123" i="1"/>
  <c r="F129" i="1"/>
  <c r="G209" i="1"/>
  <c r="D94" i="1"/>
  <c r="I94" i="1"/>
  <c r="G24" i="5"/>
  <c r="D102" i="1"/>
  <c r="F24" i="5"/>
  <c r="D98" i="1"/>
  <c r="D24" i="5"/>
  <c r="D66" i="1"/>
  <c r="I66" i="1"/>
  <c r="C154" i="1"/>
  <c r="F120" i="1"/>
  <c r="F121" i="1"/>
  <c r="K24" i="6"/>
  <c r="D131" i="1"/>
  <c r="I131" i="1"/>
  <c r="D161" i="1"/>
  <c r="E25" i="16"/>
  <c r="E29" i="16"/>
  <c r="D165" i="1"/>
  <c r="H24" i="6"/>
  <c r="D124" i="1"/>
  <c r="I124" i="1"/>
  <c r="I24" i="6"/>
  <c r="D126" i="1"/>
  <c r="D199" i="1"/>
  <c r="A187" i="1"/>
  <c r="A188" i="1"/>
  <c r="A189" i="1"/>
  <c r="A191" i="1"/>
  <c r="A193" i="1"/>
  <c r="A195" i="1"/>
  <c r="A196" i="1"/>
  <c r="A197" i="1"/>
  <c r="A198" i="1"/>
  <c r="A199" i="1"/>
  <c r="A201" i="1"/>
  <c r="A202" i="1"/>
  <c r="A203" i="1"/>
  <c r="A204" i="1"/>
  <c r="A205" i="1"/>
  <c r="A207" i="1"/>
  <c r="A208" i="1"/>
  <c r="A209" i="1"/>
  <c r="A210" i="1"/>
  <c r="A211" i="1"/>
  <c r="A212" i="1"/>
  <c r="A213" i="1"/>
  <c r="A215" i="1"/>
  <c r="A217" i="1"/>
  <c r="A218" i="1"/>
  <c r="A219" i="1"/>
  <c r="A220" i="1"/>
  <c r="A222" i="1"/>
  <c r="A120" i="1"/>
  <c r="A121" i="1"/>
  <c r="A122" i="1"/>
  <c r="A123" i="1"/>
  <c r="A124" i="1"/>
  <c r="A126" i="1"/>
  <c r="A128" i="1"/>
  <c r="A129" i="1"/>
  <c r="A130" i="1"/>
  <c r="A131" i="1"/>
  <c r="A132" i="1"/>
  <c r="A133" i="1"/>
  <c r="A134" i="1"/>
  <c r="A136" i="1"/>
  <c r="A137" i="1"/>
  <c r="A138" i="1"/>
  <c r="A139" i="1"/>
  <c r="A140" i="1"/>
  <c r="A141" i="1"/>
  <c r="A143" i="1"/>
  <c r="A144" i="1"/>
  <c r="A145" i="1"/>
  <c r="A146" i="1"/>
  <c r="A147" i="1"/>
  <c r="A148" i="1"/>
  <c r="A149" i="1"/>
  <c r="A150" i="1"/>
  <c r="A151" i="1"/>
  <c r="A152" i="1"/>
  <c r="A154" i="1"/>
  <c r="A155" i="1"/>
  <c r="A14" i="1"/>
  <c r="A15" i="1"/>
  <c r="A16" i="1"/>
  <c r="A17" i="1"/>
  <c r="A18" i="1"/>
  <c r="A19" i="1"/>
  <c r="A21" i="1"/>
  <c r="A23" i="1"/>
  <c r="A25" i="1"/>
  <c r="A64" i="1"/>
  <c r="F94" i="1"/>
  <c r="F93" i="1"/>
  <c r="G198" i="1"/>
  <c r="G197" i="1"/>
  <c r="D83" i="1"/>
  <c r="D81" i="1"/>
  <c r="D79" i="1"/>
  <c r="G73" i="1"/>
  <c r="I73" i="1"/>
  <c r="I81" i="1"/>
  <c r="K111" i="1"/>
  <c r="K177" i="1"/>
  <c r="K236" i="1"/>
  <c r="K54" i="1"/>
  <c r="A65" i="1"/>
  <c r="D127" i="1"/>
  <c r="I127" i="1"/>
  <c r="I203" i="1"/>
  <c r="G66" i="1"/>
  <c r="G74" i="1"/>
  <c r="H44" i="26"/>
  <c r="H45" i="26"/>
  <c r="B23" i="16"/>
  <c r="A20" i="16"/>
  <c r="B159" i="1"/>
  <c r="A156" i="1"/>
  <c r="A157" i="1"/>
  <c r="A158" i="1"/>
  <c r="A159" i="1"/>
  <c r="A160" i="1"/>
  <c r="A161" i="1"/>
  <c r="A162" i="1"/>
  <c r="A163" i="1"/>
  <c r="A164" i="1"/>
  <c r="A165" i="1"/>
  <c r="A166" i="1"/>
  <c r="A167" i="1"/>
  <c r="A169" i="1"/>
  <c r="A170" i="1"/>
  <c r="A172" i="1"/>
  <c r="C14" i="1"/>
  <c r="A224" i="1"/>
  <c r="A225" i="1"/>
  <c r="A226" i="1"/>
  <c r="A227" i="1"/>
  <c r="C15" i="1"/>
  <c r="F27" i="26"/>
  <c r="A11" i="26"/>
  <c r="A12" i="26"/>
  <c r="A13" i="26"/>
  <c r="A14" i="26"/>
  <c r="A15" i="26"/>
  <c r="A16" i="26"/>
  <c r="A17" i="26"/>
  <c r="A18" i="26"/>
  <c r="A19" i="26"/>
  <c r="A20" i="26"/>
  <c r="A21" i="26"/>
  <c r="A22" i="26"/>
  <c r="G122" i="1"/>
  <c r="A66" i="1"/>
  <c r="A67" i="1"/>
  <c r="H46" i="26"/>
  <c r="G138" i="1"/>
  <c r="G123" i="1"/>
  <c r="H47" i="26"/>
  <c r="F30" i="26"/>
  <c r="A23" i="26"/>
  <c r="A25" i="26"/>
  <c r="A21" i="16"/>
  <c r="A22" i="16"/>
  <c r="A23" i="16"/>
  <c r="B27" i="16"/>
  <c r="A68" i="1"/>
  <c r="A70" i="1"/>
  <c r="A71" i="1"/>
  <c r="H48" i="26"/>
  <c r="A72" i="1"/>
  <c r="A73" i="1"/>
  <c r="C79" i="1"/>
  <c r="A26" i="26"/>
  <c r="A27" i="26"/>
  <c r="F26" i="26"/>
  <c r="G124" i="1"/>
  <c r="A24" i="16"/>
  <c r="A25" i="16"/>
  <c r="A26" i="16"/>
  <c r="A27" i="16"/>
  <c r="B29" i="16"/>
  <c r="B28" i="16"/>
  <c r="G145" i="1"/>
  <c r="A74" i="1"/>
  <c r="A75" i="1"/>
  <c r="C81" i="1"/>
  <c r="A28" i="16"/>
  <c r="A29" i="16"/>
  <c r="A30" i="16"/>
  <c r="A31" i="16"/>
  <c r="A33" i="16"/>
  <c r="A35" i="16"/>
  <c r="A36" i="16"/>
  <c r="A37" i="16"/>
  <c r="A38" i="16"/>
  <c r="A39" i="16"/>
  <c r="A40" i="16"/>
  <c r="G146" i="1"/>
  <c r="G125" i="1"/>
  <c r="B30" i="16"/>
  <c r="A28" i="26"/>
  <c r="H49" i="26"/>
  <c r="A76" i="1"/>
  <c r="A78" i="1"/>
  <c r="A79" i="1"/>
  <c r="A80" i="1"/>
  <c r="A81" i="1"/>
  <c r="A82" i="1"/>
  <c r="A83" i="1"/>
  <c r="A84" i="1"/>
  <c r="A86" i="1"/>
  <c r="A87" i="1"/>
  <c r="A88" i="1"/>
  <c r="A89" i="1"/>
  <c r="A90" i="1"/>
  <c r="A91" i="1"/>
  <c r="A93" i="1"/>
  <c r="A94" i="1"/>
  <c r="A95" i="1"/>
  <c r="A96" i="1"/>
  <c r="A98" i="1"/>
  <c r="A100" i="1"/>
  <c r="A101" i="1"/>
  <c r="A102" i="1"/>
  <c r="A103" i="1"/>
  <c r="A104" i="1"/>
  <c r="A106" i="1"/>
  <c r="C83" i="1"/>
  <c r="B31" i="16"/>
  <c r="G127" i="1"/>
  <c r="I125" i="1"/>
  <c r="H50" i="26"/>
  <c r="A29" i="26"/>
  <c r="A30" i="26"/>
  <c r="H51" i="26"/>
  <c r="A31" i="26"/>
  <c r="F29" i="26"/>
  <c r="H52" i="26"/>
  <c r="A32" i="26"/>
  <c r="A33" i="26"/>
  <c r="A36" i="26"/>
  <c r="A37" i="26"/>
  <c r="A39" i="26"/>
  <c r="A40" i="26"/>
  <c r="A41" i="26"/>
  <c r="H53" i="26"/>
  <c r="F33" i="26"/>
  <c r="F58" i="26"/>
  <c r="A42" i="26"/>
  <c r="A43" i="26"/>
  <c r="A44" i="26"/>
  <c r="A45" i="26"/>
  <c r="A46" i="26"/>
  <c r="A47" i="26"/>
  <c r="A48" i="26"/>
  <c r="A49" i="26"/>
  <c r="A50" i="26"/>
  <c r="A51" i="26"/>
  <c r="A52" i="26"/>
  <c r="A53" i="26"/>
  <c r="H54" i="26"/>
  <c r="A54" i="26"/>
  <c r="A56" i="26"/>
  <c r="F61" i="26"/>
  <c r="A57" i="26"/>
  <c r="A58" i="26"/>
  <c r="F57" i="26"/>
  <c r="A59" i="26"/>
  <c r="A60" i="26"/>
  <c r="A61" i="26"/>
  <c r="A62" i="26"/>
  <c r="F60" i="26"/>
  <c r="A63" i="26"/>
  <c r="A64" i="26"/>
  <c r="A67" i="26"/>
  <c r="A68" i="26"/>
  <c r="A70" i="26"/>
  <c r="A71" i="26"/>
  <c r="A72" i="26"/>
  <c r="F64" i="26"/>
  <c r="F89" i="26"/>
  <c r="A73" i="26"/>
  <c r="A74" i="26"/>
  <c r="A75" i="26"/>
  <c r="A76" i="26"/>
  <c r="A77" i="26"/>
  <c r="A78" i="26"/>
  <c r="A79" i="26"/>
  <c r="A80" i="26"/>
  <c r="A81" i="26"/>
  <c r="A82" i="26"/>
  <c r="A83" i="26"/>
  <c r="A84" i="26"/>
  <c r="A85" i="26"/>
  <c r="A87" i="26"/>
  <c r="F92" i="26"/>
  <c r="A88" i="26"/>
  <c r="A89" i="26"/>
  <c r="A90" i="26"/>
  <c r="F88" i="26"/>
  <c r="A91" i="26"/>
  <c r="A92" i="26"/>
  <c r="A93" i="26"/>
  <c r="F91" i="26"/>
  <c r="A94" i="26"/>
  <c r="A95" i="26"/>
  <c r="A98" i="26"/>
  <c r="A99" i="26"/>
  <c r="A101" i="26"/>
  <c r="A102" i="26"/>
  <c r="A103" i="26"/>
  <c r="F120" i="26"/>
  <c r="A104" i="26"/>
  <c r="A105" i="26"/>
  <c r="A106" i="26"/>
  <c r="A107" i="26"/>
  <c r="A108" i="26"/>
  <c r="A109" i="26"/>
  <c r="A110" i="26"/>
  <c r="A111" i="26"/>
  <c r="A112" i="26"/>
  <c r="A113" i="26"/>
  <c r="A114" i="26"/>
  <c r="A115" i="26"/>
  <c r="F95" i="26"/>
  <c r="F123" i="26"/>
  <c r="A116" i="26"/>
  <c r="A118" i="26"/>
  <c r="A119" i="26"/>
  <c r="A120" i="26"/>
  <c r="A121" i="26"/>
  <c r="F119" i="26"/>
  <c r="A122" i="26"/>
  <c r="A123" i="26"/>
  <c r="F122" i="26"/>
  <c r="A124" i="26"/>
  <c r="A125" i="26"/>
  <c r="A126" i="26"/>
  <c r="F126" i="26"/>
  <c r="E114" i="26"/>
  <c r="F114" i="26"/>
  <c r="E21" i="26"/>
  <c r="F21" i="26"/>
  <c r="E105" i="26"/>
  <c r="F105" i="26"/>
  <c r="E112" i="26"/>
  <c r="F112" i="26"/>
  <c r="E45" i="26"/>
  <c r="F45" i="26"/>
  <c r="I45" i="26"/>
  <c r="E46" i="26"/>
  <c r="F46" i="26"/>
  <c r="I46" i="26"/>
  <c r="E50" i="26"/>
  <c r="F50" i="26"/>
  <c r="I50" i="26"/>
  <c r="E75" i="26"/>
  <c r="F75" i="26"/>
  <c r="E20" i="26"/>
  <c r="F20" i="26"/>
  <c r="E106" i="26"/>
  <c r="F106" i="26"/>
  <c r="E82" i="26"/>
  <c r="F82" i="26"/>
  <c r="E111" i="26"/>
  <c r="F111" i="26"/>
  <c r="E13" i="26"/>
  <c r="F13" i="26"/>
  <c r="E83" i="26"/>
  <c r="F83" i="26"/>
  <c r="E47" i="26"/>
  <c r="F47" i="26"/>
  <c r="I47" i="26"/>
  <c r="E51" i="26"/>
  <c r="F51" i="26"/>
  <c r="I51" i="26"/>
  <c r="E22" i="26"/>
  <c r="F22" i="26"/>
  <c r="E77" i="26"/>
  <c r="F77" i="26"/>
  <c r="E80" i="26"/>
  <c r="F80" i="26"/>
  <c r="E81" i="26"/>
  <c r="F81" i="26"/>
  <c r="E53" i="26"/>
  <c r="F53" i="26"/>
  <c r="I53" i="26"/>
  <c r="E48" i="26"/>
  <c r="F48" i="26"/>
  <c r="I48" i="26"/>
  <c r="E14" i="26"/>
  <c r="F14" i="26"/>
  <c r="E15" i="26"/>
  <c r="F15" i="26"/>
  <c r="E115" i="26"/>
  <c r="F115" i="26"/>
  <c r="E109" i="26"/>
  <c r="F109" i="26"/>
  <c r="E52" i="26"/>
  <c r="F52" i="26"/>
  <c r="I52" i="26"/>
  <c r="E17" i="26"/>
  <c r="F17" i="26"/>
  <c r="E44" i="26"/>
  <c r="F44" i="26"/>
  <c r="I44" i="26"/>
  <c r="E113" i="26"/>
  <c r="E16" i="26"/>
  <c r="F16" i="26"/>
  <c r="E76" i="26"/>
  <c r="F76" i="26"/>
  <c r="E108" i="26"/>
  <c r="F108" i="26"/>
  <c r="E43" i="26"/>
  <c r="F43" i="26"/>
  <c r="I43" i="26"/>
  <c r="E12" i="26"/>
  <c r="F12" i="26"/>
  <c r="E19" i="26"/>
  <c r="F19" i="26"/>
  <c r="E18" i="26"/>
  <c r="F18" i="26"/>
  <c r="E107" i="26"/>
  <c r="E49" i="26"/>
  <c r="F49" i="26"/>
  <c r="I49" i="26"/>
  <c r="E79" i="26"/>
  <c r="F79" i="26"/>
  <c r="E74" i="26"/>
  <c r="F74" i="26"/>
  <c r="E11" i="26"/>
  <c r="F11" i="26"/>
  <c r="E78" i="26"/>
  <c r="F78" i="26"/>
  <c r="E110" i="26"/>
  <c r="F110" i="26"/>
  <c r="E84" i="26"/>
  <c r="F84" i="26"/>
  <c r="J42" i="26"/>
  <c r="J44" i="26"/>
  <c r="J45" i="26"/>
  <c r="J46" i="26"/>
  <c r="J47" i="26"/>
  <c r="J48" i="26"/>
  <c r="J49" i="26"/>
  <c r="J50" i="26"/>
  <c r="J51" i="26"/>
  <c r="J52" i="26"/>
  <c r="J53" i="26"/>
  <c r="J61" i="26"/>
  <c r="J43" i="26"/>
  <c r="I54" i="26"/>
  <c r="J60" i="26"/>
  <c r="J64" i="26"/>
  <c r="F107" i="26"/>
  <c r="G17" i="7"/>
  <c r="J41" i="21"/>
  <c r="P33" i="7"/>
  <c r="M24" i="6"/>
  <c r="K66" i="2"/>
  <c r="P34" i="7"/>
  <c r="Q33" i="7"/>
  <c r="Q34" i="7"/>
  <c r="P35" i="7"/>
  <c r="Q35" i="7"/>
  <c r="P36" i="7"/>
  <c r="P37" i="7"/>
  <c r="Q36" i="7"/>
  <c r="Q37" i="7"/>
  <c r="P38" i="7"/>
  <c r="Q38" i="7"/>
  <c r="P39" i="7"/>
  <c r="Q39" i="7"/>
  <c r="P40" i="7"/>
  <c r="P41" i="7"/>
  <c r="Q40" i="7"/>
  <c r="P42" i="7"/>
  <c r="Q41" i="7"/>
  <c r="Q42" i="7"/>
  <c r="P43" i="7"/>
  <c r="Q43" i="7"/>
  <c r="P44" i="7"/>
  <c r="P45" i="7"/>
  <c r="Q44" i="7"/>
  <c r="Q45" i="7"/>
  <c r="P46" i="7"/>
  <c r="Q46" i="7"/>
  <c r="P47" i="7"/>
  <c r="P48" i="7"/>
  <c r="Q47" i="7"/>
  <c r="Q48" i="7"/>
  <c r="P49" i="7"/>
  <c r="Q49" i="7"/>
  <c r="P50" i="7"/>
  <c r="P51" i="7"/>
  <c r="Q51" i="7"/>
  <c r="Q50" i="7"/>
  <c r="I104" i="26"/>
  <c r="H105" i="26"/>
  <c r="J119" i="26"/>
  <c r="M45" i="6"/>
  <c r="D162" i="1"/>
  <c r="E26" i="16"/>
  <c r="E30" i="16"/>
  <c r="H106" i="26"/>
  <c r="I105" i="26"/>
  <c r="J104" i="26"/>
  <c r="I80" i="26"/>
  <c r="J105" i="26"/>
  <c r="H107" i="26"/>
  <c r="H108" i="26"/>
  <c r="I106" i="26"/>
  <c r="I107" i="26"/>
  <c r="F19" i="21"/>
  <c r="F20" i="21"/>
  <c r="F18" i="21"/>
  <c r="I23" i="1"/>
  <c r="H24" i="5"/>
  <c r="D103" i="1"/>
  <c r="J107" i="26"/>
  <c r="I84" i="26"/>
  <c r="I83" i="26"/>
  <c r="I82" i="26"/>
  <c r="I81" i="26"/>
  <c r="J106" i="26"/>
  <c r="D166" i="1"/>
  <c r="J24" i="5"/>
  <c r="D74" i="1"/>
  <c r="C24" i="5"/>
  <c r="H67" i="2"/>
  <c r="C45" i="6"/>
  <c r="D138" i="1"/>
  <c r="D141" i="1"/>
  <c r="I138" i="1"/>
  <c r="J88" i="26"/>
  <c r="K67" i="2"/>
  <c r="D137" i="1"/>
  <c r="I108" i="26"/>
  <c r="H109" i="26"/>
  <c r="F24" i="6"/>
  <c r="D122" i="1"/>
  <c r="I122" i="1"/>
  <c r="D212" i="1"/>
  <c r="H110" i="26"/>
  <c r="I109" i="26"/>
  <c r="J109" i="26"/>
  <c r="J108" i="26"/>
  <c r="I85" i="6"/>
  <c r="G210" i="1"/>
  <c r="F88" i="6"/>
  <c r="D213" i="1"/>
  <c r="D210" i="1"/>
  <c r="H66" i="2"/>
  <c r="H85" i="26"/>
  <c r="I110" i="26"/>
  <c r="J110" i="26"/>
  <c r="H111" i="26"/>
  <c r="I85" i="26"/>
  <c r="H112" i="26"/>
  <c r="I111" i="26"/>
  <c r="H113" i="26"/>
  <c r="I112" i="26"/>
  <c r="J111" i="26"/>
  <c r="J112" i="26"/>
  <c r="I113" i="26"/>
  <c r="J113" i="26"/>
  <c r="H114" i="26"/>
  <c r="I114" i="26"/>
  <c r="J114" i="26"/>
  <c r="H115" i="26"/>
  <c r="I115" i="26"/>
  <c r="H116" i="26"/>
  <c r="J115" i="26"/>
  <c r="I116" i="26"/>
  <c r="J123" i="26"/>
  <c r="J122" i="26"/>
  <c r="J124" i="26"/>
  <c r="J126" i="26"/>
  <c r="G44" i="5"/>
  <c r="D89" i="1"/>
  <c r="E24" i="5"/>
  <c r="H23" i="26"/>
  <c r="I23" i="26"/>
  <c r="E66" i="2"/>
  <c r="D93" i="1"/>
  <c r="D64" i="1"/>
  <c r="E67" i="2"/>
  <c r="G85" i="6"/>
  <c r="E210" i="1"/>
  <c r="G86" i="6"/>
  <c r="G87" i="6"/>
  <c r="K85" i="6"/>
  <c r="I210" i="1"/>
  <c r="I145" i="1"/>
  <c r="D152" i="1"/>
  <c r="D134" i="1"/>
  <c r="D101" i="1"/>
  <c r="D104" i="1"/>
  <c r="D133" i="1"/>
  <c r="D76" i="1"/>
  <c r="I74" i="1"/>
  <c r="D82" i="1"/>
  <c r="I82" i="1"/>
  <c r="D68" i="1"/>
  <c r="D80" i="1"/>
  <c r="D202" i="1"/>
  <c r="D205" i="1"/>
  <c r="G203" i="1"/>
  <c r="K203" i="1"/>
  <c r="G67" i="1"/>
  <c r="G75" i="1"/>
  <c r="I186" i="1"/>
  <c r="I93" i="1"/>
  <c r="K87" i="6"/>
  <c r="K88" i="6" s="1"/>
  <c r="I213" i="1" s="1"/>
  <c r="D156" i="1" s="1"/>
  <c r="E212" i="1"/>
  <c r="E211" i="1"/>
  <c r="K86" i="6"/>
  <c r="I211" i="1"/>
  <c r="I67" i="1"/>
  <c r="I189" i="1"/>
  <c r="I191" i="1"/>
  <c r="D84" i="1"/>
  <c r="G128" i="1"/>
  <c r="I75" i="1"/>
  <c r="I83" i="1"/>
  <c r="G14" i="1"/>
  <c r="G119" i="1"/>
  <c r="G64" i="1"/>
  <c r="E196" i="1"/>
  <c r="G196" i="1"/>
  <c r="G199" i="1"/>
  <c r="I128" i="1"/>
  <c r="G139" i="1"/>
  <c r="I139" i="1"/>
  <c r="I26" i="2"/>
  <c r="G72" i="1"/>
  <c r="I64" i="1"/>
  <c r="G102" i="1"/>
  <c r="I102" i="1"/>
  <c r="G132" i="1"/>
  <c r="I132" i="1"/>
  <c r="G126" i="1"/>
  <c r="I126" i="1"/>
  <c r="G120" i="1"/>
  <c r="I119" i="1"/>
  <c r="I14" i="1"/>
  <c r="G15" i="1"/>
  <c r="I120" i="1"/>
  <c r="G121" i="1"/>
  <c r="I121" i="1"/>
  <c r="I134" i="1"/>
  <c r="I72" i="1"/>
  <c r="I76" i="1"/>
  <c r="G98" i="1"/>
  <c r="G16" i="1"/>
  <c r="I16" i="1"/>
  <c r="G17" i="1"/>
  <c r="I15" i="1"/>
  <c r="I68" i="1"/>
  <c r="G68" i="1"/>
  <c r="I18" i="2"/>
  <c r="I27" i="2"/>
  <c r="L27" i="2"/>
  <c r="I80" i="1"/>
  <c r="I22" i="2"/>
  <c r="I23" i="2"/>
  <c r="L23" i="2"/>
  <c r="I101" i="1"/>
  <c r="I84" i="1"/>
  <c r="G84" i="1"/>
  <c r="I19" i="2"/>
  <c r="G103" i="1"/>
  <c r="I103" i="1"/>
  <c r="G148" i="1"/>
  <c r="G18" i="1"/>
  <c r="I18" i="1"/>
  <c r="I17" i="1"/>
  <c r="I19" i="1"/>
  <c r="I33" i="2"/>
  <c r="I98" i="1"/>
  <c r="G137" i="1"/>
  <c r="I137" i="1"/>
  <c r="I141" i="1"/>
  <c r="G151" i="1"/>
  <c r="I151" i="1"/>
  <c r="G150" i="1"/>
  <c r="I150" i="1"/>
  <c r="I148" i="1"/>
  <c r="I152" i="1"/>
  <c r="I30" i="2"/>
  <c r="I31" i="2"/>
  <c r="L31" i="2"/>
  <c r="G164" i="1"/>
  <c r="H28" i="16"/>
  <c r="G88" i="1"/>
  <c r="I104" i="1"/>
  <c r="H29" i="16"/>
  <c r="J28" i="16"/>
  <c r="I164" i="1"/>
  <c r="G165" i="1"/>
  <c r="G89" i="1"/>
  <c r="G91" i="1"/>
  <c r="I91" i="1"/>
  <c r="I89" i="1"/>
  <c r="G90" i="1"/>
  <c r="I165" i="1"/>
  <c r="G166" i="1"/>
  <c r="I166" i="1"/>
  <c r="H30" i="16"/>
  <c r="J30" i="16"/>
  <c r="J29" i="16"/>
  <c r="I212" i="1" l="1"/>
  <c r="F81" i="2"/>
  <c r="G81" i="2" s="1"/>
  <c r="F84" i="2"/>
  <c r="G84" i="2" s="1"/>
  <c r="F75" i="2"/>
  <c r="G75" i="2" s="1"/>
  <c r="F67" i="2"/>
  <c r="G67" i="2" s="1"/>
  <c r="F68" i="2"/>
  <c r="G68" i="2" s="1"/>
  <c r="F77" i="2"/>
  <c r="G77" i="2" s="1"/>
  <c r="F80" i="2"/>
  <c r="G80" i="2" s="1"/>
  <c r="F78" i="2"/>
  <c r="G78" i="2" s="1"/>
  <c r="F83" i="2"/>
  <c r="G83" i="2" s="1"/>
  <c r="F79" i="2"/>
  <c r="G79" i="2" s="1"/>
  <c r="F72" i="2"/>
  <c r="G72" i="2" s="1"/>
  <c r="F71" i="2"/>
  <c r="G71" i="2" s="1"/>
  <c r="F76" i="2"/>
  <c r="G76" i="2" s="1"/>
  <c r="F82" i="2"/>
  <c r="G82" i="2" s="1"/>
  <c r="F70" i="2"/>
  <c r="G70" i="2" s="1"/>
  <c r="F74" i="2"/>
  <c r="G74" i="2" s="1"/>
  <c r="F66" i="2"/>
  <c r="G66" i="2" s="1"/>
  <c r="F73" i="2"/>
  <c r="G73" i="2" s="1"/>
  <c r="F69" i="2"/>
  <c r="G69" i="2" s="1"/>
  <c r="E26" i="21"/>
  <c r="F26" i="21" s="1"/>
  <c r="H26" i="21" s="1"/>
  <c r="J26" i="21" s="1"/>
  <c r="K26" i="21" s="1"/>
  <c r="E37" i="21"/>
  <c r="F37" i="21" s="1"/>
  <c r="H37" i="21" s="1"/>
  <c r="J37" i="21" s="1"/>
  <c r="K37" i="21" s="1"/>
  <c r="E33" i="21"/>
  <c r="F33" i="21" s="1"/>
  <c r="H33" i="21" s="1"/>
  <c r="J33" i="21" s="1"/>
  <c r="E23" i="21"/>
  <c r="F23" i="21" s="1"/>
  <c r="H23" i="21" s="1"/>
  <c r="J23" i="21" s="1"/>
  <c r="K23" i="21" s="1"/>
  <c r="E21" i="21"/>
  <c r="F21" i="21" s="1"/>
  <c r="E31" i="21"/>
  <c r="F31" i="21" s="1"/>
  <c r="H31" i="21" s="1"/>
  <c r="J31" i="21" s="1"/>
  <c r="E36" i="21"/>
  <c r="F36" i="21" s="1"/>
  <c r="H36" i="21" s="1"/>
  <c r="J36" i="21" s="1"/>
  <c r="K36" i="21" s="1"/>
  <c r="E29" i="21"/>
  <c r="F29" i="21" s="1"/>
  <c r="H29" i="21" s="1"/>
  <c r="J29" i="21" s="1"/>
  <c r="K29" i="21" s="1"/>
  <c r="E24" i="21"/>
  <c r="F24" i="21" s="1"/>
  <c r="H24" i="21" s="1"/>
  <c r="J24" i="21" s="1"/>
  <c r="K24" i="21" s="1"/>
  <c r="E27" i="21"/>
  <c r="F27" i="21" s="1"/>
  <c r="H27" i="21" s="1"/>
  <c r="J27" i="21" s="1"/>
  <c r="K27" i="21" s="1"/>
  <c r="E30" i="21"/>
  <c r="F30" i="21" s="1"/>
  <c r="H30" i="21" s="1"/>
  <c r="J30" i="21" s="1"/>
  <c r="K30" i="21" s="1"/>
  <c r="E34" i="21"/>
  <c r="F34" i="21" s="1"/>
  <c r="H34" i="21" s="1"/>
  <c r="J34" i="21" s="1"/>
  <c r="E22" i="21"/>
  <c r="F22" i="21" s="1"/>
  <c r="H22" i="21" s="1"/>
  <c r="J22" i="21" s="1"/>
  <c r="K22" i="21" s="1"/>
  <c r="E25" i="21"/>
  <c r="F25" i="21" s="1"/>
  <c r="H25" i="21" s="1"/>
  <c r="E35" i="21"/>
  <c r="F35" i="21" s="1"/>
  <c r="H35" i="21" s="1"/>
  <c r="J35" i="21" s="1"/>
  <c r="E32" i="21"/>
  <c r="F32" i="21" s="1"/>
  <c r="H32" i="21" s="1"/>
  <c r="J28" i="21"/>
  <c r="K28" i="21" s="1"/>
  <c r="J92" i="26"/>
  <c r="J91" i="26" s="1"/>
  <c r="J93" i="26" s="1"/>
  <c r="J95" i="26" s="1"/>
  <c r="F44" i="5" s="1"/>
  <c r="D88" i="1" s="1"/>
  <c r="I88" i="1" s="1"/>
  <c r="J31" i="26"/>
  <c r="J33" i="26" s="1"/>
  <c r="K35" i="21" l="1"/>
  <c r="F39" i="21"/>
  <c r="K31" i="21"/>
  <c r="K33" i="21"/>
  <c r="K34" i="21"/>
  <c r="J32" i="21"/>
  <c r="K32" i="21" s="1"/>
  <c r="J25" i="21"/>
  <c r="K25" i="21" s="1"/>
  <c r="E39" i="21"/>
  <c r="H44" i="5"/>
  <c r="D90" i="1" s="1"/>
  <c r="D96" i="1" s="1"/>
  <c r="D106" i="1" s="1"/>
  <c r="D170" i="1" s="1"/>
  <c r="D163" i="1" s="1"/>
  <c r="D167" i="1" s="1"/>
  <c r="D172" i="1" s="1"/>
  <c r="I90" i="1" l="1"/>
  <c r="I96" i="1" l="1"/>
  <c r="I106" i="1" l="1"/>
  <c r="K7" i="16" l="1"/>
  <c r="I170" i="1"/>
  <c r="I43" i="2" l="1"/>
  <c r="I44" i="2" s="1"/>
  <c r="L44" i="2" s="1"/>
  <c r="K35" i="16"/>
  <c r="I163" i="1"/>
  <c r="K16" i="16"/>
  <c r="J27" i="16" s="1"/>
  <c r="J31" i="16" s="1"/>
  <c r="K31" i="16" s="1"/>
  <c r="K33" i="16" s="1"/>
  <c r="E27" i="16" s="1"/>
  <c r="E31" i="16" s="1"/>
  <c r="K39" i="16"/>
  <c r="I167" i="1" l="1"/>
  <c r="I172" i="1" l="1"/>
  <c r="K36" i="16"/>
  <c r="K37" i="16" s="1"/>
  <c r="K38" i="16" s="1"/>
  <c r="K40" i="16" s="1"/>
  <c r="I39" i="2"/>
  <c r="I40" i="2" s="1"/>
  <c r="L40" i="2" l="1"/>
  <c r="L46" i="2" s="1"/>
  <c r="I46" i="2"/>
  <c r="I11" i="1"/>
  <c r="I21" i="1" s="1"/>
  <c r="N75" i="2"/>
  <c r="N82" i="2"/>
  <c r="N79" i="2"/>
  <c r="N68" i="2"/>
  <c r="N67" i="2"/>
  <c r="N84" i="2"/>
  <c r="N80" i="2"/>
  <c r="N69" i="2"/>
  <c r="N83" i="2"/>
  <c r="N71" i="2"/>
  <c r="N70" i="2"/>
  <c r="N81" i="2"/>
  <c r="N66" i="2"/>
  <c r="N76" i="2"/>
  <c r="N74" i="2"/>
  <c r="N77" i="2"/>
  <c r="N72" i="2"/>
  <c r="N73" i="2"/>
  <c r="N78" i="2"/>
  <c r="I25" i="1" l="1"/>
  <c r="I69" i="2"/>
  <c r="J69" i="2" s="1"/>
  <c r="L69" i="2" s="1"/>
  <c r="I67" i="2"/>
  <c r="J67" i="2" s="1"/>
  <c r="L67" i="2" s="1"/>
  <c r="I70" i="2"/>
  <c r="J70" i="2" s="1"/>
  <c r="L70" i="2" s="1"/>
  <c r="I84" i="2"/>
  <c r="J84" i="2" s="1"/>
  <c r="L84" i="2" s="1"/>
  <c r="I77" i="2"/>
  <c r="J77" i="2" s="1"/>
  <c r="L77" i="2" s="1"/>
  <c r="I71" i="2"/>
  <c r="J71" i="2" s="1"/>
  <c r="L71" i="2" s="1"/>
  <c r="I83" i="2"/>
  <c r="J83" i="2" s="1"/>
  <c r="L83" i="2" s="1"/>
  <c r="I81" i="2"/>
  <c r="J81" i="2" s="1"/>
  <c r="L81" i="2" s="1"/>
  <c r="I76" i="2"/>
  <c r="J76" i="2" s="1"/>
  <c r="L76" i="2" s="1"/>
  <c r="I78" i="2"/>
  <c r="J78" i="2" s="1"/>
  <c r="L78" i="2" s="1"/>
  <c r="I73" i="2"/>
  <c r="J73" i="2" s="1"/>
  <c r="L73" i="2" s="1"/>
  <c r="I75" i="2"/>
  <c r="J75" i="2" s="1"/>
  <c r="L75" i="2" s="1"/>
  <c r="I79" i="2"/>
  <c r="J79" i="2" s="1"/>
  <c r="L79" i="2" s="1"/>
  <c r="I82" i="2"/>
  <c r="J82" i="2" s="1"/>
  <c r="L82" i="2" s="1"/>
  <c r="I80" i="2"/>
  <c r="J80" i="2" s="1"/>
  <c r="L80" i="2" s="1"/>
  <c r="I66" i="2"/>
  <c r="J66" i="2" s="1"/>
  <c r="L66" i="2" s="1"/>
  <c r="I72" i="2"/>
  <c r="J72" i="2" s="1"/>
  <c r="L72" i="2" s="1"/>
  <c r="I68" i="2"/>
  <c r="J68" i="2" s="1"/>
  <c r="L68" i="2" s="1"/>
  <c r="I74" i="2"/>
  <c r="J74" i="2" s="1"/>
  <c r="L74" i="2" s="1"/>
  <c r="O82" i="2" l="1"/>
  <c r="Q82" i="2"/>
  <c r="S82" i="2"/>
  <c r="Q67" i="2"/>
  <c r="O67" i="2"/>
  <c r="Q79" i="2"/>
  <c r="S79" i="2"/>
  <c r="O79" i="2"/>
  <c r="O69" i="2"/>
  <c r="Q69" i="2"/>
  <c r="S69" i="2" s="1"/>
  <c r="O75" i="2"/>
  <c r="S75" i="2"/>
  <c r="Q75" i="2"/>
  <c r="S78" i="2"/>
  <c r="O78" i="2"/>
  <c r="Q78" i="2"/>
  <c r="O76" i="2"/>
  <c r="S76" i="2"/>
  <c r="Q76" i="2"/>
  <c r="O81" i="2"/>
  <c r="S81" i="2"/>
  <c r="Q81" i="2"/>
  <c r="Q74" i="2"/>
  <c r="O74" i="2"/>
  <c r="S74" i="2"/>
  <c r="S83" i="2"/>
  <c r="O83" i="2"/>
  <c r="Q83" i="2"/>
  <c r="Q68" i="2"/>
  <c r="O68" i="2"/>
  <c r="Q71" i="2"/>
  <c r="S71" i="2"/>
  <c r="O71" i="2"/>
  <c r="S72" i="2"/>
  <c r="O72" i="2"/>
  <c r="Q72" i="2"/>
  <c r="Q77" i="2"/>
  <c r="S77" i="2"/>
  <c r="O77" i="2"/>
  <c r="Q66" i="2"/>
  <c r="O66" i="2"/>
  <c r="S84" i="2"/>
  <c r="Q84" i="2"/>
  <c r="O84" i="2"/>
  <c r="O80" i="2"/>
  <c r="Q80" i="2"/>
  <c r="S80" i="2"/>
  <c r="O70" i="2"/>
  <c r="Q70" i="2"/>
  <c r="S70" i="2" s="1"/>
  <c r="S73" i="2"/>
  <c r="O73" i="2"/>
  <c r="Q73" i="2"/>
  <c r="S66" i="2" l="1"/>
  <c r="G18" i="21"/>
  <c r="S67" i="2"/>
  <c r="G19" i="21"/>
  <c r="H19" i="21" s="1"/>
  <c r="J19" i="21" s="1"/>
  <c r="K19" i="21" s="1"/>
  <c r="S68" i="2"/>
  <c r="G20" i="21"/>
  <c r="H20" i="21" s="1"/>
  <c r="S86" i="2" l="1"/>
  <c r="H18" i="21"/>
  <c r="G39" i="21"/>
  <c r="J20" i="21"/>
  <c r="K20" i="21" s="1"/>
  <c r="H39" i="21" l="1"/>
  <c r="J18" i="21"/>
  <c r="J39" i="21" l="1"/>
  <c r="J42" i="21" s="1"/>
  <c r="K18" i="21"/>
  <c r="K39" i="21" s="1"/>
</calcChain>
</file>

<file path=xl/sharedStrings.xml><?xml version="1.0" encoding="utf-8"?>
<sst xmlns="http://schemas.openxmlformats.org/spreadsheetml/2006/main" count="1471" uniqueCount="882">
  <si>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</si>
  <si>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</si>
  <si>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</si>
  <si>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</si>
  <si>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</si>
  <si>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</si>
  <si>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</si>
  <si>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</si>
  <si>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</si>
  <si>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</si>
  <si>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</si>
  <si>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</si>
  <si>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</si>
  <si>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</si>
  <si>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</si>
  <si>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</si>
  <si>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</si>
  <si>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</si>
  <si>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</si>
  <si>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</si>
  <si>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</si>
  <si>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</si>
  <si>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</si>
  <si>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</si>
  <si>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</si>
  <si>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</si>
  <si>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</si>
  <si>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</si>
  <si>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</si>
  <si>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</si>
  <si>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</si>
  <si>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</si>
  <si>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</si>
  <si>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</si>
  <si>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</si>
  <si>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</si>
  <si>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</si>
  <si>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</si>
  <si>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</si>
  <si>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</si>
  <si>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</si>
  <si>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</si>
  <si>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</si>
  <si>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</si>
  <si>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</si>
  <si>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</si>
  <si>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</si>
  <si>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</si>
  <si>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</si>
  <si>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</si>
  <si>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</si>
  <si>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</si>
  <si>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</si>
  <si>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</si>
  <si>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</si>
  <si>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</si>
  <si>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</si>
  <si>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</si>
  <si>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</si>
  <si>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</si>
  <si>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</si>
  <si>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</si>
  <si>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</si>
  <si>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</si>
  <si>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</si>
  <si>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</si>
  <si>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</si>
  <si>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</si>
  <si>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</si>
  <si>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</si>
  <si>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</si>
  <si>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</si>
  <si>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</si>
  <si>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</si>
  <si>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</si>
  <si>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</si>
  <si>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</si>
  <si>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</si>
  <si>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</si>
  <si>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</si>
  <si>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</si>
  <si>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</si>
  <si>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</si>
  <si>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</si>
  <si>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</si>
  <si>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</si>
  <si>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</si>
  <si>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</si>
  <si>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</si>
  <si>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</si>
  <si>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</si>
  <si>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</si>
  <si>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</si>
  <si>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</si>
  <si>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</si>
  <si>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</si>
  <si>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</si>
  <si>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</si>
  <si>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</si>
  <si>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</si>
  <si>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</si>
  <si>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</si>
  <si>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</si>
  <si>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</si>
  <si>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</si>
  <si>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</si>
  <si>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</si>
  <si>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</si>
  <si>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</si>
  <si>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</si>
  <si>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</si>
  <si>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</si>
  <si>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</si>
  <si>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</si>
  <si>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</si>
  <si>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</si>
  <si>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</si>
  <si>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</si>
  <si>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</si>
  <si>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</si>
  <si>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</si>
  <si>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</si>
  <si>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</si>
  <si>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</si>
  <si>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</si>
  <si>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</si>
  <si>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</si>
  <si>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</si>
  <si>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</si>
  <si>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</si>
  <si>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</si>
  <si>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</si>
  <si>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</si>
  <si>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</si>
  <si>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</si>
  <si>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</si>
  <si>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</si>
  <si>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</si>
  <si>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</si>
  <si>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</si>
  <si>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</si>
  <si>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</si>
  <si>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</si>
  <si>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</si>
  <si>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</si>
  <si>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</si>
  <si>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</si>
  <si>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</si>
  <si>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</si>
  <si>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</si>
  <si>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</si>
  <si>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</si>
  <si>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</si>
  <si>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</si>
  <si>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</si>
  <si>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</si>
  <si>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</si>
  <si>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</si>
  <si>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</si>
  <si>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</si>
  <si>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</si>
  <si>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</si>
  <si>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</si>
  <si>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</si>
  <si>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</si>
  <si>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</si>
  <si>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</si>
  <si>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</si>
  <si>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</si>
  <si>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</si>
  <si>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</si>
  <si>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</si>
  <si>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</si>
  <si>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</si>
  <si>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</si>
  <si>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</si>
  <si>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</si>
  <si>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</si>
  <si>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</si>
  <si>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</si>
  <si>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</si>
  <si>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</si>
  <si>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</si>
  <si>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</si>
  <si>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</si>
  <si>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</si>
  <si>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</si>
  <si>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</si>
  <si>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</si>
  <si>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</si>
  <si>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</si>
  <si>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</si>
  <si>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</si>
  <si>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</si>
  <si>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</si>
  <si>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</si>
  <si>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</si>
  <si>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</si>
  <si>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</si>
  <si>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</si>
  <si>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</si>
  <si>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</si>
  <si>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</si>
  <si>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</si>
  <si>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</si>
  <si>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</si>
  <si>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</si>
  <si>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</si>
  <si>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</si>
  <si>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</si>
  <si>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</si>
  <si>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</si>
  <si>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</si>
  <si>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</si>
  <si>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</si>
  <si>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</si>
  <si>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</si>
  <si>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</si>
  <si>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</si>
  <si>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</si>
  <si>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</si>
  <si>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</si>
  <si>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</si>
  <si>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</si>
  <si>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</si>
  <si>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</si>
  <si>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</si>
  <si>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</si>
  <si>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</si>
  <si>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</si>
  <si>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</si>
  <si>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</si>
  <si>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</si>
  <si>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</si>
  <si>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</si>
  <si>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</si>
  <si>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</si>
  <si>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</si>
  <si>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</si>
  <si>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</si>
  <si>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</si>
  <si>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</si>
  <si>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</si>
  <si>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</si>
  <si>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</si>
  <si>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</si>
  <si>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</si>
  <si>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</si>
  <si>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</si>
  <si>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</si>
  <si>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</si>
  <si>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</si>
  <si>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</si>
  <si>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</si>
  <si>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</si>
  <si>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</si>
  <si>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</si>
  <si>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</si>
  <si>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</si>
  <si>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</si>
  <si>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</si>
  <si>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</si>
  <si>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</si>
  <si>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</si>
  <si>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</si>
  <si>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</si>
  <si>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</si>
  <si>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</si>
  <si>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</si>
  <si>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</si>
  <si>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</si>
  <si>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</si>
  <si>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</si>
  <si>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</si>
  <si>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</si>
  <si>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</si>
  <si>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</si>
  <si>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</si>
  <si>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</si>
  <si>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</si>
  <si>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</si>
  <si>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</si>
  <si>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</si>
  <si>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</si>
  <si>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</si>
  <si>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</si>
  <si>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</si>
  <si>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</si>
  <si>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</si>
  <si>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</si>
  <si>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</si>
  <si>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</si>
  <si>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</si>
  <si>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</si>
  <si>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</si>
  <si>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</si>
  <si>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</si>
  <si>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</si>
  <si>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</si>
  <si>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</si>
  <si>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</si>
  <si>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</si>
  <si>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</si>
  <si>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</si>
  <si>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</si>
  <si>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</si>
  <si>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</si>
  <si>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</si>
  <si>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</si>
  <si>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</si>
  <si>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</si>
  <si>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</si>
  <si>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</si>
  <si>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</si>
  <si>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</si>
  <si>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</si>
  <si>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</si>
  <si>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</si>
  <si>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</si>
  <si>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</si>
  <si>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</si>
  <si>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</si>
  <si>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</si>
  <si>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</si>
  <si>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</si>
  <si>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</si>
  <si>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</si>
  <si>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</si>
  <si>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</si>
  <si>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</si>
  <si>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</si>
  <si>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</si>
  <si>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</si>
  <si>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</si>
  <si>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</si>
  <si>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</si>
  <si>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</si>
  <si>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</si>
  <si>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</si>
  <si>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</si>
  <si>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</si>
  <si>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</si>
  <si>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</si>
  <si>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</si>
  <si>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</si>
  <si>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</si>
  <si>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</si>
  <si>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</si>
  <si>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</si>
  <si>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</si>
  <si>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</si>
  <si>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</si>
  <si>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</si>
  <si>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</si>
  <si>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</si>
  <si>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</si>
  <si>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</si>
  <si>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</si>
  <si>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</si>
  <si>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</si>
  <si>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</si>
  <si>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</si>
  <si>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</si>
  <si>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</si>
  <si>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</si>
  <si>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</si>
  <si>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</si>
  <si>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</si>
  <si>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</si>
  <si>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</si>
  <si>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</si>
  <si>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</si>
  <si>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</si>
  <si>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</si>
  <si>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</si>
  <si>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</si>
  <si>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</si>
  <si>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</si>
  <si>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</si>
  <si>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</si>
  <si>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</si>
  <si>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</si>
  <si>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</si>
  <si>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</si>
  <si>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</si>
  <si>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</si>
  <si>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</si>
  <si>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</si>
  <si>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</si>
  <si>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</si>
  <si>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</si>
  <si>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</si>
  <si>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</si>
  <si>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</si>
  <si>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</si>
  <si>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</si>
  <si>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</si>
  <si>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</si>
  <si>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</si>
  <si>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</si>
  <si>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</si>
  <si>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</si>
  <si>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</si>
  <si>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</si>
  <si>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</si>
  <si>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</si>
  <si>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</si>
  <si>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</si>
  <si>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</si>
  <si>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</si>
  <si>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</si>
  <si>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</si>
  <si>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</si>
  <si>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</si>
  <si>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</si>
  <si>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</si>
  <si>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</si>
  <si>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</si>
  <si>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</si>
  <si>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</si>
  <si>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</si>
  <si>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</si>
  <si>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</si>
  <si>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</si>
  <si>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</si>
  <si>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</si>
  <si>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</si>
  <si>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</si>
  <si>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</si>
  <si>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</si>
  <si>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</si>
  <si>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</si>
  <si>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</si>
  <si>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</si>
  <si>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</si>
  <si>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</si>
  <si>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</si>
  <si>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</si>
  <si>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</si>
  <si>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</si>
  <si>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</si>
  <si>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</si>
  <si>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</si>
  <si>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</si>
  <si>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</si>
  <si>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</si>
  <si>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</si>
  <si>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</si>
  <si>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</si>
  <si>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</si>
  <si>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</si>
  <si>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</si>
  <si>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</si>
  <si>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</si>
  <si>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</si>
  <si>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</si>
  <si>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</si>
  <si>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</si>
  <si>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</si>
  <si>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</si>
  <si>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</si>
  <si>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</si>
  <si>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</si>
  <si>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</si>
  <si>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</si>
  <si>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</si>
  <si>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</si>
  <si>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</si>
  <si>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</si>
  <si>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</si>
  <si>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</si>
  <si>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</si>
  <si>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</si>
  <si>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</si>
  <si>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</si>
  <si>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</si>
  <si>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</si>
  <si>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</si>
  <si>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</si>
  <si>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</si>
  <si>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</si>
  <si>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</si>
  <si>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</si>
  <si>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</si>
  <si>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</si>
  <si>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</si>
  <si>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</si>
  <si>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</si>
  <si>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</si>
  <si>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</si>
  <si>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</si>
  <si>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</si>
  <si>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</si>
  <si>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</si>
  <si>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</si>
  <si>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</si>
  <si>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</si>
  <si>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</si>
  <si>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</si>
  <si>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</si>
  <si>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</si>
  <si>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</si>
  <si>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</si>
  <si>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</si>
  <si>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</si>
  <si>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</si>
  <si>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</si>
  <si>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</si>
  <si>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</si>
  <si>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</si>
  <si>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</si>
  <si>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</si>
  <si>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</si>
  <si>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</si>
  <si>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</si>
  <si>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</si>
  <si>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</si>
  <si>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</si>
  <si>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</si>
  <si>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</si>
  <si>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</si>
  <si>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</si>
  <si>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</si>
  <si>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</si>
  <si>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</si>
  <si>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</si>
  <si>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</si>
  <si>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</si>
  <si>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</si>
  <si>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</si>
  <si>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</si>
  <si>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</si>
  <si>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</si>
  <si>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</si>
  <si>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</si>
  <si>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</si>
  <si>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</si>
  <si>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</si>
  <si>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</si>
  <si>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</si>
  <si>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</si>
  <si>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</si>
  <si>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</si>
  <si>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</si>
  <si>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</si>
  <si>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</si>
  <si>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</si>
  <si>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</si>
  <si>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</si>
  <si>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</si>
  <si>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</si>
  <si>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</si>
  <si>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</si>
  <si>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</si>
  <si>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</si>
  <si>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</si>
  <si>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</si>
  <si>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</si>
  <si>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</si>
  <si>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</si>
  <si>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</si>
  <si>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</si>
  <si>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</si>
  <si>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</si>
  <si>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</si>
  <si>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</si>
  <si>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</si>
  <si>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</si>
  <si>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</si>
  <si>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</si>
  <si>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</si>
  <si>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</si>
  <si>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</si>
  <si>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</si>
  <si>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</si>
  <si>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</si>
  <si>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</si>
  <si>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</si>
  <si>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</si>
  <si>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</si>
  <si>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</si>
  <si>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</si>
  <si>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</si>
  <si>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</si>
  <si>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</si>
  <si>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</si>
  <si>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</si>
  <si>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</si>
  <si>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</si>
  <si>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</si>
  <si>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</si>
  <si>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</si>
  <si>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</si>
  <si>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</si>
  <si>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</si>
  <si>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</si>
  <si>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</si>
  <si>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</si>
  <si>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</si>
  <si>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</si>
  <si>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</si>
  <si>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</si>
  <si>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</si>
  <si>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</si>
  <si>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</si>
  <si>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</si>
  <si>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</si>
  <si>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</si>
  <si>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</si>
  <si>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</si>
  <si>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</si>
  <si>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</si>
  <si>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</si>
  <si>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</si>
  <si>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</si>
  <si>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</si>
  <si>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</si>
  <si>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</si>
  <si>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</si>
  <si>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</si>
  <si>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</si>
  <si>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</si>
  <si>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</si>
  <si>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</si>
  <si>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</si>
  <si>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</si>
  <si>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</si>
  <si>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</si>
  <si>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</si>
  <si>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</si>
  <si>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</si>
  <si>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</si>
  <si>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</si>
  <si>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</si>
  <si>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</si>
  <si>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</si>
  <si>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</si>
  <si>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</si>
  <si>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</si>
  <si>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</si>
  <si>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</si>
  <si>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</si>
  <si>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</si>
  <si>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</si>
  <si>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</si>
  <si>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</si>
  <si>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</si>
  <si>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</si>
  <si>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</si>
  <si>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</si>
  <si>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</si>
  <si>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</si>
  <si>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</si>
  <si>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</si>
  <si>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</si>
  <si>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</si>
  <si>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</si>
  <si>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</si>
  <si>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</si>
  <si>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</si>
  <si>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</si>
  <si>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</si>
  <si>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</si>
  <si>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</si>
  <si>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</si>
  <si>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</si>
  <si>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</si>
  <si>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</si>
  <si>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</si>
  <si>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</si>
  <si>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</si>
  <si>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</si>
  <si>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</si>
  <si>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</si>
  <si>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</si>
  <si>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</si>
  <si>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</si>
  <si>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</si>
  <si>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</si>
  <si>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</si>
  <si>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</si>
  <si>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</si>
  <si>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</si>
  <si>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</si>
  <si>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</si>
  <si>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</si>
  <si>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</si>
  <si>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</si>
  <si>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</si>
  <si>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</si>
  <si>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</si>
  <si>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</si>
  <si>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</si>
  <si>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</si>
  <si>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</si>
  <si>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</si>
  <si>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</si>
  <si>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</si>
  <si>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</si>
  <si>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</si>
  <si>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</si>
  <si>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</si>
  <si>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</si>
  <si>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</si>
  <si>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</si>
  <si>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</si>
  <si>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</si>
  <si>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</si>
  <si>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</si>
  <si>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</si>
  <si>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</si>
  <si>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</si>
  <si>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</si>
  <si>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</si>
  <si>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</si>
  <si>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</si>
  <si>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</si>
  <si>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</si>
  <si>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</si>
  <si>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</si>
  <si>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</si>
  <si>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</si>
  <si>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</si>
  <si>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</si>
  <si>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</si>
  <si>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</si>
  <si>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</si>
  <si>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</si>
  <si>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</si>
  <si>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</si>
  <si>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</si>
  <si>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</si>
  <si>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</si>
  <si>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</si>
  <si>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</si>
  <si>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</si>
  <si>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</si>
  <si>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</si>
  <si>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</si>
  <si>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</si>
  <si>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</si>
  <si>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</si>
  <si>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</si>
  <si>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</si>
  <si>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</si>
  <si>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</si>
  <si>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</si>
  <si>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</si>
  <si>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</si>
  <si>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</si>
  <si>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</si>
  <si>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</si>
  <si>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</si>
  <si>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</si>
  <si>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</si>
  <si>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</si>
  <si>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</si>
  <si>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</si>
  <si>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</si>
  <si>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</si>
  <si>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</si>
  <si>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</si>
  <si>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</si>
  <si>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</si>
  <si>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</si>
  <si>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</si>
  <si>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</si>
  <si>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</si>
  <si>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</si>
  <si>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</si>
  <si>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</si>
  <si>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</si>
  <si>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</si>
  <si>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</si>
  <si>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</si>
  <si>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</si>
  <si>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</si>
  <si>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</si>
  <si>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</si>
  <si>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</si>
  <si>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</si>
  <si>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</si>
  <si>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</si>
  <si>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</si>
  <si>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</si>
  <si>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</si>
  <si>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</si>
  <si>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</si>
  <si>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</si>
  <si>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</si>
  <si>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</si>
  <si>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</si>
  <si>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</si>
  <si>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</si>
  <si>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</si>
  <si>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</si>
  <si>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</si>
  <si>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</si>
  <si>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</si>
  <si>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</si>
  <si>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</si>
  <si>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</si>
  <si>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</si>
  <si>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</si>
  <si>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</si>
  <si>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</si>
  <si>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</si>
  <si>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</si>
  <si>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</si>
  <si>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</si>
  <si>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</si>
  <si>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</si>
  <si>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</si>
  <si>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</si>
  <si>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</si>
  <si>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</si>
  <si>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</si>
  <si>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</si>
  <si>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</si>
  <si>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</si>
  <si>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</si>
  <si>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</si>
  <si>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</si>
  <si>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</si>
  <si>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</si>
  <si>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</si>
  <si>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</si>
  <si>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</si>
  <si>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</si>
  <si>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</si>
  <si>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</si>
  <si>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</si>
  <si>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</si>
  <si>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</si>
  <si>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</si>
  <si>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</si>
  <si>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</si>
  <si>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</si>
  <si>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</si>
  <si>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</si>
  <si>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</si>
  <si>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Lake County and Porter County, Indiana Assets</t>
  </si>
  <si>
    <t xml:space="preserve">Less non Prorated Items </t>
  </si>
  <si>
    <t>Pull from FERC</t>
  </si>
  <si>
    <t>Line 17, Col H + (Lines 20 + 23)/2</t>
  </si>
  <si>
    <t xml:space="preserve"> Line 44, Col H + (Lines 47 + 50)/2</t>
  </si>
  <si>
    <t xml:space="preserve"> Line 71, Col H + (Lines 74 + 77)/2</t>
  </si>
  <si>
    <t>Line 98, Col H + (Lines 101 + 104)/2</t>
  </si>
  <si>
    <t>b3775.2</t>
  </si>
  <si>
    <t>s2509/s2631</t>
  </si>
  <si>
    <t>L6617/L6615/L97008 Rebuild/Reconductor</t>
  </si>
  <si>
    <t>L94507 Reconductor</t>
  </si>
  <si>
    <t>MidAtlantic Resiliency Link</t>
  </si>
  <si>
    <t>Actual 2024</t>
  </si>
  <si>
    <t>b3800.102</t>
  </si>
  <si>
    <r>
      <t>NextEra Energy Transmission MidAtlantic, Inc</t>
    </r>
    <r>
      <rPr>
        <sz val="10"/>
        <color rgb="FFFF0000"/>
        <rFont val="Times New Roman"/>
        <family val="1"/>
      </rPr>
      <t>.</t>
    </r>
  </si>
  <si>
    <t>NextEra Energy Transmission MidAtlantic, Inc.</t>
  </si>
  <si>
    <t>15d</t>
  </si>
  <si>
    <t>b3800.106</t>
  </si>
  <si>
    <t>For  the 5 months ended 12/31/2024</t>
  </si>
  <si>
    <t>b3800.107</t>
  </si>
  <si>
    <t>b3800.108</t>
  </si>
  <si>
    <t>b3800.109</t>
  </si>
  <si>
    <t>b3800.110</t>
  </si>
  <si>
    <t>b3800.113</t>
  </si>
  <si>
    <t>b3800.115</t>
  </si>
  <si>
    <t>b3800.117</t>
  </si>
  <si>
    <t>3d</t>
  </si>
  <si>
    <t>3e</t>
  </si>
  <si>
    <t>3f</t>
  </si>
  <si>
    <t>3g</t>
  </si>
  <si>
    <t>3h</t>
  </si>
  <si>
    <t>3i</t>
  </si>
  <si>
    <t>3j</t>
  </si>
  <si>
    <t>15e</t>
  </si>
  <si>
    <t>15f</t>
  </si>
  <si>
    <t>15g</t>
  </si>
  <si>
    <t>15h</t>
  </si>
  <si>
    <t>15i</t>
  </si>
  <si>
    <t>15j</t>
  </si>
  <si>
    <t>15k</t>
  </si>
  <si>
    <t>For 5 months Ended December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</si>
</sst>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7">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000"/>
    <numFmt numFmtId="282" formatCode="[&gt;=0]#,##0;[&lt;0]\(#,##0\)"/>
    <numFmt numFmtId="283" formatCode="#,##0.000000000000"/>
    <numFmt numFmtId="284" formatCode="0.000"/>
  </numFmts>
  <fonts count="17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12"/>
      <name val="Arial"/>
      <family val="2"/>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rgb="FFFF0000"/>
      <name val="Times New Roman"/>
      <family val="1"/>
    </font>
    <font>
      <sz val="8"/>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b/>
      <sz val="10"/>
      <color rgb="FF33CC33"/>
      <name val="Arial"/>
      <family val="2"/>
    </font>
    <font>
      <b/>
      <sz val="10"/>
      <color rgb="FFFF9900"/>
      <name val="Arial"/>
      <family val="2"/>
    </font>
    <font>
      <b/>
      <sz val="10"/>
      <color rgb="FFFF0000"/>
      <name val="Arial"/>
      <family val="2"/>
    </font>
    <font>
      <sz val="16"/>
      <name val="Arial"/>
      <family val="2"/>
    </font>
    <font>
      <b/>
      <sz val="16"/>
      <name val="Arial"/>
      <family val="2"/>
    </font>
    <font>
      <sz val="16"/>
      <name val="Arial Narrow"/>
      <family val="2"/>
    </font>
  </fonts>
  <fills count="90">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s>
  <borders count="48">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bottom style="medium">
        <color auto="1"/>
      </bottom>
      <diagonal/>
    </border>
  </borders>
  <cellStyleXfs count="612">
    <xf numFmtId="174" fontId="0" fillId="0" borderId="0" applyProtection="0"/>
    <xf numFmtId="0" fontId="14" fillId="0" borderId="0"/>
    <xf numFmtId="186" fontId="52"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1" fontId="52" fillId="0" borderId="0" applyFont="0" applyFill="0" applyBorder="0" applyAlignment="0" applyProtection="0"/>
    <xf numFmtId="0" fontId="22" fillId="0" borderId="0"/>
    <xf numFmtId="192" fontId="14" fillId="2" borderId="0" applyNumberFormat="0" applyFill="0" applyBorder="0" applyAlignment="0" applyProtection="0">
      <alignment horizontal="right" vertical="center"/>
    </xf>
    <xf numFmtId="192" fontId="46" fillId="0" borderId="0" applyNumberFormat="0" applyFill="0" applyBorder="0" applyAlignment="0" applyProtection="0"/>
    <xf numFmtId="0" fontId="14" fillId="0" borderId="1" applyNumberFormat="0" applyFont="0" applyFill="0" applyAlignment="0" applyProtection="0"/>
    <xf numFmtId="193" fontId="44" fillId="0" borderId="0" applyFont="0" applyFill="0" applyBorder="0" applyAlignment="0" applyProtection="0"/>
    <xf numFmtId="194" fontId="52" fillId="0" borderId="0" applyFont="0" applyFill="0" applyBorder="0" applyProtection="0">
      <alignment horizontal="left"/>
    </xf>
    <xf numFmtId="195" fontId="52" fillId="0" borderId="0" applyFont="0" applyFill="0" applyBorder="0" applyProtection="0">
      <alignment horizontal="left"/>
    </xf>
    <xf numFmtId="196" fontId="52" fillId="0" borderId="0" applyFont="0" applyFill="0" applyBorder="0" applyProtection="0">
      <alignment horizontal="left"/>
    </xf>
    <xf numFmtId="37" fontId="53" fillId="0" borderId="0" applyFont="0" applyFill="0" applyBorder="0" applyAlignment="0" applyProtection="0">
      <alignment vertical="center"/>
      <protection locked="0"/>
    </xf>
    <xf numFmtId="197" fontId="54" fillId="0" borderId="0" applyFont="0" applyFill="0" applyBorder="0" applyAlignment="0" applyProtection="0"/>
    <xf numFmtId="0" fontId="55" fillId="0" borderId="0"/>
    <xf numFmtId="0" fontId="55" fillId="0" borderId="0"/>
    <xf numFmtId="174" fontId="12" fillId="0" borderId="0" applyFill="0"/>
    <xf numFmtId="174" fontId="12" fillId="0" borderId="0">
      <alignment horizontal="center"/>
    </xf>
    <xf numFmtId="0" fontId="12" fillId="0" borderId="0" applyFill="0">
      <alignment horizontal="center"/>
    </xf>
    <xf numFmtId="174" fontId="13" fillId="0" borderId="2" applyFill="0"/>
    <xf numFmtId="0" fontId="14" fillId="0" borderId="0" applyFont="0" applyAlignment="0"/>
    <xf numFmtId="0" fontId="15" fillId="0" borderId="0" applyFill="0">
      <alignment vertical="top"/>
    </xf>
    <xf numFmtId="0" fontId="13" fillId="0" borderId="0" applyFill="0">
      <alignment horizontal="left" vertical="top"/>
    </xf>
    <xf numFmtId="174" fontId="16" fillId="0" borderId="3" applyFill="0"/>
    <xf numFmtId="0" fontId="14" fillId="0" borderId="0" applyNumberFormat="0" applyFont="0" applyAlignment="0"/>
    <xf numFmtId="0" fontId="15" fillId="0" borderId="0" applyFill="0">
      <alignment wrapText="1"/>
    </xf>
    <xf numFmtId="0" fontId="13" fillId="0" borderId="0" applyFill="0">
      <alignment horizontal="left" vertical="top" wrapText="1"/>
    </xf>
    <xf numFmtId="174" fontId="17" fillId="0" borderId="0" applyFill="0"/>
    <xf numFmtId="0" fontId="18" fillId="0" borderId="0" applyNumberFormat="0" applyFont="0" applyAlignment="0">
      <alignment horizontal="center"/>
    </xf>
    <xf numFmtId="0" fontId="19" fillId="0" borderId="0" applyFill="0">
      <alignment vertical="top" wrapText="1"/>
    </xf>
    <xf numFmtId="0" fontId="16" fillId="0" borderId="0" applyFill="0">
      <alignment horizontal="left" vertical="top" wrapText="1"/>
    </xf>
    <xf numFmtId="174" fontId="14" fillId="0" borderId="0" applyFill="0"/>
    <xf numFmtId="0" fontId="18" fillId="0" borderId="0" applyNumberFormat="0" applyFont="0" applyAlignment="0">
      <alignment horizontal="center"/>
    </xf>
    <xf numFmtId="0" fontId="20" fillId="0" borderId="0" applyFill="0">
      <alignment vertical="center" wrapText="1"/>
    </xf>
    <xf numFmtId="0" fontId="21" fillId="0" borderId="0">
      <alignment horizontal="left" vertical="center" wrapText="1"/>
    </xf>
    <xf numFmtId="174" fontId="22" fillId="0" borderId="0" applyFill="0"/>
    <xf numFmtId="0" fontId="18" fillId="0" borderId="0" applyNumberFormat="0" applyFont="0" applyAlignment="0">
      <alignment horizontal="center"/>
    </xf>
    <xf numFmtId="0" fontId="23" fillId="0" borderId="0" applyFill="0">
      <alignment horizontal="center" vertical="center" wrapText="1"/>
    </xf>
    <xf numFmtId="0" fontId="24" fillId="0" borderId="0" applyFill="0">
      <alignment horizontal="center" vertical="center" wrapText="1"/>
    </xf>
    <xf numFmtId="0" fontId="14" fillId="0" borderId="0" applyFill="0">
      <alignment horizontal="center" vertical="center" wrapText="1"/>
    </xf>
    <xf numFmtId="174" fontId="25" fillId="0" borderId="0" applyFill="0"/>
    <xf numFmtId="0" fontId="18"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4" fontId="28" fillId="0" borderId="0" applyFill="0"/>
    <xf numFmtId="0" fontId="18" fillId="0" borderId="0" applyNumberFormat="0" applyFont="0" applyAlignment="0">
      <alignment horizontal="center"/>
    </xf>
    <xf numFmtId="0" fontId="29" fillId="0" borderId="0">
      <alignment horizontal="center" wrapText="1"/>
    </xf>
    <xf numFmtId="0" fontId="25" fillId="0" borderId="0" applyFill="0">
      <alignment horizontal="center" wrapText="1"/>
    </xf>
    <xf numFmtId="180" fontId="56" fillId="0" borderId="0" applyFont="0" applyFill="0" applyBorder="0" applyAlignment="0" applyProtection="0">
      <protection locked="0"/>
    </xf>
    <xf numFmtId="198" fontId="56" fillId="0" borderId="0" applyFont="0" applyFill="0" applyBorder="0" applyAlignment="0" applyProtection="0">
      <protection locked="0"/>
    </xf>
    <xf numFmtId="39" fontId="14" fillId="0" borderId="0" applyFont="0" applyFill="0" applyBorder="0" applyAlignment="0" applyProtection="0"/>
    <xf numFmtId="199" fontId="57" fillId="0" borderId="0" applyFont="0" applyFill="0" applyBorder="0" applyAlignment="0" applyProtection="0"/>
    <xf numFmtId="183" fontId="54" fillId="0" borderId="0" applyFont="0" applyFill="0" applyBorder="0" applyAlignment="0" applyProtection="0"/>
    <xf numFmtId="0" fontId="14" fillId="0" borderId="1" applyNumberFormat="0" applyFont="0" applyFill="0" applyBorder="0" applyProtection="0">
      <alignment horizontal="centerContinuous" vertical="center"/>
    </xf>
    <xf numFmtId="0" fontId="38" fillId="0" borderId="0" applyFill="0" applyBorder="0" applyProtection="0">
      <alignment horizontal="center"/>
      <protection locked="0"/>
    </xf>
    <xf numFmtId="43" fontId="14" fillId="0" borderId="0" applyFont="0" applyFill="0" applyBorder="0" applyAlignment="0" applyProtection="0"/>
    <xf numFmtId="0" fontId="14"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1" fontId="14" fillId="0" borderId="0" applyFont="0" applyFill="0" applyBorder="0" applyAlignment="0" applyProtection="0"/>
    <xf numFmtId="200" fontId="52" fillId="0" borderId="0" applyFont="0" applyFill="0" applyBorder="0" applyAlignment="0" applyProtection="0"/>
    <xf numFmtId="201" fontId="52" fillId="0" borderId="0" applyFont="0" applyFill="0" applyBorder="0" applyAlignment="0" applyProtection="0"/>
    <xf numFmtId="202" fontId="52" fillId="0" borderId="0" applyFont="0" applyFill="0" applyBorder="0" applyAlignment="0" applyProtection="0"/>
    <xf numFmtId="203" fontId="50" fillId="0" borderId="0" applyFont="0" applyFill="0" applyBorder="0" applyAlignment="0" applyProtection="0"/>
    <xf numFmtId="204" fontId="59" fillId="0" borderId="0" applyFont="0" applyFill="0" applyBorder="0" applyAlignment="0" applyProtection="0"/>
    <xf numFmtId="205" fontId="59" fillId="0" borderId="0" applyFont="0" applyFill="0" applyBorder="0" applyAlignment="0" applyProtection="0"/>
    <xf numFmtId="206" fontId="17" fillId="0" borderId="0" applyFont="0" applyFill="0" applyBorder="0" applyAlignment="0" applyProtection="0">
      <protection locked="0"/>
    </xf>
    <xf numFmtId="43" fontId="10"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4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98" fillId="0" borderId="0" applyFont="0" applyFill="0" applyBorder="0" applyAlignment="0" applyProtection="0"/>
    <xf numFmtId="37" fontId="60" fillId="0" borderId="0" applyFill="0" applyBorder="0" applyAlignment="0" applyProtection="0"/>
    <xf numFmtId="3" fontId="14" fillId="0" borderId="0" applyFont="0" applyFill="0" applyBorder="0" applyAlignment="0" applyProtection="0"/>
    <xf numFmtId="0" fontId="13" fillId="0" borderId="0" applyFill="0" applyBorder="0" applyAlignment="0" applyProtection="0">
      <protection locked="0"/>
    </xf>
    <xf numFmtId="0" fontId="14" fillId="0" borderId="4"/>
    <xf numFmtId="44" fontId="14"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209" fontId="52" fillId="0" borderId="0" applyFont="0" applyFill="0" applyBorder="0" applyAlignment="0" applyProtection="0"/>
    <xf numFmtId="210" fontId="59" fillId="0" borderId="0" applyFont="0" applyFill="0" applyBorder="0" applyAlignment="0" applyProtection="0"/>
    <xf numFmtId="211" fontId="59" fillId="0" borderId="0" applyFont="0" applyFill="0" applyBorder="0" applyAlignment="0" applyProtection="0"/>
    <xf numFmtId="212" fontId="59" fillId="0" borderId="0" applyFont="0" applyFill="0" applyBorder="0" applyAlignment="0" applyProtection="0"/>
    <xf numFmtId="213" fontId="17" fillId="0" borderId="0" applyFont="0" applyFill="0" applyBorder="0" applyAlignment="0" applyProtection="0">
      <protection locked="0"/>
    </xf>
    <xf numFmtId="44" fontId="24" fillId="0" borderId="0" applyFont="0" applyFill="0" applyBorder="0" applyAlignment="0" applyProtection="0"/>
    <xf numFmtId="44" fontId="14" fillId="0" borderId="0" applyFont="0" applyFill="0" applyBorder="0" applyAlignment="0" applyProtection="0"/>
    <xf numFmtId="44" fontId="4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5" fontId="60" fillId="0" borderId="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214" fontId="54" fillId="0" borderId="0" applyFont="0" applyFill="0" applyBorder="0" applyAlignment="0" applyProtection="0"/>
    <xf numFmtId="182" fontId="14" fillId="0" borderId="0" applyFont="0" applyFill="0" applyBorder="0" applyAlignment="0" applyProtection="0"/>
    <xf numFmtId="215" fontId="56" fillId="0" borderId="0" applyFont="0" applyFill="0" applyBorder="0" applyAlignment="0" applyProtection="0">
      <protection locked="0"/>
    </xf>
    <xf numFmtId="7" fontId="12" fillId="0" borderId="0" applyFont="0" applyFill="0" applyBorder="0" applyAlignment="0" applyProtection="0"/>
    <xf numFmtId="216" fontId="57" fillId="0" borderId="0" applyFont="0" applyFill="0" applyBorder="0" applyAlignment="0" applyProtection="0"/>
    <xf numFmtId="181" fontId="61" fillId="0" borderId="0" applyFont="0" applyFill="0" applyBorder="0" applyAlignment="0" applyProtection="0"/>
    <xf numFmtId="0" fontId="62" fillId="3" borderId="5" applyNumberFormat="0" applyFont="0" applyFill="0" applyAlignment="0" applyProtection="0">
      <alignment horizontal="left" indent="1"/>
    </xf>
    <xf numFmtId="14" fontId="14" fillId="0" borderId="0" applyFont="0" applyFill="0" applyBorder="0" applyAlignment="0" applyProtection="0"/>
    <xf numFmtId="217" fontId="52" fillId="0" borderId="0" applyFont="0" applyFill="0" applyBorder="0" applyProtection="0"/>
    <xf numFmtId="218" fontId="52" fillId="0" borderId="0" applyFont="0" applyFill="0" applyBorder="0" applyProtection="0"/>
    <xf numFmtId="219" fontId="52" fillId="0" borderId="0" applyFont="0" applyFill="0" applyBorder="0" applyAlignment="0" applyProtection="0"/>
    <xf numFmtId="220" fontId="52" fillId="0" borderId="0" applyFont="0" applyFill="0" applyBorder="0" applyAlignment="0" applyProtection="0"/>
    <xf numFmtId="221" fontId="52" fillId="0" borderId="0" applyFont="0" applyFill="0" applyBorder="0" applyAlignment="0" applyProtection="0"/>
    <xf numFmtId="222" fontId="63" fillId="0" borderId="0" applyFont="0" applyFill="0" applyBorder="0" applyAlignment="0" applyProtection="0"/>
    <xf numFmtId="5" fontId="64" fillId="0" borderId="0" applyBorder="0"/>
    <xf numFmtId="182" fontId="64" fillId="0" borderId="0" applyBorder="0"/>
    <xf numFmtId="7" fontId="64" fillId="0" borderId="0" applyBorder="0"/>
    <xf numFmtId="37" fontId="64" fillId="0" borderId="0" applyBorder="0"/>
    <xf numFmtId="180" fontId="64" fillId="0" borderId="0" applyBorder="0"/>
    <xf numFmtId="223" fontId="64" fillId="0" borderId="0" applyBorder="0"/>
    <xf numFmtId="39" fontId="64" fillId="0" borderId="0" applyBorder="0"/>
    <xf numFmtId="224" fontId="64" fillId="0" borderId="0" applyBorder="0"/>
    <xf numFmtId="7" fontId="14" fillId="0" borderId="0" applyFont="0" applyFill="0" applyBorder="0" applyAlignment="0" applyProtection="0"/>
    <xf numFmtId="225" fontId="54" fillId="0" borderId="0" applyFont="0" applyFill="0" applyBorder="0" applyAlignment="0" applyProtection="0"/>
    <xf numFmtId="226" fontId="54" fillId="0" borderId="0" applyFont="0" applyFill="0" applyAlignment="0" applyProtection="0"/>
    <xf numFmtId="225" fontId="54" fillId="0" borderId="0" applyFont="0" applyFill="0" applyBorder="0" applyAlignment="0" applyProtection="0"/>
    <xf numFmtId="227" fontId="12" fillId="0" borderId="0" applyFont="0" applyFill="0" applyBorder="0" applyAlignment="0" applyProtection="0"/>
    <xf numFmtId="2" fontId="14" fillId="0" borderId="0" applyFont="0" applyFill="0" applyBorder="0" applyAlignment="0" applyProtection="0"/>
    <xf numFmtId="0" fontId="65" fillId="0" borderId="0"/>
    <xf numFmtId="180" fontId="66" fillId="0" borderId="0" applyNumberFormat="0" applyFill="0" applyBorder="0" applyAlignment="0" applyProtection="0"/>
    <xf numFmtId="0" fontId="12" fillId="0" borderId="0" applyFont="0" applyFill="0" applyBorder="0" applyAlignment="0" applyProtection="0"/>
    <xf numFmtId="0" fontId="52" fillId="0" borderId="0" applyFont="0" applyFill="0" applyBorder="0" applyProtection="0">
      <alignment horizontal="center" wrapText="1"/>
    </xf>
    <xf numFmtId="228" fontId="52" fillId="0" borderId="0" applyFont="0" applyFill="0" applyBorder="0" applyProtection="0">
      <alignment horizontal="right"/>
    </xf>
    <xf numFmtId="0" fontId="66" fillId="0" borderId="0" applyNumberFormat="0" applyFill="0" applyBorder="0" applyAlignment="0" applyProtection="0"/>
    <xf numFmtId="0" fontId="67" fillId="4" borderId="0" applyNumberFormat="0" applyFill="0" applyBorder="0" applyAlignment="0" applyProtection="0"/>
    <xf numFmtId="0" fontId="16" fillId="0" borderId="6" applyNumberFormat="0" applyAlignment="0" applyProtection="0">
      <alignment horizontal="left" vertical="center"/>
    </xf>
    <xf numFmtId="0" fontId="16" fillId="0" borderId="7">
      <alignment horizontal="left" vertical="center"/>
    </xf>
    <xf numFmtId="14" fontId="39" fillId="5" borderId="8">
      <alignment horizontal="center" vertical="center" wrapText="1"/>
    </xf>
    <xf numFmtId="0" fontId="30" fillId="0" borderId="0" applyFont="0" applyFill="0" applyBorder="0" applyAlignment="0" applyProtection="0"/>
    <xf numFmtId="0" fontId="31" fillId="0" borderId="0" applyFont="0" applyFill="0" applyBorder="0" applyAlignment="0" applyProtection="0"/>
    <xf numFmtId="0" fontId="16" fillId="0" borderId="0" applyFont="0" applyFill="0" applyBorder="0" applyAlignment="0" applyProtection="0"/>
    <xf numFmtId="0" fontId="38" fillId="0" borderId="0" applyFill="0" applyAlignment="0" applyProtection="0">
      <protection locked="0"/>
    </xf>
    <xf numFmtId="0" fontId="38" fillId="0" borderId="1" applyFill="0" applyAlignment="0" applyProtection="0">
      <protection locked="0"/>
    </xf>
    <xf numFmtId="0" fontId="32" fillId="0" borderId="8"/>
    <xf numFmtId="0" fontId="33" fillId="0" borderId="0"/>
    <xf numFmtId="0" fontId="68" fillId="0" borderId="1" applyNumberFormat="0" applyFill="0" applyAlignment="0" applyProtection="0"/>
    <xf numFmtId="0" fontId="63" fillId="6" borderId="0" applyNumberFormat="0" applyFont="0" applyBorder="0" applyAlignment="0" applyProtection="0"/>
    <xf numFmtId="0" fontId="69" fillId="0" borderId="0" applyNumberFormat="0" applyFill="0" applyBorder="0" applyAlignment="0" applyProtection="0">
      <alignment vertical="top"/>
      <protection locked="0"/>
    </xf>
    <xf numFmtId="0" fontId="49" fillId="7" borderId="9" applyNumberFormat="0" applyAlignment="0" applyProtection="0"/>
    <xf numFmtId="229" fontId="52" fillId="0" borderId="0" applyFont="0" applyFill="0" applyBorder="0" applyProtection="0">
      <alignment horizontal="left"/>
    </xf>
    <xf numFmtId="230" fontId="52" fillId="0" borderId="0" applyFont="0" applyFill="0" applyBorder="0" applyProtection="0">
      <alignment horizontal="left"/>
    </xf>
    <xf numFmtId="231" fontId="52" fillId="0" borderId="0" applyFont="0" applyFill="0" applyBorder="0" applyProtection="0">
      <alignment horizontal="left"/>
    </xf>
    <xf numFmtId="232" fontId="52" fillId="0" borderId="0" applyFont="0" applyFill="0" applyBorder="0" applyProtection="0">
      <alignment horizontal="left"/>
    </xf>
    <xf numFmtId="10" fontId="12" fillId="8" borderId="9" applyNumberFormat="0" applyBorder="0" applyAlignment="0" applyProtection="0"/>
    <xf numFmtId="5" fontId="70" fillId="0" borderId="0" applyBorder="0"/>
    <xf numFmtId="182" fontId="70" fillId="0" borderId="0" applyBorder="0"/>
    <xf numFmtId="7" fontId="70" fillId="0" borderId="0" applyBorder="0"/>
    <xf numFmtId="37" fontId="70" fillId="0" borderId="0" applyBorder="0"/>
    <xf numFmtId="180" fontId="70" fillId="0" borderId="0" applyBorder="0"/>
    <xf numFmtId="223" fontId="70" fillId="0" borderId="0" applyBorder="0"/>
    <xf numFmtId="39" fontId="70" fillId="0" borderId="0" applyBorder="0"/>
    <xf numFmtId="224" fontId="70" fillId="0" borderId="0" applyBorder="0"/>
    <xf numFmtId="0" fontId="63" fillId="0" borderId="10" applyNumberFormat="0" applyFont="0" applyFill="0" applyAlignment="0" applyProtection="0"/>
    <xf numFmtId="0" fontId="71" fillId="0" borderId="0"/>
    <xf numFmtId="0" fontId="12" fillId="9" borderId="0"/>
    <xf numFmtId="233" fontId="14" fillId="0" borderId="0" applyFont="0" applyFill="0" applyBorder="0" applyAlignment="0" applyProtection="0"/>
    <xf numFmtId="234" fontId="14" fillId="0" borderId="0" applyFont="0" applyFill="0" applyBorder="0" applyAlignment="0" applyProtection="0"/>
    <xf numFmtId="235" fontId="14" fillId="0" borderId="0" applyFont="0" applyFill="0" applyBorder="0" applyAlignment="0" applyProtection="0"/>
    <xf numFmtId="236" fontId="14" fillId="0" borderId="0" applyFont="0" applyFill="0" applyBorder="0" applyAlignment="0" applyProtection="0"/>
    <xf numFmtId="0" fontId="14" fillId="0" borderId="0" applyFont="0" applyFill="0" applyBorder="0" applyAlignment="0" applyProtection="0">
      <alignment horizontal="right"/>
    </xf>
    <xf numFmtId="237" fontId="14" fillId="0" borderId="0" applyFont="0" applyFill="0" applyBorder="0" applyAlignment="0" applyProtection="0"/>
    <xf numFmtId="37" fontId="72" fillId="0" borderId="0"/>
    <xf numFmtId="0" fontId="54" fillId="0" borderId="0"/>
    <xf numFmtId="0" fontId="101" fillId="0" borderId="0"/>
    <xf numFmtId="7" fontId="99" fillId="0" borderId="0"/>
    <xf numFmtId="0" fontId="14" fillId="0" borderId="0"/>
    <xf numFmtId="0" fontId="50" fillId="0" borderId="0"/>
    <xf numFmtId="0" fontId="24" fillId="0" borderId="0"/>
    <xf numFmtId="0" fontId="14" fillId="0" borderId="0"/>
    <xf numFmtId="0" fontId="14" fillId="0" borderId="0"/>
    <xf numFmtId="0" fontId="48" fillId="0" borderId="0"/>
    <xf numFmtId="0" fontId="14" fillId="0" borderId="0"/>
    <xf numFmtId="0" fontId="14" fillId="0" borderId="0"/>
    <xf numFmtId="0" fontId="14"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174" fontId="34" fillId="0" borderId="0" applyProtection="0"/>
    <xf numFmtId="0" fontId="101" fillId="0" borderId="0"/>
    <xf numFmtId="0" fontId="101" fillId="0" borderId="0"/>
    <xf numFmtId="0" fontId="101" fillId="0" borderId="0"/>
    <xf numFmtId="0" fontId="101" fillId="0" borderId="0"/>
    <xf numFmtId="0" fontId="34" fillId="0" borderId="0" applyProtection="0"/>
    <xf numFmtId="174" fontId="34" fillId="0" borderId="0" applyProtection="0"/>
    <xf numFmtId="174" fontId="34" fillId="0" borderId="0" applyProtection="0"/>
    <xf numFmtId="174" fontId="34" fillId="0" borderId="0" applyProtection="0"/>
    <xf numFmtId="0" fontId="14" fillId="0" borderId="0"/>
    <xf numFmtId="174" fontId="34" fillId="0" borderId="0" applyProtection="0"/>
    <xf numFmtId="0" fontId="14" fillId="0" borderId="0"/>
    <xf numFmtId="0" fontId="44" fillId="10" borderId="0" applyNumberFormat="0" applyFont="0" applyBorder="0" applyAlignment="0"/>
    <xf numFmtId="238" fontId="14" fillId="0" borderId="0" applyFont="0" applyFill="0" applyBorder="0" applyAlignment="0" applyProtection="0"/>
    <xf numFmtId="239" fontId="73" fillId="0" borderId="0"/>
    <xf numFmtId="238" fontId="14"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40" fontId="14" fillId="0" borderId="0"/>
    <xf numFmtId="241" fontId="54" fillId="0" borderId="0"/>
    <xf numFmtId="241" fontId="54" fillId="0" borderId="0"/>
    <xf numFmtId="239" fontId="73" fillId="0" borderId="0"/>
    <xf numFmtId="0" fontId="54" fillId="0" borderId="0"/>
    <xf numFmtId="239" fontId="60" fillId="0" borderId="0"/>
    <xf numFmtId="240" fontId="14" fillId="0" borderId="0"/>
    <xf numFmtId="241" fontId="54" fillId="0" borderId="0"/>
    <xf numFmtId="241" fontId="54" fillId="0" borderId="0"/>
    <xf numFmtId="0" fontId="54" fillId="0" borderId="0"/>
    <xf numFmtId="0" fontId="54" fillId="0" borderId="0"/>
    <xf numFmtId="242" fontId="54" fillId="0" borderId="0"/>
    <xf numFmtId="170" fontId="54" fillId="0" borderId="0"/>
    <xf numFmtId="243" fontId="54" fillId="0" borderId="0"/>
    <xf numFmtId="242" fontId="54" fillId="0" borderId="0"/>
    <xf numFmtId="170" fontId="54" fillId="0" borderId="0"/>
    <xf numFmtId="244" fontId="54" fillId="0" borderId="0"/>
    <xf numFmtId="244" fontId="54" fillId="0" borderId="0"/>
    <xf numFmtId="178" fontId="54" fillId="0" borderId="0"/>
    <xf numFmtId="243" fontId="54" fillId="0" borderId="0"/>
    <xf numFmtId="169" fontId="54" fillId="0" borderId="0"/>
    <xf numFmtId="178" fontId="54" fillId="0" borderId="0"/>
    <xf numFmtId="178" fontId="54" fillId="0" borderId="0"/>
    <xf numFmtId="0" fontId="54" fillId="0" borderId="0"/>
    <xf numFmtId="238" fontId="14"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39" fontId="73" fillId="0" borderId="0"/>
    <xf numFmtId="239" fontId="73" fillId="0" borderId="0"/>
    <xf numFmtId="238" fontId="14" fillId="0" borderId="0" applyFont="0" applyFill="0" applyBorder="0" applyAlignment="0" applyProtection="0"/>
    <xf numFmtId="239" fontId="73" fillId="0" borderId="0"/>
    <xf numFmtId="239" fontId="73" fillId="0" borderId="0"/>
    <xf numFmtId="242" fontId="54" fillId="0" borderId="0"/>
    <xf numFmtId="170" fontId="54" fillId="0" borderId="0"/>
    <xf numFmtId="243" fontId="54" fillId="0" borderId="0"/>
    <xf numFmtId="242" fontId="54" fillId="0" borderId="0"/>
    <xf numFmtId="170" fontId="54" fillId="0" borderId="0"/>
    <xf numFmtId="244" fontId="54" fillId="0" borderId="0"/>
    <xf numFmtId="244" fontId="54" fillId="0" borderId="0"/>
    <xf numFmtId="178" fontId="54" fillId="0" borderId="0"/>
    <xf numFmtId="243" fontId="54" fillId="0" borderId="0"/>
    <xf numFmtId="169" fontId="54" fillId="0" borderId="0"/>
    <xf numFmtId="178" fontId="54" fillId="0" borderId="0"/>
    <xf numFmtId="178" fontId="54" fillId="0" borderId="0"/>
    <xf numFmtId="245" fontId="22" fillId="11" borderId="0" applyFont="0" applyFill="0" applyBorder="0" applyAlignment="0" applyProtection="0"/>
    <xf numFmtId="246" fontId="22" fillId="11" borderId="0" applyFont="0" applyFill="0" applyBorder="0" applyAlignment="0" applyProtection="0"/>
    <xf numFmtId="247" fontId="14" fillId="0" borderId="0" applyFont="0" applyFill="0" applyBorder="0" applyAlignment="0" applyProtection="0"/>
    <xf numFmtId="9" fontId="14" fillId="0" borderId="0" applyFont="0" applyFill="0" applyBorder="0" applyAlignment="0" applyProtection="0"/>
    <xf numFmtId="248" fontId="59" fillId="0" borderId="0" applyFont="0" applyFill="0" applyBorder="0" applyAlignment="0" applyProtection="0"/>
    <xf numFmtId="249" fontId="50" fillId="0" borderId="0" applyFont="0" applyFill="0" applyBorder="0" applyAlignment="0" applyProtection="0"/>
    <xf numFmtId="250" fontId="14" fillId="0" borderId="0" applyFont="0" applyFill="0" applyBorder="0" applyAlignment="0" applyProtection="0"/>
    <xf numFmtId="251" fontId="52" fillId="0" borderId="0" applyFont="0" applyFill="0" applyBorder="0" applyAlignment="0" applyProtection="0"/>
    <xf numFmtId="252" fontId="52" fillId="0" borderId="0" applyFont="0" applyFill="0" applyBorder="0" applyAlignment="0" applyProtection="0"/>
    <xf numFmtId="253" fontId="52" fillId="0" borderId="0" applyFont="0" applyFill="0" applyBorder="0" applyAlignment="0" applyProtection="0"/>
    <xf numFmtId="254" fontId="52" fillId="0" borderId="0" applyFont="0" applyFill="0" applyBorder="0" applyAlignment="0" applyProtection="0"/>
    <xf numFmtId="255" fontId="59" fillId="0" borderId="0" applyFont="0" applyFill="0" applyBorder="0" applyAlignment="0" applyProtection="0"/>
    <xf numFmtId="256" fontId="50" fillId="0" borderId="0" applyFont="0" applyFill="0" applyBorder="0" applyAlignment="0" applyProtection="0"/>
    <xf numFmtId="257" fontId="59" fillId="0" borderId="0" applyFont="0" applyFill="0" applyBorder="0" applyAlignment="0" applyProtection="0"/>
    <xf numFmtId="258" fontId="50" fillId="0" borderId="0" applyFont="0" applyFill="0" applyBorder="0" applyAlignment="0" applyProtection="0"/>
    <xf numFmtId="259" fontId="59" fillId="0" borderId="0" applyFont="0" applyFill="0" applyBorder="0" applyAlignment="0" applyProtection="0"/>
    <xf numFmtId="260" fontId="50" fillId="0" borderId="0" applyFont="0" applyFill="0" applyBorder="0" applyAlignment="0" applyProtection="0"/>
    <xf numFmtId="261" fontId="17" fillId="0" borderId="0" applyFont="0" applyFill="0" applyBorder="0" applyAlignment="0" applyProtection="0">
      <protection locked="0"/>
    </xf>
    <xf numFmtId="262" fontId="50" fillId="0" borderId="0" applyFont="0" applyFill="0" applyBorder="0" applyAlignment="0" applyProtection="0"/>
    <xf numFmtId="9" fontId="24" fillId="0" borderId="0" applyFont="0" applyFill="0" applyBorder="0" applyAlignment="0" applyProtection="0"/>
    <xf numFmtId="9" fontId="14" fillId="0" borderId="0" applyFont="0" applyFill="0" applyBorder="0" applyAlignment="0" applyProtection="0"/>
    <xf numFmtId="9" fontId="4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192" fontId="60" fillId="0" borderId="0" applyFill="0" applyBorder="0" applyAlignment="0" applyProtection="0"/>
    <xf numFmtId="9" fontId="64" fillId="0" borderId="0" applyBorder="0"/>
    <xf numFmtId="171" fontId="64" fillId="0" borderId="0" applyBorder="0"/>
    <xf numFmtId="10" fontId="64" fillId="0" borderId="0" applyBorder="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8">
      <alignment horizontal="center"/>
    </xf>
    <xf numFmtId="3" fontId="35" fillId="0" borderId="0" applyFont="0" applyFill="0" applyBorder="0" applyAlignment="0" applyProtection="0"/>
    <xf numFmtId="0" fontId="35" fillId="12" borderId="0" applyNumberFormat="0" applyFont="0" applyBorder="0" applyAlignment="0" applyProtection="0"/>
    <xf numFmtId="3" fontId="14" fillId="0" borderId="0">
      <alignment horizontal="right" vertical="top"/>
    </xf>
    <xf numFmtId="41" fontId="21" fillId="9" borderId="11" applyFill="0"/>
    <xf numFmtId="0" fontId="37" fillId="0" borderId="0">
      <alignment horizontal="left" indent="7"/>
    </xf>
    <xf numFmtId="41" fontId="21" fillId="0" borderId="11" applyFill="0">
      <alignment horizontal="left" indent="2"/>
    </xf>
    <xf numFmtId="174" fontId="38" fillId="0" borderId="1" applyFill="0">
      <alignment horizontal="right"/>
    </xf>
    <xf numFmtId="0" fontId="39" fillId="0" borderId="9" applyNumberFormat="0" applyFont="0" applyBorder="0">
      <alignment horizontal="right"/>
    </xf>
    <xf numFmtId="0" fontId="40" fillId="0" borderId="0" applyFill="0"/>
    <xf numFmtId="0" fontId="16" fillId="0" borderId="0" applyFill="0"/>
    <xf numFmtId="4" fontId="38" fillId="0" borderId="1" applyFill="0"/>
    <xf numFmtId="0" fontId="14" fillId="0" borderId="0" applyNumberFormat="0" applyFont="0" applyBorder="0" applyAlignment="0"/>
    <xf numFmtId="0" fontId="19" fillId="0" borderId="0" applyFill="0">
      <alignment horizontal="left" indent="1"/>
    </xf>
    <xf numFmtId="0" fontId="41" fillId="0" borderId="0" applyFill="0">
      <alignment horizontal="left" indent="1"/>
    </xf>
    <xf numFmtId="4" fontId="22" fillId="0" borderId="0" applyFill="0"/>
    <xf numFmtId="0" fontId="14" fillId="0" borderId="0" applyNumberFormat="0" applyFont="0" applyFill="0" applyBorder="0" applyAlignment="0"/>
    <xf numFmtId="0" fontId="19" fillId="0" borderId="0" applyFill="0">
      <alignment horizontal="left" indent="2"/>
    </xf>
    <xf numFmtId="0" fontId="16" fillId="0" borderId="0" applyFill="0">
      <alignment horizontal="left" indent="2"/>
    </xf>
    <xf numFmtId="4" fontId="22" fillId="0" borderId="0" applyFill="0"/>
    <xf numFmtId="0" fontId="14" fillId="0" borderId="0" applyNumberFormat="0" applyFont="0" applyBorder="0" applyAlignment="0"/>
    <xf numFmtId="0" fontId="42" fillId="0" borderId="0">
      <alignment horizontal="left" indent="3"/>
    </xf>
    <xf numFmtId="0" fontId="43" fillId="0" borderId="0" applyFill="0">
      <alignment horizontal="left" indent="3"/>
    </xf>
    <xf numFmtId="4" fontId="22" fillId="0" borderId="0" applyFill="0"/>
    <xf numFmtId="0" fontId="14" fillId="0" borderId="0" applyNumberFormat="0" applyFont="0" applyBorder="0" applyAlignment="0"/>
    <xf numFmtId="0" fontId="23" fillId="0" borderId="0">
      <alignment horizontal="left" indent="4"/>
    </xf>
    <xf numFmtId="0" fontId="24" fillId="0" borderId="0" applyFill="0">
      <alignment horizontal="left" indent="4"/>
    </xf>
    <xf numFmtId="0" fontId="14" fillId="0" borderId="0" applyFill="0">
      <alignment horizontal="left" indent="4"/>
    </xf>
    <xf numFmtId="4" fontId="25" fillId="0" borderId="0" applyFill="0"/>
    <xf numFmtId="0" fontId="14" fillId="0" borderId="0" applyNumberFormat="0" applyFont="0" applyBorder="0" applyAlignment="0"/>
    <xf numFmtId="0" fontId="26" fillId="0" borderId="0">
      <alignment horizontal="left" indent="5"/>
    </xf>
    <xf numFmtId="0" fontId="27" fillId="0" borderId="0" applyFill="0">
      <alignment horizontal="left" indent="5"/>
    </xf>
    <xf numFmtId="4" fontId="28" fillId="0" borderId="0" applyFill="0"/>
    <xf numFmtId="0" fontId="14" fillId="0" borderId="0" applyNumberFormat="0" applyFont="0" applyFill="0" applyBorder="0" applyAlignment="0"/>
    <xf numFmtId="0" fontId="29" fillId="0" borderId="0" applyFill="0">
      <alignment horizontal="left" indent="6"/>
    </xf>
    <xf numFmtId="0" fontId="25" fillId="0" borderId="0" applyFill="0">
      <alignment horizontal="left" indent="6"/>
    </xf>
    <xf numFmtId="0" fontId="63" fillId="0" borderId="12" applyNumberFormat="0" applyFont="0" applyFill="0" applyAlignment="0" applyProtection="0"/>
    <xf numFmtId="0" fontId="74" fillId="0" borderId="0" applyNumberFormat="0" applyFill="0" applyBorder="0" applyAlignment="0" applyProtection="0"/>
    <xf numFmtId="0" fontId="75" fillId="0" borderId="0"/>
    <xf numFmtId="0" fontId="75" fillId="0" borderId="0"/>
    <xf numFmtId="0" fontId="51" fillId="0" borderId="8">
      <alignment horizontal="right"/>
    </xf>
    <xf numFmtId="0" fontId="13" fillId="13" borderId="0"/>
    <xf numFmtId="263" fontId="61" fillId="0" borderId="0">
      <alignment horizontal="center"/>
    </xf>
    <xf numFmtId="264" fontId="76" fillId="0" borderId="0">
      <alignment horizontal="center"/>
    </xf>
    <xf numFmtId="0" fontId="77" fillId="0" borderId="0" applyNumberFormat="0" applyFill="0" applyBorder="0" applyAlignment="0" applyProtection="0"/>
    <xf numFmtId="0" fontId="78" fillId="0" borderId="0" applyNumberFormat="0" applyBorder="0" applyAlignment="0"/>
    <xf numFmtId="0" fontId="47" fillId="0" borderId="0" applyNumberFormat="0" applyBorder="0" applyAlignment="0"/>
    <xf numFmtId="0" fontId="14" fillId="9" borderId="4" applyNumberFormat="0" applyFont="0" applyAlignment="0"/>
    <xf numFmtId="0" fontId="63" fillId="3" borderId="0" applyNumberFormat="0" applyFont="0" applyBorder="0" applyAlignment="0" applyProtection="0"/>
    <xf numFmtId="245" fontId="79" fillId="0" borderId="7" applyNumberFormat="0" applyFont="0" applyFill="0" applyAlignment="0" applyProtection="0"/>
    <xf numFmtId="0" fontId="45" fillId="0" borderId="0" applyFill="0" applyBorder="0" applyProtection="0">
      <alignment horizontal="left" vertical="top"/>
    </xf>
    <xf numFmtId="0" fontId="80" fillId="0" borderId="0" applyAlignment="0">
      <alignment horizontal="centerContinuous"/>
    </xf>
    <xf numFmtId="0" fontId="14" fillId="0" borderId="3" applyNumberFormat="0" applyFont="0" applyFill="0" applyAlignment="0" applyProtection="0"/>
    <xf numFmtId="0" fontId="14" fillId="0" borderId="0" applyFont="0" applyFill="0" applyBorder="0" applyAlignment="0" applyProtection="0"/>
    <xf numFmtId="0" fontId="81" fillId="0" borderId="0" applyNumberFormat="0" applyFill="0" applyBorder="0" applyAlignment="0" applyProtection="0"/>
    <xf numFmtId="265" fontId="50" fillId="0" borderId="0" applyFont="0" applyFill="0" applyBorder="0" applyAlignment="0" applyProtection="0"/>
    <xf numFmtId="266" fontId="50" fillId="0" borderId="0" applyFont="0" applyFill="0" applyBorder="0" applyAlignment="0" applyProtection="0"/>
    <xf numFmtId="267" fontId="50" fillId="0" borderId="0" applyFont="0" applyFill="0" applyBorder="0" applyAlignment="0" applyProtection="0"/>
    <xf numFmtId="268" fontId="50" fillId="0" borderId="0" applyFont="0" applyFill="0" applyBorder="0" applyAlignment="0" applyProtection="0"/>
    <xf numFmtId="269" fontId="50" fillId="0" borderId="0" applyFont="0" applyFill="0" applyBorder="0" applyAlignment="0" applyProtection="0"/>
    <xf numFmtId="270" fontId="50" fillId="0" borderId="0" applyFont="0" applyFill="0" applyBorder="0" applyAlignment="0" applyProtection="0"/>
    <xf numFmtId="271" fontId="50" fillId="0" borderId="0" applyFont="0" applyFill="0" applyBorder="0" applyAlignment="0" applyProtection="0"/>
    <xf numFmtId="272" fontId="50" fillId="0" borderId="0" applyFont="0" applyFill="0" applyBorder="0" applyAlignment="0" applyProtection="0"/>
    <xf numFmtId="273" fontId="82" fillId="3" borderId="13" applyFont="0" applyFill="0" applyBorder="0" applyAlignment="0" applyProtection="0"/>
    <xf numFmtId="273" fontId="54" fillId="0" borderId="0" applyFont="0" applyFill="0" applyBorder="0" applyAlignment="0" applyProtection="0"/>
    <xf numFmtId="274" fontId="57" fillId="0" borderId="0" applyFont="0" applyFill="0" applyBorder="0" applyAlignment="0" applyProtection="0"/>
    <xf numFmtId="275" fontId="61" fillId="0" borderId="7" applyFont="0" applyFill="0" applyBorder="0" applyAlignment="0" applyProtection="0">
      <alignment horizontal="right"/>
      <protection locked="0"/>
    </xf>
    <xf numFmtId="43" fontId="10" fillId="0" borderId="0" applyFont="0" applyFill="0" applyBorder="0" applyAlignment="0" applyProtection="0"/>
    <xf numFmtId="43" fontId="7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108" fillId="0" borderId="0"/>
    <xf numFmtId="0" fontId="7" fillId="0" borderId="0"/>
    <xf numFmtId="43" fontId="7" fillId="0" borderId="0" applyFont="0" applyFill="0" applyBorder="0" applyAlignment="0" applyProtection="0"/>
    <xf numFmtId="0" fontId="14" fillId="0" borderId="0"/>
    <xf numFmtId="174" fontId="34" fillId="0" borderId="0" applyProtection="0"/>
    <xf numFmtId="0" fontId="6" fillId="0" borderId="0"/>
    <xf numFmtId="0" fontId="115" fillId="19" borderId="0" applyNumberFormat="0" applyBorder="0" applyAlignment="0" applyProtection="0"/>
    <xf numFmtId="0" fontId="115" fillId="20" borderId="0" applyNumberFormat="0" applyBorder="0" applyAlignment="0" applyProtection="0"/>
    <xf numFmtId="0" fontId="115" fillId="21" borderId="0" applyNumberFormat="0" applyBorder="0" applyAlignment="0" applyProtection="0"/>
    <xf numFmtId="0" fontId="115" fillId="22" borderId="0" applyNumberFormat="0" applyBorder="0" applyAlignment="0" applyProtection="0"/>
    <xf numFmtId="0" fontId="115" fillId="23" borderId="0" applyNumberFormat="0" applyBorder="0" applyAlignment="0" applyProtection="0"/>
    <xf numFmtId="0" fontId="115" fillId="24" borderId="0" applyNumberFormat="0" applyBorder="0" applyAlignment="0" applyProtection="0"/>
    <xf numFmtId="0" fontId="115" fillId="25" borderId="0" applyNumberFormat="0" applyBorder="0" applyAlignment="0" applyProtection="0"/>
    <xf numFmtId="0" fontId="115"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115" fillId="29" borderId="0" applyNumberFormat="0" applyBorder="0" applyAlignment="0" applyProtection="0"/>
    <xf numFmtId="0" fontId="115" fillId="30" borderId="0" applyNumberFormat="0" applyBorder="0" applyAlignment="0" applyProtection="0"/>
    <xf numFmtId="0" fontId="115" fillId="31" borderId="0" applyNumberFormat="0" applyBorder="0" applyAlignment="0" applyProtection="0"/>
    <xf numFmtId="0" fontId="115" fillId="32" borderId="0" applyNumberFormat="0" applyBorder="0" applyAlignment="0" applyProtection="0"/>
    <xf numFmtId="0" fontId="115" fillId="33" borderId="0" applyNumberFormat="0" applyBorder="0" applyAlignment="0" applyProtection="0"/>
    <xf numFmtId="0" fontId="115" fillId="34" borderId="0" applyNumberFormat="0" applyBorder="0" applyAlignment="0" applyProtection="0"/>
    <xf numFmtId="0" fontId="115" fillId="35" borderId="0" applyNumberFormat="0" applyBorder="0" applyAlignment="0" applyProtection="0"/>
    <xf numFmtId="0" fontId="115" fillId="36" borderId="0" applyNumberFormat="0" applyBorder="0" applyAlignment="0" applyProtection="0"/>
    <xf numFmtId="0" fontId="116" fillId="37"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116" fillId="40" borderId="0" applyNumberFormat="0" applyBorder="0" applyAlignment="0" applyProtection="0"/>
    <xf numFmtId="0" fontId="116" fillId="41" borderId="0" applyNumberFormat="0" applyBorder="0" applyAlignment="0" applyProtection="0"/>
    <xf numFmtId="0" fontId="116" fillId="42" borderId="0" applyNumberFormat="0" applyBorder="0" applyAlignment="0" applyProtection="0"/>
    <xf numFmtId="0" fontId="117" fillId="43" borderId="0" applyNumberFormat="0" applyBorder="0" applyAlignment="0" applyProtection="0"/>
    <xf numFmtId="0" fontId="118" fillId="44" borderId="26" applyNumberFormat="0" applyAlignment="0" applyProtection="0"/>
    <xf numFmtId="0" fontId="119" fillId="45" borderId="29" applyNumberFormat="0" applyAlignment="0" applyProtection="0"/>
    <xf numFmtId="43" fontId="115" fillId="0" borderId="0" applyFill="0" applyBorder="0" applyAlignment="0" applyProtection="0"/>
    <xf numFmtId="43" fontId="115" fillId="0" borderId="0" applyFill="0" applyBorder="0" applyAlignment="0" applyProtection="0"/>
    <xf numFmtId="0" fontId="120" fillId="0" borderId="0" applyNumberFormat="0" applyFill="0" applyBorder="0" applyAlignment="0" applyProtection="0"/>
    <xf numFmtId="0" fontId="121" fillId="46" borderId="0" applyNumberFormat="0" applyBorder="0" applyAlignment="0" applyProtection="0"/>
    <xf numFmtId="0" fontId="122" fillId="0" borderId="25" applyNumberFormat="0" applyFill="0" applyAlignment="0" applyProtection="0"/>
    <xf numFmtId="0" fontId="122" fillId="0" borderId="0" applyNumberFormat="0" applyFill="0" applyBorder="0" applyAlignment="0" applyProtection="0"/>
    <xf numFmtId="0" fontId="123" fillId="18" borderId="26" applyNumberFormat="0" applyAlignment="0" applyProtection="0"/>
    <xf numFmtId="0" fontId="123" fillId="18" borderId="26" applyNumberFormat="0" applyAlignment="0" applyProtection="0"/>
    <xf numFmtId="0" fontId="124" fillId="0" borderId="28" applyNumberFormat="0" applyFill="0" applyAlignment="0" applyProtection="0"/>
    <xf numFmtId="0" fontId="125" fillId="47" borderId="0" applyNumberFormat="0" applyBorder="0" applyAlignment="0" applyProtection="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34" fillId="8" borderId="30" applyNumberFormat="0" applyFont="0" applyAlignment="0" applyProtection="0"/>
    <xf numFmtId="0" fontId="126" fillId="44" borderId="27" applyNumberFormat="0" applyAlignment="0" applyProtection="0"/>
    <xf numFmtId="9" fontId="115" fillId="0" borderId="0" applyFill="0" applyBorder="0" applyAlignment="0" applyProtection="0"/>
    <xf numFmtId="0" fontId="13" fillId="8" borderId="0"/>
    <xf numFmtId="0" fontId="127" fillId="0" borderId="0" applyNumberFormat="0" applyFill="0" applyBorder="0" applyAlignment="0" applyProtection="0"/>
    <xf numFmtId="0" fontId="128"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4" fillId="0" borderId="0" applyFont="0" applyFill="0" applyBorder="0" applyAlignment="0" applyProtection="0"/>
    <xf numFmtId="0" fontId="130" fillId="0" borderId="0"/>
    <xf numFmtId="0" fontId="21" fillId="0" borderId="0"/>
    <xf numFmtId="0" fontId="130" fillId="0" borderId="0"/>
    <xf numFmtId="0" fontId="130" fillId="0" borderId="0"/>
    <xf numFmtId="0" fontId="130" fillId="0" borderId="0"/>
    <xf numFmtId="0" fontId="130" fillId="0" borderId="0"/>
    <xf numFmtId="0" fontId="21" fillId="0" borderId="0"/>
    <xf numFmtId="0" fontId="21" fillId="0" borderId="0"/>
    <xf numFmtId="0" fontId="21" fillId="0" borderId="0"/>
    <xf numFmtId="0" fontId="21" fillId="0" borderId="0"/>
    <xf numFmtId="0" fontId="21" fillId="0" borderId="0"/>
    <xf numFmtId="0" fontId="137" fillId="48" borderId="31" applyNumberFormat="0" applyAlignment="0" applyProtection="0">
      <alignment horizontal="left" vertical="center" indent="1"/>
    </xf>
    <xf numFmtId="281" fontId="138" fillId="0" borderId="32" applyNumberFormat="0" applyProtection="0">
      <alignment horizontal="right" vertical="center"/>
    </xf>
    <xf numFmtId="281" fontId="137" fillId="0" borderId="33" applyNumberFormat="0" applyProtection="0">
      <alignment horizontal="right" vertical="center"/>
    </xf>
    <xf numFmtId="281" fontId="138" fillId="49" borderId="31" applyNumberFormat="0" applyAlignment="0" applyProtection="0">
      <alignment horizontal="left" vertical="center" indent="1"/>
    </xf>
    <xf numFmtId="0" fontId="139" fillId="50" borderId="33" applyNumberFormat="0" applyAlignment="0">
      <alignment horizontal="left" vertical="center" indent="1"/>
      <protection locked="0"/>
    </xf>
    <xf numFmtId="0" fontId="139" fillId="51" borderId="33" applyNumberFormat="0" applyAlignment="0" applyProtection="0">
      <alignment horizontal="left" vertical="center" indent="1"/>
    </xf>
    <xf numFmtId="281" fontId="138" fillId="52" borderId="32" applyNumberFormat="0" applyBorder="0">
      <alignment horizontal="right" vertical="center"/>
      <protection locked="0"/>
    </xf>
    <xf numFmtId="0" fontId="139" fillId="50" borderId="33" applyNumberFormat="0" applyAlignment="0">
      <alignment horizontal="left" vertical="center" indent="1"/>
      <protection locked="0"/>
    </xf>
    <xf numFmtId="281" fontId="137" fillId="51" borderId="33" applyNumberFormat="0" applyProtection="0">
      <alignment horizontal="right" vertical="center"/>
    </xf>
    <xf numFmtId="281" fontId="137" fillId="52" borderId="33" applyNumberFormat="0" applyBorder="0">
      <alignment horizontal="right" vertical="center"/>
      <protection locked="0"/>
    </xf>
    <xf numFmtId="281" fontId="140" fillId="53" borderId="34" applyNumberFormat="0" applyBorder="0" applyAlignment="0" applyProtection="0">
      <alignment horizontal="right" vertical="center" indent="1"/>
    </xf>
    <xf numFmtId="281" fontId="141" fillId="54" borderId="34" applyNumberFormat="0" applyBorder="0" applyAlignment="0" applyProtection="0">
      <alignment horizontal="right" vertical="center" indent="1"/>
    </xf>
    <xf numFmtId="281" fontId="141" fillId="55" borderId="34" applyNumberFormat="0" applyBorder="0" applyAlignment="0" applyProtection="0">
      <alignment horizontal="right" vertical="center" indent="1"/>
    </xf>
    <xf numFmtId="281" fontId="142" fillId="56" borderId="34" applyNumberFormat="0" applyBorder="0" applyAlignment="0" applyProtection="0">
      <alignment horizontal="right" vertical="center" indent="1"/>
    </xf>
    <xf numFmtId="281" fontId="142" fillId="57" borderId="34" applyNumberFormat="0" applyBorder="0" applyAlignment="0" applyProtection="0">
      <alignment horizontal="right" vertical="center" indent="1"/>
    </xf>
    <xf numFmtId="281" fontId="142" fillId="58" borderId="34" applyNumberFormat="0" applyBorder="0" applyAlignment="0" applyProtection="0">
      <alignment horizontal="right" vertical="center" indent="1"/>
    </xf>
    <xf numFmtId="281" fontId="143" fillId="59" borderId="34" applyNumberFormat="0" applyBorder="0" applyAlignment="0" applyProtection="0">
      <alignment horizontal="right" vertical="center" indent="1"/>
    </xf>
    <xf numFmtId="281" fontId="143" fillId="60" borderId="34" applyNumberFormat="0" applyBorder="0" applyAlignment="0" applyProtection="0">
      <alignment horizontal="right" vertical="center" indent="1"/>
    </xf>
    <xf numFmtId="281" fontId="143" fillId="61" borderId="34" applyNumberFormat="0" applyBorder="0" applyAlignment="0" applyProtection="0">
      <alignment horizontal="right" vertical="center" indent="1"/>
    </xf>
    <xf numFmtId="0" fontId="144" fillId="0" borderId="31" applyNumberFormat="0" applyFont="0" applyFill="0" applyAlignment="0" applyProtection="0"/>
    <xf numFmtId="281" fontId="145" fillId="49" borderId="0" applyNumberFormat="0" applyAlignment="0" applyProtection="0">
      <alignment horizontal="left" vertical="center" indent="1"/>
    </xf>
    <xf numFmtId="0" fontId="144" fillId="0" borderId="35" applyNumberFormat="0" applyFont="0" applyFill="0" applyAlignment="0" applyProtection="0"/>
    <xf numFmtId="281" fontId="138" fillId="0" borderId="32" applyNumberFormat="0" applyFill="0" applyBorder="0" applyAlignment="0" applyProtection="0">
      <alignment horizontal="right" vertical="center"/>
    </xf>
    <xf numFmtId="281" fontId="138" fillId="49" borderId="31" applyNumberFormat="0" applyAlignment="0" applyProtection="0">
      <alignment horizontal="left" vertical="center" indent="1"/>
    </xf>
    <xf numFmtId="0" fontId="137" fillId="48" borderId="33" applyNumberFormat="0" applyAlignment="0" applyProtection="0">
      <alignment horizontal="left" vertical="center" indent="1"/>
    </xf>
    <xf numFmtId="0" fontId="139" fillId="62" borderId="31" applyNumberFormat="0" applyAlignment="0" applyProtection="0">
      <alignment horizontal="left" vertical="center" indent="1"/>
    </xf>
    <xf numFmtId="0" fontId="139" fillId="63" borderId="31" applyNumberFormat="0" applyAlignment="0" applyProtection="0">
      <alignment horizontal="left" vertical="center" indent="1"/>
    </xf>
    <xf numFmtId="0" fontId="139" fillId="64" borderId="31" applyNumberFormat="0" applyAlignment="0" applyProtection="0">
      <alignment horizontal="left" vertical="center" indent="1"/>
    </xf>
    <xf numFmtId="0" fontId="139" fillId="52" borderId="31" applyNumberFormat="0" applyAlignment="0" applyProtection="0">
      <alignment horizontal="left" vertical="center" indent="1"/>
    </xf>
    <xf numFmtId="0" fontId="139" fillId="51" borderId="33" applyNumberFormat="0" applyAlignment="0" applyProtection="0">
      <alignment horizontal="left" vertical="center" indent="1"/>
    </xf>
    <xf numFmtId="0" fontId="146" fillId="0" borderId="36" applyNumberFormat="0" applyFill="0" applyBorder="0" applyAlignment="0" applyProtection="0"/>
    <xf numFmtId="0" fontId="147" fillId="0" borderId="36" applyNumberFormat="0" applyBorder="0" applyAlignment="0" applyProtection="0"/>
    <xf numFmtId="0" fontId="146" fillId="50" borderId="33" applyNumberFormat="0" applyAlignment="0">
      <alignment horizontal="left" vertical="center" indent="1"/>
      <protection locked="0"/>
    </xf>
    <xf numFmtId="0" fontId="146" fillId="50" borderId="33" applyNumberFormat="0" applyAlignment="0">
      <alignment horizontal="left" vertical="center" indent="1"/>
      <protection locked="0"/>
    </xf>
    <xf numFmtId="0" fontId="146" fillId="51" borderId="33" applyNumberFormat="0" applyAlignment="0" applyProtection="0">
      <alignment horizontal="left" vertical="center" indent="1"/>
    </xf>
    <xf numFmtId="281" fontId="148" fillId="51" borderId="33" applyNumberFormat="0" applyProtection="0">
      <alignment horizontal="right" vertical="center"/>
    </xf>
    <xf numFmtId="281" fontId="149" fillId="52" borderId="32" applyNumberFormat="0" applyBorder="0">
      <alignment horizontal="right" vertical="center"/>
      <protection locked="0"/>
    </xf>
    <xf numFmtId="281" fontId="148" fillId="52" borderId="33" applyNumberFormat="0" applyBorder="0">
      <alignment horizontal="right" vertical="center"/>
      <protection locked="0"/>
    </xf>
    <xf numFmtId="281" fontId="138" fillId="0" borderId="32" applyNumberFormat="0" applyFill="0" applyBorder="0" applyAlignment="0" applyProtection="0">
      <alignment horizontal="right" vertical="center"/>
    </xf>
    <xf numFmtId="0" fontId="12" fillId="65" borderId="0"/>
    <xf numFmtId="0" fontId="4" fillId="0" borderId="0"/>
    <xf numFmtId="43" fontId="4" fillId="0" borderId="0" applyFont="0" applyFill="0" applyBorder="0" applyAlignment="0" applyProtection="0"/>
    <xf numFmtId="174" fontId="34" fillId="0" borderId="0" applyProtection="0"/>
    <xf numFmtId="0" fontId="14" fillId="0" borderId="0"/>
    <xf numFmtId="0" fontId="13" fillId="0" borderId="0" applyNumberFormat="0" applyFill="0" applyBorder="0" applyAlignment="0" applyProtection="0"/>
    <xf numFmtId="0" fontId="21" fillId="0" borderId="0" applyNumberFormat="0" applyFill="0" applyBorder="0" applyAlignment="0" applyProtection="0"/>
    <xf numFmtId="0" fontId="39" fillId="0" borderId="1" applyNumberFormat="0" applyFill="0" applyProtection="0">
      <alignment horizontal="center" wrapText="1"/>
    </xf>
    <xf numFmtId="0" fontId="14" fillId="0" borderId="0" applyNumberFormat="0" applyFont="0" applyFill="0" applyBorder="0" applyProtection="0">
      <alignment horizontal="left" indent="1"/>
    </xf>
    <xf numFmtId="37" fontId="14" fillId="0" borderId="0" applyFont="0" applyFill="0" applyBorder="0" applyAlignment="0" applyProtection="0"/>
    <xf numFmtId="37" fontId="14" fillId="0" borderId="1" applyFont="0" applyFill="0" applyAlignment="0" applyProtection="0"/>
    <xf numFmtId="0" fontId="39" fillId="0" borderId="0" applyNumberFormat="0" applyFill="0" applyBorder="0" applyAlignment="0" applyProtection="0"/>
    <xf numFmtId="37" fontId="14" fillId="0" borderId="14" applyFont="0" applyFill="0" applyAlignment="0" applyProtection="0"/>
    <xf numFmtId="37" fontId="14" fillId="0" borderId="7" applyFont="0" applyFill="0" applyAlignment="0" applyProtection="0"/>
    <xf numFmtId="37" fontId="14" fillId="0" borderId="37" applyFont="0" applyFill="0" applyAlignment="0" applyProtection="0"/>
    <xf numFmtId="37" fontId="14" fillId="0" borderId="8" applyFont="0" applyFill="0" applyAlignment="0" applyProtection="0"/>
    <xf numFmtId="10" fontId="14" fillId="0" borderId="0" applyFont="0" applyFill="0" applyBorder="0" applyAlignment="0" applyProtection="0"/>
    <xf numFmtId="0" fontId="3" fillId="0" borderId="0"/>
    <xf numFmtId="43" fontId="3" fillId="0" borderId="0" applyFont="0" applyFill="0" applyBorder="0" applyAlignment="0" applyProtection="0"/>
    <xf numFmtId="0" fontId="151" fillId="65" borderId="0"/>
    <xf numFmtId="0" fontId="152" fillId="66" borderId="0" applyNumberFormat="0" applyBorder="0" applyAlignment="0" applyProtection="0"/>
    <xf numFmtId="0" fontId="10" fillId="67" borderId="0" applyNumberFormat="0" applyBorder="0" applyAlignment="0" applyProtection="0"/>
    <xf numFmtId="0" fontId="10" fillId="68" borderId="0" applyNumberFormat="0" applyBorder="0" applyAlignment="0" applyProtection="0"/>
    <xf numFmtId="0" fontId="152" fillId="69" borderId="0" applyNumberFormat="0" applyBorder="0" applyAlignment="0" applyProtection="0"/>
    <xf numFmtId="0" fontId="152" fillId="70" borderId="0" applyNumberFormat="0" applyBorder="0" applyAlignment="0" applyProtection="0"/>
    <xf numFmtId="0" fontId="10" fillId="71" borderId="0" applyNumberFormat="0" applyBorder="0" applyAlignment="0" applyProtection="0"/>
    <xf numFmtId="0" fontId="10" fillId="72" borderId="0" applyNumberFormat="0" applyBorder="0" applyAlignment="0" applyProtection="0"/>
    <xf numFmtId="0" fontId="152" fillId="73" borderId="0" applyNumberFormat="0" applyBorder="0" applyAlignment="0" applyProtection="0"/>
    <xf numFmtId="0" fontId="152" fillId="74" borderId="0" applyNumberFormat="0" applyBorder="0" applyAlignment="0" applyProtection="0"/>
    <xf numFmtId="0" fontId="10" fillId="75" borderId="0" applyNumberFormat="0" applyBorder="0" applyAlignment="0" applyProtection="0"/>
    <xf numFmtId="0" fontId="10" fillId="76" borderId="0" applyNumberFormat="0" applyBorder="0" applyAlignment="0" applyProtection="0"/>
    <xf numFmtId="0" fontId="152" fillId="77" borderId="0" applyNumberFormat="0" applyBorder="0" applyAlignment="0" applyProtection="0"/>
    <xf numFmtId="0" fontId="152" fillId="78" borderId="0" applyNumberFormat="0" applyBorder="0" applyAlignment="0" applyProtection="0"/>
    <xf numFmtId="0" fontId="10" fillId="71" borderId="0" applyNumberFormat="0" applyBorder="0" applyAlignment="0" applyProtection="0"/>
    <xf numFmtId="0" fontId="10" fillId="79" borderId="0" applyNumberFormat="0" applyBorder="0" applyAlignment="0" applyProtection="0"/>
    <xf numFmtId="0" fontId="152" fillId="72" borderId="0" applyNumberFormat="0" applyBorder="0" applyAlignment="0" applyProtection="0"/>
    <xf numFmtId="0" fontId="152" fillId="69" borderId="0" applyNumberFormat="0" applyBorder="0" applyAlignment="0" applyProtection="0"/>
    <xf numFmtId="0" fontId="10" fillId="80" borderId="0" applyNumberFormat="0" applyBorder="0" applyAlignment="0" applyProtection="0"/>
    <xf numFmtId="0" fontId="10" fillId="81" borderId="0" applyNumberFormat="0" applyBorder="0" applyAlignment="0" applyProtection="0"/>
    <xf numFmtId="0" fontId="152" fillId="69" borderId="0" applyNumberFormat="0" applyBorder="0" applyAlignment="0" applyProtection="0"/>
    <xf numFmtId="0" fontId="152" fillId="82" borderId="0" applyNumberFormat="0" applyBorder="0" applyAlignment="0" applyProtection="0"/>
    <xf numFmtId="0" fontId="10" fillId="83" borderId="0" applyNumberFormat="0" applyBorder="0" applyAlignment="0" applyProtection="0"/>
    <xf numFmtId="0" fontId="10" fillId="84" borderId="0" applyNumberFormat="0" applyBorder="0" applyAlignment="0" applyProtection="0"/>
    <xf numFmtId="0" fontId="152" fillId="85" borderId="0" applyNumberFormat="0" applyBorder="0" applyAlignment="0" applyProtection="0"/>
    <xf numFmtId="0" fontId="153" fillId="83" borderId="0" applyNumberFormat="0" applyBorder="0" applyAlignment="0" applyProtection="0"/>
    <xf numFmtId="0" fontId="154" fillId="86" borderId="38" applyNumberFormat="0" applyAlignment="0" applyProtection="0"/>
    <xf numFmtId="0" fontId="155" fillId="78" borderId="39" applyNumberFormat="0" applyAlignment="0" applyProtection="0"/>
    <xf numFmtId="0" fontId="156" fillId="87" borderId="0" applyNumberFormat="0" applyBorder="0" applyAlignment="0" applyProtection="0"/>
    <xf numFmtId="0" fontId="156" fillId="88" borderId="0" applyNumberFormat="0" applyBorder="0" applyAlignment="0" applyProtection="0"/>
    <xf numFmtId="0" fontId="156" fillId="89" borderId="0" applyNumberFormat="0" applyBorder="0" applyAlignment="0" applyProtection="0"/>
    <xf numFmtId="0" fontId="10" fillId="76" borderId="0" applyNumberFormat="0" applyBorder="0" applyAlignment="0" applyProtection="0"/>
    <xf numFmtId="0" fontId="157" fillId="0" borderId="40" applyNumberFormat="0" applyFill="0" applyAlignment="0" applyProtection="0"/>
    <xf numFmtId="0" fontId="158" fillId="0" borderId="41" applyNumberFormat="0" applyFill="0" applyAlignment="0" applyProtection="0"/>
    <xf numFmtId="0" fontId="159" fillId="0" borderId="42" applyNumberFormat="0" applyFill="0" applyAlignment="0" applyProtection="0"/>
    <xf numFmtId="0" fontId="159" fillId="0" borderId="0" applyNumberFormat="0" applyFill="0" applyBorder="0" applyAlignment="0" applyProtection="0"/>
    <xf numFmtId="0" fontId="160" fillId="84" borderId="38" applyNumberFormat="0" applyAlignment="0" applyProtection="0"/>
    <xf numFmtId="0" fontId="161" fillId="0" borderId="43" applyNumberFormat="0" applyFill="0" applyAlignment="0" applyProtection="0"/>
    <xf numFmtId="0" fontId="161" fillId="84" borderId="0" applyNumberFormat="0" applyBorder="0" applyAlignment="0" applyProtection="0"/>
    <xf numFmtId="0" fontId="151" fillId="83" borderId="38" applyNumberFormat="0" applyFont="0" applyAlignment="0" applyProtection="0"/>
    <xf numFmtId="0" fontId="162" fillId="86" borderId="44" applyNumberFormat="0" applyAlignment="0" applyProtection="0"/>
    <xf numFmtId="0" fontId="139" fillId="50" borderId="33" applyNumberFormat="0" applyAlignment="0" applyProtection="0">
      <alignment horizontal="left" vertical="center" indent="1"/>
    </xf>
    <xf numFmtId="0" fontId="139" fillId="50" borderId="33" applyNumberFormat="0" applyAlignment="0" applyProtection="0">
      <alignment horizontal="left" vertical="center" indent="1"/>
    </xf>
    <xf numFmtId="0" fontId="146" fillId="50" borderId="33" applyNumberFormat="0" applyAlignment="0" applyProtection="0">
      <alignment horizontal="left" vertical="center" indent="1"/>
    </xf>
    <xf numFmtId="0" fontId="146" fillId="50" borderId="33" applyNumberFormat="0" applyAlignment="0" applyProtection="0">
      <alignment horizontal="left" vertical="center" indent="1"/>
    </xf>
    <xf numFmtId="281" fontId="149" fillId="52" borderId="32" applyNumberFormat="0" applyBorder="0" applyProtection="0">
      <alignment horizontal="right" vertical="center"/>
    </xf>
    <xf numFmtId="281" fontId="148" fillId="52" borderId="33" applyNumberFormat="0" applyBorder="0" applyProtection="0">
      <alignment horizontal="right" vertical="center"/>
    </xf>
    <xf numFmtId="0" fontId="147" fillId="0" borderId="36" applyBorder="0" applyAlignment="0" applyProtection="0"/>
    <xf numFmtId="281" fontId="165" fillId="55" borderId="34" applyNumberFormat="0" applyBorder="0" applyAlignment="0" applyProtection="0">
      <alignment horizontal="right" vertical="center" indent="1"/>
    </xf>
    <xf numFmtId="281" fontId="166" fillId="58" borderId="34" applyNumberFormat="0" applyBorder="0" applyAlignment="0" applyProtection="0">
      <alignment horizontal="right" vertical="center" indent="1"/>
    </xf>
    <xf numFmtId="281" fontId="167" fillId="60" borderId="34" applyNumberFormat="0" applyBorder="0" applyAlignment="0" applyProtection="0">
      <alignment horizontal="right" vertical="center" indent="1"/>
    </xf>
    <xf numFmtId="281" fontId="138" fillId="52" borderId="32" applyNumberFormat="0" applyBorder="0" applyProtection="0">
      <alignment horizontal="right" vertical="center"/>
    </xf>
    <xf numFmtId="281" fontId="137" fillId="52" borderId="33" applyNumberFormat="0" applyBorder="0" applyProtection="0">
      <alignment horizontal="right" vertical="center"/>
    </xf>
    <xf numFmtId="0" fontId="163" fillId="0" borderId="0" applyNumberFormat="0" applyFill="0" applyBorder="0" applyAlignment="0" applyProtection="0"/>
    <xf numFmtId="0" fontId="156" fillId="0" borderId="45" applyNumberFormat="0" applyFill="0" applyAlignment="0" applyProtection="0"/>
    <xf numFmtId="0" fontId="164" fillId="0" borderId="0" applyNumberFormat="0" applyFill="0" applyBorder="0" applyAlignment="0" applyProtection="0"/>
    <xf numFmtId="43" fontId="151" fillId="0" borderId="0" applyFont="0" applyFill="0" applyBorder="0" applyAlignment="0" applyProtection="0"/>
    <xf numFmtId="0" fontId="13" fillId="0" borderId="0" applyFill="0" applyBorder="0" applyAlignment="0" applyProtection="0"/>
    <xf numFmtId="0" fontId="21" fillId="0" borderId="0" applyFill="0" applyBorder="0" applyAlignment="0" applyProtection="0"/>
    <xf numFmtId="0" fontId="39" fillId="0" borderId="1" applyFill="0" applyProtection="0">
      <alignment horizontal="center" wrapText="1"/>
    </xf>
    <xf numFmtId="0" fontId="14" fillId="0" borderId="0" applyFont="0" applyFill="0" applyBorder="0" applyProtection="0">
      <alignment horizontal="left" indent="1"/>
    </xf>
    <xf numFmtId="282" fontId="14" fillId="0" borderId="0" applyFont="0" applyFill="0" applyBorder="0" applyAlignment="0" applyProtection="0"/>
    <xf numFmtId="282" fontId="14" fillId="0" borderId="1" applyFont="0" applyFill="0" applyAlignment="0" applyProtection="0"/>
    <xf numFmtId="0" fontId="39" fillId="0" borderId="0" applyFill="0" applyBorder="0" applyAlignment="0" applyProtection="0"/>
    <xf numFmtId="282" fontId="14" fillId="0" borderId="46" applyFont="0" applyFill="0" applyAlignment="0" applyProtection="0"/>
    <xf numFmtId="282" fontId="14" fillId="0" borderId="37" applyFont="0" applyFill="0" applyAlignment="0" applyProtection="0"/>
    <xf numFmtId="282" fontId="14" fillId="0" borderId="47" applyFont="0" applyFill="0" applyAlignment="0" applyProtection="0"/>
    <xf numFmtId="282" fontId="14" fillId="0" borderId="7" applyFont="0" applyFill="0" applyAlignment="0" applyProtection="0"/>
    <xf numFmtId="0" fontId="39" fillId="0" borderId="0" applyFill="0" applyBorder="0" applyProtection="0">
      <alignment horizontal="center" wrapText="1"/>
    </xf>
    <xf numFmtId="0" fontId="2" fillId="0" borderId="0"/>
    <xf numFmtId="9" fontId="2" fillId="0" borderId="0" applyFont="0" applyFill="0" applyBorder="0" applyAlignment="0" applyProtection="0"/>
    <xf numFmtId="0" fontId="14" fillId="0" borderId="0"/>
    <xf numFmtId="282" fontId="14" fillId="0" borderId="14" applyFont="0" applyFill="0" applyAlignment="0" applyProtection="0"/>
    <xf numFmtId="43" fontId="10"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0" fontId="1" fillId="0" borderId="0"/>
    <xf numFmtId="0" fontId="115" fillId="0" borderId="0"/>
  </cellStyleXfs>
  <cellXfs count="795">
    <xf numFmtId="174" fontId="0" fillId="0" borderId="0" xfId="0" applyAlignment="1"/>
    <xf numFmtId="0" fontId="54" fillId="0" borderId="0" xfId="212" applyFont="1"/>
    <xf numFmtId="0" fontId="61" fillId="0" borderId="0" xfId="212" applyFont="1" applyAlignment="1">
      <alignment horizontal="centerContinuous"/>
    </xf>
    <xf numFmtId="0" fontId="61" fillId="0" borderId="0" xfId="212" applyFont="1" applyAlignment="1">
      <alignment horizontal="center" wrapText="1"/>
    </xf>
    <xf numFmtId="0" fontId="61" fillId="0" borderId="0" xfId="206" applyFont="1" applyFill="1" applyBorder="1" applyAlignment="1">
      <alignment horizontal="center" wrapText="1"/>
    </xf>
    <xf numFmtId="0" fontId="54" fillId="0" borderId="0" xfId="212" quotePrefix="1" applyFont="1" applyAlignment="1">
      <alignment horizontal="left"/>
    </xf>
    <xf numFmtId="41" fontId="54" fillId="14" borderId="0" xfId="212" applyNumberFormat="1" applyFont="1" applyFill="1"/>
    <xf numFmtId="0" fontId="54" fillId="0" borderId="0" xfId="212" applyFont="1" applyAlignment="1">
      <alignment horizontal="right"/>
    </xf>
    <xf numFmtId="43" fontId="54" fillId="0" borderId="14" xfId="59" applyFont="1" applyBorder="1"/>
    <xf numFmtId="37" fontId="54" fillId="0" borderId="0" xfId="212" applyNumberFormat="1" applyFont="1"/>
    <xf numFmtId="0" fontId="61" fillId="0" borderId="0" xfId="212" applyFont="1" applyAlignment="1">
      <alignment horizontal="centerContinuous" wrapText="1"/>
    </xf>
    <xf numFmtId="0" fontId="61" fillId="0" borderId="0" xfId="212" applyFont="1" applyAlignment="1">
      <alignment horizontal="center"/>
    </xf>
    <xf numFmtId="174" fontId="54" fillId="0" borderId="0" xfId="0" applyFont="1" applyAlignment="1">
      <alignment wrapText="1"/>
    </xf>
    <xf numFmtId="0" fontId="84" fillId="0" borderId="0" xfId="0" applyNumberFormat="1" applyFont="1" applyAlignment="1">
      <alignment horizontal="center"/>
    </xf>
    <xf numFmtId="174" fontId="84" fillId="0" borderId="0" xfId="0" applyFont="1" applyAlignment="1"/>
    <xf numFmtId="174" fontId="54" fillId="0" borderId="0" xfId="0" applyFont="1" applyAlignment="1"/>
    <xf numFmtId="174" fontId="54" fillId="0" borderId="0" xfId="207" applyFont="1" applyAlignment="1"/>
    <xf numFmtId="174" fontId="84" fillId="0" borderId="0" xfId="0" applyFont="1" applyAlignment="1">
      <alignment horizontal="center"/>
    </xf>
    <xf numFmtId="175" fontId="54" fillId="0" borderId="0" xfId="59" applyNumberFormat="1" applyFont="1" applyAlignment="1"/>
    <xf numFmtId="0" fontId="54" fillId="0" borderId="0" xfId="201" applyNumberFormat="1" applyFont="1" applyFill="1" applyBorder="1" applyAlignment="1" applyProtection="1">
      <protection locked="0"/>
    </xf>
    <xf numFmtId="0" fontId="54" fillId="0" borderId="0" xfId="201" applyNumberFormat="1" applyFont="1" applyFill="1" applyBorder="1" applyAlignment="1" applyProtection="1">
      <alignment horizontal="center"/>
      <protection locked="0"/>
    </xf>
    <xf numFmtId="0" fontId="54" fillId="14" borderId="0" xfId="201" applyNumberFormat="1" applyFont="1" applyFill="1" applyAlignment="1">
      <alignment horizontal="right"/>
    </xf>
    <xf numFmtId="3" fontId="54" fillId="0" borderId="0" xfId="201" applyNumberFormat="1" applyFont="1" applyFill="1" applyBorder="1" applyAlignment="1"/>
    <xf numFmtId="3" fontId="54" fillId="0" borderId="0" xfId="201" applyNumberFormat="1" applyFont="1" applyFill="1" applyBorder="1" applyAlignment="1">
      <alignment horizontal="center"/>
    </xf>
    <xf numFmtId="0" fontId="54" fillId="0" borderId="0" xfId="201" applyNumberFormat="1" applyFont="1" applyFill="1" applyBorder="1" applyProtection="1">
      <protection locked="0"/>
    </xf>
    <xf numFmtId="174" fontId="54" fillId="0" borderId="0" xfId="201" applyFont="1" applyFill="1" applyBorder="1" applyAlignment="1"/>
    <xf numFmtId="0" fontId="54" fillId="0" borderId="0" xfId="201" applyNumberFormat="1" applyFont="1" applyFill="1" applyBorder="1"/>
    <xf numFmtId="43" fontId="54" fillId="0" borderId="0" xfId="59" applyFont="1" applyAlignment="1"/>
    <xf numFmtId="0" fontId="54" fillId="0" borderId="0" xfId="211" applyNumberFormat="1" applyFont="1" applyAlignment="1" applyProtection="1">
      <protection locked="0"/>
    </xf>
    <xf numFmtId="3" fontId="54" fillId="0" borderId="0" xfId="211" applyNumberFormat="1" applyFont="1" applyAlignment="1"/>
    <xf numFmtId="3" fontId="54" fillId="0" borderId="8" xfId="211" applyNumberFormat="1" applyFont="1" applyBorder="1" applyAlignment="1">
      <alignment horizontal="center"/>
    </xf>
    <xf numFmtId="0" fontId="54" fillId="0" borderId="0" xfId="211" applyNumberFormat="1" applyFont="1" applyAlignment="1"/>
    <xf numFmtId="3" fontId="54" fillId="0" borderId="0" xfId="211" applyNumberFormat="1" applyFont="1" applyAlignment="1">
      <alignment horizontal="center"/>
    </xf>
    <xf numFmtId="0" fontId="54" fillId="0" borderId="8" xfId="211" applyNumberFormat="1" applyFont="1" applyBorder="1" applyAlignment="1" applyProtection="1">
      <alignment horizontal="center"/>
      <protection locked="0"/>
    </xf>
    <xf numFmtId="174" fontId="54" fillId="0" borderId="0" xfId="211" applyFont="1" applyFill="1" applyAlignment="1"/>
    <xf numFmtId="169" fontId="54" fillId="0" borderId="0" xfId="211" applyNumberFormat="1" applyFont="1" applyAlignment="1"/>
    <xf numFmtId="174" fontId="54" fillId="0" borderId="0" xfId="211" applyFont="1" applyAlignment="1"/>
    <xf numFmtId="3" fontId="54" fillId="0" borderId="0" xfId="211" applyNumberFormat="1" applyFont="1" applyFill="1" applyAlignment="1"/>
    <xf numFmtId="166" fontId="54" fillId="0" borderId="0" xfId="211" applyNumberFormat="1" applyFont="1" applyAlignment="1">
      <alignment horizontal="center"/>
    </xf>
    <xf numFmtId="164" fontId="54" fillId="0" borderId="0" xfId="211" applyNumberFormat="1" applyFont="1" applyAlignment="1">
      <alignment horizontal="left"/>
    </xf>
    <xf numFmtId="0" fontId="54" fillId="0" borderId="0" xfId="211" applyNumberFormat="1" applyFont="1" applyFill="1" applyAlignment="1"/>
    <xf numFmtId="164" fontId="54" fillId="0" borderId="0" xfId="211" applyNumberFormat="1" applyFont="1" applyFill="1" applyAlignment="1">
      <alignment horizontal="left"/>
    </xf>
    <xf numFmtId="175" fontId="54" fillId="0" borderId="0" xfId="59" applyNumberFormat="1" applyFont="1" applyBorder="1" applyAlignment="1"/>
    <xf numFmtId="10" fontId="54" fillId="0" borderId="0" xfId="211" applyNumberFormat="1" applyFont="1" applyFill="1" applyAlignment="1">
      <alignment horizontal="left"/>
    </xf>
    <xf numFmtId="3" fontId="54" fillId="0" borderId="0" xfId="188" applyNumberFormat="1" applyFont="1" applyAlignment="1"/>
    <xf numFmtId="166" fontId="54" fillId="0" borderId="0" xfId="188" applyNumberFormat="1" applyFont="1" applyAlignment="1"/>
    <xf numFmtId="0" fontId="54" fillId="0" borderId="0" xfId="188" applyFont="1" applyAlignment="1"/>
    <xf numFmtId="43" fontId="54" fillId="0" borderId="8" xfId="59" applyFont="1" applyBorder="1" applyAlignment="1"/>
    <xf numFmtId="164" fontId="54" fillId="0" borderId="0" xfId="211" applyNumberFormat="1" applyFont="1" applyFill="1" applyAlignment="1" applyProtection="1">
      <alignment horizontal="left"/>
      <protection locked="0"/>
    </xf>
    <xf numFmtId="174" fontId="54" fillId="14" borderId="0" xfId="201" applyFont="1" applyFill="1" applyBorder="1" applyAlignment="1"/>
    <xf numFmtId="174" fontId="54" fillId="0" borderId="1" xfId="201" applyFont="1" applyFill="1" applyBorder="1" applyAlignment="1"/>
    <xf numFmtId="174" fontId="54" fillId="0" borderId="15" xfId="201" applyFont="1" applyFill="1" applyBorder="1" applyAlignment="1"/>
    <xf numFmtId="175" fontId="54" fillId="0" borderId="0" xfId="59" applyNumberFormat="1" applyFont="1" applyFill="1" applyBorder="1" applyAlignment="1"/>
    <xf numFmtId="43" fontId="54" fillId="0" borderId="0" xfId="59" applyFont="1" applyFill="1" applyBorder="1" applyAlignment="1"/>
    <xf numFmtId="174" fontId="85" fillId="0" borderId="0" xfId="201" applyFont="1" applyFill="1" applyBorder="1" applyAlignment="1"/>
    <xf numFmtId="174" fontId="54" fillId="0" borderId="0" xfId="201" applyFont="1" applyFill="1" applyBorder="1" applyAlignment="1">
      <alignment horizontal="center"/>
    </xf>
    <xf numFmtId="174" fontId="54" fillId="0" borderId="0" xfId="201" applyFont="1" applyFill="1" applyBorder="1" applyAlignment="1">
      <alignment horizontal="right"/>
    </xf>
    <xf numFmtId="0" fontId="54" fillId="0" borderId="0" xfId="188" applyFont="1" applyFill="1"/>
    <xf numFmtId="0" fontId="54" fillId="0" borderId="0" xfId="201" applyNumberFormat="1" applyFont="1" applyFill="1" applyAlignment="1">
      <alignment horizontal="right"/>
    </xf>
    <xf numFmtId="0" fontId="86" fillId="0" borderId="0" xfId="201" applyNumberFormat="1" applyFont="1" applyFill="1" applyBorder="1"/>
    <xf numFmtId="0" fontId="86" fillId="0" borderId="0" xfId="201" applyNumberFormat="1" applyFont="1" applyFill="1" applyBorder="1" applyAlignment="1">
      <alignment horizontal="center"/>
    </xf>
    <xf numFmtId="49" fontId="54" fillId="0" borderId="0" xfId="201" applyNumberFormat="1" applyFont="1" applyFill="1" applyBorder="1"/>
    <xf numFmtId="3" fontId="54" fillId="0" borderId="0" xfId="201" applyNumberFormat="1" applyFont="1" applyFill="1" applyBorder="1"/>
    <xf numFmtId="0" fontId="54" fillId="0" borderId="0" xfId="201" applyNumberFormat="1" applyFont="1" applyFill="1" applyBorder="1" applyAlignment="1">
      <alignment horizontal="center"/>
    </xf>
    <xf numFmtId="49" fontId="54" fillId="0" borderId="0" xfId="201" applyNumberFormat="1" applyFont="1" applyFill="1" applyBorder="1" applyAlignment="1">
      <alignment horizontal="center"/>
    </xf>
    <xf numFmtId="0" fontId="54" fillId="0" borderId="0" xfId="201" applyNumberFormat="1" applyFont="1" applyFill="1" applyBorder="1" applyAlignment="1"/>
    <xf numFmtId="3" fontId="61" fillId="0" borderId="0" xfId="201" applyNumberFormat="1" applyFont="1" applyFill="1" applyBorder="1" applyAlignment="1">
      <alignment horizontal="center"/>
    </xf>
    <xf numFmtId="174" fontId="61" fillId="0" borderId="0" xfId="201" applyFont="1" applyFill="1" applyBorder="1" applyAlignment="1">
      <alignment horizontal="center"/>
    </xf>
    <xf numFmtId="0" fontId="61" fillId="0" borderId="0" xfId="201" applyNumberFormat="1" applyFont="1" applyFill="1" applyBorder="1" applyAlignment="1" applyProtection="1">
      <alignment horizontal="center"/>
      <protection locked="0"/>
    </xf>
    <xf numFmtId="0" fontId="61" fillId="0" borderId="0" xfId="201" applyNumberFormat="1" applyFont="1" applyFill="1" applyBorder="1" applyAlignment="1">
      <alignment horizontal="center"/>
    </xf>
    <xf numFmtId="0" fontId="61" fillId="0" borderId="0" xfId="201" applyNumberFormat="1" applyFont="1" applyFill="1" applyBorder="1" applyAlignment="1"/>
    <xf numFmtId="0" fontId="87" fillId="0" borderId="0" xfId="201" applyNumberFormat="1" applyFont="1" applyFill="1" applyBorder="1" applyAlignment="1" applyProtection="1">
      <alignment horizontal="center"/>
      <protection locked="0"/>
    </xf>
    <xf numFmtId="3" fontId="54" fillId="0" borderId="0" xfId="201" applyNumberFormat="1" applyFont="1" applyFill="1" applyBorder="1" applyAlignment="1">
      <alignment horizontal="left"/>
    </xf>
    <xf numFmtId="179" fontId="54" fillId="0" borderId="0" xfId="59" applyNumberFormat="1" applyFont="1" applyFill="1" applyBorder="1" applyAlignment="1"/>
    <xf numFmtId="10" fontId="88" fillId="0" borderId="0" xfId="266" applyNumberFormat="1" applyFont="1" applyFill="1" applyBorder="1" applyAlignment="1"/>
    <xf numFmtId="10" fontId="61" fillId="0" borderId="0" xfId="201" applyNumberFormat="1" applyFont="1" applyFill="1" applyBorder="1" applyAlignment="1"/>
    <xf numFmtId="3" fontId="61" fillId="0" borderId="0" xfId="201" applyNumberFormat="1" applyFont="1" applyFill="1" applyBorder="1" applyAlignment="1"/>
    <xf numFmtId="165" fontId="61" fillId="0" borderId="0" xfId="201" applyNumberFormat="1" applyFont="1" applyFill="1" applyBorder="1" applyAlignment="1"/>
    <xf numFmtId="10" fontId="54" fillId="0" borderId="0" xfId="201" applyNumberFormat="1" applyFont="1" applyFill="1" applyBorder="1" applyAlignment="1"/>
    <xf numFmtId="43" fontId="88" fillId="0" borderId="0" xfId="59" applyFont="1" applyFill="1" applyBorder="1" applyAlignment="1"/>
    <xf numFmtId="43" fontId="54" fillId="0" borderId="0" xfId="59" applyFont="1" applyFill="1" applyBorder="1" applyAlignment="1">
      <alignment horizontal="center"/>
    </xf>
    <xf numFmtId="49" fontId="61" fillId="0" borderId="0" xfId="201" applyNumberFormat="1" applyFont="1" applyFill="1" applyBorder="1" applyAlignment="1">
      <alignment horizontal="center"/>
    </xf>
    <xf numFmtId="174" fontId="61" fillId="0" borderId="0" xfId="201" applyFont="1" applyFill="1" applyBorder="1" applyAlignment="1"/>
    <xf numFmtId="3" fontId="61" fillId="0" borderId="0" xfId="201" applyNumberFormat="1" applyFont="1" applyFill="1" applyBorder="1" applyAlignment="1">
      <alignment horizontal="left"/>
    </xf>
    <xf numFmtId="43" fontId="61" fillId="0" borderId="0" xfId="59" applyFont="1" applyFill="1" applyBorder="1" applyAlignment="1"/>
    <xf numFmtId="10" fontId="61" fillId="0" borderId="0" xfId="266" applyNumberFormat="1" applyFont="1" applyFill="1" applyBorder="1" applyAlignment="1"/>
    <xf numFmtId="0" fontId="54" fillId="0" borderId="0" xfId="201" applyNumberFormat="1" applyFont="1" applyFill="1" applyBorder="1" applyAlignment="1">
      <alignment horizontal="fill"/>
    </xf>
    <xf numFmtId="174" fontId="89" fillId="0" borderId="0" xfId="201" applyFont="1" applyFill="1" applyBorder="1" applyAlignment="1"/>
    <xf numFmtId="3" fontId="89" fillId="0" borderId="0" xfId="201" applyNumberFormat="1" applyFont="1" applyFill="1" applyBorder="1" applyAlignment="1"/>
    <xf numFmtId="164" fontId="54" fillId="0" borderId="0" xfId="201" applyNumberFormat="1" applyFont="1" applyFill="1" applyBorder="1" applyAlignment="1">
      <alignment horizontal="left"/>
    </xf>
    <xf numFmtId="164" fontId="54" fillId="0" borderId="0" xfId="201" applyNumberFormat="1" applyFont="1" applyFill="1" applyBorder="1" applyAlignment="1">
      <alignment horizontal="center"/>
    </xf>
    <xf numFmtId="170" fontId="54" fillId="0" borderId="0" xfId="201" applyNumberFormat="1" applyFont="1" applyFill="1" applyBorder="1" applyAlignment="1"/>
    <xf numFmtId="0" fontId="89" fillId="0" borderId="0" xfId="201" applyNumberFormat="1" applyFont="1" applyFill="1" applyBorder="1"/>
    <xf numFmtId="49" fontId="54" fillId="0" borderId="0" xfId="201" applyNumberFormat="1" applyFont="1" applyFill="1" applyBorder="1" applyAlignment="1">
      <alignment horizontal="left"/>
    </xf>
    <xf numFmtId="0" fontId="54" fillId="0" borderId="0" xfId="201" applyNumberFormat="1" applyFont="1" applyFill="1" applyBorder="1" applyAlignment="1">
      <alignment horizontal="right"/>
    </xf>
    <xf numFmtId="177" fontId="61" fillId="0" borderId="0" xfId="201" applyNumberFormat="1" applyFont="1" applyFill="1" applyBorder="1" applyAlignment="1">
      <alignment horizontal="center"/>
    </xf>
    <xf numFmtId="174" fontId="61" fillId="0" borderId="16" xfId="201" applyFont="1" applyFill="1" applyBorder="1" applyAlignment="1">
      <alignment horizontal="center" wrapText="1"/>
    </xf>
    <xf numFmtId="174" fontId="61" fillId="0" borderId="7" xfId="201" applyFont="1" applyFill="1" applyBorder="1" applyAlignment="1"/>
    <xf numFmtId="174" fontId="61" fillId="0" borderId="7" xfId="201" applyFont="1" applyFill="1" applyBorder="1" applyAlignment="1">
      <alignment horizontal="center" wrapText="1"/>
    </xf>
    <xf numFmtId="0" fontId="61" fillId="0" borderId="7" xfId="201" applyNumberFormat="1" applyFont="1" applyFill="1" applyBorder="1" applyAlignment="1">
      <alignment horizontal="center" wrapText="1"/>
    </xf>
    <xf numFmtId="174" fontId="61" fillId="0" borderId="9" xfId="201" applyFont="1" applyFill="1" applyBorder="1" applyAlignment="1">
      <alignment horizontal="center" wrapText="1"/>
    </xf>
    <xf numFmtId="3" fontId="61" fillId="0" borderId="9" xfId="201" applyNumberFormat="1" applyFont="1" applyFill="1" applyBorder="1" applyAlignment="1">
      <alignment horizontal="center" wrapText="1"/>
    </xf>
    <xf numFmtId="0" fontId="54" fillId="0" borderId="16" xfId="201" applyNumberFormat="1" applyFont="1" applyFill="1" applyBorder="1"/>
    <xf numFmtId="0" fontId="54" fillId="0" borderId="7" xfId="201" applyNumberFormat="1" applyFont="1" applyFill="1" applyBorder="1"/>
    <xf numFmtId="0" fontId="54" fillId="0" borderId="7" xfId="201" applyNumberFormat="1" applyFont="1" applyFill="1" applyBorder="1" applyAlignment="1">
      <alignment horizontal="center"/>
    </xf>
    <xf numFmtId="0" fontId="54" fillId="0" borderId="9" xfId="201" applyNumberFormat="1" applyFont="1" applyFill="1" applyBorder="1" applyAlignment="1">
      <alignment horizontal="center"/>
    </xf>
    <xf numFmtId="3" fontId="54" fillId="0" borderId="9" xfId="201" applyNumberFormat="1" applyFont="1" applyFill="1" applyBorder="1" applyAlignment="1">
      <alignment horizontal="center" wrapText="1"/>
    </xf>
    <xf numFmtId="3" fontId="54" fillId="0" borderId="7" xfId="201" applyNumberFormat="1" applyFont="1" applyFill="1" applyBorder="1" applyAlignment="1">
      <alignment horizontal="center"/>
    </xf>
    <xf numFmtId="0" fontId="54" fillId="0" borderId="10" xfId="201" applyNumberFormat="1" applyFont="1" applyFill="1" applyBorder="1"/>
    <xf numFmtId="0" fontId="54" fillId="0" borderId="11" xfId="201" applyNumberFormat="1" applyFont="1" applyFill="1" applyBorder="1"/>
    <xf numFmtId="3" fontId="54" fillId="0" borderId="11" xfId="201" applyNumberFormat="1" applyFont="1" applyFill="1" applyBorder="1" applyAlignment="1"/>
    <xf numFmtId="174" fontId="54" fillId="0" borderId="10" xfId="209" applyFont="1" applyFill="1" applyBorder="1" applyAlignment="1"/>
    <xf numFmtId="174" fontId="54" fillId="0" borderId="0" xfId="209" applyFont="1" applyFill="1" applyBorder="1" applyAlignment="1"/>
    <xf numFmtId="174" fontId="54" fillId="14" borderId="0" xfId="209" applyFont="1" applyFill="1" applyBorder="1" applyAlignment="1"/>
    <xf numFmtId="0" fontId="54" fillId="14" borderId="0" xfId="59" applyNumberFormat="1" applyFont="1" applyFill="1" applyBorder="1" applyAlignment="1"/>
    <xf numFmtId="176" fontId="54" fillId="14" borderId="0" xfId="93" applyNumberFormat="1" applyFont="1" applyFill="1" applyBorder="1" applyAlignment="1"/>
    <xf numFmtId="43" fontId="54" fillId="0" borderId="11" xfId="59" applyFont="1" applyFill="1" applyBorder="1" applyAlignment="1"/>
    <xf numFmtId="174" fontId="54" fillId="0" borderId="10" xfId="201" applyFont="1" applyFill="1" applyBorder="1" applyAlignment="1"/>
    <xf numFmtId="174" fontId="54" fillId="0" borderId="17" xfId="201" applyFont="1" applyFill="1" applyBorder="1" applyAlignment="1"/>
    <xf numFmtId="175" fontId="54" fillId="0" borderId="0" xfId="59" applyNumberFormat="1" applyFont="1" applyFill="1" applyBorder="1" applyAlignment="1">
      <alignment horizontal="center"/>
    </xf>
    <xf numFmtId="1" fontId="54" fillId="0" borderId="0" xfId="59" applyNumberFormat="1" applyFont="1" applyFill="1" applyBorder="1" applyAlignment="1">
      <alignment horizontal="center"/>
    </xf>
    <xf numFmtId="174" fontId="54" fillId="0" borderId="8" xfId="201" applyFont="1" applyFill="1" applyBorder="1" applyAlignment="1"/>
    <xf numFmtId="174" fontId="54" fillId="0" borderId="0" xfId="201" applyFont="1" applyFill="1" applyBorder="1" applyAlignment="1">
      <alignment horizontal="center" vertical="top"/>
    </xf>
    <xf numFmtId="49" fontId="84" fillId="0" borderId="0" xfId="0" applyNumberFormat="1" applyFont="1" applyAlignment="1">
      <alignment horizontal="center"/>
    </xf>
    <xf numFmtId="3" fontId="84" fillId="0" borderId="0" xfId="211" applyNumberFormat="1" applyFont="1" applyAlignment="1"/>
    <xf numFmtId="3" fontId="54" fillId="0" borderId="0" xfId="211" applyNumberFormat="1" applyFont="1" applyAlignment="1">
      <alignment wrapText="1"/>
    </xf>
    <xf numFmtId="0" fontId="54" fillId="0" borderId="0" xfId="192" applyFont="1"/>
    <xf numFmtId="0" fontId="54" fillId="0" borderId="0" xfId="192" applyFont="1" applyAlignment="1">
      <alignment horizontal="center"/>
    </xf>
    <xf numFmtId="0" fontId="54" fillId="0" borderId="0" xfId="192" applyFont="1" applyFill="1" applyAlignment="1">
      <alignment horizontal="center"/>
    </xf>
    <xf numFmtId="0" fontId="54" fillId="0" borderId="3" xfId="192" applyFont="1" applyBorder="1"/>
    <xf numFmtId="0" fontId="54" fillId="0" borderId="0" xfId="192" applyFont="1" applyAlignment="1">
      <alignment horizontal="center" wrapText="1"/>
    </xf>
    <xf numFmtId="43" fontId="54" fillId="0" borderId="0" xfId="59" applyFont="1" applyFill="1"/>
    <xf numFmtId="43" fontId="54" fillId="0" borderId="0" xfId="192" applyNumberFormat="1" applyFont="1"/>
    <xf numFmtId="176" fontId="54" fillId="0" borderId="3" xfId="93" applyNumberFormat="1" applyFont="1" applyBorder="1"/>
    <xf numFmtId="0" fontId="54" fillId="0" borderId="0" xfId="192" applyFont="1" applyAlignment="1">
      <alignment horizontal="center" vertical="center" wrapText="1"/>
    </xf>
    <xf numFmtId="0" fontId="54" fillId="0" borderId="0" xfId="192" applyFont="1" applyFill="1" applyAlignment="1">
      <alignment horizontal="center" vertical="center" wrapText="1"/>
    </xf>
    <xf numFmtId="174" fontId="54" fillId="0" borderId="0" xfId="0" applyFont="1" applyAlignment="1">
      <alignment horizontal="center" vertical="center" wrapText="1"/>
    </xf>
    <xf numFmtId="0" fontId="54" fillId="0" borderId="0" xfId="192" applyFont="1" applyAlignment="1">
      <alignment wrapText="1"/>
    </xf>
    <xf numFmtId="0" fontId="83" fillId="0" borderId="0" xfId="192" applyFont="1"/>
    <xf numFmtId="0" fontId="54" fillId="0" borderId="0" xfId="192" applyFont="1" applyAlignment="1">
      <alignment horizontal="left" wrapText="1"/>
    </xf>
    <xf numFmtId="0" fontId="54" fillId="0" borderId="0" xfId="188" applyFont="1"/>
    <xf numFmtId="0" fontId="54" fillId="0" borderId="0" xfId="188" applyFont="1" applyAlignment="1">
      <alignment horizontal="right"/>
    </xf>
    <xf numFmtId="0" fontId="54" fillId="0" borderId="0" xfId="211" applyNumberFormat="1" applyFont="1" applyAlignment="1" applyProtection="1">
      <alignment horizontal="center"/>
      <protection locked="0"/>
    </xf>
    <xf numFmtId="0" fontId="54" fillId="0" borderId="0" xfId="211" applyNumberFormat="1" applyFont="1" applyFill="1" applyAlignment="1" applyProtection="1">
      <protection locked="0"/>
    </xf>
    <xf numFmtId="0" fontId="54" fillId="0" borderId="0" xfId="211" applyNumberFormat="1" applyFont="1" applyFill="1" applyProtection="1">
      <protection locked="0"/>
    </xf>
    <xf numFmtId="0" fontId="54" fillId="14" borderId="0" xfId="188" applyFont="1" applyFill="1"/>
    <xf numFmtId="0" fontId="54" fillId="14" borderId="0" xfId="211" applyNumberFormat="1" applyFont="1" applyFill="1"/>
    <xf numFmtId="0" fontId="54" fillId="0" borderId="0" xfId="211" applyNumberFormat="1" applyFont="1" applyProtection="1">
      <protection locked="0"/>
    </xf>
    <xf numFmtId="0" fontId="54" fillId="0" borderId="0" xfId="211" applyNumberFormat="1" applyFont="1"/>
    <xf numFmtId="0" fontId="92" fillId="0" borderId="0" xfId="211" applyNumberFormat="1" applyFont="1"/>
    <xf numFmtId="49" fontId="54" fillId="0" borderId="0" xfId="211" applyNumberFormat="1" applyFont="1" applyAlignment="1"/>
    <xf numFmtId="49" fontId="54" fillId="0" borderId="0" xfId="211" applyNumberFormat="1" applyFont="1" applyAlignment="1">
      <alignment horizontal="center"/>
    </xf>
    <xf numFmtId="0" fontId="54" fillId="0" borderId="0" xfId="211" applyNumberFormat="1" applyFont="1" applyAlignment="1">
      <alignment horizontal="center"/>
    </xf>
    <xf numFmtId="49" fontId="54" fillId="0" borderId="0" xfId="211" applyNumberFormat="1" applyFont="1"/>
    <xf numFmtId="3" fontId="54" fillId="0" borderId="0" xfId="211" applyNumberFormat="1" applyFont="1"/>
    <xf numFmtId="42" fontId="54" fillId="0" borderId="0" xfId="188" applyNumberFormat="1" applyFont="1"/>
    <xf numFmtId="0" fontId="54" fillId="0" borderId="0" xfId="211" applyNumberFormat="1" applyFont="1" applyFill="1"/>
    <xf numFmtId="0" fontId="54" fillId="0" borderId="8" xfId="211" applyNumberFormat="1" applyFont="1" applyBorder="1" applyAlignment="1" applyProtection="1">
      <alignment horizontal="centerContinuous"/>
      <protection locked="0"/>
    </xf>
    <xf numFmtId="43" fontId="54" fillId="0" borderId="0" xfId="59" applyFont="1" applyFill="1" applyAlignment="1"/>
    <xf numFmtId="3" fontId="54" fillId="0" borderId="0" xfId="211" applyNumberFormat="1" applyFont="1" applyFill="1" applyBorder="1"/>
    <xf numFmtId="3" fontId="54" fillId="0" borderId="0" xfId="211" applyNumberFormat="1" applyFont="1" applyAlignment="1">
      <alignment horizontal="left"/>
    </xf>
    <xf numFmtId="3" fontId="54" fillId="0" borderId="0" xfId="211" applyNumberFormat="1" applyFont="1" applyAlignment="1">
      <alignment horizontal="fill"/>
    </xf>
    <xf numFmtId="166" fontId="54" fillId="0" borderId="0" xfId="211" applyNumberFormat="1" applyFont="1" applyAlignment="1"/>
    <xf numFmtId="42" fontId="54" fillId="0" borderId="18" xfId="211" applyNumberFormat="1" applyFont="1" applyBorder="1" applyAlignment="1" applyProtection="1">
      <alignment horizontal="right"/>
      <protection locked="0"/>
    </xf>
    <xf numFmtId="170" fontId="85" fillId="0" borderId="0" xfId="0" applyNumberFormat="1" applyFont="1" applyAlignment="1"/>
    <xf numFmtId="174" fontId="85" fillId="0" borderId="0" xfId="0" applyFont="1" applyAlignment="1"/>
    <xf numFmtId="0" fontId="54" fillId="0" borderId="0" xfId="206" applyNumberFormat="1" applyFont="1" applyAlignment="1" applyProtection="1">
      <alignment horizontal="center"/>
      <protection locked="0"/>
    </xf>
    <xf numFmtId="0" fontId="54" fillId="0" borderId="0" xfId="206" applyNumberFormat="1" applyFont="1" applyAlignment="1"/>
    <xf numFmtId="0" fontId="54" fillId="0" borderId="0" xfId="206" applyNumberFormat="1" applyFont="1"/>
    <xf numFmtId="0" fontId="54" fillId="0" borderId="0" xfId="206" applyNumberFormat="1" applyFont="1" applyBorder="1" applyAlignment="1"/>
    <xf numFmtId="166" fontId="54" fillId="0" borderId="0" xfId="206" applyNumberFormat="1" applyFont="1" applyAlignment="1"/>
    <xf numFmtId="0" fontId="54" fillId="0" borderId="0" xfId="211" applyNumberFormat="1" applyFont="1" applyFill="1" applyBorder="1"/>
    <xf numFmtId="0" fontId="54" fillId="0" borderId="0" xfId="206" applyFont="1" applyAlignment="1"/>
    <xf numFmtId="3" fontId="54" fillId="0" borderId="0" xfId="206" applyNumberFormat="1" applyFont="1" applyAlignment="1"/>
    <xf numFmtId="42" fontId="54" fillId="0" borderId="18" xfId="206" applyNumberFormat="1" applyFont="1" applyBorder="1" applyAlignment="1" applyProtection="1">
      <alignment horizontal="right"/>
      <protection locked="0"/>
    </xf>
    <xf numFmtId="0" fontId="54" fillId="0" borderId="0" xfId="211" applyNumberFormat="1" applyFont="1" applyFill="1" applyBorder="1" applyAlignment="1" applyProtection="1">
      <alignment horizontal="center"/>
      <protection locked="0"/>
    </xf>
    <xf numFmtId="174" fontId="54" fillId="0" borderId="0" xfId="211" applyFont="1" applyFill="1" applyBorder="1" applyAlignment="1"/>
    <xf numFmtId="0" fontId="54" fillId="0" borderId="0" xfId="211" applyNumberFormat="1" applyFont="1" applyFill="1" applyBorder="1" applyProtection="1">
      <protection locked="0"/>
    </xf>
    <xf numFmtId="0" fontId="54" fillId="0" borderId="0" xfId="211" applyNumberFormat="1" applyFont="1" applyFill="1" applyBorder="1" applyAlignment="1"/>
    <xf numFmtId="0" fontId="54" fillId="0" borderId="0" xfId="211" applyNumberFormat="1" applyFont="1" applyFill="1" applyBorder="1" applyAlignment="1" applyProtection="1">
      <protection locked="0"/>
    </xf>
    <xf numFmtId="168" fontId="54" fillId="0" borderId="0" xfId="188" applyNumberFormat="1" applyFont="1" applyFill="1" applyBorder="1"/>
    <xf numFmtId="168" fontId="54" fillId="0" borderId="0" xfId="211" applyNumberFormat="1" applyFont="1" applyFill="1" applyBorder="1"/>
    <xf numFmtId="168" fontId="54" fillId="0" borderId="0" xfId="211" applyNumberFormat="1" applyFont="1" applyFill="1" applyBorder="1" applyAlignment="1">
      <alignment horizontal="center"/>
    </xf>
    <xf numFmtId="174" fontId="54" fillId="0" borderId="0" xfId="211" applyFont="1" applyFill="1" applyBorder="1" applyAlignment="1">
      <alignment horizontal="center"/>
    </xf>
    <xf numFmtId="0" fontId="54" fillId="0" borderId="0" xfId="211" applyNumberFormat="1" applyFont="1" applyFill="1" applyBorder="1" applyAlignment="1">
      <alignment horizontal="left"/>
    </xf>
    <xf numFmtId="173" fontId="54" fillId="0" borderId="0" xfId="188" applyNumberFormat="1" applyFont="1" applyFill="1" applyBorder="1" applyAlignment="1"/>
    <xf numFmtId="173" fontId="54" fillId="0" borderId="0" xfId="211" applyNumberFormat="1" applyFont="1" applyFill="1" applyBorder="1" applyProtection="1">
      <protection locked="0"/>
    </xf>
    <xf numFmtId="173" fontId="54" fillId="0" borderId="0" xfId="211" applyNumberFormat="1" applyFont="1" applyFill="1" applyProtection="1">
      <protection locked="0"/>
    </xf>
    <xf numFmtId="173" fontId="54" fillId="0" borderId="0" xfId="211" applyNumberFormat="1" applyFont="1" applyProtection="1">
      <protection locked="0"/>
    </xf>
    <xf numFmtId="169" fontId="54" fillId="0" borderId="0" xfId="211" applyNumberFormat="1" applyFont="1"/>
    <xf numFmtId="0" fontId="54" fillId="0" borderId="0" xfId="211" applyNumberFormat="1" applyFont="1" applyAlignment="1">
      <alignment horizontal="right"/>
    </xf>
    <xf numFmtId="0" fontId="83" fillId="0" borderId="0" xfId="211" applyNumberFormat="1" applyFont="1" applyAlignment="1"/>
    <xf numFmtId="3" fontId="61" fillId="0" borderId="0" xfId="211" applyNumberFormat="1" applyFont="1" applyAlignment="1">
      <alignment horizontal="center"/>
    </xf>
    <xf numFmtId="0" fontId="61" fillId="0" borderId="0" xfId="211" applyNumberFormat="1" applyFont="1" applyAlignment="1" applyProtection="1">
      <alignment horizontal="center"/>
      <protection locked="0"/>
    </xf>
    <xf numFmtId="174" fontId="61" fillId="0" borderId="0" xfId="211" applyFont="1" applyAlignment="1">
      <alignment horizontal="center"/>
    </xf>
    <xf numFmtId="3" fontId="61" fillId="0" borderId="0" xfId="211" applyNumberFormat="1" applyFont="1" applyAlignment="1"/>
    <xf numFmtId="0" fontId="61" fillId="0" borderId="0" xfId="211" applyNumberFormat="1" applyFont="1" applyAlignment="1"/>
    <xf numFmtId="175" fontId="54" fillId="14" borderId="0" xfId="59" applyNumberFormat="1" applyFont="1" applyFill="1" applyAlignment="1"/>
    <xf numFmtId="165" fontId="54" fillId="0" borderId="0" xfId="211" applyNumberFormat="1" applyFont="1" applyAlignment="1"/>
    <xf numFmtId="175" fontId="54" fillId="14" borderId="8" xfId="59" applyNumberFormat="1" applyFont="1" applyFill="1" applyBorder="1" applyAlignment="1"/>
    <xf numFmtId="175" fontId="54" fillId="0" borderId="8" xfId="59" applyNumberFormat="1" applyFont="1" applyBorder="1" applyAlignment="1"/>
    <xf numFmtId="43" fontId="54" fillId="0" borderId="0" xfId="59" applyFont="1" applyAlignment="1">
      <alignment horizontal="center"/>
    </xf>
    <xf numFmtId="164" fontId="54" fillId="0" borderId="0" xfId="211" applyNumberFormat="1" applyFont="1" applyAlignment="1">
      <alignment horizontal="center"/>
    </xf>
    <xf numFmtId="165" fontId="54" fillId="0" borderId="0" xfId="188" applyNumberFormat="1" applyFont="1" applyFill="1" applyAlignment="1">
      <alignment horizontal="right"/>
    </xf>
    <xf numFmtId="175" fontId="54" fillId="14" borderId="0" xfId="59" applyNumberFormat="1" applyFont="1" applyFill="1" applyBorder="1" applyAlignment="1"/>
    <xf numFmtId="185" fontId="54" fillId="0" borderId="0" xfId="59" applyNumberFormat="1" applyFont="1" applyAlignment="1"/>
    <xf numFmtId="3" fontId="54" fillId="0" borderId="0" xfId="206" applyNumberFormat="1" applyFont="1" applyBorder="1" applyAlignment="1"/>
    <xf numFmtId="3" fontId="54" fillId="0" borderId="0" xfId="206" applyNumberFormat="1" applyFont="1" applyFill="1" applyBorder="1" applyAlignment="1"/>
    <xf numFmtId="185" fontId="54" fillId="0" borderId="0" xfId="59" applyNumberFormat="1" applyFont="1" applyFill="1" applyBorder="1" applyAlignment="1"/>
    <xf numFmtId="0" fontId="54" fillId="0" borderId="0" xfId="206" applyFont="1" applyFill="1" applyBorder="1" applyAlignment="1"/>
    <xf numFmtId="3" fontId="54" fillId="0" borderId="0" xfId="206" applyNumberFormat="1" applyFont="1" applyFill="1" applyAlignment="1"/>
    <xf numFmtId="185" fontId="54" fillId="0" borderId="0" xfId="59" applyNumberFormat="1" applyFont="1" applyBorder="1" applyAlignment="1"/>
    <xf numFmtId="3" fontId="54" fillId="0" borderId="0" xfId="211" quotePrefix="1" applyNumberFormat="1" applyFont="1" applyAlignment="1">
      <alignment horizontal="left"/>
    </xf>
    <xf numFmtId="175" fontId="54" fillId="0" borderId="0" xfId="59" applyNumberFormat="1" applyFont="1" applyFill="1" applyAlignment="1"/>
    <xf numFmtId="3" fontId="54" fillId="0" borderId="0" xfId="188" applyNumberFormat="1" applyFont="1" applyFill="1" applyAlignment="1"/>
    <xf numFmtId="0" fontId="54" fillId="0" borderId="0" xfId="188" applyNumberFormat="1" applyFont="1"/>
    <xf numFmtId="175" fontId="54" fillId="0" borderId="18" xfId="59" applyNumberFormat="1" applyFont="1" applyBorder="1" applyAlignment="1"/>
    <xf numFmtId="164" fontId="54" fillId="0" borderId="0" xfId="188" applyNumberFormat="1" applyFont="1" applyAlignment="1">
      <alignment horizontal="center"/>
    </xf>
    <xf numFmtId="3" fontId="54" fillId="0" borderId="0" xfId="188" applyNumberFormat="1" applyFont="1" applyBorder="1" applyAlignment="1"/>
    <xf numFmtId="3" fontId="54" fillId="0" borderId="0" xfId="211" applyNumberFormat="1" applyFont="1" applyAlignment="1">
      <alignment horizontal="right"/>
    </xf>
    <xf numFmtId="0" fontId="54" fillId="0" borderId="0" xfId="206" applyNumberFormat="1" applyFont="1" applyFill="1" applyAlignment="1"/>
    <xf numFmtId="172" fontId="54" fillId="0" borderId="0" xfId="211" applyNumberFormat="1" applyFont="1" applyFill="1" applyAlignment="1">
      <alignment horizontal="left"/>
    </xf>
    <xf numFmtId="184" fontId="54" fillId="0" borderId="0" xfId="59" applyNumberFormat="1" applyFont="1" applyAlignment="1"/>
    <xf numFmtId="184" fontId="54" fillId="0" borderId="0" xfId="59" applyNumberFormat="1" applyFont="1" applyFill="1" applyAlignment="1"/>
    <xf numFmtId="184" fontId="54" fillId="0" borderId="0" xfId="59" applyNumberFormat="1" applyFont="1" applyFill="1" applyBorder="1" applyAlignment="1"/>
    <xf numFmtId="175" fontId="54" fillId="0" borderId="8" xfId="59" applyNumberFormat="1" applyFont="1" applyFill="1" applyBorder="1" applyAlignment="1"/>
    <xf numFmtId="0" fontId="54" fillId="0" borderId="0" xfId="211" applyNumberFormat="1" applyFont="1" applyAlignment="1">
      <alignment wrapText="1"/>
    </xf>
    <xf numFmtId="0" fontId="54" fillId="0" borderId="0" xfId="211" quotePrefix="1" applyNumberFormat="1" applyFont="1" applyAlignment="1">
      <alignment horizontal="left"/>
    </xf>
    <xf numFmtId="175" fontId="54" fillId="0" borderId="0" xfId="59" applyNumberFormat="1" applyFont="1" applyFill="1" applyAlignment="1">
      <alignment horizontal="right"/>
    </xf>
    <xf numFmtId="167" fontId="54" fillId="0" borderId="0" xfId="211" applyNumberFormat="1" applyFont="1" applyAlignment="1"/>
    <xf numFmtId="166" fontId="54" fillId="0" borderId="0" xfId="188" applyNumberFormat="1" applyFont="1" applyAlignment="1">
      <alignment horizontal="center"/>
    </xf>
    <xf numFmtId="164" fontId="54" fillId="0" borderId="0" xfId="211" applyNumberFormat="1" applyFont="1" applyAlignment="1" applyProtection="1">
      <alignment horizontal="left"/>
      <protection locked="0"/>
    </xf>
    <xf numFmtId="175" fontId="54" fillId="0" borderId="14" xfId="59" applyNumberFormat="1" applyFont="1" applyBorder="1" applyAlignment="1"/>
    <xf numFmtId="0" fontId="54" fillId="0" borderId="0" xfId="188" applyNumberFormat="1" applyFont="1" applyAlignment="1"/>
    <xf numFmtId="3" fontId="54" fillId="0" borderId="0" xfId="188" applyNumberFormat="1" applyFont="1" applyFill="1" applyBorder="1" applyAlignment="1"/>
    <xf numFmtId="174" fontId="54" fillId="0" borderId="0" xfId="211" applyFont="1" applyAlignment="1">
      <alignment horizontal="right"/>
    </xf>
    <xf numFmtId="0" fontId="84" fillId="0" borderId="0" xfId="211" applyNumberFormat="1" applyFont="1" applyAlignment="1" applyProtection="1">
      <alignment horizontal="center"/>
      <protection locked="0"/>
    </xf>
    <xf numFmtId="0" fontId="54" fillId="0" borderId="8" xfId="211" applyNumberFormat="1" applyFont="1" applyFill="1" applyBorder="1" applyProtection="1">
      <protection locked="0"/>
    </xf>
    <xf numFmtId="0" fontId="54" fillId="0" borderId="8" xfId="211" applyNumberFormat="1" applyFont="1" applyFill="1" applyBorder="1"/>
    <xf numFmtId="3" fontId="54" fillId="0" borderId="0" xfId="211" applyNumberFormat="1" applyFont="1" applyFill="1" applyAlignment="1">
      <alignment horizontal="center"/>
    </xf>
    <xf numFmtId="49" fontId="54" fillId="0" borderId="0" xfId="211" applyNumberFormat="1" applyFont="1" applyFill="1"/>
    <xf numFmtId="49" fontId="54" fillId="0" borderId="0" xfId="211" applyNumberFormat="1" applyFont="1" applyFill="1" applyAlignment="1"/>
    <xf numFmtId="49" fontId="54" fillId="0" borderId="0" xfId="211" applyNumberFormat="1" applyFont="1" applyFill="1" applyAlignment="1">
      <alignment horizontal="center"/>
    </xf>
    <xf numFmtId="184" fontId="54" fillId="0" borderId="0" xfId="59" applyNumberFormat="1" applyFont="1" applyFill="1" applyAlignment="1">
      <alignment horizontal="right"/>
    </xf>
    <xf numFmtId="3" fontId="54" fillId="0" borderId="8" xfId="211" applyNumberFormat="1" applyFont="1" applyBorder="1" applyAlignment="1"/>
    <xf numFmtId="43" fontId="54" fillId="0" borderId="0" xfId="59" applyNumberFormat="1" applyFont="1" applyAlignment="1"/>
    <xf numFmtId="4" fontId="54" fillId="0" borderId="0" xfId="211" applyNumberFormat="1" applyFont="1" applyAlignment="1"/>
    <xf numFmtId="3" fontId="54" fillId="0" borderId="0" xfId="188" applyNumberFormat="1" applyFont="1" applyBorder="1" applyAlignment="1">
      <alignment horizontal="center"/>
    </xf>
    <xf numFmtId="0" fontId="54" fillId="0" borderId="8" xfId="188" applyNumberFormat="1" applyFont="1" applyBorder="1" applyAlignment="1">
      <alignment horizontal="center"/>
    </xf>
    <xf numFmtId="0" fontId="54" fillId="0" borderId="0" xfId="188" applyNumberFormat="1" applyFont="1" applyAlignment="1">
      <alignment horizontal="center"/>
    </xf>
    <xf numFmtId="166" fontId="54" fillId="0" borderId="0" xfId="211" applyNumberFormat="1" applyFont="1" applyAlignment="1" applyProtection="1">
      <alignment horizontal="center"/>
      <protection locked="0"/>
    </xf>
    <xf numFmtId="185" fontId="54" fillId="0" borderId="0" xfId="59" applyNumberFormat="1" applyFont="1" applyAlignment="1">
      <alignment horizontal="center"/>
    </xf>
    <xf numFmtId="0" fontId="54" fillId="0" borderId="8" xfId="211" applyNumberFormat="1" applyFont="1" applyBorder="1" applyAlignment="1"/>
    <xf numFmtId="174" fontId="54" fillId="0" borderId="0" xfId="211" applyFont="1" applyFill="1" applyAlignment="1">
      <alignment horizontal="center"/>
    </xf>
    <xf numFmtId="3" fontId="54" fillId="0" borderId="0" xfId="211" quotePrefix="1" applyNumberFormat="1" applyFont="1" applyAlignment="1"/>
    <xf numFmtId="175" fontId="54" fillId="0" borderId="0" xfId="59" applyNumberFormat="1" applyFont="1" applyFill="1" applyAlignment="1">
      <alignment horizontal="center"/>
    </xf>
    <xf numFmtId="0" fontId="54" fillId="0" borderId="0" xfId="211" applyNumberFormat="1" applyFont="1" applyBorder="1" applyAlignment="1" applyProtection="1">
      <alignment horizontal="center"/>
      <protection locked="0"/>
    </xf>
    <xf numFmtId="0" fontId="89" fillId="0" borderId="0" xfId="211" applyNumberFormat="1" applyFont="1" applyProtection="1">
      <protection locked="0"/>
    </xf>
    <xf numFmtId="174" fontId="89" fillId="0" borderId="0" xfId="211" applyFont="1" applyAlignment="1"/>
    <xf numFmtId="174" fontId="54" fillId="0" borderId="0" xfId="211" applyFont="1" applyFill="1" applyAlignment="1" applyProtection="1"/>
    <xf numFmtId="179" fontId="54" fillId="14" borderId="0" xfId="59" applyNumberFormat="1" applyFont="1" applyFill="1" applyBorder="1" applyProtection="1">
      <protection locked="0"/>
    </xf>
    <xf numFmtId="38" fontId="54" fillId="0" borderId="0" xfId="211" applyNumberFormat="1" applyFont="1" applyAlignment="1" applyProtection="1"/>
    <xf numFmtId="174" fontId="54" fillId="0" borderId="8" xfId="211" applyFont="1" applyBorder="1" applyAlignment="1"/>
    <xf numFmtId="174" fontId="54" fillId="0" borderId="0" xfId="211" applyFont="1" applyBorder="1" applyAlignment="1"/>
    <xf numFmtId="0" fontId="54" fillId="0" borderId="0" xfId="211" applyNumberFormat="1" applyFont="1" applyBorder="1" applyProtection="1">
      <protection locked="0"/>
    </xf>
    <xf numFmtId="38" fontId="54" fillId="0" borderId="0" xfId="211" applyNumberFormat="1" applyFont="1" applyAlignment="1"/>
    <xf numFmtId="179" fontId="54" fillId="0" borderId="0" xfId="59" applyNumberFormat="1" applyFont="1" applyFill="1" applyBorder="1" applyProtection="1"/>
    <xf numFmtId="170" fontId="54" fillId="0" borderId="0" xfId="211" applyNumberFormat="1" applyFont="1" applyFill="1" applyBorder="1" applyProtection="1"/>
    <xf numFmtId="168" fontId="54" fillId="0" borderId="0" xfId="211" applyNumberFormat="1" applyFont="1" applyProtection="1">
      <protection locked="0"/>
    </xf>
    <xf numFmtId="175" fontId="54" fillId="14" borderId="0" xfId="59" applyNumberFormat="1" applyFont="1" applyFill="1" applyBorder="1" applyProtection="1"/>
    <xf numFmtId="1" fontId="54" fillId="0" borderId="0" xfId="211" applyNumberFormat="1" applyFont="1" applyFill="1" applyProtection="1"/>
    <xf numFmtId="1" fontId="54" fillId="0" borderId="0" xfId="211" applyNumberFormat="1" applyFont="1" applyFill="1" applyAlignment="1" applyProtection="1"/>
    <xf numFmtId="0" fontId="54" fillId="0" borderId="0" xfId="211" applyNumberFormat="1" applyFont="1" applyAlignment="1" applyProtection="1">
      <alignment horizontal="left"/>
      <protection locked="0"/>
    </xf>
    <xf numFmtId="175" fontId="54" fillId="14" borderId="0" xfId="59" applyNumberFormat="1" applyFont="1" applyFill="1" applyBorder="1" applyAlignment="1" applyProtection="1">
      <protection locked="0"/>
    </xf>
    <xf numFmtId="3" fontId="54" fillId="0" borderId="0" xfId="211" applyNumberFormat="1" applyFont="1" applyAlignment="1" applyProtection="1"/>
    <xf numFmtId="0" fontId="54" fillId="0" borderId="8" xfId="188" applyNumberFormat="1" applyFont="1" applyBorder="1" applyAlignment="1">
      <alignment horizontal="left" vertical="center" wrapText="1"/>
    </xf>
    <xf numFmtId="3" fontId="54" fillId="0" borderId="0" xfId="211" applyNumberFormat="1" applyFont="1" applyFill="1" applyAlignment="1" applyProtection="1">
      <alignment horizontal="right"/>
      <protection locked="0"/>
    </xf>
    <xf numFmtId="175" fontId="54" fillId="0" borderId="0" xfId="59" applyNumberFormat="1" applyFont="1" applyFill="1" applyBorder="1" applyAlignment="1" applyProtection="1"/>
    <xf numFmtId="3" fontId="54" fillId="0" borderId="0" xfId="211" applyNumberFormat="1" applyFont="1" applyFill="1" applyAlignment="1" applyProtection="1"/>
    <xf numFmtId="174" fontId="54" fillId="0" borderId="0" xfId="211" applyNumberFormat="1" applyFont="1" applyAlignment="1" applyProtection="1">
      <protection locked="0"/>
    </xf>
    <xf numFmtId="170" fontId="54" fillId="0" borderId="0" xfId="211" applyNumberFormat="1" applyFont="1" applyFill="1" applyBorder="1" applyAlignment="1" applyProtection="1"/>
    <xf numFmtId="170" fontId="54" fillId="0" borderId="0" xfId="211" applyNumberFormat="1" applyFont="1" applyAlignment="1" applyProtection="1">
      <alignment horizontal="right"/>
      <protection locked="0"/>
    </xf>
    <xf numFmtId="170" fontId="54" fillId="0" borderId="0" xfId="211" applyNumberFormat="1" applyFont="1" applyProtection="1">
      <protection locked="0"/>
    </xf>
    <xf numFmtId="0" fontId="54" fillId="0" borderId="0" xfId="211" applyNumberFormat="1" applyFont="1" applyAlignment="1" applyProtection="1">
      <alignment horizontal="left" indent="8"/>
      <protection locked="0"/>
    </xf>
    <xf numFmtId="3" fontId="54" fillId="0" borderId="0" xfId="211" applyNumberFormat="1" applyFont="1" applyAlignment="1">
      <alignment vertical="top" wrapText="1"/>
    </xf>
    <xf numFmtId="0" fontId="54" fillId="0" borderId="0" xfId="211" applyNumberFormat="1" applyFont="1" applyAlignment="1" applyProtection="1">
      <alignment vertical="top" wrapText="1"/>
      <protection locked="0"/>
    </xf>
    <xf numFmtId="174" fontId="54" fillId="0" borderId="0" xfId="0" applyFont="1" applyAlignment="1">
      <alignment horizontal="left"/>
    </xf>
    <xf numFmtId="177" fontId="61" fillId="0" borderId="0" xfId="201" quotePrefix="1" applyNumberFormat="1" applyFont="1" applyFill="1" applyBorder="1" applyAlignment="1">
      <alignment horizontal="center"/>
    </xf>
    <xf numFmtId="174" fontId="54" fillId="0" borderId="0" xfId="211" applyFont="1" applyAlignment="1">
      <alignment horizontal="center"/>
    </xf>
    <xf numFmtId="174" fontId="54" fillId="0" borderId="0" xfId="201" applyFont="1" applyFill="1" applyBorder="1" applyAlignment="1">
      <alignment horizontal="left"/>
    </xf>
    <xf numFmtId="10" fontId="54" fillId="0" borderId="0" xfId="266" applyNumberFormat="1" applyFont="1" applyAlignment="1"/>
    <xf numFmtId="2" fontId="54" fillId="0" borderId="0" xfId="0" applyNumberFormat="1" applyFont="1" applyAlignment="1">
      <alignment horizontal="center"/>
    </xf>
    <xf numFmtId="2" fontId="54" fillId="0" borderId="0" xfId="0" applyNumberFormat="1" applyFont="1" applyAlignment="1"/>
    <xf numFmtId="0" fontId="54" fillId="0" borderId="0" xfId="0" applyNumberFormat="1" applyFont="1" applyAlignment="1"/>
    <xf numFmtId="10" fontId="54" fillId="0" borderId="0" xfId="266" applyNumberFormat="1" applyFont="1" applyAlignment="1">
      <alignment horizontal="center"/>
    </xf>
    <xf numFmtId="0" fontId="54" fillId="0" borderId="0" xfId="187" applyFont="1" applyFill="1" applyBorder="1" applyAlignment="1">
      <alignment horizontal="center"/>
    </xf>
    <xf numFmtId="174" fontId="54" fillId="0" borderId="0" xfId="0" applyFont="1"/>
    <xf numFmtId="174" fontId="54" fillId="0" borderId="0" xfId="0" applyFont="1" applyFill="1" applyAlignment="1"/>
    <xf numFmtId="174" fontId="54" fillId="0" borderId="0" xfId="0" applyFont="1" applyFill="1"/>
    <xf numFmtId="174" fontId="54" fillId="0" borderId="0" xfId="0" applyFont="1" applyFill="1" applyBorder="1"/>
    <xf numFmtId="176" fontId="54" fillId="0" borderId="0" xfId="93" applyNumberFormat="1" applyFont="1" applyFill="1" applyBorder="1"/>
    <xf numFmtId="174" fontId="54" fillId="0" borderId="1" xfId="0" applyFont="1" applyFill="1" applyBorder="1"/>
    <xf numFmtId="176" fontId="54" fillId="0" borderId="1" xfId="93" applyNumberFormat="1" applyFont="1" applyFill="1" applyBorder="1"/>
    <xf numFmtId="174" fontId="54" fillId="0" borderId="0" xfId="0" applyFont="1" applyAlignment="1">
      <alignment horizontal="center"/>
    </xf>
    <xf numFmtId="0" fontId="54" fillId="0" borderId="0" xfId="212" applyFont="1" applyFill="1"/>
    <xf numFmtId="174" fontId="54" fillId="0" borderId="0" xfId="0" applyFont="1" applyAlignment="1">
      <alignment horizontal="right"/>
    </xf>
    <xf numFmtId="174" fontId="16" fillId="0" borderId="0" xfId="201" applyFont="1" applyAlignment="1"/>
    <xf numFmtId="174" fontId="21" fillId="0" borderId="0" xfId="201" applyFont="1" applyAlignment="1"/>
    <xf numFmtId="174" fontId="21" fillId="0" borderId="0" xfId="201" quotePrefix="1" applyFont="1" applyAlignment="1">
      <alignment horizontal="left"/>
    </xf>
    <xf numFmtId="174" fontId="94" fillId="0" borderId="0" xfId="201" quotePrefix="1" applyFont="1" applyAlignment="1">
      <alignment horizontal="left"/>
    </xf>
    <xf numFmtId="174" fontId="21" fillId="0" borderId="0" xfId="201" quotePrefix="1" applyFont="1" applyBorder="1" applyAlignment="1">
      <alignment horizontal="left"/>
    </xf>
    <xf numFmtId="174" fontId="21" fillId="0" borderId="0" xfId="201" applyFont="1" applyBorder="1" applyAlignment="1"/>
    <xf numFmtId="0" fontId="54" fillId="0" borderId="0" xfId="0" applyNumberFormat="1" applyFont="1" applyAlignment="1">
      <alignment horizontal="center"/>
    </xf>
    <xf numFmtId="0" fontId="54" fillId="0" borderId="0" xfId="0" applyNumberFormat="1" applyFont="1" applyAlignment="1">
      <alignment horizontal="center" wrapText="1"/>
    </xf>
    <xf numFmtId="0" fontId="83" fillId="0" borderId="0" xfId="0" applyNumberFormat="1" applyFont="1" applyAlignment="1">
      <alignment horizontal="center"/>
    </xf>
    <xf numFmtId="174" fontId="83" fillId="0" borderId="0" xfId="0" applyFont="1" applyAlignment="1">
      <alignment horizontal="center"/>
    </xf>
    <xf numFmtId="44" fontId="83" fillId="0" borderId="0" xfId="0" applyNumberFormat="1" applyFont="1" applyBorder="1" applyAlignment="1"/>
    <xf numFmtId="0" fontId="54" fillId="0" borderId="0" xfId="211" applyNumberFormat="1" applyFont="1" applyFill="1" applyAlignment="1" applyProtection="1">
      <alignment vertical="top" wrapText="1"/>
      <protection locked="0"/>
    </xf>
    <xf numFmtId="0" fontId="54" fillId="0" borderId="23" xfId="201" applyNumberFormat="1" applyFont="1" applyFill="1" applyBorder="1"/>
    <xf numFmtId="0" fontId="54" fillId="0" borderId="7" xfId="201" applyNumberFormat="1" applyFont="1" applyFill="1" applyBorder="1" applyAlignment="1">
      <alignment horizontal="center" wrapText="1"/>
    </xf>
    <xf numFmtId="175" fontId="0" fillId="0" borderId="0" xfId="59" applyNumberFormat="1" applyFont="1" applyAlignment="1"/>
    <xf numFmtId="0" fontId="21" fillId="0" borderId="0" xfId="201" applyNumberFormat="1" applyFont="1" applyFill="1" applyBorder="1" applyAlignment="1" applyProtection="1">
      <protection locked="0"/>
    </xf>
    <xf numFmtId="0" fontId="21" fillId="0" borderId="0" xfId="201" applyNumberFormat="1" applyFont="1" applyFill="1" applyBorder="1" applyAlignment="1" applyProtection="1">
      <alignment horizontal="center"/>
      <protection locked="0"/>
    </xf>
    <xf numFmtId="3" fontId="21" fillId="0" borderId="0" xfId="201" applyNumberFormat="1" applyFont="1" applyFill="1" applyBorder="1" applyAlignment="1"/>
    <xf numFmtId="0" fontId="21" fillId="0" borderId="0" xfId="201" applyNumberFormat="1" applyFont="1" applyFill="1" applyBorder="1" applyProtection="1">
      <protection locked="0"/>
    </xf>
    <xf numFmtId="174" fontId="34" fillId="0" borderId="0" xfId="201" applyFill="1" applyBorder="1" applyAlignment="1"/>
    <xf numFmtId="0" fontId="21" fillId="0" borderId="0" xfId="201" applyNumberFormat="1" applyFont="1" applyFill="1" applyBorder="1"/>
    <xf numFmtId="174" fontId="44" fillId="0" borderId="0" xfId="0" applyFont="1" applyAlignment="1"/>
    <xf numFmtId="43" fontId="44" fillId="0" borderId="0" xfId="59" applyFont="1" applyAlignment="1"/>
    <xf numFmtId="175" fontId="44" fillId="0" borderId="0" xfId="59" applyNumberFormat="1" applyFont="1" applyAlignment="1" applyProtection="1">
      <alignment horizontal="center"/>
      <protection locked="0"/>
    </xf>
    <xf numFmtId="0" fontId="44" fillId="0" borderId="0" xfId="211" applyNumberFormat="1" applyFont="1" applyAlignment="1" applyProtection="1">
      <protection locked="0"/>
    </xf>
    <xf numFmtId="3" fontId="44" fillId="0" borderId="0" xfId="211" applyNumberFormat="1" applyFont="1" applyAlignment="1"/>
    <xf numFmtId="3" fontId="44" fillId="0" borderId="8" xfId="211" applyNumberFormat="1" applyFont="1" applyBorder="1" applyAlignment="1">
      <alignment horizontal="center"/>
    </xf>
    <xf numFmtId="170" fontId="44" fillId="0" borderId="0" xfId="0" applyNumberFormat="1" applyFont="1" applyAlignment="1"/>
    <xf numFmtId="0" fontId="44" fillId="0" borderId="0" xfId="211" applyNumberFormat="1" applyFont="1" applyAlignment="1"/>
    <xf numFmtId="3" fontId="44" fillId="0" borderId="0" xfId="211" applyNumberFormat="1" applyFont="1" applyAlignment="1">
      <alignment horizontal="center"/>
    </xf>
    <xf numFmtId="0" fontId="44" fillId="0" borderId="8" xfId="211" applyNumberFormat="1" applyFont="1" applyBorder="1" applyAlignment="1" applyProtection="1">
      <alignment horizontal="center"/>
      <protection locked="0"/>
    </xf>
    <xf numFmtId="174" fontId="44" fillId="0" borderId="0" xfId="211" applyFont="1" applyFill="1" applyAlignment="1"/>
    <xf numFmtId="43" fontId="44" fillId="14" borderId="0" xfId="59" applyFont="1" applyFill="1" applyAlignment="1">
      <alignment horizontal="center"/>
    </xf>
    <xf numFmtId="174" fontId="44" fillId="0" borderId="0" xfId="211" applyFont="1" applyAlignment="1"/>
    <xf numFmtId="43" fontId="44" fillId="0" borderId="8" xfId="59" applyFont="1" applyBorder="1" applyAlignment="1">
      <alignment horizontal="center"/>
    </xf>
    <xf numFmtId="43" fontId="44" fillId="0" borderId="0" xfId="59" applyFont="1" applyFill="1" applyAlignment="1">
      <alignment horizontal="center"/>
    </xf>
    <xf numFmtId="3" fontId="44" fillId="0" borderId="0" xfId="211" applyNumberFormat="1" applyFont="1" applyFill="1" applyAlignment="1"/>
    <xf numFmtId="166" fontId="44" fillId="0" borderId="0" xfId="211" applyNumberFormat="1" applyFont="1" applyAlignment="1">
      <alignment horizontal="center"/>
    </xf>
    <xf numFmtId="164" fontId="44" fillId="0" borderId="0" xfId="211" applyNumberFormat="1" applyFont="1" applyAlignment="1">
      <alignment horizontal="left"/>
    </xf>
    <xf numFmtId="0" fontId="44" fillId="0" borderId="0" xfId="211" applyNumberFormat="1" applyFont="1" applyFill="1" applyAlignment="1"/>
    <xf numFmtId="164" fontId="44" fillId="0" borderId="0" xfId="211" applyNumberFormat="1" applyFont="1" applyFill="1" applyAlignment="1">
      <alignment horizontal="left"/>
    </xf>
    <xf numFmtId="43" fontId="44" fillId="0" borderId="0" xfId="59" applyFont="1" applyFill="1" applyAlignment="1">
      <alignment horizontal="right"/>
    </xf>
    <xf numFmtId="175" fontId="44" fillId="0" borderId="0" xfId="59" applyNumberFormat="1" applyFont="1" applyBorder="1" applyAlignment="1"/>
    <xf numFmtId="10" fontId="44" fillId="0" borderId="0" xfId="211" applyNumberFormat="1" applyFont="1" applyFill="1" applyAlignment="1">
      <alignment horizontal="left"/>
    </xf>
    <xf numFmtId="3" fontId="44" fillId="0" borderId="0" xfId="188" applyNumberFormat="1" applyFont="1" applyAlignment="1"/>
    <xf numFmtId="166" fontId="44" fillId="0" borderId="0" xfId="188" applyNumberFormat="1" applyFont="1" applyAlignment="1"/>
    <xf numFmtId="0" fontId="44" fillId="0" borderId="0" xfId="188" applyFont="1" applyAlignment="1"/>
    <xf numFmtId="164" fontId="44" fillId="0" borderId="0" xfId="211" applyNumberFormat="1" applyFont="1" applyFill="1" applyAlignment="1" applyProtection="1">
      <alignment horizontal="left"/>
      <protection locked="0"/>
    </xf>
    <xf numFmtId="43" fontId="44" fillId="0" borderId="1" xfId="59" applyFont="1" applyBorder="1" applyAlignment="1"/>
    <xf numFmtId="0" fontId="54" fillId="0" borderId="0" xfId="212" applyFont="1" applyAlignment="1">
      <alignment horizontal="center"/>
    </xf>
    <xf numFmtId="0" fontId="54" fillId="0" borderId="0" xfId="212" applyFont="1" applyAlignment="1">
      <alignment horizontal="center" wrapText="1"/>
    </xf>
    <xf numFmtId="0" fontId="54" fillId="0" borderId="0" xfId="206" applyFont="1" applyFill="1" applyBorder="1" applyAlignment="1">
      <alignment horizontal="center" wrapText="1"/>
    </xf>
    <xf numFmtId="43" fontId="54" fillId="14" borderId="0" xfId="59" applyFont="1" applyFill="1"/>
    <xf numFmtId="49" fontId="54" fillId="0" borderId="0" xfId="0" applyNumberFormat="1" applyFont="1" applyAlignment="1">
      <alignment horizontal="center"/>
    </xf>
    <xf numFmtId="0" fontId="54" fillId="0" borderId="0" xfId="192" applyFont="1" applyFill="1" applyAlignment="1">
      <alignment horizontal="center" wrapText="1"/>
    </xf>
    <xf numFmtId="0" fontId="54" fillId="0" borderId="0" xfId="211" applyNumberFormat="1" applyFont="1" applyFill="1" applyAlignment="1" applyProtection="1">
      <alignment vertical="top"/>
      <protection locked="0"/>
    </xf>
    <xf numFmtId="174" fontId="54" fillId="0" borderId="0" xfId="211" applyFont="1" applyFill="1" applyAlignment="1">
      <alignment vertical="top" wrapText="1"/>
    </xf>
    <xf numFmtId="0" fontId="54" fillId="0" borderId="0" xfId="188" applyFont="1" applyFill="1" applyAlignment="1">
      <alignment vertical="top" wrapText="1"/>
    </xf>
    <xf numFmtId="0" fontId="54" fillId="0" borderId="0" xfId="188" applyNumberFormat="1" applyFont="1" applyAlignment="1">
      <alignment vertical="top"/>
    </xf>
    <xf numFmtId="0" fontId="54" fillId="0" borderId="0" xfId="211" applyNumberFormat="1" applyFont="1" applyAlignment="1" applyProtection="1">
      <alignment vertical="top"/>
      <protection locked="0"/>
    </xf>
    <xf numFmtId="170" fontId="54" fillId="0" borderId="0" xfId="211" applyNumberFormat="1" applyFont="1" applyFill="1" applyBorder="1" applyAlignment="1" applyProtection="1">
      <alignment vertical="top"/>
    </xf>
    <xf numFmtId="3" fontId="54" fillId="0" borderId="0" xfId="211" applyNumberFormat="1" applyFont="1" applyAlignment="1" applyProtection="1">
      <alignment vertical="top"/>
    </xf>
    <xf numFmtId="3" fontId="54" fillId="0" borderId="0" xfId="211" applyNumberFormat="1" applyFont="1" applyFill="1" applyAlignment="1" applyProtection="1">
      <alignment vertical="top"/>
    </xf>
    <xf numFmtId="174" fontId="54" fillId="0" borderId="0" xfId="0" applyFont="1" applyAlignment="1">
      <alignment vertical="top"/>
    </xf>
    <xf numFmtId="0" fontId="14" fillId="0" borderId="0" xfId="187" applyFont="1" applyBorder="1"/>
    <xf numFmtId="0" fontId="14" fillId="0" borderId="19" xfId="187" applyFont="1" applyBorder="1" applyAlignment="1">
      <alignment horizontal="center"/>
    </xf>
    <xf numFmtId="0" fontId="14" fillId="0" borderId="0" xfId="187" applyFont="1" applyBorder="1" applyAlignment="1">
      <alignment horizontal="center"/>
    </xf>
    <xf numFmtId="0" fontId="14" fillId="0" borderId="0" xfId="187" applyFont="1" applyBorder="1" applyAlignment="1"/>
    <xf numFmtId="0" fontId="95" fillId="0" borderId="0" xfId="187" applyFont="1" applyBorder="1" applyAlignment="1">
      <alignment horizontal="left"/>
    </xf>
    <xf numFmtId="1" fontId="54" fillId="0" borderId="0" xfId="0" applyNumberFormat="1" applyFont="1" applyFill="1" applyAlignment="1">
      <alignment horizontal="center"/>
    </xf>
    <xf numFmtId="49" fontId="54" fillId="0" borderId="0" xfId="0" applyNumberFormat="1" applyFont="1" applyFill="1" applyAlignment="1">
      <alignment horizontal="center"/>
    </xf>
    <xf numFmtId="0" fontId="54" fillId="0" borderId="0" xfId="212" applyFont="1" applyFill="1" applyAlignment="1">
      <alignment horizontal="center"/>
    </xf>
    <xf numFmtId="0" fontId="54" fillId="0" borderId="0" xfId="212" applyFont="1" applyFill="1" applyAlignment="1">
      <alignment horizontal="center" wrapText="1"/>
    </xf>
    <xf numFmtId="175" fontId="44" fillId="0" borderId="0" xfId="59" applyNumberFormat="1" applyFont="1" applyAlignment="1"/>
    <xf numFmtId="174" fontId="96" fillId="0" borderId="0" xfId="0" applyFont="1" applyAlignment="1"/>
    <xf numFmtId="0" fontId="39" fillId="0" borderId="0" xfId="185" applyFont="1" applyAlignment="1">
      <alignment horizontal="center"/>
    </xf>
    <xf numFmtId="175" fontId="54" fillId="0" borderId="0" xfId="59" applyNumberFormat="1" applyFont="1" applyAlignment="1">
      <alignment horizontal="right"/>
    </xf>
    <xf numFmtId="175" fontId="54" fillId="0" borderId="8" xfId="59" applyNumberFormat="1" applyFont="1" applyBorder="1" applyAlignment="1">
      <alignment horizontal="right"/>
    </xf>
    <xf numFmtId="43" fontId="44" fillId="0" borderId="0" xfId="59" applyFont="1" applyAlignment="1">
      <alignment horizontal="right"/>
    </xf>
    <xf numFmtId="174" fontId="54" fillId="0" borderId="0" xfId="0" applyFont="1" applyFill="1" applyAlignment="1">
      <alignment horizontal="center"/>
    </xf>
    <xf numFmtId="174" fontId="21" fillId="0" borderId="0" xfId="201" applyFont="1" applyAlignment="1">
      <alignment horizontal="center"/>
    </xf>
    <xf numFmtId="174" fontId="0" fillId="0" borderId="0" xfId="0" applyFont="1" applyAlignment="1">
      <alignment horizontal="center"/>
    </xf>
    <xf numFmtId="0" fontId="21" fillId="0" borderId="0" xfId="201" applyNumberFormat="1" applyFont="1" applyFill="1" applyBorder="1" applyAlignment="1">
      <alignment horizontal="center"/>
    </xf>
    <xf numFmtId="175" fontId="54" fillId="0" borderId="11" xfId="59" applyNumberFormat="1" applyFont="1" applyFill="1" applyBorder="1" applyAlignment="1"/>
    <xf numFmtId="175" fontId="54" fillId="0" borderId="15" xfId="59" applyNumberFormat="1" applyFont="1" applyFill="1" applyBorder="1" applyAlignment="1"/>
    <xf numFmtId="184" fontId="21" fillId="0" borderId="0" xfId="59" applyNumberFormat="1" applyFont="1" applyFill="1" applyAlignment="1">
      <alignment horizontal="right"/>
    </xf>
    <xf numFmtId="43" fontId="54" fillId="0" borderId="0" xfId="59" applyFont="1" applyAlignment="1">
      <alignment horizontal="fill"/>
    </xf>
    <xf numFmtId="0" fontId="54" fillId="0" borderId="0" xfId="188" applyNumberFormat="1" applyFont="1" applyFill="1" applyAlignment="1">
      <alignment vertical="top"/>
    </xf>
    <xf numFmtId="179" fontId="54" fillId="0" borderId="8" xfId="59" applyNumberFormat="1" applyFont="1" applyFill="1" applyBorder="1" applyProtection="1">
      <protection locked="0"/>
    </xf>
    <xf numFmtId="175" fontId="54" fillId="0" borderId="8" xfId="59" applyNumberFormat="1" applyFont="1" applyFill="1" applyBorder="1" applyAlignment="1" applyProtection="1">
      <protection locked="0"/>
    </xf>
    <xf numFmtId="49" fontId="54" fillId="0" borderId="0" xfId="0" applyNumberFormat="1" applyFont="1" applyAlignment="1">
      <alignment horizontal="center" vertical="center" wrapText="1"/>
    </xf>
    <xf numFmtId="174" fontId="14" fillId="0" borderId="0" xfId="201" applyFont="1" applyFill="1" applyBorder="1" applyAlignment="1"/>
    <xf numFmtId="174" fontId="14" fillId="0" borderId="8" xfId="201" applyFont="1" applyFill="1" applyBorder="1" applyAlignment="1"/>
    <xf numFmtId="174" fontId="14" fillId="0" borderId="0" xfId="201" applyFont="1" applyFill="1" applyBorder="1" applyAlignment="1">
      <alignment horizontal="center" vertical="top"/>
    </xf>
    <xf numFmtId="3" fontId="54" fillId="0" borderId="0" xfId="211" applyNumberFormat="1" applyFont="1" applyFill="1" applyBorder="1" applyAlignment="1">
      <alignment horizontal="center"/>
    </xf>
    <xf numFmtId="3" fontId="54" fillId="0" borderId="0" xfId="211" applyNumberFormat="1" applyFont="1" applyBorder="1" applyAlignment="1">
      <alignment horizontal="center"/>
    </xf>
    <xf numFmtId="3" fontId="44" fillId="0" borderId="0" xfId="0" applyNumberFormat="1" applyFont="1" applyAlignment="1"/>
    <xf numFmtId="3" fontId="44" fillId="0" borderId="8" xfId="0" applyNumberFormat="1" applyFont="1" applyBorder="1" applyAlignment="1">
      <alignment horizontal="center"/>
    </xf>
    <xf numFmtId="3" fontId="44" fillId="0" borderId="0" xfId="0" applyNumberFormat="1" applyFont="1" applyFill="1" applyAlignment="1"/>
    <xf numFmtId="0" fontId="44" fillId="0" borderId="0" xfId="0" applyNumberFormat="1" applyFont="1" applyProtection="1">
      <protection locked="0"/>
    </xf>
    <xf numFmtId="3" fontId="44" fillId="0" borderId="0" xfId="0" applyNumberFormat="1" applyFont="1" applyAlignment="1">
      <alignment horizontal="center"/>
    </xf>
    <xf numFmtId="3" fontId="54" fillId="0" borderId="0" xfId="188" applyNumberFormat="1" applyFont="1" applyAlignment="1">
      <alignment wrapText="1"/>
    </xf>
    <xf numFmtId="174" fontId="100" fillId="0" borderId="0" xfId="201" applyFont="1" applyFill="1" applyBorder="1" applyAlignment="1"/>
    <xf numFmtId="175" fontId="0" fillId="0" borderId="0" xfId="59" applyNumberFormat="1" applyFont="1" applyAlignment="1">
      <alignment horizontal="center"/>
    </xf>
    <xf numFmtId="1" fontId="21" fillId="0" borderId="0" xfId="201" applyNumberFormat="1" applyFont="1" applyAlignment="1">
      <alignment horizontal="left"/>
    </xf>
    <xf numFmtId="174" fontId="21" fillId="0" borderId="0" xfId="201" applyFont="1" applyAlignment="1">
      <alignment horizontal="left"/>
    </xf>
    <xf numFmtId="174" fontId="44" fillId="0" borderId="0" xfId="211" applyFont="1" applyFill="1" applyAlignment="1">
      <alignment wrapText="1"/>
    </xf>
    <xf numFmtId="175" fontId="44" fillId="0" borderId="0" xfId="59" applyNumberFormat="1" applyFont="1" applyAlignment="1">
      <alignment horizontal="left" indent="2"/>
    </xf>
    <xf numFmtId="184" fontId="44" fillId="0" borderId="0" xfId="59" applyNumberFormat="1" applyFont="1" applyAlignment="1"/>
    <xf numFmtId="0" fontId="44" fillId="0" borderId="0" xfId="201" applyNumberFormat="1" applyFont="1" applyFill="1" applyAlignment="1">
      <alignment horizontal="right"/>
    </xf>
    <xf numFmtId="43" fontId="44" fillId="0" borderId="1" xfId="59" applyFont="1" applyBorder="1" applyAlignment="1">
      <alignment horizontal="right"/>
    </xf>
    <xf numFmtId="0" fontId="83" fillId="0" borderId="0" xfId="192" applyFont="1" applyFill="1" applyBorder="1" applyAlignment="1">
      <alignment horizontal="center" vertical="center" wrapText="1"/>
    </xf>
    <xf numFmtId="0" fontId="83" fillId="0" borderId="0" xfId="192" applyFont="1" applyFill="1" applyBorder="1" applyAlignment="1">
      <alignment horizontal="center"/>
    </xf>
    <xf numFmtId="174" fontId="84" fillId="0" borderId="0" xfId="0" applyFont="1" applyFill="1" applyBorder="1" applyAlignment="1">
      <alignment horizontal="center"/>
    </xf>
    <xf numFmtId="43" fontId="91" fillId="0" borderId="0" xfId="59" applyFont="1" applyFill="1" applyBorder="1"/>
    <xf numFmtId="176" fontId="83" fillId="0" borderId="0" xfId="93" applyNumberFormat="1" applyFont="1" applyFill="1" applyBorder="1"/>
    <xf numFmtId="0" fontId="83" fillId="0" borderId="0" xfId="192" applyFont="1" applyFill="1" applyBorder="1"/>
    <xf numFmtId="174" fontId="54" fillId="0" borderId="0" xfId="0" applyFont="1" applyFill="1" applyBorder="1" applyAlignment="1"/>
    <xf numFmtId="0" fontId="54" fillId="0" borderId="0" xfId="208" applyNumberFormat="1" applyFont="1" applyFill="1" applyBorder="1" applyAlignment="1" applyProtection="1">
      <alignment horizontal="center"/>
      <protection locked="0"/>
    </xf>
    <xf numFmtId="175" fontId="54" fillId="0" borderId="8" xfId="59" applyNumberFormat="1" applyFont="1" applyFill="1" applyBorder="1" applyAlignment="1">
      <alignment horizontal="center"/>
    </xf>
    <xf numFmtId="0" fontId="54" fillId="0" borderId="20" xfId="201" applyNumberFormat="1" applyFont="1" applyFill="1" applyBorder="1"/>
    <xf numFmtId="175" fontId="54" fillId="14" borderId="10" xfId="59" applyNumberFormat="1" applyFont="1" applyFill="1" applyBorder="1" applyAlignment="1"/>
    <xf numFmtId="0" fontId="54" fillId="0" borderId="9" xfId="201" applyNumberFormat="1" applyFont="1" applyFill="1" applyBorder="1" applyAlignment="1">
      <alignment horizontal="center" wrapText="1"/>
    </xf>
    <xf numFmtId="41" fontId="54" fillId="15" borderId="0" xfId="212" applyNumberFormat="1" applyFont="1" applyFill="1"/>
    <xf numFmtId="43" fontId="44" fillId="14" borderId="0" xfId="59" applyFont="1" applyFill="1" applyAlignment="1"/>
    <xf numFmtId="175" fontId="44" fillId="14" borderId="0" xfId="59" applyNumberFormat="1" applyFont="1" applyFill="1" applyAlignment="1"/>
    <xf numFmtId="175" fontId="44" fillId="0" borderId="0" xfId="59" applyNumberFormat="1" applyFont="1" applyFill="1" applyAlignment="1" applyProtection="1">
      <protection locked="0"/>
    </xf>
    <xf numFmtId="175" fontId="44" fillId="14" borderId="8" xfId="59" applyNumberFormat="1" applyFont="1" applyFill="1" applyBorder="1" applyAlignment="1"/>
    <xf numFmtId="43" fontId="21" fillId="0" borderId="0" xfId="59" applyFont="1" applyAlignment="1"/>
    <xf numFmtId="43" fontId="21" fillId="0" borderId="0" xfId="59" applyFont="1" applyBorder="1" applyAlignment="1"/>
    <xf numFmtId="169" fontId="44" fillId="17" borderId="0" xfId="59" applyNumberFormat="1" applyFont="1" applyFill="1" applyAlignment="1"/>
    <xf numFmtId="0" fontId="54" fillId="0" borderId="0" xfId="0" applyNumberFormat="1" applyFont="1" applyAlignment="1">
      <alignment horizontal="center"/>
    </xf>
    <xf numFmtId="44" fontId="54" fillId="0" borderId="0" xfId="0" applyNumberFormat="1" applyFont="1" applyBorder="1" applyAlignment="1"/>
    <xf numFmtId="44" fontId="54" fillId="0" borderId="0" xfId="0" applyNumberFormat="1" applyFont="1" applyFill="1" applyBorder="1" applyAlignment="1"/>
    <xf numFmtId="0" fontId="54" fillId="0" borderId="0" xfId="187" applyFont="1" applyFill="1" applyBorder="1" applyAlignment="1"/>
    <xf numFmtId="3" fontId="54" fillId="0" borderId="0" xfId="187" applyNumberFormat="1" applyFont="1" applyFill="1" applyBorder="1" applyAlignment="1">
      <alignment horizontal="center" wrapText="1"/>
    </xf>
    <xf numFmtId="0" fontId="54" fillId="0" borderId="0" xfId="187" applyFont="1" applyFill="1" applyBorder="1" applyAlignment="1">
      <alignment horizontal="center" wrapText="1"/>
    </xf>
    <xf numFmtId="174" fontId="84" fillId="0" borderId="0" xfId="0" applyFont="1" applyBorder="1" applyAlignment="1"/>
    <xf numFmtId="0" fontId="54" fillId="16" borderId="0" xfId="187" applyFont="1" applyFill="1" applyBorder="1" applyAlignment="1"/>
    <xf numFmtId="175" fontId="54" fillId="16" borderId="0" xfId="59" applyNumberFormat="1" applyFont="1" applyFill="1" applyBorder="1" applyAlignment="1">
      <alignment horizontal="center"/>
    </xf>
    <xf numFmtId="174" fontId="84" fillId="16" borderId="0" xfId="0" applyFont="1" applyFill="1" applyAlignment="1"/>
    <xf numFmtId="175" fontId="54" fillId="0" borderId="0" xfId="59" applyNumberFormat="1" applyFont="1" applyFill="1" applyBorder="1" applyAlignment="1">
      <alignment horizontal="center" wrapText="1"/>
    </xf>
    <xf numFmtId="175" fontId="54" fillId="16" borderId="0" xfId="59" applyNumberFormat="1" applyFont="1" applyFill="1" applyBorder="1"/>
    <xf numFmtId="0" fontId="54" fillId="16" borderId="1" xfId="187" applyFont="1" applyFill="1" applyBorder="1" applyAlignment="1"/>
    <xf numFmtId="175" fontId="54" fillId="16" borderId="1" xfId="59" applyNumberFormat="1" applyFont="1" applyFill="1" applyBorder="1"/>
    <xf numFmtId="175" fontId="54" fillId="16" borderId="1" xfId="59" applyNumberFormat="1" applyFont="1" applyFill="1" applyBorder="1" applyAlignment="1">
      <alignment horizontal="center"/>
    </xf>
    <xf numFmtId="174" fontId="84" fillId="16" borderId="1" xfId="0" applyFont="1" applyFill="1" applyBorder="1" applyAlignment="1"/>
    <xf numFmtId="175" fontId="54" fillId="0" borderId="1" xfId="59" applyNumberFormat="1" applyFont="1" applyFill="1" applyBorder="1" applyAlignment="1">
      <alignment horizontal="center" wrapText="1"/>
    </xf>
    <xf numFmtId="175" fontId="54" fillId="0" borderId="0" xfId="59" applyNumberFormat="1" applyFont="1" applyFill="1" applyBorder="1"/>
    <xf numFmtId="174" fontId="54" fillId="0" borderId="0" xfId="0" applyFont="1" applyBorder="1" applyAlignment="1"/>
    <xf numFmtId="0" fontId="54" fillId="0" borderId="0" xfId="0" applyNumberFormat="1" applyFont="1" applyAlignment="1">
      <alignment horizontal="center" vertical="top"/>
    </xf>
    <xf numFmtId="0" fontId="54" fillId="0" borderId="0" xfId="0" applyNumberFormat="1" applyFont="1" applyFill="1" applyAlignment="1">
      <alignment horizontal="center"/>
    </xf>
    <xf numFmtId="3" fontId="54" fillId="0" borderId="0" xfId="188" applyNumberFormat="1" applyFont="1" applyFill="1" applyAlignment="1">
      <alignment wrapText="1"/>
    </xf>
    <xf numFmtId="0" fontId="61" fillId="0" borderId="0" xfId="212" applyFont="1" applyFill="1" applyAlignment="1">
      <alignment horizontal="center" wrapText="1"/>
    </xf>
    <xf numFmtId="0" fontId="54" fillId="0" borderId="0" xfId="211" applyNumberFormat="1" applyFont="1" applyFill="1" applyAlignment="1" applyProtection="1">
      <alignment horizontal="center"/>
      <protection locked="0"/>
    </xf>
    <xf numFmtId="185" fontId="54" fillId="0" borderId="0" xfId="59" applyNumberFormat="1" applyFont="1" applyFill="1" applyAlignment="1"/>
    <xf numFmtId="164" fontId="54" fillId="0" borderId="0" xfId="211" applyNumberFormat="1" applyFont="1" applyFill="1" applyAlignment="1">
      <alignment horizontal="center"/>
    </xf>
    <xf numFmtId="174" fontId="54" fillId="0" borderId="20" xfId="0" applyFont="1" applyBorder="1"/>
    <xf numFmtId="174" fontId="54" fillId="0" borderId="21" xfId="0" applyFont="1" applyBorder="1"/>
    <xf numFmtId="174" fontId="54" fillId="0" borderId="23" xfId="0" applyFont="1" applyBorder="1" applyAlignment="1">
      <alignment horizontal="center"/>
    </xf>
    <xf numFmtId="174" fontId="54" fillId="0" borderId="3" xfId="0" applyFont="1" applyBorder="1"/>
    <xf numFmtId="174" fontId="54" fillId="0" borderId="15" xfId="0" applyFont="1" applyBorder="1" applyAlignment="1">
      <alignment horizontal="center"/>
    </xf>
    <xf numFmtId="174" fontId="54" fillId="0" borderId="23" xfId="0" applyFont="1" applyBorder="1"/>
    <xf numFmtId="174" fontId="54" fillId="0" borderId="11" xfId="0" applyFont="1" applyBorder="1"/>
    <xf numFmtId="174" fontId="54" fillId="0" borderId="9" xfId="0" applyFont="1" applyBorder="1" applyAlignment="1">
      <alignment horizontal="center"/>
    </xf>
    <xf numFmtId="174" fontId="54" fillId="0" borderId="11" xfId="0" applyFont="1" applyBorder="1" applyAlignment="1">
      <alignment horizontal="center"/>
    </xf>
    <xf numFmtId="174" fontId="54" fillId="0" borderId="15" xfId="0" applyFont="1" applyBorder="1"/>
    <xf numFmtId="174" fontId="54" fillId="0" borderId="1" xfId="0" applyFont="1" applyBorder="1"/>
    <xf numFmtId="176" fontId="54" fillId="0" borderId="22" xfId="93" applyNumberFormat="1" applyFont="1" applyFill="1" applyBorder="1"/>
    <xf numFmtId="174" fontId="54" fillId="0" borderId="0" xfId="0" applyNumberFormat="1" applyFont="1" applyFill="1" applyBorder="1" applyAlignment="1" applyProtection="1"/>
    <xf numFmtId="174" fontId="54" fillId="0" borderId="0" xfId="201" applyFont="1" applyAlignment="1"/>
    <xf numFmtId="174" fontId="54" fillId="0" borderId="0" xfId="201" applyFont="1" applyAlignment="1">
      <alignment horizontal="center"/>
    </xf>
    <xf numFmtId="174" fontId="54" fillId="0" borderId="1" xfId="201" applyFont="1" applyFill="1" applyBorder="1" applyAlignment="1">
      <alignment horizontal="center"/>
    </xf>
    <xf numFmtId="174" fontId="54" fillId="0" borderId="20" xfId="201" applyFont="1" applyFill="1" applyBorder="1" applyAlignment="1">
      <alignment horizontal="center"/>
    </xf>
    <xf numFmtId="174" fontId="54" fillId="0" borderId="23" xfId="201" applyFont="1" applyFill="1" applyBorder="1" applyAlignment="1">
      <alignment horizontal="center"/>
    </xf>
    <xf numFmtId="174" fontId="54" fillId="0" borderId="23" xfId="201" applyFont="1" applyBorder="1" applyAlignment="1">
      <alignment horizontal="center"/>
    </xf>
    <xf numFmtId="174" fontId="54" fillId="0" borderId="10" xfId="201" applyFont="1" applyBorder="1" applyAlignment="1">
      <alignment horizontal="center"/>
    </xf>
    <xf numFmtId="174" fontId="54" fillId="0" borderId="11" xfId="201" applyFont="1" applyBorder="1" applyAlignment="1">
      <alignment horizontal="center"/>
    </xf>
    <xf numFmtId="43" fontId="54" fillId="16" borderId="10" xfId="59" applyFont="1" applyFill="1" applyBorder="1" applyAlignment="1">
      <alignment horizontal="center"/>
    </xf>
    <xf numFmtId="43" fontId="54" fillId="16" borderId="11" xfId="59" applyFont="1" applyFill="1" applyBorder="1" applyAlignment="1"/>
    <xf numFmtId="175" fontId="54" fillId="0" borderId="11" xfId="59" applyNumberFormat="1" applyFont="1" applyBorder="1" applyAlignment="1"/>
    <xf numFmtId="174" fontId="54" fillId="0" borderId="17" xfId="201" applyFont="1" applyFill="1" applyBorder="1" applyAlignment="1">
      <alignment horizontal="center"/>
    </xf>
    <xf numFmtId="0" fontId="54" fillId="0" borderId="0" xfId="210" applyFont="1"/>
    <xf numFmtId="0" fontId="54" fillId="0" borderId="0" xfId="0" applyNumberFormat="1" applyFont="1" applyFill="1" applyAlignment="1">
      <alignment horizontal="center" vertical="top"/>
    </xf>
    <xf numFmtId="174" fontId="54" fillId="16" borderId="11" xfId="0" applyFont="1" applyFill="1" applyBorder="1"/>
    <xf numFmtId="43" fontId="54" fillId="16" borderId="0" xfId="59" applyFont="1" applyFill="1" applyBorder="1"/>
    <xf numFmtId="0" fontId="54" fillId="0" borderId="0" xfId="206" applyNumberFormat="1" applyFont="1" applyFill="1" applyAlignment="1">
      <alignment horizontal="left"/>
    </xf>
    <xf numFmtId="0" fontId="14" fillId="0" borderId="19" xfId="187" applyFont="1" applyFill="1" applyBorder="1" applyAlignment="1">
      <alignment horizontal="center"/>
    </xf>
    <xf numFmtId="49" fontId="14" fillId="0" borderId="0" xfId="187" applyNumberFormat="1" applyFont="1" applyFill="1" applyBorder="1" applyAlignment="1">
      <alignment horizontal="center"/>
    </xf>
    <xf numFmtId="0" fontId="14" fillId="0" borderId="0" xfId="187" applyFont="1" applyFill="1" applyBorder="1" applyAlignment="1"/>
    <xf numFmtId="174" fontId="0" fillId="0" borderId="0" xfId="0" applyFill="1" applyAlignment="1"/>
    <xf numFmtId="0" fontId="54" fillId="0" borderId="0" xfId="187" applyFont="1" applyBorder="1" applyAlignment="1">
      <alignment horizontal="center"/>
    </xf>
    <xf numFmtId="3" fontId="54" fillId="0" borderId="0" xfId="187" applyNumberFormat="1" applyFont="1" applyFill="1" applyBorder="1" applyAlignment="1"/>
    <xf numFmtId="174" fontId="61" fillId="0" borderId="1" xfId="201" applyFont="1" applyBorder="1" applyAlignment="1">
      <alignment horizontal="center" wrapText="1"/>
    </xf>
    <xf numFmtId="174" fontId="61" fillId="0" borderId="0" xfId="201" applyFont="1" applyFill="1" applyAlignment="1">
      <alignment horizontal="center" wrapText="1"/>
    </xf>
    <xf numFmtId="0" fontId="54" fillId="0" borderId="0" xfId="204" applyFont="1" applyBorder="1" applyAlignment="1"/>
    <xf numFmtId="0" fontId="54" fillId="0" borderId="0" xfId="204" applyFont="1" applyFill="1" applyBorder="1" applyAlignment="1">
      <alignment wrapText="1"/>
    </xf>
    <xf numFmtId="174" fontId="54" fillId="14" borderId="0" xfId="0" applyFont="1" applyFill="1" applyAlignment="1"/>
    <xf numFmtId="0" fontId="54" fillId="0" borderId="0" xfId="192" applyFont="1" applyFill="1" applyAlignment="1">
      <alignment horizontal="left" wrapText="1"/>
    </xf>
    <xf numFmtId="174" fontId="97" fillId="0" borderId="0" xfId="0" applyFont="1" applyFill="1" applyAlignment="1"/>
    <xf numFmtId="0" fontId="14" fillId="0" borderId="0" xfId="0" applyNumberFormat="1" applyFont="1" applyFill="1" applyAlignment="1">
      <alignment horizontal="center" vertical="center"/>
    </xf>
    <xf numFmtId="0" fontId="54" fillId="0" borderId="0" xfId="206" applyNumberFormat="1" applyFont="1" applyFill="1" applyAlignment="1">
      <alignment horizontal="center" wrapText="1"/>
    </xf>
    <xf numFmtId="174" fontId="54" fillId="0" borderId="0" xfId="201" applyFont="1" applyFill="1" applyBorder="1" applyAlignment="1">
      <alignment vertical="top"/>
    </xf>
    <xf numFmtId="174" fontId="54" fillId="0" borderId="0" xfId="0" applyFont="1" applyFill="1" applyAlignment="1">
      <alignment horizontal="left" vertical="center" wrapText="1"/>
    </xf>
    <xf numFmtId="174" fontId="54" fillId="0" borderId="0" xfId="0" applyFont="1" applyAlignment="1"/>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5" fontId="54" fillId="14" borderId="0" xfId="59" applyNumberFormat="1" applyFont="1" applyFill="1"/>
    <xf numFmtId="175" fontId="54" fillId="14" borderId="0" xfId="59" applyNumberFormat="1" applyFont="1" applyFill="1" applyAlignment="1">
      <alignment horizontal="right"/>
    </xf>
    <xf numFmtId="0" fontId="54" fillId="0" borderId="0" xfId="59" applyNumberFormat="1" applyFont="1" applyFill="1" applyBorder="1" applyAlignment="1">
      <alignment horizontal="center"/>
    </xf>
    <xf numFmtId="0" fontId="54" fillId="0" borderId="0" xfId="59" applyNumberFormat="1" applyFont="1" applyFill="1" applyBorder="1" applyAlignment="1" applyProtection="1">
      <alignment horizontal="center"/>
      <protection locked="0"/>
    </xf>
    <xf numFmtId="0" fontId="54" fillId="0" borderId="0" xfId="59" applyNumberFormat="1" applyFont="1" applyAlignment="1">
      <alignment horizontal="center"/>
    </xf>
    <xf numFmtId="174" fontId="54" fillId="0" borderId="20" xfId="0" applyFont="1" applyBorder="1" applyAlignment="1">
      <alignment horizontal="center"/>
    </xf>
    <xf numFmtId="174" fontId="54" fillId="0" borderId="10" xfId="0" applyFont="1" applyBorder="1" applyAlignment="1">
      <alignment horizontal="center"/>
    </xf>
    <xf numFmtId="174" fontId="54" fillId="0" borderId="12" xfId="0" applyFont="1" applyBorder="1" applyAlignment="1">
      <alignment horizontal="center"/>
    </xf>
    <xf numFmtId="174" fontId="100" fillId="0" borderId="15" xfId="201" applyFont="1" applyFill="1" applyBorder="1" applyAlignment="1">
      <alignment horizontal="center"/>
    </xf>
    <xf numFmtId="43" fontId="54" fillId="0" borderId="12" xfId="59" applyFont="1" applyBorder="1"/>
    <xf numFmtId="43" fontId="54" fillId="0" borderId="11" xfId="59" applyFont="1" applyBorder="1" applyAlignment="1">
      <alignment horizontal="center"/>
    </xf>
    <xf numFmtId="43" fontId="54" fillId="16" borderId="23" xfId="59" applyFont="1" applyFill="1" applyBorder="1" applyAlignment="1">
      <alignment horizontal="center"/>
    </xf>
    <xf numFmtId="43" fontId="54" fillId="16" borderId="10" xfId="59" applyFont="1" applyFill="1" applyBorder="1"/>
    <xf numFmtId="43" fontId="54" fillId="0" borderId="11" xfId="59" applyFont="1" applyBorder="1"/>
    <xf numFmtId="43" fontId="54" fillId="16" borderId="12" xfId="59" applyFont="1" applyFill="1" applyBorder="1"/>
    <xf numFmtId="43" fontId="54" fillId="16" borderId="11" xfId="59" applyFont="1" applyFill="1" applyBorder="1"/>
    <xf numFmtId="176" fontId="54" fillId="0" borderId="17" xfId="93" applyNumberFormat="1" applyFont="1" applyFill="1" applyBorder="1"/>
    <xf numFmtId="10" fontId="54" fillId="0" borderId="15" xfId="266" applyNumberFormat="1" applyFont="1" applyBorder="1"/>
    <xf numFmtId="43" fontId="54" fillId="0" borderId="0" xfId="59" applyFont="1"/>
    <xf numFmtId="0" fontId="61" fillId="0" borderId="0" xfId="59" applyNumberFormat="1" applyFont="1" applyFill="1" applyBorder="1" applyAlignment="1">
      <alignment horizontal="left"/>
    </xf>
    <xf numFmtId="0" fontId="54" fillId="0" borderId="0" xfId="59" applyNumberFormat="1" applyFont="1" applyFill="1" applyAlignment="1">
      <alignment horizontal="center"/>
    </xf>
    <xf numFmtId="0" fontId="54" fillId="0" borderId="0" xfId="59" applyNumberFormat="1" applyFont="1" applyFill="1" applyAlignment="1">
      <alignment horizontal="center" vertical="top"/>
    </xf>
    <xf numFmtId="3" fontId="54" fillId="0" borderId="0" xfId="188" applyNumberFormat="1" applyFont="1" applyAlignment="1">
      <alignment horizontal="center" wrapText="1"/>
    </xf>
    <xf numFmtId="174" fontId="54" fillId="0" borderId="0" xfId="0" applyFont="1" applyFill="1" applyAlignment="1">
      <alignment vertical="center" wrapText="1"/>
    </xf>
    <xf numFmtId="174" fontId="54" fillId="0" borderId="0" xfId="0" applyFont="1" applyFill="1" applyAlignment="1">
      <alignment horizontal="left" vertical="center"/>
    </xf>
    <xf numFmtId="0" fontId="54" fillId="0" borderId="0" xfId="0" applyNumberFormat="1" applyFont="1" applyFill="1" applyBorder="1" applyAlignment="1">
      <alignment vertical="top"/>
    </xf>
    <xf numFmtId="174" fontId="54" fillId="0" borderId="0" xfId="0" applyFont="1" applyAlignment="1">
      <alignment horizontal="center" wrapText="1"/>
    </xf>
    <xf numFmtId="174" fontId="61" fillId="0" borderId="0" xfId="0" applyFont="1" applyAlignment="1"/>
    <xf numFmtId="174" fontId="61" fillId="0" borderId="0" xfId="211" applyFont="1" applyBorder="1" applyAlignment="1">
      <alignment horizontal="center" wrapText="1"/>
    </xf>
    <xf numFmtId="0" fontId="61" fillId="0" borderId="0" xfId="211" applyNumberFormat="1" applyFont="1" applyBorder="1" applyAlignment="1" applyProtection="1">
      <alignment horizontal="center" wrapText="1"/>
      <protection locked="0"/>
    </xf>
    <xf numFmtId="0" fontId="61" fillId="0" borderId="0" xfId="188" applyNumberFormat="1" applyFont="1" applyBorder="1" applyAlignment="1">
      <alignment horizontal="center" vertical="center" wrapText="1"/>
    </xf>
    <xf numFmtId="0" fontId="61" fillId="0" borderId="0" xfId="211" applyNumberFormat="1" applyFont="1" applyAlignment="1">
      <alignment horizontal="center" wrapText="1"/>
    </xf>
    <xf numFmtId="43" fontId="21" fillId="0" borderId="0" xfId="59" applyFont="1" applyFill="1" applyAlignment="1"/>
    <xf numFmtId="43" fontId="54" fillId="0" borderId="0" xfId="59" applyFont="1" applyBorder="1" applyAlignment="1"/>
    <xf numFmtId="174" fontId="54" fillId="16" borderId="0" xfId="0" applyFont="1" applyFill="1" applyBorder="1" applyAlignment="1"/>
    <xf numFmtId="175" fontId="86" fillId="0" borderId="0" xfId="59" applyNumberFormat="1" applyFont="1" applyFill="1" applyBorder="1"/>
    <xf numFmtId="43" fontId="54" fillId="0" borderId="0" xfId="59" applyNumberFormat="1" applyFont="1" applyFill="1" applyBorder="1" applyAlignment="1"/>
    <xf numFmtId="277" fontId="88" fillId="0" borderId="0" xfId="59" applyNumberFormat="1" applyFont="1" applyFill="1" applyBorder="1" applyAlignment="1"/>
    <xf numFmtId="276" fontId="61" fillId="0" borderId="0" xfId="59" applyNumberFormat="1" applyFont="1" applyFill="1" applyBorder="1" applyAlignment="1"/>
    <xf numFmtId="0" fontId="54" fillId="0" borderId="0" xfId="211" quotePrefix="1" applyNumberFormat="1" applyFont="1" applyFill="1" applyProtection="1">
      <protection locked="0"/>
    </xf>
    <xf numFmtId="174" fontId="54" fillId="0" borderId="0" xfId="0" applyFont="1" applyAlignment="1"/>
    <xf numFmtId="174" fontId="54" fillId="0" borderId="0" xfId="201" applyFont="1" applyFill="1" applyBorder="1" applyAlignment="1"/>
    <xf numFmtId="175" fontId="54" fillId="0" borderId="0" xfId="59" applyNumberFormat="1" applyFont="1" applyFill="1" applyBorder="1" applyAlignment="1"/>
    <xf numFmtId="174" fontId="54" fillId="0" borderId="0" xfId="201" applyFont="1" applyFill="1" applyBorder="1" applyAlignment="1">
      <alignment horizontal="center"/>
    </xf>
    <xf numFmtId="0" fontId="54" fillId="0" borderId="0" xfId="211" applyNumberFormat="1" applyFont="1" applyFill="1" applyProtection="1">
      <protection locked="0"/>
    </xf>
    <xf numFmtId="174" fontId="54" fillId="0" borderId="20" xfId="0" applyFont="1" applyBorder="1" applyAlignment="1">
      <alignment horizontal="center"/>
    </xf>
    <xf numFmtId="174" fontId="54" fillId="0" borderId="21" xfId="0" applyFont="1" applyBorder="1" applyAlignment="1">
      <alignment horizontal="center"/>
    </xf>
    <xf numFmtId="174" fontId="54" fillId="0" borderId="0" xfId="0" applyFont="1" applyAlignment="1"/>
    <xf numFmtId="174" fontId="54" fillId="0" borderId="10" xfId="0" applyFont="1" applyFill="1" applyBorder="1" applyAlignment="1">
      <alignment horizontal="center"/>
    </xf>
    <xf numFmtId="174" fontId="54" fillId="0" borderId="0" xfId="0" applyFont="1" applyFill="1" applyBorder="1" applyAlignment="1">
      <alignment horizontal="center"/>
    </xf>
    <xf numFmtId="43" fontId="54" fillId="0" borderId="0" xfId="59" applyFont="1" applyFill="1" applyBorder="1"/>
    <xf numFmtId="174" fontId="54" fillId="0" borderId="0" xfId="0" applyFont="1" applyBorder="1" applyAlignment="1">
      <alignment horizontal="center"/>
    </xf>
    <xf numFmtId="43" fontId="54" fillId="16" borderId="0" xfId="59" applyFont="1" applyFill="1" applyBorder="1" applyAlignment="1">
      <alignment horizontal="center"/>
    </xf>
    <xf numFmtId="174" fontId="54" fillId="0" borderId="12" xfId="0" applyFont="1" applyBorder="1" applyAlignment="1"/>
    <xf numFmtId="174" fontId="54" fillId="16" borderId="12" xfId="0" applyFont="1" applyFill="1" applyBorder="1" applyAlignment="1"/>
    <xf numFmtId="10" fontId="54" fillId="0" borderId="1" xfId="266" applyNumberFormat="1" applyFont="1" applyFill="1" applyBorder="1"/>
    <xf numFmtId="174" fontId="54" fillId="0" borderId="1" xfId="0" applyFont="1" applyBorder="1" applyAlignment="1"/>
    <xf numFmtId="174" fontId="54" fillId="0" borderId="22" xfId="0" applyFont="1" applyBorder="1" applyAlignment="1"/>
    <xf numFmtId="174" fontId="54" fillId="0" borderId="16" xfId="0" applyFont="1" applyFill="1" applyBorder="1" applyAlignment="1">
      <alignment horizontal="center"/>
    </xf>
    <xf numFmtId="174" fontId="54" fillId="0" borderId="7" xfId="0" applyFont="1" applyFill="1" applyBorder="1" applyAlignment="1">
      <alignment horizontal="center"/>
    </xf>
    <xf numFmtId="174" fontId="54" fillId="0" borderId="7" xfId="0" applyFont="1" applyBorder="1" applyAlignment="1">
      <alignment horizontal="center"/>
    </xf>
    <xf numFmtId="174" fontId="54" fillId="0" borderId="24" xfId="0" applyFont="1" applyBorder="1" applyAlignment="1">
      <alignment horizontal="center"/>
    </xf>
    <xf numFmtId="174" fontId="54" fillId="0" borderId="10" xfId="0" applyFont="1" applyBorder="1" applyAlignment="1"/>
    <xf numFmtId="43" fontId="54" fillId="0" borderId="10" xfId="59" applyFont="1" applyBorder="1" applyAlignment="1"/>
    <xf numFmtId="43" fontId="54" fillId="0" borderId="17" xfId="59" applyFont="1" applyBorder="1" applyAlignment="1"/>
    <xf numFmtId="174" fontId="54" fillId="0" borderId="20" xfId="0" applyFont="1" applyBorder="1" applyAlignment="1"/>
    <xf numFmtId="174" fontId="54" fillId="0" borderId="23" xfId="0" applyFont="1" applyBorder="1" applyAlignment="1"/>
    <xf numFmtId="174" fontId="54" fillId="0" borderId="11" xfId="0" applyFont="1" applyBorder="1" applyAlignment="1"/>
    <xf numFmtId="174" fontId="54" fillId="0" borderId="15" xfId="0" applyFont="1" applyBorder="1" applyAlignment="1"/>
    <xf numFmtId="43" fontId="44" fillId="0" borderId="8" xfId="59" applyFont="1" applyBorder="1" applyAlignment="1"/>
    <xf numFmtId="43" fontId="54" fillId="14" borderId="0" xfId="59" applyFont="1" applyFill="1" applyBorder="1" applyAlignment="1">
      <alignment horizontal="right"/>
    </xf>
    <xf numFmtId="175" fontId="54" fillId="0" borderId="14" xfId="59" applyNumberFormat="1" applyFont="1" applyBorder="1"/>
    <xf numFmtId="175" fontId="54" fillId="16" borderId="0" xfId="59" applyNumberFormat="1" applyFont="1" applyFill="1" applyAlignment="1"/>
    <xf numFmtId="174" fontId="54" fillId="0" borderId="17" xfId="0" applyFont="1" applyBorder="1" applyAlignment="1">
      <alignment horizontal="center"/>
    </xf>
    <xf numFmtId="174" fontId="54" fillId="0" borderId="22" xfId="0" applyFont="1" applyBorder="1" applyAlignment="1">
      <alignment horizontal="center"/>
    </xf>
    <xf numFmtId="174" fontId="54" fillId="0" borderId="17" xfId="0" applyFont="1" applyBorder="1" applyAlignment="1"/>
    <xf numFmtId="174" fontId="54" fillId="0" borderId="17" xfId="0" applyFont="1" applyFill="1" applyBorder="1" applyAlignment="1">
      <alignment horizontal="center"/>
    </xf>
    <xf numFmtId="174" fontId="54" fillId="0" borderId="1" xfId="0" applyFont="1" applyFill="1" applyBorder="1" applyAlignment="1">
      <alignment horizontal="center"/>
    </xf>
    <xf numFmtId="174" fontId="100" fillId="0" borderId="1" xfId="201" applyFont="1" applyFill="1" applyBorder="1" applyAlignment="1">
      <alignment horizontal="center"/>
    </xf>
    <xf numFmtId="174" fontId="54" fillId="0" borderId="1" xfId="0" applyFont="1" applyBorder="1" applyAlignment="1">
      <alignment horizontal="center"/>
    </xf>
    <xf numFmtId="278" fontId="54" fillId="0" borderId="11" xfId="59" applyNumberFormat="1" applyFont="1" applyBorder="1" applyAlignment="1"/>
    <xf numFmtId="43" fontId="54" fillId="0" borderId="0" xfId="59" applyFont="1" applyFill="1" applyAlignment="1" applyProtection="1">
      <alignment vertical="top"/>
      <protection locked="0"/>
    </xf>
    <xf numFmtId="0" fontId="54" fillId="0" borderId="0" xfId="211" applyNumberFormat="1" applyFont="1" applyFill="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4" fontId="0" fillId="0" borderId="0" xfId="201" applyFont="1" applyFill="1" applyBorder="1" applyAlignment="1"/>
    <xf numFmtId="174" fontId="0" fillId="0" borderId="0" xfId="0" applyAlignment="1">
      <alignment horizontal="right"/>
    </xf>
    <xf numFmtId="0" fontId="54" fillId="0" borderId="0" xfId="201" applyNumberFormat="1" applyFont="1" applyFill="1" applyBorder="1" applyAlignment="1" applyProtection="1">
      <alignment horizontal="right"/>
      <protection locked="0"/>
    </xf>
    <xf numFmtId="169" fontId="54" fillId="0" borderId="0" xfId="211" applyNumberFormat="1" applyFont="1" applyFill="1" applyAlignment="1"/>
    <xf numFmtId="43" fontId="54" fillId="0" borderId="0" xfId="59" applyFont="1" applyFill="1" applyAlignment="1">
      <alignment horizontal="center"/>
    </xf>
    <xf numFmtId="43" fontId="54" fillId="0" borderId="8" xfId="59" applyFont="1" applyFill="1" applyBorder="1" applyAlignment="1">
      <alignment horizontal="center"/>
    </xf>
    <xf numFmtId="175" fontId="54" fillId="0" borderId="1" xfId="59" applyNumberFormat="1" applyFont="1" applyFill="1" applyBorder="1" applyAlignment="1"/>
    <xf numFmtId="175" fontId="83" fillId="0" borderId="17" xfId="59" applyNumberFormat="1" applyFont="1" applyFill="1" applyBorder="1" applyAlignment="1"/>
    <xf numFmtId="175" fontId="83" fillId="0" borderId="15" xfId="59" applyNumberFormat="1" applyFont="1" applyFill="1" applyBorder="1" applyAlignment="1"/>
    <xf numFmtId="175" fontId="83" fillId="0" borderId="1" xfId="59" applyNumberFormat="1" applyFont="1" applyFill="1" applyBorder="1" applyAlignment="1"/>
    <xf numFmtId="175" fontId="103" fillId="0" borderId="0" xfId="59" applyNumberFormat="1" applyFont="1" applyAlignment="1">
      <alignment horizontal="center"/>
    </xf>
    <xf numFmtId="174" fontId="103" fillId="0" borderId="0" xfId="0" applyFont="1" applyFill="1"/>
    <xf numFmtId="174" fontId="103" fillId="0" borderId="0" xfId="0" applyFont="1" applyAlignment="1"/>
    <xf numFmtId="43" fontId="105" fillId="0" borderId="0" xfId="59" applyFont="1" applyFill="1"/>
    <xf numFmtId="49" fontId="103" fillId="0" borderId="0" xfId="59" applyNumberFormat="1" applyFont="1" applyFill="1"/>
    <xf numFmtId="39" fontId="103" fillId="0" borderId="0" xfId="59" applyNumberFormat="1" applyFont="1" applyFill="1" applyAlignment="1">
      <alignment horizontal="right"/>
    </xf>
    <xf numFmtId="49" fontId="103" fillId="0" borderId="0" xfId="59" applyNumberFormat="1" applyFont="1" applyAlignment="1"/>
    <xf numFmtId="49" fontId="103" fillId="0" borderId="0" xfId="0" applyNumberFormat="1" applyFont="1" applyAlignment="1"/>
    <xf numFmtId="175" fontId="103" fillId="0" borderId="0" xfId="59" applyNumberFormat="1" applyFont="1" applyFill="1" applyAlignment="1">
      <alignment horizontal="center"/>
    </xf>
    <xf numFmtId="49" fontId="103" fillId="0" borderId="0" xfId="0" applyNumberFormat="1" applyFont="1" applyFill="1"/>
    <xf numFmtId="2" fontId="103" fillId="0" borderId="0" xfId="0" applyNumberFormat="1" applyFont="1" applyFill="1"/>
    <xf numFmtId="174" fontId="103" fillId="0" borderId="0" xfId="0" applyFont="1" applyAlignment="1">
      <alignment vertical="center" wrapText="1"/>
    </xf>
    <xf numFmtId="174" fontId="61" fillId="0" borderId="3" xfId="201" applyFont="1" applyFill="1" applyBorder="1" applyAlignment="1"/>
    <xf numFmtId="174" fontId="14" fillId="0" borderId="0" xfId="201" applyFont="1" applyFill="1" applyBorder="1" applyAlignment="1">
      <alignment horizontal="left"/>
    </xf>
    <xf numFmtId="174" fontId="14" fillId="0" borderId="0" xfId="0" applyFont="1" applyFill="1" applyAlignment="1"/>
    <xf numFmtId="174" fontId="54" fillId="0" borderId="0" xfId="59" applyNumberFormat="1" applyFont="1" applyFill="1" applyBorder="1" applyAlignment="1"/>
    <xf numFmtId="174" fontId="14" fillId="0" borderId="0" xfId="201" applyFont="1" applyFill="1" applyBorder="1" applyAlignment="1">
      <alignment vertical="top"/>
    </xf>
    <xf numFmtId="174" fontId="14" fillId="0" borderId="0" xfId="0" applyFont="1" applyAlignment="1"/>
    <xf numFmtId="174" fontId="14" fillId="17" borderId="0" xfId="0" applyFont="1" applyFill="1"/>
    <xf numFmtId="10" fontId="103" fillId="0" borderId="0" xfId="266" applyNumberFormat="1" applyFont="1" applyAlignment="1">
      <alignment horizontal="center"/>
    </xf>
    <xf numFmtId="174" fontId="103" fillId="0" borderId="0" xfId="0" applyFont="1" applyAlignment="1">
      <alignment horizontal="left"/>
    </xf>
    <xf numFmtId="175" fontId="54" fillId="16" borderId="8" xfId="59" applyNumberFormat="1" applyFont="1" applyFill="1" applyBorder="1" applyAlignment="1">
      <alignment horizontal="center"/>
    </xf>
    <xf numFmtId="10" fontId="54" fillId="0" borderId="0" xfId="266" applyNumberFormat="1" applyFont="1" applyFill="1" applyAlignment="1">
      <alignment horizontal="right"/>
    </xf>
    <xf numFmtId="43" fontId="54" fillId="0" borderId="0" xfId="59" applyFont="1" applyFill="1" applyAlignment="1">
      <alignment horizontal="right"/>
    </xf>
    <xf numFmtId="10" fontId="54" fillId="0" borderId="0" xfId="266" applyNumberFormat="1" applyFont="1" applyFill="1" applyAlignment="1"/>
    <xf numFmtId="174" fontId="107" fillId="0" borderId="0" xfId="0" applyFont="1" applyAlignment="1">
      <alignment horizontal="center" vertical="center"/>
    </xf>
    <xf numFmtId="0" fontId="78" fillId="0" borderId="0" xfId="383" applyFont="1" applyAlignment="1">
      <alignment horizontal="center"/>
    </xf>
    <xf numFmtId="0" fontId="78" fillId="0" borderId="0" xfId="383" applyFont="1"/>
    <xf numFmtId="0" fontId="21" fillId="0" borderId="0" xfId="383" applyNumberFormat="1" applyFont="1" applyFill="1" applyAlignment="1">
      <alignment horizontal="center"/>
    </xf>
    <xf numFmtId="0" fontId="21" fillId="0" borderId="0" xfId="383" applyFont="1" applyFill="1" applyAlignment="1">
      <alignment horizontal="center"/>
    </xf>
    <xf numFmtId="279" fontId="21" fillId="0" borderId="0" xfId="266" applyNumberFormat="1" applyFont="1" applyFill="1" applyAlignment="1">
      <alignment horizontal="center"/>
    </xf>
    <xf numFmtId="0" fontId="78" fillId="0" borderId="0" xfId="383" applyFont="1" applyAlignment="1">
      <alignment horizontal="center" wrapText="1"/>
    </xf>
    <xf numFmtId="10" fontId="109" fillId="14" borderId="0" xfId="383" applyNumberFormat="1" applyFont="1" applyFill="1"/>
    <xf numFmtId="0" fontId="78" fillId="0" borderId="0" xfId="383" applyFont="1" applyFill="1" applyBorder="1" applyAlignment="1">
      <alignment horizontal="center"/>
    </xf>
    <xf numFmtId="0" fontId="78" fillId="0" borderId="0" xfId="383" applyFont="1" applyFill="1" applyBorder="1"/>
    <xf numFmtId="0" fontId="21" fillId="0" borderId="0" xfId="383" applyNumberFormat="1" applyFont="1" applyFill="1" applyBorder="1" applyAlignment="1">
      <alignment horizontal="center"/>
    </xf>
    <xf numFmtId="0" fontId="21" fillId="0" borderId="0" xfId="383" applyFont="1" applyFill="1" applyBorder="1" applyAlignment="1">
      <alignment horizontal="center"/>
    </xf>
    <xf numFmtId="279" fontId="21" fillId="0" borderId="0" xfId="266" applyNumberFormat="1" applyFont="1" applyFill="1" applyBorder="1" applyAlignment="1">
      <alignment horizontal="center"/>
    </xf>
    <xf numFmtId="0" fontId="78" fillId="0" borderId="0" xfId="383" applyFont="1" applyFill="1" applyBorder="1" applyAlignment="1">
      <alignment horizontal="center" wrapText="1"/>
    </xf>
    <xf numFmtId="10" fontId="109" fillId="0" borderId="0" xfId="383" applyNumberFormat="1" applyFont="1" applyFill="1" applyBorder="1"/>
    <xf numFmtId="10" fontId="78" fillId="0" borderId="0" xfId="383" applyNumberFormat="1" applyFont="1" applyFill="1" applyBorder="1"/>
    <xf numFmtId="0" fontId="110" fillId="0" borderId="0" xfId="383" applyFont="1" applyFill="1" applyBorder="1"/>
    <xf numFmtId="174" fontId="54" fillId="0" borderId="0" xfId="0" applyFont="1" applyAlignment="1">
      <alignment horizontal="center" vertical="center"/>
    </xf>
    <xf numFmtId="43" fontId="103" fillId="0" borderId="0" xfId="59" applyNumberFormat="1" applyFont="1" applyAlignment="1"/>
    <xf numFmtId="0" fontId="54" fillId="0" borderId="0" xfId="188" applyNumberFormat="1" applyFont="1" applyFill="1" applyAlignment="1">
      <alignment vertical="top" wrapText="1"/>
    </xf>
    <xf numFmtId="174" fontId="54" fillId="0" borderId="0" xfId="0" applyFont="1" applyFill="1" applyAlignment="1">
      <alignment horizontal="left" vertical="center" wrapText="1"/>
    </xf>
    <xf numFmtId="0" fontId="54" fillId="0" borderId="0" xfId="0" applyNumberFormat="1" applyFont="1" applyAlignment="1">
      <alignment horizontal="center"/>
    </xf>
    <xf numFmtId="0" fontId="103" fillId="0" borderId="0" xfId="59" applyNumberFormat="1" applyFont="1" applyAlignment="1">
      <alignment horizontal="center"/>
    </xf>
    <xf numFmtId="174" fontId="111" fillId="17" borderId="0" xfId="0" applyFont="1" applyFill="1"/>
    <xf numFmtId="174" fontId="113" fillId="17" borderId="0" xfId="0" applyFont="1" applyFill="1"/>
    <xf numFmtId="174" fontId="113" fillId="17" borderId="0" xfId="0" applyFont="1" applyFill="1" applyAlignment="1"/>
    <xf numFmtId="2" fontId="111" fillId="0" borderId="0" xfId="0" applyNumberFormat="1" applyFont="1" applyAlignment="1">
      <alignment horizontal="center"/>
    </xf>
    <xf numFmtId="10" fontId="111" fillId="0" borderId="0" xfId="266" applyNumberFormat="1" applyFont="1" applyAlignment="1">
      <alignment horizontal="center"/>
    </xf>
    <xf numFmtId="174" fontId="114" fillId="0" borderId="0" xfId="0" applyFont="1" applyAlignment="1"/>
    <xf numFmtId="174" fontId="111" fillId="0" borderId="0" xfId="0" applyFont="1" applyFill="1"/>
    <xf numFmtId="0" fontId="54" fillId="0" borderId="0" xfId="388" applyFont="1" applyAlignment="1">
      <alignment vertical="center"/>
    </xf>
    <xf numFmtId="174" fontId="54" fillId="0" borderId="0" xfId="0" applyFont="1" applyAlignment="1"/>
    <xf numFmtId="174" fontId="54" fillId="0" borderId="0" xfId="0" applyFont="1" applyFill="1" applyAlignment="1"/>
    <xf numFmtId="49" fontId="54" fillId="0" borderId="0" xfId="0" applyNumberFormat="1" applyFont="1" applyFill="1" applyAlignment="1">
      <alignment horizontal="center"/>
    </xf>
    <xf numFmtId="0" fontId="54" fillId="0" borderId="0" xfId="0" applyNumberFormat="1" applyFont="1" applyFill="1" applyBorder="1" applyAlignment="1" applyProtection="1"/>
    <xf numFmtId="174" fontId="54" fillId="17" borderId="0" xfId="0" applyNumberFormat="1" applyFont="1" applyFill="1" applyBorder="1" applyAlignment="1" applyProtection="1"/>
    <xf numFmtId="174" fontId="54" fillId="0" borderId="0" xfId="209" applyFont="1" applyFill="1" applyBorder="1" applyAlignment="1">
      <alignment vertical="top"/>
    </xf>
    <xf numFmtId="174" fontId="54" fillId="0" borderId="0" xfId="0" applyFont="1" applyAlignment="1">
      <alignment horizontal="left" vertical="center"/>
    </xf>
    <xf numFmtId="174" fontId="21" fillId="0" borderId="0" xfId="0" applyFont="1" applyAlignment="1">
      <alignment horizontal="center" vertical="center"/>
    </xf>
    <xf numFmtId="9" fontId="54" fillId="14" borderId="0" xfId="59" applyNumberFormat="1" applyFont="1" applyFill="1" applyAlignment="1">
      <alignment horizontal="right"/>
    </xf>
    <xf numFmtId="9" fontId="54" fillId="14" borderId="0" xfId="59" applyNumberFormat="1" applyFont="1" applyFill="1" applyAlignment="1" applyProtection="1">
      <alignment vertical="top"/>
      <protection locked="0"/>
    </xf>
    <xf numFmtId="164" fontId="54" fillId="14" borderId="0" xfId="59" applyNumberFormat="1" applyFont="1" applyFill="1" applyAlignment="1" applyProtection="1">
      <alignment vertical="top"/>
      <protection locked="0"/>
    </xf>
    <xf numFmtId="175" fontId="54" fillId="0" borderId="0" xfId="192" applyNumberFormat="1" applyFont="1"/>
    <xf numFmtId="43" fontId="54" fillId="0" borderId="0" xfId="59" applyNumberFormat="1" applyFont="1" applyFill="1" applyAlignment="1">
      <alignment horizontal="right"/>
    </xf>
    <xf numFmtId="0" fontId="107" fillId="0" borderId="0" xfId="380" applyFont="1"/>
    <xf numFmtId="0" fontId="131" fillId="0" borderId="0" xfId="380" applyFont="1"/>
    <xf numFmtId="0" fontId="131" fillId="0" borderId="0" xfId="380" applyFont="1" applyAlignment="1">
      <alignment horizontal="right"/>
    </xf>
    <xf numFmtId="0" fontId="132" fillId="16" borderId="0" xfId="380" applyFont="1" applyFill="1"/>
    <xf numFmtId="0" fontId="133" fillId="0" borderId="0" xfId="380" applyFont="1"/>
    <xf numFmtId="0" fontId="133" fillId="0" borderId="0" xfId="380" applyFont="1" applyBorder="1" applyAlignment="1">
      <alignment vertical="center"/>
    </xf>
    <xf numFmtId="0" fontId="133" fillId="0" borderId="0" xfId="380" applyFont="1" applyBorder="1" applyAlignment="1">
      <alignment horizontal="center" vertical="center" wrapText="1"/>
    </xf>
    <xf numFmtId="0" fontId="133" fillId="0" borderId="23" xfId="380" applyFont="1" applyBorder="1" applyAlignment="1">
      <alignment horizontal="center" vertical="center"/>
    </xf>
    <xf numFmtId="0" fontId="133" fillId="0" borderId="0" xfId="380" applyFont="1" applyBorder="1" applyAlignment="1">
      <alignment horizontal="center" vertical="center"/>
    </xf>
    <xf numFmtId="0" fontId="131" fillId="0" borderId="15" xfId="380" applyFont="1" applyBorder="1" applyAlignment="1">
      <alignment horizontal="center" vertical="center" wrapText="1"/>
    </xf>
    <xf numFmtId="0" fontId="131" fillId="0" borderId="0" xfId="380" applyFont="1" applyBorder="1" applyAlignment="1">
      <alignment horizontal="center" vertical="center" wrapText="1"/>
    </xf>
    <xf numFmtId="0" fontId="131" fillId="0" borderId="0" xfId="380" applyFont="1" applyBorder="1" applyAlignment="1">
      <alignment horizontal="left" vertical="center"/>
    </xf>
    <xf numFmtId="15" fontId="131" fillId="0" borderId="0" xfId="380" applyNumberFormat="1" applyFont="1" applyBorder="1" applyAlignment="1">
      <alignment vertical="center" wrapText="1"/>
    </xf>
    <xf numFmtId="175" fontId="131" fillId="0" borderId="0" xfId="381" applyNumberFormat="1" applyFont="1" applyBorder="1" applyAlignment="1">
      <alignment horizontal="right" vertical="center" wrapText="1"/>
    </xf>
    <xf numFmtId="175" fontId="131" fillId="0" borderId="0" xfId="381" applyNumberFormat="1" applyFont="1" applyBorder="1" applyAlignment="1">
      <alignment vertical="center" wrapText="1"/>
    </xf>
    <xf numFmtId="175" fontId="131" fillId="16" borderId="0" xfId="381" applyNumberFormat="1" applyFont="1" applyFill="1" applyBorder="1" applyAlignment="1">
      <alignment vertical="center" wrapText="1"/>
    </xf>
    <xf numFmtId="175" fontId="131" fillId="0" borderId="0" xfId="381" applyNumberFormat="1" applyFont="1" applyFill="1" applyBorder="1" applyAlignment="1">
      <alignment horizontal="right" vertical="center" wrapText="1"/>
    </xf>
    <xf numFmtId="175" fontId="131" fillId="16" borderId="0" xfId="381" applyNumberFormat="1" applyFont="1" applyFill="1" applyBorder="1" applyAlignment="1">
      <alignment horizontal="right" vertical="center" wrapText="1"/>
    </xf>
    <xf numFmtId="175" fontId="131" fillId="0" borderId="0" xfId="464" applyNumberFormat="1" applyFont="1" applyBorder="1" applyAlignment="1"/>
    <xf numFmtId="43" fontId="131" fillId="0" borderId="0" xfId="59" applyFont="1"/>
    <xf numFmtId="0" fontId="131" fillId="0" borderId="3" xfId="380" applyFont="1" applyBorder="1" applyAlignment="1">
      <alignment vertical="center" wrapText="1"/>
    </xf>
    <xf numFmtId="175" fontId="131" fillId="0" borderId="3" xfId="380" applyNumberFormat="1" applyFont="1" applyBorder="1" applyAlignment="1">
      <alignment vertical="center" wrapText="1"/>
    </xf>
    <xf numFmtId="0" fontId="131" fillId="0" borderId="3" xfId="380" applyFont="1" applyBorder="1" applyAlignment="1">
      <alignment horizontal="right" vertical="center" wrapText="1"/>
    </xf>
    <xf numFmtId="175" fontId="131" fillId="0" borderId="3" xfId="381" applyNumberFormat="1" applyFont="1" applyBorder="1" applyAlignment="1">
      <alignment vertical="center" wrapText="1"/>
    </xf>
    <xf numFmtId="0" fontId="131" fillId="0" borderId="0" xfId="380" applyFont="1" applyBorder="1" applyAlignment="1">
      <alignment horizontal="right" vertical="center" wrapText="1"/>
    </xf>
    <xf numFmtId="0" fontId="131" fillId="0" borderId="0" xfId="380" applyFont="1" applyBorder="1" applyAlignment="1">
      <alignment vertical="center" wrapText="1"/>
    </xf>
    <xf numFmtId="0" fontId="131" fillId="0" borderId="0" xfId="380" applyFont="1" applyBorder="1"/>
    <xf numFmtId="0" fontId="131" fillId="0" borderId="0" xfId="380" applyFont="1" applyBorder="1" applyAlignment="1">
      <alignment horizontal="justify" vertical="center" wrapText="1"/>
    </xf>
    <xf numFmtId="0" fontId="131" fillId="0" borderId="0" xfId="380" applyFont="1" applyFill="1"/>
    <xf numFmtId="175" fontId="131" fillId="0" borderId="0" xfId="381" applyNumberFormat="1" applyFont="1" applyFill="1" applyBorder="1" applyAlignment="1">
      <alignment vertical="center" wrapText="1"/>
    </xf>
    <xf numFmtId="175" fontId="133" fillId="0" borderId="0" xfId="380" applyNumberFormat="1" applyFont="1"/>
    <xf numFmtId="0" fontId="131" fillId="0" borderId="0" xfId="380" applyFont="1" applyFill="1" applyBorder="1"/>
    <xf numFmtId="0" fontId="133" fillId="0" borderId="0" xfId="380" applyFont="1" applyFill="1" applyBorder="1"/>
    <xf numFmtId="175" fontId="133" fillId="0" borderId="0" xfId="381" applyNumberFormat="1" applyFont="1" applyFill="1" applyBorder="1" applyAlignment="1">
      <alignment vertical="center" wrapText="1"/>
    </xf>
    <xf numFmtId="175" fontId="131" fillId="0" borderId="0" xfId="59" applyNumberFormat="1" applyFont="1"/>
    <xf numFmtId="175" fontId="44" fillId="0" borderId="0" xfId="59" applyNumberFormat="1" applyFont="1" applyFill="1" applyAlignment="1">
      <alignment horizontal="center"/>
    </xf>
    <xf numFmtId="280" fontId="131" fillId="0" borderId="0" xfId="59" applyNumberFormat="1" applyFont="1" applyBorder="1" applyAlignment="1">
      <alignment horizontal="right" vertical="center" wrapText="1"/>
    </xf>
    <xf numFmtId="175" fontId="131" fillId="0" borderId="0" xfId="380" applyNumberFormat="1" applyFont="1"/>
    <xf numFmtId="0" fontId="134" fillId="0" borderId="0" xfId="380" applyFont="1"/>
    <xf numFmtId="43" fontId="131" fillId="0" borderId="0" xfId="380" applyNumberFormat="1" applyFont="1" applyBorder="1"/>
    <xf numFmtId="0" fontId="135" fillId="0" borderId="0" xfId="187" applyFont="1" applyAlignment="1">
      <alignment horizontal="left" indent="1"/>
    </xf>
    <xf numFmtId="175" fontId="131" fillId="0" borderId="3" xfId="86" applyNumberFormat="1" applyFont="1" applyBorder="1" applyAlignment="1">
      <alignment vertical="center" wrapText="1"/>
    </xf>
    <xf numFmtId="0" fontId="136" fillId="0" borderId="0" xfId="380" applyFont="1"/>
    <xf numFmtId="10" fontId="54" fillId="16" borderId="0" xfId="59" applyNumberFormat="1" applyFont="1" applyFill="1" applyAlignment="1"/>
    <xf numFmtId="1" fontId="54" fillId="16" borderId="0" xfId="59" applyNumberFormat="1" applyFont="1" applyFill="1"/>
    <xf numFmtId="1" fontId="54" fillId="16" borderId="0" xfId="0" applyNumberFormat="1" applyFont="1" applyFill="1"/>
    <xf numFmtId="1" fontId="21" fillId="0" borderId="0" xfId="201" applyNumberFormat="1" applyFont="1" applyAlignment="1"/>
    <xf numFmtId="174" fontId="129" fillId="0" borderId="0" xfId="0" applyFont="1" applyAlignment="1"/>
    <xf numFmtId="0" fontId="129" fillId="0" borderId="0" xfId="212" applyFont="1"/>
    <xf numFmtId="0" fontId="150" fillId="0" borderId="0" xfId="212" applyFont="1" applyAlignment="1">
      <alignment horizontal="left"/>
    </xf>
    <xf numFmtId="10" fontId="54" fillId="16" borderId="0" xfId="59" applyNumberFormat="1" applyFont="1" applyFill="1"/>
    <xf numFmtId="0" fontId="131" fillId="0" borderId="0" xfId="380" applyFont="1" applyFill="1" applyBorder="1" applyAlignment="1">
      <alignment horizontal="right" vertical="center" wrapText="1"/>
    </xf>
    <xf numFmtId="0" fontId="131" fillId="0" borderId="0" xfId="380" applyFont="1" applyFill="1" applyBorder="1" applyAlignment="1">
      <alignment horizontal="center" vertical="center" wrapText="1"/>
    </xf>
    <xf numFmtId="175" fontId="44" fillId="0" borderId="3" xfId="381" applyNumberFormat="1" applyFont="1" applyFill="1" applyBorder="1" applyAlignment="1">
      <alignment vertical="center" wrapText="1"/>
    </xf>
    <xf numFmtId="175" fontId="133" fillId="0" borderId="0" xfId="59" applyNumberFormat="1" applyFont="1"/>
    <xf numFmtId="41" fontId="54" fillId="16" borderId="0" xfId="59" applyNumberFormat="1" applyFont="1" applyFill="1"/>
    <xf numFmtId="10" fontId="78" fillId="0" borderId="0" xfId="59" applyNumberFormat="1" applyFont="1"/>
    <xf numFmtId="10" fontId="78" fillId="0" borderId="1" xfId="59" applyNumberFormat="1" applyFont="1" applyBorder="1"/>
    <xf numFmtId="10" fontId="21" fillId="0" borderId="1" xfId="59" applyNumberFormat="1" applyFont="1" applyBorder="1" applyAlignment="1"/>
    <xf numFmtId="174" fontId="168" fillId="0" borderId="0" xfId="201" applyFont="1" applyFill="1" applyBorder="1" applyAlignment="1"/>
    <xf numFmtId="174" fontId="169" fillId="0" borderId="0" xfId="201" applyFont="1" applyFill="1" applyBorder="1" applyAlignment="1"/>
    <xf numFmtId="174" fontId="100" fillId="0" borderId="0" xfId="201" applyFont="1" applyFill="1" applyBorder="1" applyAlignment="1">
      <alignment horizontal="centerContinuous"/>
    </xf>
    <xf numFmtId="174" fontId="170" fillId="0" borderId="0" xfId="201" applyFont="1" applyFill="1" applyBorder="1" applyAlignment="1">
      <alignment horizontal="centerContinuous"/>
    </xf>
    <xf numFmtId="165" fontId="54" fillId="0" borderId="0" xfId="0" applyNumberFormat="1" applyFont="1" applyAlignment="1"/>
    <xf numFmtId="37" fontId="54" fillId="16" borderId="10" xfId="93" applyNumberFormat="1" applyFont="1" applyFill="1" applyBorder="1"/>
    <xf numFmtId="41" fontId="54" fillId="0" borderId="12" xfId="59" applyNumberFormat="1" applyFont="1" applyBorder="1"/>
    <xf numFmtId="41" fontId="54" fillId="16" borderId="21" xfId="59" applyNumberFormat="1" applyFont="1" applyFill="1" applyBorder="1"/>
    <xf numFmtId="41" fontId="54" fillId="0" borderId="11" xfId="59" applyNumberFormat="1" applyFont="1" applyBorder="1"/>
    <xf numFmtId="41" fontId="54" fillId="0" borderId="11" xfId="59" applyNumberFormat="1" applyFont="1" applyBorder="1" applyAlignment="1">
      <alignment horizontal="center"/>
    </xf>
    <xf numFmtId="41" fontId="54" fillId="16" borderId="20" xfId="59" applyNumberFormat="1" applyFont="1" applyFill="1" applyBorder="1"/>
    <xf numFmtId="41" fontId="54" fillId="0" borderId="0" xfId="59" applyNumberFormat="1" applyFont="1" applyFill="1" applyAlignment="1"/>
    <xf numFmtId="41" fontId="54" fillId="0" borderId="0" xfId="59" applyNumberFormat="1" applyFont="1"/>
    <xf numFmtId="283" fontId="54" fillId="0" borderId="0" xfId="201" applyNumberFormat="1" applyFont="1" applyFill="1" applyBorder="1" applyAlignment="1"/>
    <xf numFmtId="41" fontId="54" fillId="16" borderId="12" xfId="59" applyNumberFormat="1" applyFont="1" applyFill="1" applyBorder="1"/>
    <xf numFmtId="41" fontId="54" fillId="16" borderId="11" xfId="59" applyNumberFormat="1" applyFont="1" applyFill="1" applyBorder="1"/>
    <xf numFmtId="284" fontId="54" fillId="0" borderId="11" xfId="59" applyNumberFormat="1" applyFont="1" applyBorder="1"/>
    <xf numFmtId="0" fontId="54" fillId="0" borderId="0" xfId="211" applyNumberFormat="1" applyFont="1" applyFill="1" applyAlignment="1" applyProtection="1">
      <alignment vertical="top" wrapText="1"/>
      <protection locked="0"/>
    </xf>
    <xf numFmtId="0" fontId="54" fillId="17" borderId="0" xfId="0" applyNumberFormat="1" applyFont="1" applyFill="1" applyBorder="1" applyAlignment="1" applyProtection="1">
      <alignment vertical="top" wrapText="1"/>
    </xf>
    <xf numFmtId="0" fontId="54" fillId="0" borderId="0" xfId="206" applyFont="1" applyFill="1" applyAlignment="1">
      <alignment vertical="top" wrapText="1"/>
    </xf>
    <xf numFmtId="0" fontId="54" fillId="0" borderId="0" xfId="0" applyNumberFormat="1" applyFont="1" applyFill="1" applyBorder="1" applyAlignment="1">
      <alignment horizontal="left" vertical="top" wrapText="1"/>
    </xf>
    <xf numFmtId="174" fontId="54" fillId="0" borderId="0" xfId="0" applyFont="1" applyFill="1" applyAlignment="1">
      <alignment horizontal="left" wrapText="1"/>
    </xf>
    <xf numFmtId="0" fontId="54" fillId="0" borderId="0" xfId="211" quotePrefix="1" applyNumberFormat="1" applyFont="1" applyFill="1" applyAlignment="1">
      <alignment vertical="top" wrapText="1"/>
    </xf>
    <xf numFmtId="0" fontId="54" fillId="0" borderId="0" xfId="211" applyNumberFormat="1" applyFont="1" applyFill="1" applyAlignment="1">
      <alignment vertical="top" wrapText="1"/>
    </xf>
    <xf numFmtId="0" fontId="54" fillId="0" borderId="0" xfId="188" quotePrefix="1" applyNumberFormat="1" applyFont="1" applyFill="1" applyAlignment="1">
      <alignment vertical="top" wrapText="1"/>
    </xf>
    <xf numFmtId="0" fontId="54" fillId="0" borderId="0" xfId="188" applyNumberFormat="1" applyFont="1" applyFill="1" applyAlignment="1">
      <alignment vertical="top" wrapText="1"/>
    </xf>
    <xf numFmtId="174" fontId="54" fillId="0" borderId="0" xfId="211" applyFont="1" applyAlignment="1">
      <alignment horizontal="center"/>
    </xf>
    <xf numFmtId="49" fontId="54" fillId="0" borderId="0" xfId="211" applyNumberFormat="1" applyFont="1" applyAlignment="1" applyProtection="1">
      <alignment horizontal="center"/>
      <protection locked="0"/>
    </xf>
    <xf numFmtId="0" fontId="93" fillId="0" borderId="0" xfId="211" applyNumberFormat="1" applyFont="1" applyFill="1" applyAlignment="1" applyProtection="1">
      <alignment vertical="top" wrapText="1"/>
      <protection locked="0"/>
    </xf>
    <xf numFmtId="174" fontId="44" fillId="0" borderId="0" xfId="0" applyFont="1" applyAlignment="1">
      <alignment horizontal="left" vertical="center" wrapText="1"/>
    </xf>
    <xf numFmtId="174" fontId="54" fillId="0" borderId="0" xfId="201" applyFont="1" applyFill="1" applyBorder="1" applyAlignment="1">
      <alignment horizontal="left"/>
    </xf>
    <xf numFmtId="174" fontId="54" fillId="0" borderId="0" xfId="201" applyFont="1" applyFill="1" applyBorder="1" applyAlignment="1">
      <alignment horizontal="left" vertical="top" wrapText="1"/>
    </xf>
    <xf numFmtId="174" fontId="54" fillId="0" borderId="0" xfId="201" applyFont="1" applyFill="1" applyBorder="1" applyAlignment="1">
      <alignment horizontal="left" wrapText="1"/>
    </xf>
    <xf numFmtId="174" fontId="54" fillId="0" borderId="0" xfId="201" applyFont="1" applyAlignment="1">
      <alignment horizontal="left" vertical="top" wrapText="1"/>
    </xf>
    <xf numFmtId="174" fontId="54" fillId="0" borderId="20" xfId="0" applyFont="1" applyBorder="1" applyAlignment="1">
      <alignment horizontal="center"/>
    </xf>
    <xf numFmtId="174" fontId="54" fillId="0" borderId="21" xfId="0" applyFont="1" applyBorder="1" applyAlignment="1">
      <alignment horizontal="center"/>
    </xf>
    <xf numFmtId="174" fontId="54" fillId="0" borderId="17" xfId="0" applyFont="1" applyBorder="1" applyAlignment="1">
      <alignment horizontal="center"/>
    </xf>
    <xf numFmtId="174" fontId="54" fillId="0" borderId="22" xfId="0" applyFont="1" applyBorder="1" applyAlignment="1">
      <alignment horizontal="center"/>
    </xf>
    <xf numFmtId="174" fontId="54" fillId="0" borderId="0" xfId="0" applyFont="1" applyFill="1" applyAlignment="1">
      <alignment horizontal="left" vertical="top" wrapText="1"/>
    </xf>
    <xf numFmtId="0" fontId="54" fillId="0" borderId="0" xfId="188" applyNumberFormat="1" applyFont="1" applyFill="1" applyAlignment="1">
      <alignment horizontal="left" vertical="top" wrapText="1"/>
    </xf>
    <xf numFmtId="174" fontId="61" fillId="0" borderId="0" xfId="0" applyFont="1" applyAlignment="1">
      <alignment horizontal="center"/>
    </xf>
    <xf numFmtId="0" fontId="61" fillId="0" borderId="0" xfId="212" applyFont="1" applyAlignment="1">
      <alignment horizontal="center"/>
    </xf>
    <xf numFmtId="174" fontId="54" fillId="0" borderId="0" xfId="0" applyFont="1" applyFill="1" applyAlignment="1">
      <alignment horizontal="left" vertical="center" wrapText="1"/>
    </xf>
    <xf numFmtId="0" fontId="83" fillId="0" borderId="0" xfId="188" applyNumberFormat="1" applyFont="1" applyFill="1" applyAlignment="1">
      <alignment horizontal="left" vertical="top" wrapText="1"/>
    </xf>
    <xf numFmtId="0" fontId="133" fillId="0" borderId="20" xfId="380" applyFont="1" applyBorder="1" applyAlignment="1">
      <alignment horizontal="center" vertical="center"/>
    </xf>
    <xf numFmtId="0" fontId="133" fillId="0" borderId="3" xfId="380" applyFont="1" applyBorder="1" applyAlignment="1">
      <alignment horizontal="center" vertical="center"/>
    </xf>
    <xf numFmtId="0" fontId="133" fillId="0" borderId="21" xfId="380" applyFont="1" applyBorder="1" applyAlignment="1">
      <alignment horizontal="center" vertical="center"/>
    </xf>
    <xf numFmtId="0" fontId="133" fillId="0" borderId="16" xfId="380" applyFont="1" applyBorder="1" applyAlignment="1">
      <alignment horizontal="center" vertical="center"/>
    </xf>
    <xf numFmtId="0" fontId="133" fillId="0" borderId="7" xfId="380" applyFont="1" applyBorder="1" applyAlignment="1">
      <alignment horizontal="center" vertical="center"/>
    </xf>
    <xf numFmtId="0" fontId="133" fillId="0" borderId="24" xfId="380" applyFont="1" applyBorder="1" applyAlignment="1">
      <alignment horizontal="center" vertical="center"/>
    </xf>
    <xf numFmtId="0" fontId="107" fillId="0" borderId="0" xfId="380" applyFont="1" applyFill="1" applyAlignment="1">
      <alignment horizontal="center"/>
    </xf>
    <xf numFmtId="0" fontId="107" fillId="0" borderId="0" xfId="380" applyFont="1" applyAlignment="1">
      <alignment horizontal="center"/>
    </xf>
    <xf numFmtId="0" fontId="107" fillId="16" borderId="0" xfId="380" applyFont="1" applyFill="1" applyAlignment="1">
      <alignment horizontal="center"/>
    </xf>
    <xf numFmtId="174" fontId="54" fillId="0" borderId="10" xfId="0" applyFont="1" applyFill="1" applyBorder="1" applyAlignment="1">
      <alignment horizontal="center"/>
    </xf>
    <xf numFmtId="174" fontId="54" fillId="0" borderId="0" xfId="0" applyFont="1" applyFill="1" applyBorder="1" applyAlignment="1">
      <alignment horizontal="center"/>
    </xf>
    <xf numFmtId="174" fontId="54" fillId="0" borderId="12" xfId="0" applyFont="1" applyFill="1" applyBorder="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0" fontId="54" fillId="0" borderId="0" xfId="266" applyNumberFormat="1" applyFont="1" applyFill="1" applyAlignment="1">
      <alignment horizontal="center"/>
    </xf>
  </cellXfs>
  <cellStyles count="61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389" xr:uid="{00000000-0005-0000-0000-000007000000}"/>
    <cellStyle name="20% - Accent2 2" xfId="390" xr:uid="{00000000-0005-0000-0000-000008000000}"/>
    <cellStyle name="20% - Accent3 2" xfId="391" xr:uid="{00000000-0005-0000-0000-000009000000}"/>
    <cellStyle name="20% - Accent4 2" xfId="392" xr:uid="{00000000-0005-0000-0000-00000A000000}"/>
    <cellStyle name="20% - Accent5 2" xfId="393" xr:uid="{00000000-0005-0000-0000-00000B000000}"/>
    <cellStyle name="20% - Accent6 2" xfId="394" xr:uid="{00000000-0005-0000-0000-00000C000000}"/>
    <cellStyle name="40% - Accent1 2" xfId="395" xr:uid="{00000000-0005-0000-0000-00000D000000}"/>
    <cellStyle name="40% - Accent2 2" xfId="396" xr:uid="{00000000-0005-0000-0000-00000E000000}"/>
    <cellStyle name="40% - Accent3 2" xfId="397" xr:uid="{00000000-0005-0000-0000-00000F000000}"/>
    <cellStyle name="40% - Accent4 2" xfId="398" xr:uid="{00000000-0005-0000-0000-000010000000}"/>
    <cellStyle name="40% - Accent5 2" xfId="399" xr:uid="{00000000-0005-0000-0000-000011000000}"/>
    <cellStyle name="40% - Accent6 2" xfId="400" xr:uid="{00000000-0005-0000-0000-000012000000}"/>
    <cellStyle name="60% - Accent1 2" xfId="401" xr:uid="{00000000-0005-0000-0000-000013000000}"/>
    <cellStyle name="60% - Accent2 2" xfId="402" xr:uid="{00000000-0005-0000-0000-000014000000}"/>
    <cellStyle name="60% - Accent3 2" xfId="403" xr:uid="{00000000-0005-0000-0000-000015000000}"/>
    <cellStyle name="60% - Accent4 2" xfId="404" xr:uid="{00000000-0005-0000-0000-000016000000}"/>
    <cellStyle name="60% - Accent5 2" xfId="405" xr:uid="{00000000-0005-0000-0000-000017000000}"/>
    <cellStyle name="60% - Accent6 2" xfId="406" xr:uid="{00000000-0005-0000-0000-000018000000}"/>
    <cellStyle name="Accent1 - 20%" xfId="536" xr:uid="{9D6D9EA3-B36A-4C32-AE92-00033CFE4A02}"/>
    <cellStyle name="Accent1 - 40%" xfId="537" xr:uid="{25F8C86C-E68C-46E9-9550-65E1447EDF61}"/>
    <cellStyle name="Accent1 - 60%" xfId="538" xr:uid="{BD2C7020-4A8D-422F-ACC9-DA44CD378D45}"/>
    <cellStyle name="Accent1 2" xfId="407" xr:uid="{00000000-0005-0000-0000-000019000000}"/>
    <cellStyle name="Accent1 3" xfId="535" xr:uid="{F5F111A6-F75A-4B55-84BA-4D1C51299EC1}"/>
    <cellStyle name="Accent2 - 20%" xfId="540" xr:uid="{6C036237-AD89-4376-A792-4BD5D0C86E1C}"/>
    <cellStyle name="Accent2 - 40%" xfId="541" xr:uid="{F0D58DB2-9C56-4A62-911E-4C4E59CEF79F}"/>
    <cellStyle name="Accent2 - 60%" xfId="542" xr:uid="{7F3BDBA7-DDD4-409C-B901-257D8A20CD81}"/>
    <cellStyle name="Accent2 2" xfId="408" xr:uid="{00000000-0005-0000-0000-00001A000000}"/>
    <cellStyle name="Accent2 3" xfId="539" xr:uid="{C200257F-ECC0-4BF0-82A5-B1FA5696CA6D}"/>
    <cellStyle name="Accent3 - 20%" xfId="544" xr:uid="{ABAFB0D8-3CBC-4617-A52F-FB982D4FD8E1}"/>
    <cellStyle name="Accent3 - 40%" xfId="545" xr:uid="{405021BC-ABD6-4579-BD80-72E136329E6C}"/>
    <cellStyle name="Accent3 - 60%" xfId="546" xr:uid="{8915BF12-2EE8-42E9-87F8-6ADE113390E6}"/>
    <cellStyle name="Accent3 2" xfId="409" xr:uid="{00000000-0005-0000-0000-00001B000000}"/>
    <cellStyle name="Accent3 3" xfId="543" xr:uid="{011F17DB-9506-4E28-83A8-2070046B981C}"/>
    <cellStyle name="Accent4 - 20%" xfId="548" xr:uid="{44E2B236-2BFB-4333-BBB1-296640B711E4}"/>
    <cellStyle name="Accent4 - 40%" xfId="549" xr:uid="{20F4F063-2D8A-49F8-A040-2F1A2C7DD7BF}"/>
    <cellStyle name="Accent4 - 60%" xfId="550" xr:uid="{DB1A6EF3-AF8B-42D6-BB0B-5315B048E240}"/>
    <cellStyle name="Accent4 2" xfId="410" xr:uid="{00000000-0005-0000-0000-00001C000000}"/>
    <cellStyle name="Accent4 3" xfId="547" xr:uid="{C1D49E9A-EB9C-4F69-8DD9-6AC2D3D907B1}"/>
    <cellStyle name="Accent5 - 20%" xfId="552" xr:uid="{CC271190-E6F0-4142-8A04-7F027A9EA1CA}"/>
    <cellStyle name="Accent5 - 40%" xfId="553" xr:uid="{18AB3A12-C784-4CDB-9679-924DD88B76A4}"/>
    <cellStyle name="Accent5 - 60%" xfId="554" xr:uid="{5F6191DF-04EF-47FB-A88C-C9D40DE14B8F}"/>
    <cellStyle name="Accent5 2" xfId="411" xr:uid="{00000000-0005-0000-0000-00001D000000}"/>
    <cellStyle name="Accent5 3" xfId="551" xr:uid="{57E0E898-516C-47D9-8C7A-C5352522DB1E}"/>
    <cellStyle name="Accent6 - 20%" xfId="556" xr:uid="{EE93E461-5E03-4931-AD4F-3A6503C13494}"/>
    <cellStyle name="Accent6 - 40%" xfId="557" xr:uid="{DC6B0A69-C21C-4BF3-B397-B451DD02948A}"/>
    <cellStyle name="Accent6 - 60%" xfId="558" xr:uid="{08A7DCB7-1644-4ACC-AE0B-48574C8B3B21}"/>
    <cellStyle name="Accent6 2" xfId="412" xr:uid="{00000000-0005-0000-0000-00001E000000}"/>
    <cellStyle name="Accent6 3" xfId="555" xr:uid="{B6BAAC2A-59F6-442B-B55E-08082E80DCFD}"/>
    <cellStyle name="Bad 2" xfId="413" xr:uid="{00000000-0005-0000-0000-00001F000000}"/>
    <cellStyle name="Bad 3" xfId="559" xr:uid="{CBD00EA7-FD68-4A62-B823-7D093A5B604F}"/>
    <cellStyle name="Basic" xfId="8" xr:uid="{00000000-0005-0000-0000-000020000000}"/>
    <cellStyle name="black" xfId="9" xr:uid="{00000000-0005-0000-0000-000021000000}"/>
    <cellStyle name="blu" xfId="10" xr:uid="{00000000-0005-0000-0000-000022000000}"/>
    <cellStyle name="BoldUnderlineNumber" xfId="530" xr:uid="{0A2D1106-1132-4DC5-9020-6C5A5CB6EBE7}"/>
    <cellStyle name="BoldUnderlineNumber 2" xfId="600" xr:uid="{85825661-3E35-4BA7-BD7F-4F1274DD0427}"/>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414" xr:uid="{00000000-0005-0000-0000-000051000000}"/>
    <cellStyle name="Calculation 3" xfId="560" xr:uid="{F54BE333-6B5D-4385-B8F3-7A03464A30D8}"/>
    <cellStyle name="cas" xfId="57" xr:uid="{00000000-0005-0000-0000-000052000000}"/>
    <cellStyle name="Centered Heading" xfId="58" xr:uid="{00000000-0005-0000-0000-000053000000}"/>
    <cellStyle name="Check Cell 2" xfId="415" xr:uid="{00000000-0005-0000-0000-000054000000}"/>
    <cellStyle name="Check Cell 3" xfId="561" xr:uid="{23846DEF-AED9-4E2A-9F67-3F9AFA5F7A03}"/>
    <cellStyle name="ColumnHeader" xfId="522" xr:uid="{C89E7CF2-6EEB-4DAB-8E46-555231348CFE}"/>
    <cellStyle name="ColumnHeader 2" xfId="593" xr:uid="{1E5E2570-0873-4EDD-A1DE-149491B9934E}"/>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1" xfId="77" xr:uid="{00000000-0005-0000-0000-000067000000}"/>
    <cellStyle name="Comma 12" xfId="381" xr:uid="{00000000-0005-0000-0000-000068000000}"/>
    <cellStyle name="Comma 12 2" xfId="416" xr:uid="{00000000-0005-0000-0000-000069000000}"/>
    <cellStyle name="Comma 12 3" xfId="517" xr:uid="{AC9B34FD-7FAB-41B5-8090-B04E80C6C5CC}"/>
    <cellStyle name="Comma 12 4" xfId="533" xr:uid="{07C67A71-CC52-4E6E-A146-945968DF2DBE}"/>
    <cellStyle name="Comma 13" xfId="462" xr:uid="{00000000-0005-0000-0000-00006A000000}"/>
    <cellStyle name="Comma 14" xfId="590" xr:uid="{76F4E13B-B178-4A72-B38D-D7D84B278222}"/>
    <cellStyle name="Comma 2" xfId="78" xr:uid="{00000000-0005-0000-0000-00006B000000}"/>
    <cellStyle name="Comma 2 2" xfId="79" xr:uid="{00000000-0005-0000-0000-00006C000000}"/>
    <cellStyle name="Comma 2 2 2" xfId="608" xr:uid="{A4CEF318-285E-4172-8AD3-571509A01D35}"/>
    <cellStyle name="Comma 2 2 2 2" xfId="609" xr:uid="{44D2FF69-F395-4BEF-94E0-79B31163767F}"/>
    <cellStyle name="Comma 2 3" xfId="607" xr:uid="{A85C4F29-C819-4E66-A15A-D869597B51FB}"/>
    <cellStyle name="Comma 3" xfId="80" xr:uid="{00000000-0005-0000-0000-00006D000000}"/>
    <cellStyle name="Comma 3 2" xfId="81" xr:uid="{00000000-0005-0000-0000-00006E000000}"/>
    <cellStyle name="Comma 4" xfId="82" xr:uid="{00000000-0005-0000-0000-00006F000000}"/>
    <cellStyle name="Comma 5" xfId="83" xr:uid="{00000000-0005-0000-0000-000070000000}"/>
    <cellStyle name="Comma 5 2" xfId="464" xr:uid="{00000000-0005-0000-0000-000071000000}"/>
    <cellStyle name="Comma 6" xfId="84" xr:uid="{00000000-0005-0000-0000-000072000000}"/>
    <cellStyle name="Comma 6 2" xfId="385" xr:uid="{00000000-0005-0000-0000-000073000000}"/>
    <cellStyle name="Comma 6 2 2" xfId="417" xr:uid="{00000000-0005-0000-0000-000074000000}"/>
    <cellStyle name="Comma 7" xfId="85" xr:uid="{00000000-0005-0000-0000-000075000000}"/>
    <cellStyle name="Comma 8" xfId="86" xr:uid="{00000000-0005-0000-0000-000076000000}"/>
    <cellStyle name="Comma 8 2" xfId="87" xr:uid="{00000000-0005-0000-0000-000077000000}"/>
    <cellStyle name="Comma 8 2 2" xfId="365" xr:uid="{00000000-0005-0000-0000-000078000000}"/>
    <cellStyle name="Comma 9" xfId="88" xr:uid="{00000000-0005-0000-0000-000079000000}"/>
    <cellStyle name="Comma 9 2" xfId="366" xr:uid="{00000000-0005-0000-0000-00007A000000}"/>
    <cellStyle name="Comma Input" xfId="89" xr:uid="{00000000-0005-0000-0000-00007B000000}"/>
    <cellStyle name="Comma0" xfId="90" xr:uid="{00000000-0005-0000-0000-00007C000000}"/>
    <cellStyle name="Company Name" xfId="91" xr:uid="{00000000-0005-0000-0000-00007D000000}"/>
    <cellStyle name="Config Data" xfId="92" xr:uid="{00000000-0005-0000-0000-00007E000000}"/>
    <cellStyle name="Currency" xfId="93" builtinId="4"/>
    <cellStyle name="Currency [1]" xfId="94" xr:uid="{00000000-0005-0000-0000-000080000000}"/>
    <cellStyle name="Currency [2]" xfId="95" xr:uid="{00000000-0005-0000-0000-000081000000}"/>
    <cellStyle name="Currency [3]" xfId="96" xr:uid="{00000000-0005-0000-0000-000082000000}"/>
    <cellStyle name="Currency 0.0" xfId="97" xr:uid="{00000000-0005-0000-0000-000083000000}"/>
    <cellStyle name="Currency 0.00" xfId="98" xr:uid="{00000000-0005-0000-0000-000084000000}"/>
    <cellStyle name="Currency 0.000" xfId="99" xr:uid="{00000000-0005-0000-0000-000085000000}"/>
    <cellStyle name="Currency 0.0000" xfId="100" xr:uid="{00000000-0005-0000-0000-000086000000}"/>
    <cellStyle name="Currency 2" xfId="101" xr:uid="{00000000-0005-0000-0000-000087000000}"/>
    <cellStyle name="Currency 2 2" xfId="102" xr:uid="{00000000-0005-0000-0000-000088000000}"/>
    <cellStyle name="Currency 3" xfId="103" xr:uid="{00000000-0005-0000-0000-000089000000}"/>
    <cellStyle name="Currency 3 2" xfId="104" xr:uid="{00000000-0005-0000-0000-00008A000000}"/>
    <cellStyle name="Currency 4" xfId="105" xr:uid="{00000000-0005-0000-0000-00008B000000}"/>
    <cellStyle name="Currency Input" xfId="106" xr:uid="{00000000-0005-0000-0000-00008C000000}"/>
    <cellStyle name="Currency0" xfId="107" xr:uid="{00000000-0005-0000-0000-00008D000000}"/>
    <cellStyle name="d" xfId="108" xr:uid="{00000000-0005-0000-0000-00008E000000}"/>
    <cellStyle name="d," xfId="109" xr:uid="{00000000-0005-0000-0000-00008F000000}"/>
    <cellStyle name="d1" xfId="110" xr:uid="{00000000-0005-0000-0000-000090000000}"/>
    <cellStyle name="d1," xfId="111" xr:uid="{00000000-0005-0000-0000-000091000000}"/>
    <cellStyle name="d2" xfId="112" xr:uid="{00000000-0005-0000-0000-000092000000}"/>
    <cellStyle name="d2," xfId="113" xr:uid="{00000000-0005-0000-0000-000093000000}"/>
    <cellStyle name="d3" xfId="114" xr:uid="{00000000-0005-0000-0000-000094000000}"/>
    <cellStyle name="Dash" xfId="115" xr:uid="{00000000-0005-0000-0000-000095000000}"/>
    <cellStyle name="Date" xfId="116" xr:uid="{00000000-0005-0000-0000-000096000000}"/>
    <cellStyle name="Date [Abbreviated]" xfId="117" xr:uid="{00000000-0005-0000-0000-000097000000}"/>
    <cellStyle name="Date [Long Europe]" xfId="118" xr:uid="{00000000-0005-0000-0000-000098000000}"/>
    <cellStyle name="Date [Long U.S.]" xfId="119" xr:uid="{00000000-0005-0000-0000-000099000000}"/>
    <cellStyle name="Date [Short Europe]" xfId="120" xr:uid="{00000000-0005-0000-0000-00009A000000}"/>
    <cellStyle name="Date [Short U.S.]" xfId="121" xr:uid="{00000000-0005-0000-0000-00009B000000}"/>
    <cellStyle name="Date_ITCM 2010 Template" xfId="122" xr:uid="{00000000-0005-0000-0000-00009C000000}"/>
    <cellStyle name="Define$0" xfId="123" xr:uid="{00000000-0005-0000-0000-00009D000000}"/>
    <cellStyle name="Define$1" xfId="124" xr:uid="{00000000-0005-0000-0000-00009E000000}"/>
    <cellStyle name="Define$2" xfId="125" xr:uid="{00000000-0005-0000-0000-00009F000000}"/>
    <cellStyle name="Define0" xfId="126" xr:uid="{00000000-0005-0000-0000-0000A0000000}"/>
    <cellStyle name="Define1" xfId="127" xr:uid="{00000000-0005-0000-0000-0000A1000000}"/>
    <cellStyle name="Define1x" xfId="128" xr:uid="{00000000-0005-0000-0000-0000A2000000}"/>
    <cellStyle name="Define2" xfId="129" xr:uid="{00000000-0005-0000-0000-0000A3000000}"/>
    <cellStyle name="Define2x" xfId="130" xr:uid="{00000000-0005-0000-0000-0000A4000000}"/>
    <cellStyle name="DetailIndented" xfId="523" xr:uid="{B52FB915-5D79-45B4-8230-95C829F56DB4}"/>
    <cellStyle name="DetailIndented 2" xfId="594" xr:uid="{1E951EF0-1742-49E8-9E21-2EDF9BD71D62}"/>
    <cellStyle name="DetailTotalNumber" xfId="525" xr:uid="{19AC7712-FC01-4554-9C2D-76249CA1E460}"/>
    <cellStyle name="DetailTotalNumber 2" xfId="596" xr:uid="{6D0443B7-C66D-42F7-9486-6FC04FCA06BD}"/>
    <cellStyle name="Dollar" xfId="131" xr:uid="{00000000-0005-0000-0000-0000A5000000}"/>
    <cellStyle name="e" xfId="132" xr:uid="{00000000-0005-0000-0000-0000A6000000}"/>
    <cellStyle name="e1" xfId="133" xr:uid="{00000000-0005-0000-0000-0000A7000000}"/>
    <cellStyle name="e2" xfId="134" xr:uid="{00000000-0005-0000-0000-0000A8000000}"/>
    <cellStyle name="Emphasis 1" xfId="562" xr:uid="{46C81815-1CF0-4A6A-B630-D6FEE1EC5A7C}"/>
    <cellStyle name="Emphasis 2" xfId="563" xr:uid="{7DDE3292-5D9F-49D3-92CB-9BC9FDECB04F}"/>
    <cellStyle name="Emphasis 3" xfId="564" xr:uid="{922CDC72-5007-4900-97E9-8F3928E6072C}"/>
    <cellStyle name="Euro" xfId="135" xr:uid="{00000000-0005-0000-0000-0000A9000000}"/>
    <cellStyle name="Explanatory Text 2" xfId="418" xr:uid="{00000000-0005-0000-0000-0000AA000000}"/>
    <cellStyle name="Fixed" xfId="136" xr:uid="{00000000-0005-0000-0000-0000AB000000}"/>
    <cellStyle name="FOOTER - Style1" xfId="137" xr:uid="{00000000-0005-0000-0000-0000AC000000}"/>
    <cellStyle name="g" xfId="138" xr:uid="{00000000-0005-0000-0000-0000AD000000}"/>
    <cellStyle name="general" xfId="139" xr:uid="{00000000-0005-0000-0000-0000AE000000}"/>
    <cellStyle name="General [C]" xfId="140" xr:uid="{00000000-0005-0000-0000-0000AF000000}"/>
    <cellStyle name="General [R]" xfId="141" xr:uid="{00000000-0005-0000-0000-0000B0000000}"/>
    <cellStyle name="Good 2" xfId="419" xr:uid="{00000000-0005-0000-0000-0000B1000000}"/>
    <cellStyle name="Good 3" xfId="565" xr:uid="{EE6A0222-BB54-4F31-9FF0-C2E3348CDA2D}"/>
    <cellStyle name="GrandTotalNumber" xfId="529" xr:uid="{AE53C7BD-2522-448A-B398-B6DEE6D343C7}"/>
    <cellStyle name="GrandTotalNumber 2" xfId="599" xr:uid="{5BD962B6-1084-442C-A83F-88D29FF832BC}"/>
    <cellStyle name="Green" xfId="142" xr:uid="{00000000-0005-0000-0000-0000B2000000}"/>
    <cellStyle name="grey" xfId="143" xr:uid="{00000000-0005-0000-0000-0000B3000000}"/>
    <cellStyle name="Header" xfId="520" xr:uid="{A548A600-CD8F-40B4-ABC6-236FF57F76F3}"/>
    <cellStyle name="Header 2" xfId="591" xr:uid="{E16B3E90-9129-4D9B-8EB9-D0AB213337AC}"/>
    <cellStyle name="Header1" xfId="144" xr:uid="{00000000-0005-0000-0000-0000B4000000}"/>
    <cellStyle name="Header2" xfId="145" xr:uid="{00000000-0005-0000-0000-0000B5000000}"/>
    <cellStyle name="Heading" xfId="146" xr:uid="{00000000-0005-0000-0000-0000B6000000}"/>
    <cellStyle name="Heading 1" xfId="147" builtinId="16" customBuiltin="1"/>
    <cellStyle name="Heading 1 2" xfId="566" xr:uid="{D4A78507-3759-4674-B552-5CCEC45776D1}"/>
    <cellStyle name="Heading 2" xfId="148" builtinId="17" customBuiltin="1"/>
    <cellStyle name="Heading 2 2" xfId="149" xr:uid="{00000000-0005-0000-0000-0000B9000000}"/>
    <cellStyle name="Heading 2 3" xfId="567" xr:uid="{19F621EA-F74F-4B59-ACC8-3D77F274A782}"/>
    <cellStyle name="Heading 3 2" xfId="420" xr:uid="{00000000-0005-0000-0000-0000BA000000}"/>
    <cellStyle name="Heading 3 3" xfId="568" xr:uid="{6222C1F6-65DF-4045-B908-750DFDD91FB6}"/>
    <cellStyle name="Heading 4 2" xfId="421" xr:uid="{00000000-0005-0000-0000-0000BB000000}"/>
    <cellStyle name="Heading 4 3" xfId="569" xr:uid="{08952FB8-C68D-4E7F-9F51-40517349CD1F}"/>
    <cellStyle name="Heading No Underline" xfId="150" xr:uid="{00000000-0005-0000-0000-0000BC000000}"/>
    <cellStyle name="Heading With Underline" xfId="151" xr:uid="{00000000-0005-0000-0000-0000BD000000}"/>
    <cellStyle name="Heading1" xfId="152" xr:uid="{00000000-0005-0000-0000-0000BE000000}"/>
    <cellStyle name="Heading2" xfId="153" xr:uid="{00000000-0005-0000-0000-0000BF000000}"/>
    <cellStyle name="Headline" xfId="154" xr:uid="{00000000-0005-0000-0000-0000C0000000}"/>
    <cellStyle name="Highlight" xfId="155" xr:uid="{00000000-0005-0000-0000-0000C1000000}"/>
    <cellStyle name="Hyperlink 2" xfId="156" xr:uid="{00000000-0005-0000-0000-0000C2000000}"/>
    <cellStyle name="in" xfId="157" xr:uid="{00000000-0005-0000-0000-0000C3000000}"/>
    <cellStyle name="Indented [0]" xfId="158" xr:uid="{00000000-0005-0000-0000-0000C4000000}"/>
    <cellStyle name="Indented [2]" xfId="159" xr:uid="{00000000-0005-0000-0000-0000C5000000}"/>
    <cellStyle name="Indented [4]" xfId="160" xr:uid="{00000000-0005-0000-0000-0000C6000000}"/>
    <cellStyle name="Indented [6]" xfId="161" xr:uid="{00000000-0005-0000-0000-0000C7000000}"/>
    <cellStyle name="Input [yellow]" xfId="162" xr:uid="{00000000-0005-0000-0000-0000C8000000}"/>
    <cellStyle name="Input 2" xfId="423" xr:uid="{00000000-0005-0000-0000-0000C9000000}"/>
    <cellStyle name="Input 3" xfId="422" xr:uid="{00000000-0005-0000-0000-0000CA000000}"/>
    <cellStyle name="Input 4" xfId="570" xr:uid="{C4520373-9B0B-4D22-BD87-EA7353704E36}"/>
    <cellStyle name="Input$0" xfId="163" xr:uid="{00000000-0005-0000-0000-0000CB000000}"/>
    <cellStyle name="Input$1" xfId="164" xr:uid="{00000000-0005-0000-0000-0000CC000000}"/>
    <cellStyle name="Input$2" xfId="165" xr:uid="{00000000-0005-0000-0000-0000CD000000}"/>
    <cellStyle name="Input0" xfId="166" xr:uid="{00000000-0005-0000-0000-0000CE000000}"/>
    <cellStyle name="Input1" xfId="167" xr:uid="{00000000-0005-0000-0000-0000CF000000}"/>
    <cellStyle name="Input1x" xfId="168" xr:uid="{00000000-0005-0000-0000-0000D0000000}"/>
    <cellStyle name="Input2" xfId="169" xr:uid="{00000000-0005-0000-0000-0000D1000000}"/>
    <cellStyle name="Input2x" xfId="170" xr:uid="{00000000-0005-0000-0000-0000D2000000}"/>
    <cellStyle name="lborder" xfId="171" xr:uid="{00000000-0005-0000-0000-0000D3000000}"/>
    <cellStyle name="LeftSubtitle" xfId="172" xr:uid="{00000000-0005-0000-0000-0000D4000000}"/>
    <cellStyle name="Lines" xfId="173" xr:uid="{00000000-0005-0000-0000-0000D5000000}"/>
    <cellStyle name="Linked Cell 2" xfId="424" xr:uid="{00000000-0005-0000-0000-0000D6000000}"/>
    <cellStyle name="Linked Cell 3" xfId="571" xr:uid="{BBD54089-5A6B-4C75-9C90-307052FA43B5}"/>
    <cellStyle name="m" xfId="174" xr:uid="{00000000-0005-0000-0000-0000D7000000}"/>
    <cellStyle name="m1" xfId="175" xr:uid="{00000000-0005-0000-0000-0000D8000000}"/>
    <cellStyle name="m2" xfId="176" xr:uid="{00000000-0005-0000-0000-0000D9000000}"/>
    <cellStyle name="m3" xfId="177" xr:uid="{00000000-0005-0000-0000-0000DA000000}"/>
    <cellStyle name="Multiple" xfId="178" xr:uid="{00000000-0005-0000-0000-0000DB000000}"/>
    <cellStyle name="Negative" xfId="179" xr:uid="{00000000-0005-0000-0000-0000DC000000}"/>
    <cellStyle name="Neutral 2" xfId="425" xr:uid="{00000000-0005-0000-0000-0000DD000000}"/>
    <cellStyle name="Neutral 3" xfId="572" xr:uid="{D76035E6-1AEC-4DDF-B49C-4125A920634C}"/>
    <cellStyle name="no dec" xfId="180" xr:uid="{00000000-0005-0000-0000-0000DE000000}"/>
    <cellStyle name="Normal" xfId="0" builtinId="0"/>
    <cellStyle name="Normal - Style1" xfId="181" xr:uid="{00000000-0005-0000-0000-0000E0000000}"/>
    <cellStyle name="Normal 10" xfId="182" xr:uid="{00000000-0005-0000-0000-0000E1000000}"/>
    <cellStyle name="Normal 10 2" xfId="367" xr:uid="{00000000-0005-0000-0000-0000E2000000}"/>
    <cellStyle name="Normal 10 2 2" xfId="427" xr:uid="{00000000-0005-0000-0000-0000E3000000}"/>
    <cellStyle name="Normal 10 3" xfId="426" xr:uid="{00000000-0005-0000-0000-0000E4000000}"/>
    <cellStyle name="Normal 10 4" xfId="605" xr:uid="{6BB010A5-2E8B-4D92-9052-BF47411EAC0A}"/>
    <cellStyle name="Normal 11" xfId="183" xr:uid="{00000000-0005-0000-0000-0000E5000000}"/>
    <cellStyle name="Normal 12" xfId="380" xr:uid="{00000000-0005-0000-0000-0000E6000000}"/>
    <cellStyle name="Normal 12 2" xfId="428" xr:uid="{00000000-0005-0000-0000-0000E7000000}"/>
    <cellStyle name="Normal 12 3" xfId="516" xr:uid="{33CF149F-80D1-49C6-AE7C-443EBDB87758}"/>
    <cellStyle name="Normal 12 4" xfId="532" xr:uid="{B52595BD-3C18-49F7-BEAF-F27C3508EB9C}"/>
    <cellStyle name="Normal 13" xfId="388" xr:uid="{00000000-0005-0000-0000-0000E8000000}"/>
    <cellStyle name="Normal 13 2" xfId="429" xr:uid="{00000000-0005-0000-0000-0000E9000000}"/>
    <cellStyle name="Normal 13 3" xfId="461" xr:uid="{00000000-0005-0000-0000-0000EA000000}"/>
    <cellStyle name="Normal 13 4" xfId="610" xr:uid="{A255F9D7-AE24-4011-A0C7-A13875D9CD93}"/>
    <cellStyle name="Normal 14" xfId="465" xr:uid="{00000000-0005-0000-0000-0000EB000000}"/>
    <cellStyle name="Normal 15" xfId="467" xr:uid="{00000000-0005-0000-0000-0000EC000000}"/>
    <cellStyle name="Normal 16" xfId="468" xr:uid="{00000000-0005-0000-0000-0000ED000000}"/>
    <cellStyle name="Normal 17" xfId="469" xr:uid="{00000000-0005-0000-0000-0000EE000000}"/>
    <cellStyle name="Normal 18" xfId="470" xr:uid="{00000000-0005-0000-0000-0000EF000000}"/>
    <cellStyle name="Normal 19" xfId="471" xr:uid="{00000000-0005-0000-0000-0000F0000000}"/>
    <cellStyle name="Normal 2" xfId="184" xr:uid="{00000000-0005-0000-0000-0000F1000000}"/>
    <cellStyle name="Normal 2 2" xfId="185" xr:uid="{00000000-0005-0000-0000-0000F2000000}"/>
    <cellStyle name="Normal 2 2 2" xfId="519" xr:uid="{24D36399-9E93-4877-9E7B-142470607AC4}"/>
    <cellStyle name="Normal 2 3" xfId="466" xr:uid="{00000000-0005-0000-0000-0000F3000000}"/>
    <cellStyle name="Normal 2 4" xfId="518" xr:uid="{ABE434AF-1920-4E42-A341-01C71257F66A}"/>
    <cellStyle name="Normal 20" xfId="472" xr:uid="{00000000-0005-0000-0000-0000F4000000}"/>
    <cellStyle name="Normal 21" xfId="473" xr:uid="{00000000-0005-0000-0000-0000F5000000}"/>
    <cellStyle name="Normal 22" xfId="474" xr:uid="{00000000-0005-0000-0000-0000F6000000}"/>
    <cellStyle name="Normal 23" xfId="475" xr:uid="{00000000-0005-0000-0000-0000F7000000}"/>
    <cellStyle name="Normal 24" xfId="515" xr:uid="{17CCCBF2-A1DB-45E4-943C-BFA9A417ADD5}"/>
    <cellStyle name="Normal 25" xfId="534" xr:uid="{EF196711-11B3-4E4E-84C4-A1BB225B4861}"/>
    <cellStyle name="Normal 26" xfId="603" xr:uid="{153DC18E-5030-4AE0-9FCF-AA724F3D45D5}"/>
    <cellStyle name="Normal 27" xfId="611" xr:uid="{41E07D9F-C9E4-42B7-A722-FE527A5C2F7B}"/>
    <cellStyle name="Normal 3" xfId="186" xr:uid="{00000000-0005-0000-0000-0000F8000000}"/>
    <cellStyle name="Normal 3 2" xfId="187" xr:uid="{00000000-0005-0000-0000-0000F9000000}"/>
    <cellStyle name="Normal 3_Attach O, GG, Support -New Method 2-14-11" xfId="188" xr:uid="{00000000-0005-0000-0000-0000FA000000}"/>
    <cellStyle name="Normal 4" xfId="189" xr:uid="{00000000-0005-0000-0000-0000FB000000}"/>
    <cellStyle name="Normal 4 2" xfId="190" xr:uid="{00000000-0005-0000-0000-0000FC000000}"/>
    <cellStyle name="Normal 4_Attach O, GG, Support -New Method 2-14-11" xfId="191" xr:uid="{00000000-0005-0000-0000-0000FD000000}"/>
    <cellStyle name="Normal 5" xfId="192" xr:uid="{00000000-0005-0000-0000-0000FE000000}"/>
    <cellStyle name="Normal 5 2" xfId="387" xr:uid="{00000000-0005-0000-0000-0000FF000000}"/>
    <cellStyle name="Normal 6" xfId="193" xr:uid="{00000000-0005-0000-0000-000000010000}"/>
    <cellStyle name="Normal 6 2" xfId="194" xr:uid="{00000000-0005-0000-0000-000001010000}"/>
    <cellStyle name="Normal 6 2 2" xfId="195" xr:uid="{00000000-0005-0000-0000-000002010000}"/>
    <cellStyle name="Normal 6 2 2 2" xfId="196" xr:uid="{00000000-0005-0000-0000-000003010000}"/>
    <cellStyle name="Normal 6 2 2 2 2" xfId="371" xr:uid="{00000000-0005-0000-0000-000004010000}"/>
    <cellStyle name="Normal 6 2 2 2 2 2" xfId="434" xr:uid="{00000000-0005-0000-0000-000005010000}"/>
    <cellStyle name="Normal 6 2 2 2 3" xfId="433" xr:uid="{00000000-0005-0000-0000-000006010000}"/>
    <cellStyle name="Normal 6 2 2 3" xfId="370" xr:uid="{00000000-0005-0000-0000-000007010000}"/>
    <cellStyle name="Normal 6 2 2 3 2" xfId="435" xr:uid="{00000000-0005-0000-0000-000008010000}"/>
    <cellStyle name="Normal 6 2 2 4" xfId="432" xr:uid="{00000000-0005-0000-0000-000009010000}"/>
    <cellStyle name="Normal 6 2 3" xfId="197" xr:uid="{00000000-0005-0000-0000-00000A010000}"/>
    <cellStyle name="Normal 6 2 3 2" xfId="372" xr:uid="{00000000-0005-0000-0000-00000B010000}"/>
    <cellStyle name="Normal 6 2 3 2 2" xfId="437" xr:uid="{00000000-0005-0000-0000-00000C010000}"/>
    <cellStyle name="Normal 6 2 3 3" xfId="436" xr:uid="{00000000-0005-0000-0000-00000D010000}"/>
    <cellStyle name="Normal 6 2 4" xfId="369" xr:uid="{00000000-0005-0000-0000-00000E010000}"/>
    <cellStyle name="Normal 6 2 4 2" xfId="438" xr:uid="{00000000-0005-0000-0000-00000F010000}"/>
    <cellStyle name="Normal 6 2 5" xfId="386" xr:uid="{00000000-0005-0000-0000-000010010000}"/>
    <cellStyle name="Normal 6 2 6" xfId="431" xr:uid="{00000000-0005-0000-0000-000011010000}"/>
    <cellStyle name="Normal 6 3" xfId="198" xr:uid="{00000000-0005-0000-0000-000012010000}"/>
    <cellStyle name="Normal 6 3 2" xfId="199" xr:uid="{00000000-0005-0000-0000-000013010000}"/>
    <cellStyle name="Normal 6 3 2 2" xfId="374" xr:uid="{00000000-0005-0000-0000-000014010000}"/>
    <cellStyle name="Normal 6 3 2 2 2" xfId="441" xr:uid="{00000000-0005-0000-0000-000015010000}"/>
    <cellStyle name="Normal 6 3 2 3" xfId="440" xr:uid="{00000000-0005-0000-0000-000016010000}"/>
    <cellStyle name="Normal 6 3 3" xfId="373" xr:uid="{00000000-0005-0000-0000-000017010000}"/>
    <cellStyle name="Normal 6 3 3 2" xfId="442" xr:uid="{00000000-0005-0000-0000-000018010000}"/>
    <cellStyle name="Normal 6 3 4" xfId="439" xr:uid="{00000000-0005-0000-0000-000019010000}"/>
    <cellStyle name="Normal 6 4" xfId="200" xr:uid="{00000000-0005-0000-0000-00001A010000}"/>
    <cellStyle name="Normal 6 4 2" xfId="375" xr:uid="{00000000-0005-0000-0000-00001B010000}"/>
    <cellStyle name="Normal 6 4 2 2" xfId="444" xr:uid="{00000000-0005-0000-0000-00001C010000}"/>
    <cellStyle name="Normal 6 4 3" xfId="443" xr:uid="{00000000-0005-0000-0000-00001D010000}"/>
    <cellStyle name="Normal 6 5" xfId="368" xr:uid="{00000000-0005-0000-0000-00001E010000}"/>
    <cellStyle name="Normal 6 5 2" xfId="445" xr:uid="{00000000-0005-0000-0000-00001F010000}"/>
    <cellStyle name="Normal 6 6" xfId="430" xr:uid="{00000000-0005-0000-0000-000020010000}"/>
    <cellStyle name="Normal 7" xfId="201" xr:uid="{00000000-0005-0000-0000-000021010000}"/>
    <cellStyle name="Normal 8" xfId="202" xr:uid="{00000000-0005-0000-0000-000022010000}"/>
    <cellStyle name="Normal 8 2" xfId="203" xr:uid="{00000000-0005-0000-0000-000023010000}"/>
    <cellStyle name="Normal 8 2 2" xfId="377" xr:uid="{00000000-0005-0000-0000-000024010000}"/>
    <cellStyle name="Normal 8 2 2 2" xfId="448" xr:uid="{00000000-0005-0000-0000-000025010000}"/>
    <cellStyle name="Normal 8 2 3" xfId="447" xr:uid="{00000000-0005-0000-0000-000026010000}"/>
    <cellStyle name="Normal 8 3" xfId="376" xr:uid="{00000000-0005-0000-0000-000027010000}"/>
    <cellStyle name="Normal 8 3 2" xfId="449" xr:uid="{00000000-0005-0000-0000-000028010000}"/>
    <cellStyle name="Normal 8 4" xfId="384" xr:uid="{00000000-0005-0000-0000-000029010000}"/>
    <cellStyle name="Normal 8 4 2" xfId="450" xr:uid="{00000000-0005-0000-0000-00002A010000}"/>
    <cellStyle name="Normal 8 5" xfId="446" xr:uid="{00000000-0005-0000-0000-00002B010000}"/>
    <cellStyle name="Normal 9" xfId="204" xr:uid="{00000000-0005-0000-0000-00002C010000}"/>
    <cellStyle name="Normal 9 2" xfId="205" xr:uid="{00000000-0005-0000-0000-00002D010000}"/>
    <cellStyle name="Normal 9 2 2" xfId="379" xr:uid="{00000000-0005-0000-0000-00002E010000}"/>
    <cellStyle name="Normal 9 2 2 2" xfId="453" xr:uid="{00000000-0005-0000-0000-00002F010000}"/>
    <cellStyle name="Normal 9 2 3" xfId="452" xr:uid="{00000000-0005-0000-0000-000030010000}"/>
    <cellStyle name="Normal 9 3" xfId="378" xr:uid="{00000000-0005-0000-0000-000031010000}"/>
    <cellStyle name="Normal 9 3 2" xfId="454" xr:uid="{00000000-0005-0000-0000-000032010000}"/>
    <cellStyle name="Normal 9 4" xfId="451" xr:uid="{00000000-0005-0000-0000-000033010000}"/>
    <cellStyle name="Normal_21 Exh B" xfId="206" xr:uid="{00000000-0005-0000-0000-000034010000}"/>
    <cellStyle name="Normal_ATC Projected 2008 Monthly Plant Balances for Attachment O 2 (2)" xfId="207" xr:uid="{00000000-0005-0000-0000-000035010000}"/>
    <cellStyle name="Normal_Attachment GG Example 8 26 09" xfId="208" xr:uid="{00000000-0005-0000-0000-000036010000}"/>
    <cellStyle name="Normal_Attachment GG Template ER11-28 11-18-10" xfId="209" xr:uid="{00000000-0005-0000-0000-000037010000}"/>
    <cellStyle name="Normal_Attachment O Support - 2004 True-up" xfId="210" xr:uid="{00000000-0005-0000-0000-000038010000}"/>
    <cellStyle name="Normal_Attachment Os for 2002 True-up" xfId="211" xr:uid="{00000000-0005-0000-0000-000039010000}"/>
    <cellStyle name="Normal_interest calc Book1" xfId="383" xr:uid="{00000000-0005-0000-0000-00003A010000}"/>
    <cellStyle name="Normal_Schedule O Info for Mike" xfId="212" xr:uid="{00000000-0005-0000-0000-00003B010000}"/>
    <cellStyle name="Note 2" xfId="455" xr:uid="{00000000-0005-0000-0000-00003C010000}"/>
    <cellStyle name="Note 3" xfId="573" xr:uid="{07F6E96F-F166-4B56-99DE-F04AF1A2B959}"/>
    <cellStyle name="Output 2" xfId="456" xr:uid="{00000000-0005-0000-0000-00003D010000}"/>
    <cellStyle name="Output 3" xfId="574" xr:uid="{19B0E610-3057-4E81-A3F1-8538947A7C89}"/>
    <cellStyle name="Output1_Back" xfId="213" xr:uid="{00000000-0005-0000-0000-00003E010000}"/>
    <cellStyle name="p" xfId="214" xr:uid="{00000000-0005-0000-0000-00003F010000}"/>
    <cellStyle name="p_2010 Attachment O  GG_082709" xfId="215" xr:uid="{00000000-0005-0000-0000-000040010000}"/>
    <cellStyle name="p_2010 Attachment O Template Supporting Work Papers_ITC Midwest" xfId="216" xr:uid="{00000000-0005-0000-0000-000041010000}"/>
    <cellStyle name="p_2010 Attachment O Template Supporting Work Papers_ITCTransmission" xfId="217" xr:uid="{00000000-0005-0000-0000-000042010000}"/>
    <cellStyle name="p_2010 Attachment O Template Supporting Work Papers_METC" xfId="218" xr:uid="{00000000-0005-0000-0000-000043010000}"/>
    <cellStyle name="p_2Mod11" xfId="219" xr:uid="{00000000-0005-0000-0000-000044010000}"/>
    <cellStyle name="p_aavidmod11.xls Chart 1" xfId="220" xr:uid="{00000000-0005-0000-0000-000045010000}"/>
    <cellStyle name="p_aavidmod11.xls Chart 2" xfId="221" xr:uid="{00000000-0005-0000-0000-000046010000}"/>
    <cellStyle name="p_Attachment O &amp; GG" xfId="222" xr:uid="{00000000-0005-0000-0000-000047010000}"/>
    <cellStyle name="p_charts for capm" xfId="223" xr:uid="{00000000-0005-0000-0000-000048010000}"/>
    <cellStyle name="p_DCF" xfId="224" xr:uid="{00000000-0005-0000-0000-000049010000}"/>
    <cellStyle name="p_DCF_2Mod11" xfId="225" xr:uid="{00000000-0005-0000-0000-00004A010000}"/>
    <cellStyle name="p_DCF_aavidmod11.xls Chart 1" xfId="226" xr:uid="{00000000-0005-0000-0000-00004B010000}"/>
    <cellStyle name="p_DCF_aavidmod11.xls Chart 2" xfId="227" xr:uid="{00000000-0005-0000-0000-00004C010000}"/>
    <cellStyle name="p_DCF_charts for capm" xfId="228" xr:uid="{00000000-0005-0000-0000-00004D010000}"/>
    <cellStyle name="p_DCF_DCF5" xfId="229" xr:uid="{00000000-0005-0000-0000-00004E010000}"/>
    <cellStyle name="p_DCF_Template2" xfId="230" xr:uid="{00000000-0005-0000-0000-00004F010000}"/>
    <cellStyle name="p_DCF_Template2_1" xfId="231" xr:uid="{00000000-0005-0000-0000-000050010000}"/>
    <cellStyle name="p_DCF_VERA" xfId="232" xr:uid="{00000000-0005-0000-0000-000051010000}"/>
    <cellStyle name="p_DCF_VERA_1" xfId="233" xr:uid="{00000000-0005-0000-0000-000052010000}"/>
    <cellStyle name="p_DCF_VERA_1_Template2" xfId="234" xr:uid="{00000000-0005-0000-0000-000053010000}"/>
    <cellStyle name="p_DCF_VERA_aavidmod11.xls Chart 2" xfId="235" xr:uid="{00000000-0005-0000-0000-000054010000}"/>
    <cellStyle name="p_DCF_VERA_Model02" xfId="236" xr:uid="{00000000-0005-0000-0000-000055010000}"/>
    <cellStyle name="p_DCF_VERA_Template2" xfId="237" xr:uid="{00000000-0005-0000-0000-000056010000}"/>
    <cellStyle name="p_DCF_VERA_VERA" xfId="238" xr:uid="{00000000-0005-0000-0000-000057010000}"/>
    <cellStyle name="p_DCF_VERA_VERA_1" xfId="239" xr:uid="{00000000-0005-0000-0000-000058010000}"/>
    <cellStyle name="p_DCF_VERA_VERA_2" xfId="240" xr:uid="{00000000-0005-0000-0000-000059010000}"/>
    <cellStyle name="p_DCF_VERA_VERA_Template2" xfId="241" xr:uid="{00000000-0005-0000-0000-00005A010000}"/>
    <cellStyle name="p_DCF5" xfId="242" xr:uid="{00000000-0005-0000-0000-00005B010000}"/>
    <cellStyle name="p_ITC Great Plains Formula 1-12-09a" xfId="243" xr:uid="{00000000-0005-0000-0000-00005C010000}"/>
    <cellStyle name="p_ITCM 2010 Template" xfId="244" xr:uid="{00000000-0005-0000-0000-00005D010000}"/>
    <cellStyle name="p_ITCMW 2009 Rate" xfId="245" xr:uid="{00000000-0005-0000-0000-00005E010000}"/>
    <cellStyle name="p_ITCMW 2010 Rate_083109" xfId="246" xr:uid="{00000000-0005-0000-0000-00005F010000}"/>
    <cellStyle name="p_ITCOP 2010 Rate_083109" xfId="247" xr:uid="{00000000-0005-0000-0000-000060010000}"/>
    <cellStyle name="p_ITCT 2009 Rate" xfId="248" xr:uid="{00000000-0005-0000-0000-000061010000}"/>
    <cellStyle name="p_ITCT New 2010 Attachment O &amp; GG_111209NL" xfId="249" xr:uid="{00000000-0005-0000-0000-000062010000}"/>
    <cellStyle name="p_METC 2010 Rate_083109" xfId="250" xr:uid="{00000000-0005-0000-0000-000063010000}"/>
    <cellStyle name="p_Template2" xfId="251" xr:uid="{00000000-0005-0000-0000-000064010000}"/>
    <cellStyle name="p_Template2_1" xfId="252" xr:uid="{00000000-0005-0000-0000-000065010000}"/>
    <cellStyle name="p_VERA" xfId="253" xr:uid="{00000000-0005-0000-0000-000066010000}"/>
    <cellStyle name="p_VERA_1" xfId="254" xr:uid="{00000000-0005-0000-0000-000067010000}"/>
    <cellStyle name="p_VERA_1_Template2" xfId="255" xr:uid="{00000000-0005-0000-0000-000068010000}"/>
    <cellStyle name="p_VERA_aavidmod11.xls Chart 2" xfId="256" xr:uid="{00000000-0005-0000-0000-000069010000}"/>
    <cellStyle name="p_VERA_Model02" xfId="257" xr:uid="{00000000-0005-0000-0000-00006A010000}"/>
    <cellStyle name="p_VERA_Template2" xfId="258" xr:uid="{00000000-0005-0000-0000-00006B010000}"/>
    <cellStyle name="p_VERA_VERA" xfId="259" xr:uid="{00000000-0005-0000-0000-00006C010000}"/>
    <cellStyle name="p_VERA_VERA_1" xfId="260" xr:uid="{00000000-0005-0000-0000-00006D010000}"/>
    <cellStyle name="p_VERA_VERA_2" xfId="261" xr:uid="{00000000-0005-0000-0000-00006E010000}"/>
    <cellStyle name="p_VERA_VERA_Template2" xfId="262" xr:uid="{00000000-0005-0000-0000-00006F010000}"/>
    <cellStyle name="p1" xfId="263" xr:uid="{00000000-0005-0000-0000-000070010000}"/>
    <cellStyle name="p2" xfId="264" xr:uid="{00000000-0005-0000-0000-000071010000}"/>
    <cellStyle name="p3" xfId="265" xr:uid="{00000000-0005-0000-0000-000072010000}"/>
    <cellStyle name="Percent" xfId="266" builtinId="5"/>
    <cellStyle name="Percent %" xfId="267" xr:uid="{00000000-0005-0000-0000-000074010000}"/>
    <cellStyle name="Percent % Long Underline" xfId="268" xr:uid="{00000000-0005-0000-0000-000075010000}"/>
    <cellStyle name="Percent (0)" xfId="269" xr:uid="{00000000-0005-0000-0000-000076010000}"/>
    <cellStyle name="Percent [0]" xfId="270" xr:uid="{00000000-0005-0000-0000-000077010000}"/>
    <cellStyle name="Percent [1]" xfId="271" xr:uid="{00000000-0005-0000-0000-000078010000}"/>
    <cellStyle name="Percent [2]" xfId="272" xr:uid="{00000000-0005-0000-0000-000079010000}"/>
    <cellStyle name="Percent [3]" xfId="273" xr:uid="{00000000-0005-0000-0000-00007A010000}"/>
    <cellStyle name="Percent 0.0%" xfId="274" xr:uid="{00000000-0005-0000-0000-00007B010000}"/>
    <cellStyle name="Percent 0.0% Long Underline" xfId="275" xr:uid="{00000000-0005-0000-0000-00007C010000}"/>
    <cellStyle name="Percent 0.00%" xfId="276" xr:uid="{00000000-0005-0000-0000-00007D010000}"/>
    <cellStyle name="Percent 0.00% Long Underline" xfId="277" xr:uid="{00000000-0005-0000-0000-00007E010000}"/>
    <cellStyle name="Percent 0.000%" xfId="278" xr:uid="{00000000-0005-0000-0000-00007F010000}"/>
    <cellStyle name="Percent 0.000% Long Underline" xfId="279" xr:uid="{00000000-0005-0000-0000-000080010000}"/>
    <cellStyle name="Percent 0.0000%" xfId="280" xr:uid="{00000000-0005-0000-0000-000081010000}"/>
    <cellStyle name="Percent 0.0000% Long Underline" xfId="281" xr:uid="{00000000-0005-0000-0000-000082010000}"/>
    <cellStyle name="Percent 10" xfId="604" xr:uid="{2ED26FAE-E8B2-4C10-A2FA-1C957DCDF8F8}"/>
    <cellStyle name="Percent 2" xfId="282" xr:uid="{00000000-0005-0000-0000-000083010000}"/>
    <cellStyle name="Percent 2 2" xfId="283" xr:uid="{00000000-0005-0000-0000-000084010000}"/>
    <cellStyle name="Percent 3" xfId="284" xr:uid="{00000000-0005-0000-0000-000085010000}"/>
    <cellStyle name="Percent 3 2" xfId="285" xr:uid="{00000000-0005-0000-0000-000086010000}"/>
    <cellStyle name="Percent 4" xfId="286" xr:uid="{00000000-0005-0000-0000-000087010000}"/>
    <cellStyle name="Percent 5" xfId="287" xr:uid="{00000000-0005-0000-0000-000088010000}"/>
    <cellStyle name="Percent 6" xfId="288" xr:uid="{00000000-0005-0000-0000-000089010000}"/>
    <cellStyle name="Percent 7" xfId="289" xr:uid="{00000000-0005-0000-0000-00008A010000}"/>
    <cellStyle name="Percent 8" xfId="382" xr:uid="{00000000-0005-0000-0000-00008B010000}"/>
    <cellStyle name="Percent 8 2" xfId="457" xr:uid="{00000000-0005-0000-0000-00008C010000}"/>
    <cellStyle name="Percent 9" xfId="463" xr:uid="{00000000-0005-0000-0000-00008D010000}"/>
    <cellStyle name="Percent Input" xfId="290" xr:uid="{00000000-0005-0000-0000-00008E010000}"/>
    <cellStyle name="Percent0" xfId="291" xr:uid="{00000000-0005-0000-0000-00008F010000}"/>
    <cellStyle name="Percent1" xfId="292" xr:uid="{00000000-0005-0000-0000-000090010000}"/>
    <cellStyle name="Percent2" xfId="293" xr:uid="{00000000-0005-0000-0000-000091010000}"/>
    <cellStyle name="PSChar" xfId="294" xr:uid="{00000000-0005-0000-0000-000092010000}"/>
    <cellStyle name="PSDate" xfId="295" xr:uid="{00000000-0005-0000-0000-000093010000}"/>
    <cellStyle name="PSDec" xfId="296" xr:uid="{00000000-0005-0000-0000-000094010000}"/>
    <cellStyle name="PSdesc" xfId="297" xr:uid="{00000000-0005-0000-0000-000095010000}"/>
    <cellStyle name="PSHeading" xfId="298" xr:uid="{00000000-0005-0000-0000-000096010000}"/>
    <cellStyle name="PSInt" xfId="299" xr:uid="{00000000-0005-0000-0000-000097010000}"/>
    <cellStyle name="PSSpacer" xfId="300" xr:uid="{00000000-0005-0000-0000-000098010000}"/>
    <cellStyle name="PStest" xfId="301" xr:uid="{00000000-0005-0000-0000-000099010000}"/>
    <cellStyle name="R00A" xfId="302" xr:uid="{00000000-0005-0000-0000-00009A010000}"/>
    <cellStyle name="R00B" xfId="303" xr:uid="{00000000-0005-0000-0000-00009B010000}"/>
    <cellStyle name="R00L" xfId="304" xr:uid="{00000000-0005-0000-0000-00009C010000}"/>
    <cellStyle name="R01A" xfId="305" xr:uid="{00000000-0005-0000-0000-00009D010000}"/>
    <cellStyle name="R01B" xfId="306" xr:uid="{00000000-0005-0000-0000-00009E010000}"/>
    <cellStyle name="R01H" xfId="307" xr:uid="{00000000-0005-0000-0000-00009F010000}"/>
    <cellStyle name="R01L" xfId="308" xr:uid="{00000000-0005-0000-0000-0000A0010000}"/>
    <cellStyle name="R02A" xfId="309" xr:uid="{00000000-0005-0000-0000-0000A1010000}"/>
    <cellStyle name="R02B" xfId="310" xr:uid="{00000000-0005-0000-0000-0000A2010000}"/>
    <cellStyle name="R02H" xfId="311" xr:uid="{00000000-0005-0000-0000-0000A3010000}"/>
    <cellStyle name="R02L" xfId="312" xr:uid="{00000000-0005-0000-0000-0000A4010000}"/>
    <cellStyle name="R03A" xfId="313" xr:uid="{00000000-0005-0000-0000-0000A5010000}"/>
    <cellStyle name="R03B" xfId="314" xr:uid="{00000000-0005-0000-0000-0000A6010000}"/>
    <cellStyle name="R03H" xfId="315" xr:uid="{00000000-0005-0000-0000-0000A7010000}"/>
    <cellStyle name="R03L" xfId="316" xr:uid="{00000000-0005-0000-0000-0000A8010000}"/>
    <cellStyle name="R04A" xfId="317" xr:uid="{00000000-0005-0000-0000-0000A9010000}"/>
    <cellStyle name="R04B" xfId="318" xr:uid="{00000000-0005-0000-0000-0000AA010000}"/>
    <cellStyle name="R04H" xfId="319" xr:uid="{00000000-0005-0000-0000-0000AB010000}"/>
    <cellStyle name="R04L" xfId="320" xr:uid="{00000000-0005-0000-0000-0000AC010000}"/>
    <cellStyle name="R05A" xfId="321" xr:uid="{00000000-0005-0000-0000-0000AD010000}"/>
    <cellStyle name="R05B" xfId="322" xr:uid="{00000000-0005-0000-0000-0000AE010000}"/>
    <cellStyle name="R05H" xfId="323" xr:uid="{00000000-0005-0000-0000-0000AF010000}"/>
    <cellStyle name="R05L" xfId="324" xr:uid="{00000000-0005-0000-0000-0000B0010000}"/>
    <cellStyle name="R05L 2" xfId="325" xr:uid="{00000000-0005-0000-0000-0000B1010000}"/>
    <cellStyle name="R06A" xfId="326" xr:uid="{00000000-0005-0000-0000-0000B2010000}"/>
    <cellStyle name="R06B" xfId="327" xr:uid="{00000000-0005-0000-0000-0000B3010000}"/>
    <cellStyle name="R06H" xfId="328" xr:uid="{00000000-0005-0000-0000-0000B4010000}"/>
    <cellStyle name="R06L" xfId="329" xr:uid="{00000000-0005-0000-0000-0000B5010000}"/>
    <cellStyle name="R07A" xfId="330" xr:uid="{00000000-0005-0000-0000-0000B6010000}"/>
    <cellStyle name="R07B" xfId="331" xr:uid="{00000000-0005-0000-0000-0000B7010000}"/>
    <cellStyle name="R07H" xfId="332" xr:uid="{00000000-0005-0000-0000-0000B8010000}"/>
    <cellStyle name="R07L" xfId="333" xr:uid="{00000000-0005-0000-0000-0000B9010000}"/>
    <cellStyle name="rborder" xfId="334" xr:uid="{00000000-0005-0000-0000-0000BA010000}"/>
    <cellStyle name="red" xfId="335" xr:uid="{00000000-0005-0000-0000-0000BB010000}"/>
    <cellStyle name="s_HardInc " xfId="336" xr:uid="{00000000-0005-0000-0000-0000BC010000}"/>
    <cellStyle name="s_HardInc _ITC Great Plains Formula 1-12-09a" xfId="337" xr:uid="{00000000-0005-0000-0000-0000BD010000}"/>
    <cellStyle name="SAPBorder" xfId="495" xr:uid="{CAE19918-2CF7-45D4-B703-AA644EE2D6F6}"/>
    <cellStyle name="SAPDataCell" xfId="477" xr:uid="{AC736401-7651-406E-8C1B-88474452EA10}"/>
    <cellStyle name="SAPDataRemoved" xfId="496" xr:uid="{768115E9-FE1B-419A-856B-EB89B23E3814}"/>
    <cellStyle name="SAPDataTotalCell" xfId="478" xr:uid="{EB2AC788-5C1A-4D41-81C8-617CCEBB32E9}"/>
    <cellStyle name="SAPDimensionCell" xfId="476" xr:uid="{561A2B92-82E6-44D3-B37B-03B1EB050BDF}"/>
    <cellStyle name="SAPEditableDataCell" xfId="480" xr:uid="{D1750467-4D19-40B1-9B0B-D1FEC5616A1D}"/>
    <cellStyle name="SAPEditableDataCell 2" xfId="575" xr:uid="{3F75231C-2ACD-441B-BE7A-0DA665BBFA33}"/>
    <cellStyle name="SAPEditableDataTotalCell" xfId="483" xr:uid="{F5AE5A37-B3E7-4B6E-A3F1-A7A570889A6A}"/>
    <cellStyle name="SAPEditableDataTotalCell 2" xfId="576" xr:uid="{E59AB6D3-ED2E-45C0-B39E-0414E4660EA3}"/>
    <cellStyle name="SAPEmphasized" xfId="506" xr:uid="{B1B19658-AF21-401B-A909-601DF0904236}"/>
    <cellStyle name="SAPEmphasizedEditableDataCell" xfId="508" xr:uid="{C1C0ACAD-E143-4A16-A3A7-47091772B1A5}"/>
    <cellStyle name="SAPEmphasizedEditableDataCell 2" xfId="577" xr:uid="{23352233-9BC7-468C-93C2-D44B99D42551}"/>
    <cellStyle name="SAPEmphasizedEditableDataTotalCell" xfId="509" xr:uid="{29574055-275C-43F5-940E-2D473D43AEDB}"/>
    <cellStyle name="SAPEmphasizedEditableDataTotalCell 2" xfId="578" xr:uid="{ED6FA3C5-391B-4E90-947E-D09C16B4818B}"/>
    <cellStyle name="SAPEmphasizedLockedDataCell" xfId="512" xr:uid="{D6B3D457-49B3-438E-8600-E16C797E1756}"/>
    <cellStyle name="SAPEmphasizedLockedDataCell 2" xfId="579" xr:uid="{3B7163E4-9D1C-4412-BE55-A0C958BFC1B1}"/>
    <cellStyle name="SAPEmphasizedLockedDataTotalCell" xfId="513" xr:uid="{7F6232D2-35F2-4DEC-BD02-7CF3D3A473FE}"/>
    <cellStyle name="SAPEmphasizedLockedDataTotalCell 2" xfId="580" xr:uid="{18A56CDD-9498-4C5F-83C3-36CBC005655A}"/>
    <cellStyle name="SAPEmphasizedReadonlyDataCell" xfId="510" xr:uid="{FB31F0B3-1C71-4385-93A3-57E6A1B33478}"/>
    <cellStyle name="SAPEmphasizedReadonlyDataTotalCell" xfId="511" xr:uid="{0D3CB50A-3DE4-47BB-86D4-0794E6E91C25}"/>
    <cellStyle name="SAPEmphasizedTotal" xfId="507" xr:uid="{BD2A00B7-D09D-4E1F-8934-710A17D4373C}"/>
    <cellStyle name="SAPEmphasizedTotal 2" xfId="581" xr:uid="{2D6C8BFF-98B8-4AF1-BF78-2989553A7D0D}"/>
    <cellStyle name="SAPError" xfId="497" xr:uid="{5DE03A07-711B-4BA0-A9C1-90D73C804656}"/>
    <cellStyle name="SAPExceptionLevel1" xfId="486" xr:uid="{D9AECCD7-ABE3-49D7-B585-EF1E52F5E0E0}"/>
    <cellStyle name="SAPExceptionLevel2" xfId="487" xr:uid="{0D1DBD3E-FB5B-42F7-8EED-4A691B940FA5}"/>
    <cellStyle name="SAPExceptionLevel3" xfId="488" xr:uid="{7962F17E-EBF1-4463-95C4-05ADC69B748B}"/>
    <cellStyle name="SAPExceptionLevel3 2" xfId="582" xr:uid="{F8E6B247-37C6-448C-A811-CD798CFFACA7}"/>
    <cellStyle name="SAPExceptionLevel4" xfId="489" xr:uid="{C1A51066-B0CE-4B48-ABE4-BFCD3EB13B0D}"/>
    <cellStyle name="SAPExceptionLevel5" xfId="490" xr:uid="{899F2F93-08CF-4A4B-9AE7-F64F6AEB9254}"/>
    <cellStyle name="SAPExceptionLevel6" xfId="491" xr:uid="{C775E33B-6298-4791-ADBD-293D218D5874}"/>
    <cellStyle name="SAPExceptionLevel6 2" xfId="583" xr:uid="{37F71161-2589-4E0B-A398-5D1DA2A415ED}"/>
    <cellStyle name="SAPExceptionLevel7" xfId="492" xr:uid="{557F1A33-4827-462F-BA2A-ADE53E6F6E2E}"/>
    <cellStyle name="SAPExceptionLevel8" xfId="493" xr:uid="{72061847-11C8-498F-B242-2E3C7BF58092}"/>
    <cellStyle name="SAPExceptionLevel8 2" xfId="584" xr:uid="{B9248EC1-861F-4100-B935-06D15C3B2E73}"/>
    <cellStyle name="SAPExceptionLevel9" xfId="494" xr:uid="{8A9765D6-DF6B-41BD-9F37-F6185D18D8B0}"/>
    <cellStyle name="SAPFormula" xfId="514" xr:uid="{140D72AF-82BF-4A50-97B8-2FAD2AF6C724}"/>
    <cellStyle name="SAPGroupingFillCell" xfId="479" xr:uid="{6C6796BA-8334-4E76-8A69-DB54CB05AF66}"/>
    <cellStyle name="SAPHierarchyCell0" xfId="501" xr:uid="{466FF7D7-157E-42C1-9F91-C4F6D1E13277}"/>
    <cellStyle name="SAPHierarchyCell1" xfId="502" xr:uid="{4481E668-8069-4FFE-8FB2-DE923A3162CA}"/>
    <cellStyle name="SAPHierarchyCell2" xfId="503" xr:uid="{80B581A8-25C5-40F9-BAA0-6D7E6FDCDC97}"/>
    <cellStyle name="SAPHierarchyCell3" xfId="504" xr:uid="{C0BD8740-D321-4162-AED4-FC80E853F085}"/>
    <cellStyle name="SAPHierarchyCell4" xfId="505" xr:uid="{CC3D2D08-B4E3-42FB-B10C-320F840B98F7}"/>
    <cellStyle name="SAPLockedDataCell" xfId="482" xr:uid="{4923A479-6FE0-4153-B04F-A21AF3CF4CB6}"/>
    <cellStyle name="SAPLockedDataCell 2" xfId="585" xr:uid="{C1CF45D4-5B5E-4B5B-8BCA-45258F7B4930}"/>
    <cellStyle name="SAPLockedDataTotalCell" xfId="485" xr:uid="{EDFD1AEC-6AC8-4562-8BE4-E21E6F6C05FB}"/>
    <cellStyle name="SAPLockedDataTotalCell 2" xfId="586" xr:uid="{F5649500-E834-41E2-AF40-4A3AD550F99C}"/>
    <cellStyle name="SAPMemberCell" xfId="499" xr:uid="{52C49EC3-D3F4-471B-B232-FDABB9E24C90}"/>
    <cellStyle name="SAPMemberTotalCell" xfId="500" xr:uid="{5FDCE8D2-9DAB-4A8B-A24B-6407F297E58C}"/>
    <cellStyle name="SAPMessageText" xfId="498" xr:uid="{8C18C42E-08B3-4510-BB89-D1590BC719A7}"/>
    <cellStyle name="SAPReadonlyDataCell" xfId="481" xr:uid="{8F2EA877-D3E1-4946-B3A7-C2FA49F16DA4}"/>
    <cellStyle name="SAPReadonlyDataTotalCell" xfId="484" xr:uid="{5DC5DA48-2D10-456D-8B8D-56B5CE2C80B7}"/>
    <cellStyle name="scenario" xfId="338" xr:uid="{00000000-0005-0000-0000-0000BE010000}"/>
    <cellStyle name="SECTION" xfId="339" xr:uid="{00000000-0005-0000-0000-0000BF010000}"/>
    <cellStyle name="SECTION 2" xfId="458" xr:uid="{00000000-0005-0000-0000-0000C0010000}"/>
    <cellStyle name="Sheet Title" xfId="587" xr:uid="{C02111C7-8328-44A6-9CDB-366E02CFD570}"/>
    <cellStyle name="Sheetmult" xfId="340" xr:uid="{00000000-0005-0000-0000-0000C1010000}"/>
    <cellStyle name="Shtmultx" xfId="341" xr:uid="{00000000-0005-0000-0000-0000C2010000}"/>
    <cellStyle name="Style 1" xfId="342" xr:uid="{00000000-0005-0000-0000-0000C3010000}"/>
    <cellStyle name="STYLE1" xfId="343" xr:uid="{00000000-0005-0000-0000-0000C4010000}"/>
    <cellStyle name="STYLE2" xfId="344" xr:uid="{00000000-0005-0000-0000-0000C5010000}"/>
    <cellStyle name="SubHeader" xfId="521" xr:uid="{E604E80E-A401-4AFF-A259-A73F978DE568}"/>
    <cellStyle name="SubHeader 2" xfId="592" xr:uid="{84C94828-4A37-4E8B-92AB-ACA95B5395D6}"/>
    <cellStyle name="SubTotalNumber" xfId="528" xr:uid="{4C2579D1-7351-4E9D-9A5E-96F6CEB7CF4A}"/>
    <cellStyle name="SubTotalNumber 2" xfId="601" xr:uid="{091D7888-5879-40FA-BF0C-FF33C4E49BD2}"/>
    <cellStyle name="System Defined" xfId="345" xr:uid="{00000000-0005-0000-0000-0000C6010000}"/>
    <cellStyle name="TableHeading" xfId="346" xr:uid="{00000000-0005-0000-0000-0000C7010000}"/>
    <cellStyle name="tb" xfId="347" xr:uid="{00000000-0005-0000-0000-0000C8010000}"/>
    <cellStyle name="TextNumber" xfId="524" xr:uid="{980ED4E0-B968-41F2-A004-6BBBFABFDBEE}"/>
    <cellStyle name="TextNumber 2" xfId="595" xr:uid="{738D3BC6-0334-4918-AEA2-CF749D23A752}"/>
    <cellStyle name="TextRate" xfId="531" xr:uid="{23D0616E-0FF7-4349-ACF0-68257A162381}"/>
    <cellStyle name="Tickmark" xfId="348" xr:uid="{00000000-0005-0000-0000-0000C9010000}"/>
    <cellStyle name="Title 2" xfId="459" xr:uid="{00000000-0005-0000-0000-0000CA010000}"/>
    <cellStyle name="Title1" xfId="349" xr:uid="{00000000-0005-0000-0000-0000CB010000}"/>
    <cellStyle name="top" xfId="350" xr:uid="{00000000-0005-0000-0000-0000CC010000}"/>
    <cellStyle name="Total" xfId="351" builtinId="25" customBuiltin="1"/>
    <cellStyle name="Total 2" xfId="588" xr:uid="{F7B792E7-29FB-4907-92DE-604CF1D356E7}"/>
    <cellStyle name="TotalNumber" xfId="527" xr:uid="{4D69B56A-3B49-478E-965F-FA260FFDDD72}"/>
    <cellStyle name="TotalNumber 2" xfId="598" xr:uid="{F87423C4-4D20-4F25-B3A9-29C2F57E47BC}"/>
    <cellStyle name="TotalNumber 2 2" xfId="606" xr:uid="{B5AEFD14-A500-4603-AFF6-465822781DA2}"/>
    <cellStyle name="TotalText" xfId="526" xr:uid="{0477A0BB-38F9-4ABB-8777-DA4BC9F6E4D1}"/>
    <cellStyle name="TotalText 2" xfId="597" xr:uid="{2EBEB7B9-82C9-4957-A905-7EC87B6B9D15}"/>
    <cellStyle name="UnitHeader" xfId="602" xr:uid="{0B319C8B-812F-4C67-9873-9135582AAFD2}"/>
    <cellStyle name="w" xfId="352" xr:uid="{00000000-0005-0000-0000-0000CE010000}"/>
    <cellStyle name="Warning Text 2" xfId="460" xr:uid="{00000000-0005-0000-0000-0000CF010000}"/>
    <cellStyle name="Warning Text 3" xfId="589" xr:uid="{71AFE618-6BA2-446B-884E-7ADA3E54EB73}"/>
    <cellStyle name="XComma" xfId="353" xr:uid="{00000000-0005-0000-0000-0000D0010000}"/>
    <cellStyle name="XComma 0.0" xfId="354" xr:uid="{00000000-0005-0000-0000-0000D1010000}"/>
    <cellStyle name="XComma 0.00" xfId="355" xr:uid="{00000000-0005-0000-0000-0000D2010000}"/>
    <cellStyle name="XComma 0.000" xfId="356" xr:uid="{00000000-0005-0000-0000-0000D3010000}"/>
    <cellStyle name="XCurrency" xfId="357" xr:uid="{00000000-0005-0000-0000-0000D4010000}"/>
    <cellStyle name="XCurrency 0.0" xfId="358" xr:uid="{00000000-0005-0000-0000-0000D5010000}"/>
    <cellStyle name="XCurrency 0.00" xfId="359" xr:uid="{00000000-0005-0000-0000-0000D6010000}"/>
    <cellStyle name="XCurrency 0.000" xfId="360" xr:uid="{00000000-0005-0000-0000-0000D7010000}"/>
    <cellStyle name="yra" xfId="361" xr:uid="{00000000-0005-0000-0000-0000D8010000}"/>
    <cellStyle name="yrActual" xfId="362" xr:uid="{00000000-0005-0000-0000-0000D9010000}"/>
    <cellStyle name="yre" xfId="363" xr:uid="{00000000-0005-0000-0000-0000DA010000}"/>
    <cellStyle name="yrExpect" xfId="364" xr:uid="{00000000-0005-0000-0000-0000DB010000}"/>
  </cellStyles>
  <dxfs count="0"/>
  <tableStyles count="0" defaultTableStyle="TableStyleMedium2" defaultPivotStyle="PivotStyleLight16"/>
  <colors>
    <mruColors>
      <color rgb="FFFFFF99"/>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ustomProperty" Target="../customProperty12.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DF3B-D58C-45DE-AD78-22D81BD87846}">
  <sheetPr codeName="Sheet1"/>
  <dimension ref="A1"/>
  <sheetViews>
    <sheetView workbookViewId="0"/>
  </sheetViews>
  <sheetFormatPr defaultRowHeight="15.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pageSetUpPr fitToPage="1"/>
  </sheetPr>
  <dimension ref="A1:M68"/>
  <sheetViews>
    <sheetView zoomScale="85" zoomScaleNormal="85" zoomScaleSheetLayoutView="75" workbookViewId="0">
      <selection activeCell="K4" sqref="K4"/>
    </sheetView>
  </sheetViews>
  <sheetFormatPr defaultRowHeight="15.5"/>
  <cols>
    <col min="2" max="2" width="43.765625" customWidth="1"/>
    <col min="3" max="3" width="15.53515625" customWidth="1"/>
    <col min="4" max="4" width="16.23046875" customWidth="1"/>
  </cols>
  <sheetData>
    <row r="1" spans="1:6">
      <c r="A1" s="306"/>
      <c r="C1" s="387" t="s">
        <v>236</v>
      </c>
      <c r="F1" s="599" t="s">
        <v>676</v>
      </c>
    </row>
    <row r="2" spans="1:6">
      <c r="C2" s="386" t="s">
        <v>419</v>
      </c>
    </row>
    <row r="3" spans="1:6">
      <c r="C3" s="671" t="str">
        <f>'Attachment H'!$D$5</f>
        <v>NextEra Energy Transmission MidAtlantic, Inc.</v>
      </c>
    </row>
    <row r="4" spans="1:6">
      <c r="C4" s="380"/>
    </row>
    <row r="5" spans="1:6">
      <c r="A5" s="371"/>
      <c r="B5" s="374" t="s">
        <v>416</v>
      </c>
      <c r="C5" s="373"/>
      <c r="D5" s="372"/>
    </row>
    <row r="6" spans="1:6" s="496" customFormat="1">
      <c r="A6" s="493"/>
      <c r="B6" s="494" t="s">
        <v>241</v>
      </c>
      <c r="C6" s="495"/>
      <c r="D6" s="494" t="s">
        <v>242</v>
      </c>
      <c r="E6" s="494"/>
    </row>
    <row r="7" spans="1:6">
      <c r="A7" s="371"/>
      <c r="B7" s="370"/>
      <c r="C7" s="370"/>
      <c r="D7" s="381"/>
    </row>
    <row r="8" spans="1:6">
      <c r="A8" s="497">
        <v>1</v>
      </c>
      <c r="B8" s="455"/>
      <c r="C8" s="498"/>
      <c r="D8" s="499" t="s">
        <v>777</v>
      </c>
      <c r="E8" s="500"/>
    </row>
    <row r="9" spans="1:6">
      <c r="A9" s="497">
        <v>2</v>
      </c>
      <c r="B9" s="501" t="s">
        <v>2</v>
      </c>
      <c r="C9" s="501"/>
      <c r="D9" s="623">
        <v>0</v>
      </c>
      <c r="E9" s="27"/>
    </row>
    <row r="10" spans="1:6">
      <c r="A10" s="497">
        <v>3</v>
      </c>
      <c r="B10" s="501" t="s">
        <v>778</v>
      </c>
      <c r="C10" s="501"/>
      <c r="D10" s="623">
        <v>0</v>
      </c>
      <c r="E10" s="27"/>
    </row>
    <row r="11" spans="1:6">
      <c r="A11" s="497">
        <v>4</v>
      </c>
      <c r="B11" s="501" t="s">
        <v>575</v>
      </c>
      <c r="C11" s="501"/>
      <c r="D11" s="224">
        <f>IF(D9=0,0,D9/D10)</f>
        <v>0</v>
      </c>
      <c r="E11" s="27"/>
    </row>
    <row r="12" spans="1:6">
      <c r="A12" s="497">
        <v>5</v>
      </c>
      <c r="B12" s="501" t="s">
        <v>774</v>
      </c>
      <c r="C12" s="501"/>
      <c r="D12" s="583">
        <v>0</v>
      </c>
      <c r="E12" s="27"/>
    </row>
    <row r="13" spans="1:6">
      <c r="A13" s="497">
        <v>6</v>
      </c>
      <c r="B13" s="501" t="s">
        <v>574</v>
      </c>
      <c r="C13" s="501" t="s">
        <v>835</v>
      </c>
      <c r="D13" s="546">
        <f>D11*D12</f>
        <v>0</v>
      </c>
      <c r="E13" s="27"/>
    </row>
    <row r="14" spans="1:6">
      <c r="A14" s="497">
        <v>7</v>
      </c>
      <c r="B14" s="501" t="s">
        <v>492</v>
      </c>
      <c r="C14" s="501"/>
      <c r="D14" s="546"/>
      <c r="E14" s="27"/>
    </row>
    <row r="15" spans="1:6">
      <c r="A15" s="455"/>
      <c r="B15" s="455"/>
      <c r="C15" s="15"/>
      <c r="D15" s="560"/>
      <c r="E15" s="15"/>
    </row>
    <row r="16" spans="1:6" ht="26.5">
      <c r="A16" s="295">
        <v>8</v>
      </c>
      <c r="B16" s="502" t="s">
        <v>554</v>
      </c>
      <c r="C16" s="15"/>
      <c r="D16" s="503"/>
      <c r="E16" s="18"/>
    </row>
    <row r="18" spans="1:13">
      <c r="A18" s="397" t="s">
        <v>71</v>
      </c>
      <c r="B18" s="397"/>
      <c r="C18" s="25"/>
      <c r="D18" s="25"/>
      <c r="E18" s="25"/>
      <c r="F18" s="25"/>
      <c r="G18" s="25"/>
      <c r="H18" s="25"/>
      <c r="I18" s="25"/>
      <c r="J18" s="25"/>
      <c r="K18" s="25"/>
      <c r="L18" s="25"/>
      <c r="M18" s="25"/>
    </row>
    <row r="19" spans="1:13" ht="16" thickBot="1">
      <c r="A19" s="398" t="s">
        <v>72</v>
      </c>
      <c r="B19" s="397"/>
      <c r="C19" s="25"/>
      <c r="D19" s="25"/>
      <c r="E19" s="25"/>
      <c r="F19" s="25"/>
      <c r="G19" s="25"/>
      <c r="H19" s="25"/>
      <c r="I19" s="25"/>
      <c r="J19" s="25"/>
      <c r="K19" s="25"/>
      <c r="L19" s="25"/>
      <c r="M19" s="25"/>
    </row>
    <row r="20" spans="1:13">
      <c r="A20" s="399" t="s">
        <v>73</v>
      </c>
      <c r="B20" s="621" t="s">
        <v>830</v>
      </c>
      <c r="C20" s="624"/>
      <c r="D20" s="624"/>
      <c r="E20" s="624"/>
      <c r="F20" s="624"/>
      <c r="G20" s="624"/>
      <c r="H20" s="508"/>
      <c r="I20" s="508"/>
      <c r="J20" s="508"/>
      <c r="K20" s="508"/>
      <c r="L20" s="508"/>
      <c r="M20" s="508"/>
    </row>
    <row r="21" spans="1:13">
      <c r="A21" s="506"/>
      <c r="B21" s="622"/>
      <c r="C21" s="622"/>
      <c r="D21" s="622"/>
      <c r="E21" s="622"/>
      <c r="F21" s="625"/>
      <c r="G21" s="625"/>
    </row>
    <row r="22" spans="1:13">
      <c r="A22" s="625"/>
      <c r="B22" s="625"/>
      <c r="C22" s="625"/>
      <c r="D22" s="625"/>
      <c r="E22" s="625"/>
      <c r="F22" s="625"/>
      <c r="G22" s="625"/>
    </row>
    <row r="68" ht="24" customHeight="1"/>
  </sheetData>
  <phoneticPr fontId="0" type="noConversion"/>
  <pageMargins left="0.7" right="0.7" top="0.75" bottom="0.75" header="0.3" footer="0.3"/>
  <pageSetup scale="73"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92D050"/>
  </sheetPr>
  <dimension ref="A1:F77"/>
  <sheetViews>
    <sheetView zoomScale="85" zoomScaleNormal="85" workbookViewId="0">
      <selection activeCell="K4" sqref="K4"/>
    </sheetView>
  </sheetViews>
  <sheetFormatPr defaultColWidth="8.765625" defaultRowHeight="13"/>
  <cols>
    <col min="1" max="1" width="6" style="293" bestFit="1" customWidth="1"/>
    <col min="2" max="2" width="28.4609375" style="15" bestFit="1" customWidth="1"/>
    <col min="3" max="3" width="56.23046875" style="290" customWidth="1"/>
    <col min="4" max="4" width="20.4609375" style="15" bestFit="1" customWidth="1"/>
    <col min="5" max="16384" width="8.765625" style="15"/>
  </cols>
  <sheetData>
    <row r="1" spans="1:4" ht="15" customHeight="1">
      <c r="D1" s="600" t="s">
        <v>676</v>
      </c>
    </row>
    <row r="2" spans="1:4" ht="15" customHeight="1">
      <c r="A2" s="792" t="s">
        <v>434</v>
      </c>
      <c r="B2" s="792"/>
      <c r="C2" s="792"/>
      <c r="D2" s="792"/>
    </row>
    <row r="3" spans="1:4" s="560" customFormat="1" ht="15" customHeight="1">
      <c r="A3" s="793" t="s">
        <v>361</v>
      </c>
      <c r="B3" s="793"/>
      <c r="C3" s="793"/>
      <c r="D3" s="793"/>
    </row>
    <row r="4" spans="1:4" ht="15" customHeight="1">
      <c r="A4" s="794" t="str">
        <f>'Attachment H'!$D$5</f>
        <v>NextEra Energy Transmission MidAtlantic, Inc.</v>
      </c>
      <c r="B4" s="794"/>
      <c r="C4" s="794"/>
      <c r="D4" s="794"/>
    </row>
    <row r="6" spans="1:4" ht="15.5">
      <c r="A6" s="608" t="s">
        <v>14</v>
      </c>
      <c r="B6" s="609" t="s">
        <v>721</v>
      </c>
      <c r="C6" s="609" t="s">
        <v>722</v>
      </c>
      <c r="D6" s="609" t="s">
        <v>723</v>
      </c>
    </row>
    <row r="7" spans="1:4" ht="15.5">
      <c r="A7" s="608"/>
      <c r="B7" s="611" t="s">
        <v>724</v>
      </c>
      <c r="C7" s="609"/>
      <c r="D7" s="609"/>
    </row>
    <row r="8" spans="1:4" ht="15.5">
      <c r="A8" s="655">
        <v>1</v>
      </c>
      <c r="B8" s="612" t="s">
        <v>725</v>
      </c>
      <c r="C8" s="610" t="s">
        <v>726</v>
      </c>
      <c r="D8" s="613">
        <v>0</v>
      </c>
    </row>
    <row r="9" spans="1:4" ht="15.5">
      <c r="A9" s="655">
        <f>+A8+1</f>
        <v>2</v>
      </c>
      <c r="B9" s="612" t="s">
        <v>727</v>
      </c>
      <c r="C9" s="609" t="s">
        <v>728</v>
      </c>
      <c r="D9" s="613">
        <v>1.33</v>
      </c>
    </row>
    <row r="10" spans="1:4" ht="15.5">
      <c r="A10" s="655">
        <f>+A8+1</f>
        <v>2</v>
      </c>
      <c r="B10" s="612" t="s">
        <v>729</v>
      </c>
      <c r="C10" s="609" t="s">
        <v>730</v>
      </c>
      <c r="D10" s="613">
        <v>3.36</v>
      </c>
    </row>
    <row r="11" spans="1:4" ht="15.5">
      <c r="A11" s="655">
        <f>+A10+1</f>
        <v>3</v>
      </c>
      <c r="B11" s="612" t="s">
        <v>731</v>
      </c>
      <c r="C11" s="609" t="s">
        <v>732</v>
      </c>
      <c r="D11" s="613">
        <v>2.92</v>
      </c>
    </row>
    <row r="12" spans="1:4" ht="15.5">
      <c r="A12" s="655">
        <f>+A11+1</f>
        <v>4</v>
      </c>
      <c r="B12" s="612" t="s">
        <v>733</v>
      </c>
      <c r="C12" s="609" t="s">
        <v>734</v>
      </c>
      <c r="D12" s="613">
        <v>2.02</v>
      </c>
    </row>
    <row r="13" spans="1:4" ht="15.5">
      <c r="A13" s="655">
        <f>+A12+1</f>
        <v>5</v>
      </c>
      <c r="B13" s="612" t="s">
        <v>735</v>
      </c>
      <c r="C13" s="609" t="s">
        <v>736</v>
      </c>
      <c r="D13" s="613">
        <v>2.0499999999999998</v>
      </c>
    </row>
    <row r="14" spans="1:4" ht="15.5">
      <c r="A14" s="655">
        <f t="shared" ref="A14:A36" si="0">+A13+1</f>
        <v>6</v>
      </c>
      <c r="B14" s="612" t="s">
        <v>737</v>
      </c>
      <c r="C14" s="609" t="s">
        <v>738</v>
      </c>
      <c r="D14" s="613">
        <v>3.1</v>
      </c>
    </row>
    <row r="15" spans="1:4" ht="15.5">
      <c r="A15" s="655">
        <f t="shared" si="0"/>
        <v>7</v>
      </c>
      <c r="B15" s="612" t="s">
        <v>739</v>
      </c>
      <c r="C15" s="609" t="s">
        <v>740</v>
      </c>
      <c r="D15" s="613">
        <v>0</v>
      </c>
    </row>
    <row r="16" spans="1:4" ht="15.5">
      <c r="A16" s="655">
        <f t="shared" si="0"/>
        <v>8</v>
      </c>
      <c r="B16" s="612" t="s">
        <v>741</v>
      </c>
      <c r="C16" s="609" t="s">
        <v>742</v>
      </c>
      <c r="D16" s="613">
        <v>0</v>
      </c>
    </row>
    <row r="17" spans="1:4" ht="15.5">
      <c r="A17" s="655">
        <f t="shared" si="0"/>
        <v>9</v>
      </c>
      <c r="B17" s="612" t="s">
        <v>743</v>
      </c>
      <c r="C17" s="609" t="s">
        <v>744</v>
      </c>
      <c r="D17" s="613">
        <v>0</v>
      </c>
    </row>
    <row r="18" spans="1:4" ht="15.5">
      <c r="A18" s="655"/>
      <c r="B18" s="610"/>
      <c r="C18" s="609"/>
      <c r="D18" s="613"/>
    </row>
    <row r="19" spans="1:4" ht="15.5">
      <c r="A19" s="655"/>
      <c r="B19" s="612" t="s">
        <v>745</v>
      </c>
      <c r="C19" s="609"/>
      <c r="D19" s="613"/>
    </row>
    <row r="20" spans="1:4" ht="15.5">
      <c r="A20" s="655">
        <f>+A17+1</f>
        <v>10</v>
      </c>
      <c r="B20" s="612" t="s">
        <v>746</v>
      </c>
      <c r="C20" s="609" t="s">
        <v>747</v>
      </c>
      <c r="D20" s="613">
        <v>0</v>
      </c>
    </row>
    <row r="21" spans="1:4" ht="15.5">
      <c r="A21" s="655">
        <f t="shared" si="0"/>
        <v>11</v>
      </c>
      <c r="B21" s="612" t="s">
        <v>748</v>
      </c>
      <c r="C21" s="609" t="s">
        <v>749</v>
      </c>
      <c r="D21" s="613">
        <v>5.25</v>
      </c>
    </row>
    <row r="22" spans="1:4" ht="15.5">
      <c r="A22" s="655">
        <f t="shared" si="0"/>
        <v>12</v>
      </c>
      <c r="B22" s="614">
        <v>392</v>
      </c>
      <c r="C22" s="610" t="s">
        <v>750</v>
      </c>
      <c r="D22" s="613">
        <v>0</v>
      </c>
    </row>
    <row r="23" spans="1:4" ht="15.5">
      <c r="A23" s="655">
        <f t="shared" si="0"/>
        <v>13</v>
      </c>
      <c r="B23" s="612" t="s">
        <v>751</v>
      </c>
      <c r="C23" s="609" t="s">
        <v>752</v>
      </c>
      <c r="D23" s="613">
        <v>0</v>
      </c>
    </row>
    <row r="24" spans="1:4" ht="15.5">
      <c r="A24" s="655">
        <f t="shared" si="0"/>
        <v>14</v>
      </c>
      <c r="B24" s="612" t="s">
        <v>753</v>
      </c>
      <c r="C24" s="609" t="s">
        <v>754</v>
      </c>
      <c r="D24" s="613">
        <v>0</v>
      </c>
    </row>
    <row r="25" spans="1:4" ht="15.5">
      <c r="A25" s="655">
        <f t="shared" si="0"/>
        <v>15</v>
      </c>
      <c r="B25" s="612" t="s">
        <v>755</v>
      </c>
      <c r="C25" s="609" t="s">
        <v>756</v>
      </c>
      <c r="D25" s="613">
        <v>0</v>
      </c>
    </row>
    <row r="26" spans="1:4" ht="15.5">
      <c r="A26" s="655">
        <f t="shared" si="0"/>
        <v>16</v>
      </c>
      <c r="B26" s="612" t="s">
        <v>757</v>
      </c>
      <c r="C26" s="609" t="s">
        <v>758</v>
      </c>
      <c r="D26" s="613">
        <v>25</v>
      </c>
    </row>
    <row r="27" spans="1:4" ht="15.5">
      <c r="A27" s="655">
        <f t="shared" si="0"/>
        <v>17</v>
      </c>
      <c r="B27" s="612" t="s">
        <v>759</v>
      </c>
      <c r="C27" s="609" t="s">
        <v>760</v>
      </c>
      <c r="D27" s="613">
        <v>2.5</v>
      </c>
    </row>
    <row r="28" spans="1:4" ht="15.5">
      <c r="A28" s="655"/>
      <c r="B28" s="610"/>
      <c r="C28" s="610"/>
      <c r="D28" s="613"/>
    </row>
    <row r="29" spans="1:4" ht="15.5">
      <c r="A29" s="655"/>
      <c r="B29" s="612" t="s">
        <v>761</v>
      </c>
      <c r="C29" s="609"/>
      <c r="D29" s="613"/>
    </row>
    <row r="30" spans="1:4" ht="15.5">
      <c r="A30" s="655">
        <v>18</v>
      </c>
      <c r="B30" s="612" t="s">
        <v>762</v>
      </c>
      <c r="C30" s="609" t="s">
        <v>763</v>
      </c>
      <c r="D30" s="613">
        <v>1.85</v>
      </c>
    </row>
    <row r="31" spans="1:4" ht="15.5">
      <c r="A31" s="655">
        <f>+A30+1</f>
        <v>19</v>
      </c>
      <c r="B31" s="615">
        <v>302</v>
      </c>
      <c r="C31" s="610" t="s">
        <v>764</v>
      </c>
      <c r="D31" s="651">
        <v>1.85</v>
      </c>
    </row>
    <row r="32" spans="1:4" ht="15.5">
      <c r="A32" s="655">
        <f t="shared" si="0"/>
        <v>20</v>
      </c>
      <c r="B32" s="612" t="s">
        <v>765</v>
      </c>
      <c r="C32" s="609" t="s">
        <v>766</v>
      </c>
      <c r="D32" s="613"/>
    </row>
    <row r="33" spans="1:6" ht="15.5">
      <c r="A33" s="655">
        <f t="shared" si="0"/>
        <v>21</v>
      </c>
      <c r="B33" s="612"/>
      <c r="C33" s="609" t="s">
        <v>767</v>
      </c>
      <c r="D33" s="613">
        <f>0.2*100</f>
        <v>20</v>
      </c>
    </row>
    <row r="34" spans="1:6" ht="15.5">
      <c r="A34" s="655">
        <f t="shared" si="0"/>
        <v>22</v>
      </c>
      <c r="B34" s="612"/>
      <c r="C34" s="609" t="s">
        <v>768</v>
      </c>
      <c r="D34" s="613">
        <f>0.142857142857143*100</f>
        <v>14.285714285714299</v>
      </c>
    </row>
    <row r="35" spans="1:6" ht="15.5">
      <c r="A35" s="655">
        <f t="shared" si="0"/>
        <v>23</v>
      </c>
      <c r="B35" s="612"/>
      <c r="C35" s="609" t="s">
        <v>769</v>
      </c>
      <c r="D35" s="613">
        <v>10</v>
      </c>
    </row>
    <row r="36" spans="1:6" ht="15.5">
      <c r="A36" s="655">
        <f t="shared" si="0"/>
        <v>24</v>
      </c>
      <c r="B36" s="610"/>
      <c r="C36" s="617" t="s">
        <v>770</v>
      </c>
      <c r="D36" s="618" t="s">
        <v>771</v>
      </c>
    </row>
    <row r="37" spans="1:6" ht="15.5">
      <c r="C37" s="619"/>
      <c r="D37" s="619"/>
      <c r="E37" s="619"/>
    </row>
    <row r="38" spans="1:6" ht="15.5">
      <c r="A38" s="616"/>
      <c r="B38" s="608"/>
      <c r="C38" s="619"/>
      <c r="D38" s="619"/>
      <c r="E38" s="619"/>
    </row>
    <row r="39" spans="1:6" ht="18">
      <c r="A39" s="15"/>
      <c r="B39" s="656" t="s">
        <v>825</v>
      </c>
      <c r="C39" s="656"/>
      <c r="D39" s="657"/>
      <c r="E39" s="626"/>
      <c r="F39" s="626"/>
    </row>
    <row r="40" spans="1:6" ht="18">
      <c r="A40" s="15"/>
      <c r="B40" s="656" t="s">
        <v>827</v>
      </c>
      <c r="C40" s="656"/>
      <c r="D40" s="657"/>
      <c r="E40" s="626"/>
      <c r="F40" s="626"/>
    </row>
    <row r="41" spans="1:6" ht="18">
      <c r="A41" s="15"/>
      <c r="B41" s="656" t="s">
        <v>828</v>
      </c>
      <c r="C41" s="656"/>
      <c r="D41" s="657"/>
      <c r="E41" s="626"/>
      <c r="F41" s="626"/>
    </row>
    <row r="42" spans="1:6" ht="18">
      <c r="A42" s="15"/>
      <c r="B42" s="656" t="s">
        <v>781</v>
      </c>
      <c r="C42" s="656"/>
      <c r="D42" s="658"/>
      <c r="E42" s="626"/>
      <c r="F42" s="626"/>
    </row>
    <row r="43" spans="1:6" ht="18">
      <c r="A43" s="15"/>
      <c r="B43" s="656" t="s">
        <v>779</v>
      </c>
      <c r="C43" s="656"/>
      <c r="D43" s="658"/>
      <c r="E43" s="626"/>
      <c r="F43" s="626"/>
    </row>
    <row r="44" spans="1:6" ht="18">
      <c r="A44" s="15"/>
      <c r="B44" s="656" t="s">
        <v>780</v>
      </c>
      <c r="C44" s="656"/>
      <c r="D44" s="658"/>
      <c r="E44" s="626"/>
      <c r="F44" s="626"/>
    </row>
    <row r="45" spans="1:6" ht="18">
      <c r="A45" s="15"/>
      <c r="B45" s="659"/>
      <c r="C45" s="660"/>
      <c r="D45" s="661"/>
    </row>
    <row r="46" spans="1:6" ht="18">
      <c r="A46" s="15"/>
      <c r="B46" s="662" t="s">
        <v>826</v>
      </c>
      <c r="C46" s="627"/>
    </row>
    <row r="47" spans="1:6" ht="15.5">
      <c r="A47" s="291"/>
      <c r="B47" s="628"/>
      <c r="C47" s="627"/>
    </row>
    <row r="48" spans="1:6">
      <c r="A48" s="291"/>
      <c r="B48" s="286"/>
      <c r="C48" s="294"/>
    </row>
    <row r="49" spans="1:3">
      <c r="A49" s="291"/>
      <c r="B49" s="286"/>
      <c r="C49" s="294"/>
    </row>
    <row r="50" spans="1:3">
      <c r="A50" s="291"/>
      <c r="B50" s="286"/>
      <c r="C50" s="294"/>
    </row>
    <row r="51" spans="1:3">
      <c r="A51" s="291"/>
      <c r="B51" s="286"/>
      <c r="C51" s="294"/>
    </row>
    <row r="52" spans="1:3">
      <c r="A52" s="291"/>
      <c r="B52" s="286"/>
      <c r="C52" s="294"/>
    </row>
    <row r="53" spans="1:3">
      <c r="A53" s="291"/>
      <c r="B53" s="286"/>
      <c r="C53" s="294"/>
    </row>
    <row r="54" spans="1:3">
      <c r="A54" s="291"/>
      <c r="B54" s="286"/>
    </row>
    <row r="55" spans="1:3">
      <c r="A55" s="292"/>
      <c r="B55" s="286"/>
    </row>
    <row r="56" spans="1:3">
      <c r="A56" s="292"/>
      <c r="B56" s="286"/>
    </row>
    <row r="57" spans="1:3">
      <c r="A57" s="292"/>
    </row>
    <row r="58" spans="1:3">
      <c r="A58" s="292"/>
    </row>
    <row r="59" spans="1:3">
      <c r="A59" s="292"/>
    </row>
    <row r="60" spans="1:3">
      <c r="A60" s="292"/>
    </row>
    <row r="61" spans="1:3">
      <c r="A61" s="292"/>
    </row>
    <row r="62" spans="1:3">
      <c r="A62" s="292"/>
    </row>
    <row r="63" spans="1:3">
      <c r="A63" s="292"/>
    </row>
    <row r="64" spans="1:3">
      <c r="A64" s="292"/>
    </row>
    <row r="65" spans="1:1">
      <c r="A65" s="292"/>
    </row>
    <row r="66" spans="1:1">
      <c r="A66" s="292"/>
    </row>
    <row r="67" spans="1:1" ht="24" customHeight="1">
      <c r="A67" s="292"/>
    </row>
    <row r="68" spans="1:1">
      <c r="A68" s="292"/>
    </row>
    <row r="69" spans="1:1">
      <c r="A69" s="292"/>
    </row>
    <row r="70" spans="1:1">
      <c r="A70" s="292"/>
    </row>
    <row r="71" spans="1:1">
      <c r="A71" s="292"/>
    </row>
    <row r="72" spans="1:1">
      <c r="A72" s="292"/>
    </row>
    <row r="73" spans="1:1">
      <c r="A73" s="292"/>
    </row>
    <row r="74" spans="1:1">
      <c r="A74" s="292"/>
    </row>
    <row r="75" spans="1:1">
      <c r="A75" s="292"/>
    </row>
    <row r="76" spans="1:1">
      <c r="A76" s="292"/>
    </row>
    <row r="77" spans="1:1">
      <c r="A77" s="292"/>
    </row>
  </sheetData>
  <mergeCells count="3">
    <mergeCell ref="A2:D2"/>
    <mergeCell ref="A3:D3"/>
    <mergeCell ref="A4:D4"/>
  </mergeCells>
  <phoneticPr fontId="0" type="noConversion"/>
  <pageMargins left="0.25" right="0.25" top="0.75" bottom="0.75" header="0.3" footer="0.3"/>
  <pageSetup scale="4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T274"/>
  <sheetViews>
    <sheetView tabSelected="1" topLeftCell="A4" zoomScaleNormal="100" zoomScaleSheetLayoutView="70" workbookViewId="0">
      <selection activeCell="K4" sqref="K4"/>
    </sheetView>
  </sheetViews>
  <sheetFormatPr defaultColWidth="8.765625" defaultRowHeight="13"/>
  <cols>
    <col min="1" max="1" width="5.765625" style="15" customWidth="1"/>
    <col min="2" max="2" width="56" style="15" customWidth="1"/>
    <col min="3" max="3" width="47.4609375" style="15" bestFit="1" customWidth="1"/>
    <col min="4" max="4" width="16.23046875" style="15" customWidth="1"/>
    <col min="5" max="5" width="5.765625" style="15" customWidth="1"/>
    <col min="6" max="6" width="7.23046875" style="15" customWidth="1"/>
    <col min="7" max="7" width="16.765625" style="15" customWidth="1"/>
    <col min="8" max="8" width="4.765625" style="15" customWidth="1"/>
    <col min="9" max="9" width="16.23046875" style="15" customWidth="1"/>
    <col min="10" max="10" width="2.765625" style="15" customWidth="1"/>
    <col min="11" max="11" width="11.4609375" style="15" customWidth="1"/>
    <col min="12" max="12" width="14.4609375" style="15" bestFit="1" customWidth="1"/>
    <col min="13" max="13" width="14.765625" style="15" bestFit="1" customWidth="1"/>
    <col min="14" max="15" width="9.07421875" style="15" bestFit="1" customWidth="1"/>
    <col min="16" max="16" width="8.765625" style="15"/>
    <col min="17" max="17" width="9.07421875" style="15" bestFit="1" customWidth="1"/>
    <col min="18" max="16384" width="8.765625" style="15"/>
  </cols>
  <sheetData>
    <row r="1" spans="1:11">
      <c r="A1" s="140"/>
      <c r="B1" s="140"/>
      <c r="C1" s="140"/>
      <c r="D1" s="140"/>
      <c r="E1" s="140"/>
      <c r="F1" s="140"/>
      <c r="G1" s="140"/>
      <c r="H1" s="140"/>
      <c r="I1" s="140"/>
      <c r="J1" s="140"/>
      <c r="K1" s="141" t="s">
        <v>124</v>
      </c>
    </row>
    <row r="2" spans="1:11">
      <c r="A2" s="140"/>
      <c r="B2" s="140" t="s">
        <v>447</v>
      </c>
      <c r="C2" s="140"/>
      <c r="D2" s="140"/>
      <c r="E2" s="140"/>
      <c r="F2" s="140"/>
      <c r="G2" s="140"/>
      <c r="H2" s="140"/>
      <c r="I2" s="140"/>
      <c r="J2" s="140"/>
      <c r="K2" s="140"/>
    </row>
    <row r="3" spans="1:11">
      <c r="A3" s="36"/>
      <c r="B3" s="28" t="s">
        <v>7</v>
      </c>
      <c r="C3" s="670" t="s">
        <v>855</v>
      </c>
      <c r="D3" s="142" t="s">
        <v>89</v>
      </c>
      <c r="E3" s="28"/>
      <c r="F3" s="28"/>
      <c r="G3" s="143"/>
      <c r="H3" s="144"/>
      <c r="I3" s="145"/>
      <c r="J3" s="146"/>
      <c r="K3" s="21" t="s">
        <v>859</v>
      </c>
    </row>
    <row r="4" spans="1:11">
      <c r="A4" s="36"/>
      <c r="C4" s="29"/>
      <c r="D4" s="32" t="s">
        <v>118</v>
      </c>
      <c r="E4" s="29"/>
      <c r="F4" s="29"/>
      <c r="G4" s="29"/>
      <c r="H4" s="147"/>
      <c r="I4" s="147"/>
      <c r="J4" s="148"/>
      <c r="K4" s="148"/>
    </row>
    <row r="5" spans="1:11" ht="15">
      <c r="A5" s="36"/>
      <c r="B5" s="149"/>
      <c r="C5" s="148"/>
      <c r="D5" s="633" t="s">
        <v>856</v>
      </c>
      <c r="E5" s="148"/>
      <c r="F5" s="148"/>
      <c r="G5" s="148"/>
      <c r="H5" s="148"/>
      <c r="I5" s="148"/>
      <c r="J5" s="148"/>
      <c r="K5" s="148"/>
    </row>
    <row r="6" spans="1:11" ht="13.5">
      <c r="B6" s="149"/>
      <c r="J6" s="150"/>
      <c r="K6" s="150"/>
    </row>
    <row r="7" spans="1:11">
      <c r="A7" s="142"/>
      <c r="C7" s="148"/>
      <c r="D7" s="151"/>
      <c r="E7" s="148"/>
      <c r="F7" s="148"/>
      <c r="G7" s="148"/>
      <c r="H7" s="148"/>
      <c r="I7" s="148"/>
      <c r="J7" s="148"/>
      <c r="K7" s="148"/>
    </row>
    <row r="8" spans="1:11">
      <c r="A8" s="142"/>
      <c r="B8" s="152" t="s">
        <v>9</v>
      </c>
      <c r="C8" s="152" t="s">
        <v>10</v>
      </c>
      <c r="D8" s="152" t="s">
        <v>11</v>
      </c>
      <c r="E8" s="29" t="s">
        <v>8</v>
      </c>
      <c r="F8" s="29"/>
      <c r="G8" s="151" t="s">
        <v>12</v>
      </c>
      <c r="H8" s="29"/>
      <c r="I8" s="151" t="s">
        <v>13</v>
      </c>
      <c r="J8" s="148"/>
      <c r="K8" s="148"/>
    </row>
    <row r="9" spans="1:11">
      <c r="A9" s="142" t="s">
        <v>14</v>
      </c>
      <c r="B9" s="148"/>
      <c r="C9" s="148"/>
      <c r="D9" s="153"/>
      <c r="E9" s="148"/>
      <c r="F9" s="148"/>
      <c r="G9" s="148"/>
      <c r="H9" s="148"/>
      <c r="I9" s="142" t="s">
        <v>15</v>
      </c>
      <c r="J9" s="148"/>
      <c r="K9" s="148"/>
    </row>
    <row r="10" spans="1:11" ht="13.5" thickBot="1">
      <c r="A10" s="33" t="s">
        <v>16</v>
      </c>
      <c r="B10" s="148"/>
      <c r="C10" s="148"/>
      <c r="D10" s="148"/>
      <c r="E10" s="148"/>
      <c r="F10" s="148"/>
      <c r="G10" s="148"/>
      <c r="H10" s="148"/>
      <c r="I10" s="33" t="s">
        <v>17</v>
      </c>
      <c r="J10" s="148"/>
      <c r="K10" s="148"/>
    </row>
    <row r="11" spans="1:11">
      <c r="A11" s="142">
        <v>1</v>
      </c>
      <c r="B11" s="148" t="s">
        <v>267</v>
      </c>
      <c r="C11" s="148" t="s">
        <v>266</v>
      </c>
      <c r="D11" s="154"/>
      <c r="E11" s="148"/>
      <c r="F11" s="148"/>
      <c r="G11" s="148"/>
      <c r="H11" s="148"/>
      <c r="I11" s="155">
        <f>+I172</f>
        <v>10246627.336597186</v>
      </c>
      <c r="J11" s="148"/>
      <c r="K11" s="156"/>
    </row>
    <row r="12" spans="1:11">
      <c r="A12" s="142"/>
      <c r="B12" s="148"/>
      <c r="C12" s="148"/>
      <c r="D12" s="148"/>
      <c r="E12" s="148"/>
      <c r="F12" s="148"/>
      <c r="G12" s="148"/>
      <c r="H12" s="148"/>
      <c r="I12" s="154"/>
      <c r="J12" s="148"/>
      <c r="K12" s="148"/>
    </row>
    <row r="13" spans="1:11" ht="13.5" thickBot="1">
      <c r="A13" s="142" t="s">
        <v>8</v>
      </c>
      <c r="B13" s="31" t="s">
        <v>18</v>
      </c>
      <c r="C13" s="37" t="s">
        <v>268</v>
      </c>
      <c r="D13" s="33" t="s">
        <v>19</v>
      </c>
      <c r="E13" s="29"/>
      <c r="F13" s="157" t="s">
        <v>20</v>
      </c>
      <c r="G13" s="157"/>
      <c r="H13" s="148"/>
      <c r="I13" s="154"/>
      <c r="J13" s="148"/>
      <c r="K13" s="148"/>
    </row>
    <row r="14" spans="1:11">
      <c r="A14" s="142">
        <f>+A11+1</f>
        <v>2</v>
      </c>
      <c r="B14" s="31" t="s">
        <v>125</v>
      </c>
      <c r="C14" s="37" t="str">
        <f>"(page 4, line "&amp;A222&amp;")"</f>
        <v>(page 4, line 29)</v>
      </c>
      <c r="D14" s="158">
        <f>I222</f>
        <v>0</v>
      </c>
      <c r="E14" s="29"/>
      <c r="F14" s="29" t="s">
        <v>21</v>
      </c>
      <c r="G14" s="27">
        <f>I191</f>
        <v>1</v>
      </c>
      <c r="H14" s="44"/>
      <c r="I14" s="27">
        <f>+G14*D14</f>
        <v>0</v>
      </c>
      <c r="J14" s="148"/>
      <c r="K14" s="148"/>
    </row>
    <row r="15" spans="1:11">
      <c r="A15" s="142">
        <f>+A14+1</f>
        <v>3</v>
      </c>
      <c r="B15" s="31" t="s">
        <v>126</v>
      </c>
      <c r="C15" s="37" t="str">
        <f>"(page 4, line "&amp;A227&amp;")"</f>
        <v>(page 4, line 33)</v>
      </c>
      <c r="D15" s="747">
        <f>I227</f>
        <v>79992.510000000009</v>
      </c>
      <c r="E15" s="29"/>
      <c r="F15" s="29" t="s">
        <v>21</v>
      </c>
      <c r="G15" s="27">
        <f>+G14</f>
        <v>1</v>
      </c>
      <c r="H15" s="44"/>
      <c r="I15" s="27">
        <f>+G15*D15</f>
        <v>79992.510000000009</v>
      </c>
      <c r="J15" s="148"/>
      <c r="K15" s="148"/>
    </row>
    <row r="16" spans="1:11">
      <c r="A16" s="142">
        <f>+A15+1</f>
        <v>4</v>
      </c>
      <c r="B16" s="31" t="s">
        <v>223</v>
      </c>
      <c r="C16" s="37" t="s">
        <v>803</v>
      </c>
      <c r="D16" s="158">
        <f>+'5-P3 Support'!G67</f>
        <v>0</v>
      </c>
      <c r="E16" s="29"/>
      <c r="F16" s="29" t="s">
        <v>21</v>
      </c>
      <c r="G16" s="27">
        <f>+G15</f>
        <v>1</v>
      </c>
      <c r="H16" s="44"/>
      <c r="I16" s="27">
        <f>+D16*G16</f>
        <v>0</v>
      </c>
      <c r="J16" s="148"/>
      <c r="K16" s="148"/>
    </row>
    <row r="17" spans="1:13">
      <c r="A17" s="142">
        <f>+A16+1</f>
        <v>5</v>
      </c>
      <c r="B17" s="159" t="s">
        <v>366</v>
      </c>
      <c r="C17" s="160" t="s">
        <v>262</v>
      </c>
      <c r="D17" s="213">
        <v>0</v>
      </c>
      <c r="E17" s="29"/>
      <c r="F17" s="29" t="s">
        <v>21</v>
      </c>
      <c r="G17" s="27">
        <f>+G15</f>
        <v>1</v>
      </c>
      <c r="H17" s="44"/>
      <c r="I17" s="27">
        <f>+G17*D17</f>
        <v>0</v>
      </c>
      <c r="J17" s="148"/>
      <c r="K17" s="148"/>
    </row>
    <row r="18" spans="1:13" ht="13.5" thickBot="1">
      <c r="A18" s="142">
        <f>+A17+1</f>
        <v>6</v>
      </c>
      <c r="B18" s="159" t="s">
        <v>127</v>
      </c>
      <c r="C18" s="160"/>
      <c r="D18" s="213">
        <v>0</v>
      </c>
      <c r="E18" s="29"/>
      <c r="F18" s="29" t="s">
        <v>21</v>
      </c>
      <c r="G18" s="27">
        <f>+G17</f>
        <v>1</v>
      </c>
      <c r="H18" s="44"/>
      <c r="I18" s="47">
        <f>+G18*D18</f>
        <v>0</v>
      </c>
      <c r="J18" s="148"/>
      <c r="K18" s="148"/>
    </row>
    <row r="19" spans="1:13">
      <c r="A19" s="142">
        <f>+A18+1</f>
        <v>7</v>
      </c>
      <c r="B19" s="31" t="s">
        <v>287</v>
      </c>
      <c r="C19" s="148" t="s">
        <v>286</v>
      </c>
      <c r="D19" s="392">
        <f>SUM(D14:D18)</f>
        <v>79992.510000000009</v>
      </c>
      <c r="E19" s="29"/>
      <c r="F19" s="29"/>
      <c r="G19" s="45"/>
      <c r="H19" s="44"/>
      <c r="I19" s="27">
        <f>SUM(I14:I18)</f>
        <v>79992.510000000009</v>
      </c>
      <c r="J19" s="148"/>
      <c r="K19" s="148"/>
    </row>
    <row r="20" spans="1:13">
      <c r="A20" s="142"/>
      <c r="B20" s="36"/>
      <c r="C20" s="148"/>
      <c r="D20" s="29" t="s">
        <v>8</v>
      </c>
      <c r="E20" s="148"/>
      <c r="F20" s="148"/>
      <c r="G20" s="162"/>
      <c r="H20" s="148"/>
      <c r="I20" s="36"/>
      <c r="J20" s="148"/>
      <c r="K20" s="148"/>
    </row>
    <row r="21" spans="1:13" ht="13.5" thickBot="1">
      <c r="A21" s="142">
        <f>+A19+1</f>
        <v>8</v>
      </c>
      <c r="B21" s="31" t="s">
        <v>22</v>
      </c>
      <c r="C21" s="148" t="s">
        <v>269</v>
      </c>
      <c r="D21" s="161" t="s">
        <v>8</v>
      </c>
      <c r="E21" s="29"/>
      <c r="F21" s="29"/>
      <c r="G21" s="29"/>
      <c r="H21" s="29"/>
      <c r="I21" s="163">
        <f>I11-I19</f>
        <v>10166634.826597186</v>
      </c>
      <c r="J21" s="148"/>
      <c r="K21" s="148"/>
      <c r="M21" s="164"/>
    </row>
    <row r="22" spans="1:13" ht="13.5" thickTop="1">
      <c r="A22" s="142"/>
      <c r="B22" s="36"/>
      <c r="C22" s="148"/>
      <c r="D22" s="161"/>
      <c r="E22" s="29"/>
      <c r="F22" s="29"/>
      <c r="G22" s="29"/>
      <c r="H22" s="29"/>
      <c r="I22" s="36"/>
      <c r="J22" s="148"/>
      <c r="K22" s="148"/>
      <c r="M22" s="165"/>
    </row>
    <row r="23" spans="1:13">
      <c r="A23" s="166">
        <f>+A21+1</f>
        <v>9</v>
      </c>
      <c r="B23" s="167" t="s">
        <v>119</v>
      </c>
      <c r="C23" s="492" t="s">
        <v>802</v>
      </c>
      <c r="D23" s="158"/>
      <c r="E23" s="168"/>
      <c r="F23" s="169" t="s">
        <v>93</v>
      </c>
      <c r="G23" s="170">
        <v>1</v>
      </c>
      <c r="H23" s="168"/>
      <c r="I23" s="18">
        <f>+G23*D23</f>
        <v>0</v>
      </c>
      <c r="K23" s="171"/>
    </row>
    <row r="24" spans="1:13">
      <c r="A24" s="166"/>
      <c r="B24" s="167"/>
      <c r="C24" s="168"/>
      <c r="D24" s="172"/>
      <c r="E24" s="172"/>
      <c r="F24" s="172"/>
      <c r="G24" s="172"/>
      <c r="H24" s="172"/>
      <c r="I24" s="173"/>
      <c r="K24" s="171"/>
    </row>
    <row r="25" spans="1:13" ht="13.5" thickBot="1">
      <c r="A25" s="166">
        <f>+A23+1</f>
        <v>10</v>
      </c>
      <c r="B25" s="167" t="s">
        <v>22</v>
      </c>
      <c r="C25" s="168" t="s">
        <v>270</v>
      </c>
      <c r="D25" s="172"/>
      <c r="E25" s="173"/>
      <c r="F25" s="173"/>
      <c r="G25" s="173"/>
      <c r="H25" s="173"/>
      <c r="I25" s="174">
        <f>+I21+I23</f>
        <v>10166634.826597186</v>
      </c>
      <c r="K25" s="171"/>
    </row>
    <row r="26" spans="1:13" ht="13.5" thickTop="1">
      <c r="A26" s="175"/>
      <c r="B26" s="159"/>
      <c r="C26" s="171"/>
      <c r="D26" s="171"/>
      <c r="E26" s="171"/>
      <c r="F26" s="176"/>
      <c r="G26" s="177"/>
      <c r="H26" s="171"/>
      <c r="I26" s="159"/>
      <c r="J26" s="171"/>
      <c r="K26" s="171"/>
    </row>
    <row r="27" spans="1:13">
      <c r="A27" s="175"/>
      <c r="B27" s="178"/>
      <c r="C27" s="171"/>
      <c r="D27" s="171"/>
      <c r="E27" s="171"/>
      <c r="F27" s="176"/>
      <c r="G27" s="177"/>
      <c r="H27" s="171"/>
      <c r="I27" s="159"/>
      <c r="J27" s="171"/>
      <c r="K27" s="171"/>
    </row>
    <row r="28" spans="1:13">
      <c r="A28" s="175"/>
      <c r="B28" s="159"/>
      <c r="C28" s="171"/>
      <c r="D28" s="171"/>
      <c r="E28" s="171"/>
      <c r="F28" s="171"/>
      <c r="G28" s="177"/>
      <c r="H28" s="171"/>
      <c r="I28" s="159"/>
      <c r="J28" s="171"/>
      <c r="K28" s="171"/>
    </row>
    <row r="29" spans="1:13">
      <c r="A29" s="175"/>
      <c r="B29" s="159"/>
      <c r="C29" s="171"/>
      <c r="D29" s="171"/>
      <c r="E29" s="171"/>
      <c r="F29" s="171"/>
      <c r="G29" s="177"/>
      <c r="H29" s="171"/>
      <c r="I29" s="159"/>
      <c r="J29" s="171"/>
      <c r="K29" s="171"/>
    </row>
    <row r="30" spans="1:13">
      <c r="A30" s="175"/>
      <c r="B30" s="159"/>
      <c r="C30" s="171"/>
      <c r="D30" s="171"/>
      <c r="E30" s="171"/>
      <c r="F30" s="171"/>
      <c r="G30" s="177"/>
      <c r="H30" s="171"/>
      <c r="I30" s="159"/>
      <c r="J30" s="171"/>
      <c r="K30" s="171"/>
    </row>
    <row r="31" spans="1:13">
      <c r="A31" s="175"/>
      <c r="B31" s="179"/>
      <c r="C31" s="171"/>
      <c r="D31" s="171"/>
      <c r="E31" s="171"/>
      <c r="F31" s="171"/>
      <c r="G31" s="171"/>
      <c r="H31" s="171"/>
      <c r="I31" s="159"/>
      <c r="J31" s="171"/>
      <c r="K31" s="171"/>
    </row>
    <row r="32" spans="1:13">
      <c r="A32" s="175"/>
      <c r="B32" s="178"/>
      <c r="C32" s="171"/>
      <c r="D32" s="171"/>
      <c r="E32" s="171"/>
      <c r="F32" s="171"/>
      <c r="G32" s="171"/>
      <c r="H32" s="171"/>
      <c r="I32" s="159"/>
      <c r="J32" s="171"/>
      <c r="K32" s="171"/>
    </row>
    <row r="33" spans="1:11">
      <c r="A33" s="175"/>
      <c r="B33" s="178"/>
      <c r="C33" s="171"/>
      <c r="D33" s="180"/>
      <c r="E33" s="171"/>
      <c r="F33" s="171"/>
      <c r="G33" s="171"/>
      <c r="H33" s="171"/>
      <c r="I33" s="176"/>
      <c r="J33" s="171"/>
      <c r="K33" s="171"/>
    </row>
    <row r="34" spans="1:11">
      <c r="A34" s="175"/>
      <c r="B34" s="178"/>
      <c r="C34" s="171"/>
      <c r="D34" s="180"/>
      <c r="E34" s="171"/>
      <c r="F34" s="171"/>
      <c r="G34" s="171"/>
      <c r="H34" s="171"/>
      <c r="I34" s="176"/>
      <c r="J34" s="171"/>
      <c r="K34" s="171"/>
    </row>
    <row r="35" spans="1:11">
      <c r="A35" s="175"/>
      <c r="B35" s="178"/>
      <c r="C35" s="171"/>
      <c r="D35" s="181"/>
      <c r="E35" s="171"/>
      <c r="F35" s="171"/>
      <c r="G35" s="171"/>
      <c r="H35" s="171"/>
      <c r="I35" s="176"/>
      <c r="J35" s="171"/>
      <c r="K35" s="171"/>
    </row>
    <row r="36" spans="1:11">
      <c r="A36" s="175"/>
      <c r="B36" s="178"/>
      <c r="C36" s="171"/>
      <c r="D36" s="182"/>
      <c r="E36" s="171"/>
      <c r="F36" s="171"/>
      <c r="G36" s="171"/>
      <c r="H36" s="171"/>
      <c r="I36" s="183"/>
      <c r="J36" s="171"/>
      <c r="K36" s="171"/>
    </row>
    <row r="37" spans="1:11">
      <c r="A37" s="175"/>
      <c r="B37" s="178"/>
      <c r="C37" s="184"/>
      <c r="D37" s="180"/>
      <c r="E37" s="171"/>
      <c r="F37" s="171"/>
      <c r="G37" s="171"/>
      <c r="H37" s="171"/>
      <c r="I37" s="185"/>
      <c r="J37" s="171"/>
      <c r="K37" s="171"/>
    </row>
    <row r="38" spans="1:11">
      <c r="A38" s="175"/>
      <c r="B38" s="178"/>
      <c r="C38" s="184"/>
      <c r="D38" s="180"/>
      <c r="E38" s="171"/>
      <c r="F38" s="176"/>
      <c r="G38" s="171"/>
      <c r="H38" s="171"/>
      <c r="I38" s="185"/>
      <c r="J38" s="171"/>
      <c r="K38" s="171"/>
    </row>
    <row r="39" spans="1:11">
      <c r="A39" s="175"/>
      <c r="B39" s="178"/>
      <c r="C39" s="184"/>
      <c r="D39" s="180"/>
      <c r="E39" s="171"/>
      <c r="F39" s="176"/>
      <c r="G39" s="171"/>
      <c r="H39" s="171"/>
      <c r="I39" s="185"/>
      <c r="J39" s="171"/>
      <c r="K39" s="171"/>
    </row>
    <row r="40" spans="1:11">
      <c r="A40" s="175"/>
      <c r="B40" s="178"/>
      <c r="C40" s="171"/>
      <c r="D40" s="171"/>
      <c r="E40" s="171"/>
      <c r="F40" s="176"/>
      <c r="G40" s="171"/>
      <c r="H40" s="171"/>
      <c r="I40" s="176"/>
      <c r="J40" s="171"/>
      <c r="K40" s="171"/>
    </row>
    <row r="41" spans="1:11">
      <c r="A41" s="175"/>
      <c r="B41" s="178"/>
      <c r="C41" s="171"/>
      <c r="D41" s="171"/>
      <c r="E41" s="171"/>
      <c r="F41" s="176"/>
      <c r="G41" s="171"/>
      <c r="H41" s="171"/>
      <c r="I41" s="176"/>
      <c r="J41" s="171"/>
      <c r="K41" s="171"/>
    </row>
    <row r="42" spans="1:11">
      <c r="A42" s="175"/>
      <c r="B42" s="178"/>
      <c r="C42" s="171"/>
      <c r="D42" s="186"/>
      <c r="E42" s="186"/>
      <c r="F42" s="186"/>
      <c r="G42" s="186"/>
      <c r="H42" s="186"/>
      <c r="I42" s="186"/>
      <c r="J42" s="186"/>
      <c r="K42" s="171"/>
    </row>
    <row r="43" spans="1:11">
      <c r="A43" s="175"/>
      <c r="B43" s="178"/>
      <c r="C43" s="171"/>
      <c r="D43" s="186"/>
      <c r="E43" s="186"/>
      <c r="F43" s="186"/>
      <c r="G43" s="186"/>
      <c r="H43" s="186"/>
      <c r="I43" s="186"/>
      <c r="J43" s="186"/>
      <c r="K43" s="171"/>
    </row>
    <row r="44" spans="1:11">
      <c r="A44" s="175"/>
      <c r="B44" s="178"/>
      <c r="C44" s="171"/>
      <c r="D44" s="186"/>
      <c r="E44" s="186"/>
      <c r="F44" s="186"/>
      <c r="G44" s="186"/>
      <c r="H44" s="186"/>
      <c r="I44" s="186"/>
      <c r="J44" s="186"/>
      <c r="K44" s="171"/>
    </row>
    <row r="45" spans="1:11">
      <c r="A45" s="175"/>
      <c r="B45" s="178"/>
      <c r="C45" s="171"/>
      <c r="D45" s="186"/>
      <c r="E45" s="186"/>
      <c r="F45" s="186"/>
      <c r="G45" s="186"/>
      <c r="H45" s="186"/>
      <c r="I45" s="186"/>
      <c r="J45" s="186"/>
      <c r="K45" s="171"/>
    </row>
    <row r="46" spans="1:11">
      <c r="A46" s="142"/>
      <c r="B46" s="31"/>
      <c r="C46" s="148"/>
      <c r="D46" s="187"/>
      <c r="E46" s="188"/>
      <c r="F46" s="188"/>
      <c r="G46" s="188"/>
      <c r="H46" s="188"/>
      <c r="I46" s="188"/>
      <c r="J46" s="188"/>
      <c r="K46" s="148"/>
    </row>
    <row r="47" spans="1:11">
      <c r="A47" s="142"/>
      <c r="B47" s="31"/>
      <c r="C47" s="148"/>
      <c r="D47" s="187"/>
      <c r="E47" s="188"/>
      <c r="F47" s="188"/>
      <c r="G47" s="188"/>
      <c r="H47" s="188"/>
      <c r="I47" s="188"/>
      <c r="J47" s="188"/>
      <c r="K47" s="148"/>
    </row>
    <row r="48" spans="1:11">
      <c r="A48" s="142"/>
      <c r="B48" s="31"/>
      <c r="C48" s="148"/>
      <c r="D48" s="187"/>
      <c r="E48" s="188"/>
      <c r="F48" s="188"/>
      <c r="G48" s="188"/>
      <c r="H48" s="188"/>
      <c r="I48" s="188"/>
      <c r="J48" s="188"/>
      <c r="K48" s="148"/>
    </row>
    <row r="49" spans="1:11">
      <c r="A49" s="142"/>
      <c r="B49" s="31"/>
      <c r="C49" s="148"/>
      <c r="D49" s="187"/>
      <c r="E49" s="188"/>
      <c r="F49" s="188"/>
      <c r="G49" s="188"/>
      <c r="H49" s="188"/>
      <c r="I49" s="188"/>
      <c r="J49" s="188"/>
      <c r="K49" s="148"/>
    </row>
    <row r="50" spans="1:11">
      <c r="A50" s="142"/>
      <c r="B50" s="31"/>
      <c r="C50" s="148"/>
      <c r="D50" s="187"/>
      <c r="E50" s="188"/>
      <c r="F50" s="188"/>
      <c r="G50" s="188"/>
      <c r="H50" s="188"/>
      <c r="I50" s="188"/>
      <c r="J50" s="188"/>
      <c r="K50" s="148"/>
    </row>
    <row r="51" spans="1:11">
      <c r="A51" s="142"/>
      <c r="B51" s="31"/>
      <c r="C51" s="148"/>
      <c r="D51" s="187"/>
      <c r="E51" s="188"/>
      <c r="F51" s="188"/>
      <c r="G51" s="188"/>
      <c r="H51" s="188"/>
      <c r="I51" s="188"/>
      <c r="J51" s="188"/>
      <c r="K51" s="148"/>
    </row>
    <row r="52" spans="1:11">
      <c r="A52" s="36"/>
      <c r="B52" s="31"/>
      <c r="C52" s="148"/>
      <c r="D52" s="148"/>
      <c r="E52" s="148"/>
      <c r="F52" s="148"/>
      <c r="G52" s="148"/>
      <c r="H52" s="148"/>
      <c r="I52" s="189"/>
      <c r="J52" s="148"/>
      <c r="K52" s="190" t="s">
        <v>130</v>
      </c>
    </row>
    <row r="53" spans="1:11">
      <c r="A53" s="36"/>
      <c r="B53" s="148"/>
      <c r="C53" s="148"/>
      <c r="D53" s="148"/>
      <c r="E53" s="148"/>
      <c r="F53" s="148"/>
      <c r="G53" s="148"/>
      <c r="H53" s="148"/>
      <c r="I53" s="148"/>
      <c r="J53" s="148"/>
      <c r="K53" s="148"/>
    </row>
    <row r="54" spans="1:11">
      <c r="A54" s="36"/>
      <c r="B54" s="31" t="s">
        <v>7</v>
      </c>
      <c r="C54" s="31"/>
      <c r="D54" s="152" t="s">
        <v>89</v>
      </c>
      <c r="E54" s="31"/>
      <c r="F54" s="31"/>
      <c r="G54" s="31"/>
      <c r="H54" s="31"/>
      <c r="I54" s="140"/>
      <c r="J54" s="31"/>
      <c r="K54" s="190" t="str">
        <f>K3</f>
        <v>For  the 5 months ended 12/31/2024</v>
      </c>
    </row>
    <row r="55" spans="1:11">
      <c r="A55" s="36"/>
      <c r="B55" s="191"/>
      <c r="C55" s="29"/>
      <c r="D55" s="32" t="s">
        <v>118</v>
      </c>
      <c r="E55" s="29"/>
      <c r="F55" s="29"/>
      <c r="G55" s="29"/>
      <c r="H55" s="29"/>
      <c r="I55" s="29"/>
      <c r="J55" s="29"/>
      <c r="K55" s="29"/>
    </row>
    <row r="56" spans="1:11">
      <c r="A56" s="36"/>
      <c r="B56" s="31"/>
      <c r="C56" s="29"/>
      <c r="D56" s="650" t="str">
        <f>D5</f>
        <v>NextEra Energy Transmission MidAtlantic, Inc.</v>
      </c>
      <c r="E56" s="29"/>
      <c r="F56" s="29"/>
      <c r="G56" s="29" t="s">
        <v>8</v>
      </c>
      <c r="H56" s="29"/>
      <c r="I56" s="29"/>
      <c r="J56" s="29"/>
      <c r="K56" s="29"/>
    </row>
    <row r="57" spans="1:11">
      <c r="A57" s="762"/>
      <c r="B57" s="762"/>
      <c r="C57" s="762"/>
      <c r="D57" s="762"/>
      <c r="E57" s="762"/>
      <c r="F57" s="762"/>
      <c r="G57" s="762"/>
      <c r="H57" s="762"/>
      <c r="I57" s="762"/>
      <c r="J57" s="762"/>
      <c r="K57" s="762"/>
    </row>
    <row r="58" spans="1:11">
      <c r="A58" s="36"/>
      <c r="B58" s="152" t="s">
        <v>9</v>
      </c>
      <c r="C58" s="152" t="s">
        <v>10</v>
      </c>
      <c r="D58" s="152" t="s">
        <v>11</v>
      </c>
      <c r="E58" s="29" t="s">
        <v>8</v>
      </c>
      <c r="F58" s="29"/>
      <c r="G58" s="151" t="s">
        <v>12</v>
      </c>
      <c r="H58" s="29"/>
      <c r="I58" s="151" t="s">
        <v>13</v>
      </c>
      <c r="J58" s="29"/>
      <c r="K58" s="152"/>
    </row>
    <row r="59" spans="1:11">
      <c r="A59" s="36"/>
      <c r="B59" s="31"/>
      <c r="C59" s="192"/>
      <c r="D59" s="29"/>
      <c r="E59" s="29"/>
      <c r="F59" s="29"/>
      <c r="G59" s="142"/>
      <c r="H59" s="29"/>
      <c r="I59" s="193" t="s">
        <v>23</v>
      </c>
      <c r="J59" s="29"/>
      <c r="K59" s="152"/>
    </row>
    <row r="60" spans="1:11">
      <c r="A60" s="142" t="s">
        <v>14</v>
      </c>
      <c r="B60" s="31"/>
      <c r="C60" s="194" t="s">
        <v>250</v>
      </c>
      <c r="D60" s="193" t="s">
        <v>25</v>
      </c>
      <c r="E60" s="195"/>
      <c r="F60" s="193" t="s">
        <v>26</v>
      </c>
      <c r="G60" s="36"/>
      <c r="H60" s="195"/>
      <c r="I60" s="142" t="s">
        <v>27</v>
      </c>
      <c r="J60" s="29"/>
      <c r="K60" s="152"/>
    </row>
    <row r="61" spans="1:11" ht="13.5" thickBot="1">
      <c r="A61" s="33" t="s">
        <v>16</v>
      </c>
      <c r="B61" s="196" t="s">
        <v>476</v>
      </c>
      <c r="C61" s="29"/>
      <c r="D61" s="29"/>
      <c r="E61" s="29"/>
      <c r="F61" s="29"/>
      <c r="G61" s="29"/>
      <c r="H61" s="29"/>
      <c r="I61" s="29"/>
      <c r="J61" s="29"/>
      <c r="K61" s="29"/>
    </row>
    <row r="62" spans="1:11">
      <c r="A62" s="142"/>
      <c r="B62" s="31" t="s">
        <v>569</v>
      </c>
      <c r="C62" s="29"/>
      <c r="D62" s="29"/>
      <c r="E62" s="29"/>
      <c r="F62" s="29"/>
      <c r="G62" s="29"/>
      <c r="H62" s="29"/>
      <c r="I62" s="29"/>
      <c r="J62" s="29"/>
      <c r="K62" s="29"/>
    </row>
    <row r="63" spans="1:11">
      <c r="A63" s="142">
        <v>1</v>
      </c>
      <c r="B63" s="31" t="s">
        <v>367</v>
      </c>
      <c r="C63" s="44" t="s">
        <v>776</v>
      </c>
      <c r="D63" s="197">
        <v>0</v>
      </c>
      <c r="E63" s="29"/>
      <c r="F63" s="29" t="s">
        <v>28</v>
      </c>
      <c r="G63" s="198" t="s">
        <v>8</v>
      </c>
      <c r="H63" s="29"/>
      <c r="I63" s="18">
        <v>0</v>
      </c>
      <c r="J63" s="29"/>
      <c r="K63" s="29"/>
    </row>
    <row r="64" spans="1:11">
      <c r="A64" s="142">
        <f>+A63+1</f>
        <v>2</v>
      </c>
      <c r="B64" s="31" t="s">
        <v>29</v>
      </c>
      <c r="C64" s="44" t="s">
        <v>370</v>
      </c>
      <c r="D64" s="213">
        <f>'4- Rate Base'!C24</f>
        <v>29284796.645384613</v>
      </c>
      <c r="E64" s="29"/>
      <c r="F64" s="29" t="s">
        <v>21</v>
      </c>
      <c r="G64" s="27">
        <f>I191</f>
        <v>1</v>
      </c>
      <c r="H64" s="44"/>
      <c r="I64" s="18">
        <f>+G64*D64</f>
        <v>29284796.645384613</v>
      </c>
      <c r="J64" s="29"/>
      <c r="K64" s="29"/>
    </row>
    <row r="65" spans="1:11">
      <c r="A65" s="142">
        <f t="shared" ref="A65:A104" si="0">+A64+1</f>
        <v>3</v>
      </c>
      <c r="B65" s="31" t="s">
        <v>368</v>
      </c>
      <c r="C65" s="44" t="s">
        <v>372</v>
      </c>
      <c r="D65" s="197">
        <v>0</v>
      </c>
      <c r="E65" s="29"/>
      <c r="F65" s="29" t="s">
        <v>28</v>
      </c>
      <c r="G65" s="158">
        <v>0</v>
      </c>
      <c r="H65" s="44"/>
      <c r="I65" s="18">
        <v>0</v>
      </c>
      <c r="J65" s="29"/>
      <c r="K65" s="29"/>
    </row>
    <row r="66" spans="1:11">
      <c r="A66" s="142">
        <f t="shared" si="0"/>
        <v>4</v>
      </c>
      <c r="B66" s="31" t="s">
        <v>104</v>
      </c>
      <c r="C66" s="44" t="s">
        <v>371</v>
      </c>
      <c r="D66" s="213">
        <f>'4- Rate Base'!D24</f>
        <v>222.30769230769232</v>
      </c>
      <c r="E66" s="29"/>
      <c r="F66" s="29" t="s">
        <v>30</v>
      </c>
      <c r="G66" s="27">
        <f>I199</f>
        <v>1</v>
      </c>
      <c r="H66" s="44"/>
      <c r="I66" s="18">
        <f>+G66*D66</f>
        <v>222.30769230769232</v>
      </c>
      <c r="J66" s="29"/>
      <c r="K66" s="29"/>
    </row>
    <row r="67" spans="1:11" ht="13.5" thickBot="1">
      <c r="A67" s="142">
        <f t="shared" si="0"/>
        <v>5</v>
      </c>
      <c r="B67" s="31" t="s">
        <v>369</v>
      </c>
      <c r="C67" s="29" t="s">
        <v>373</v>
      </c>
      <c r="D67" s="199">
        <v>0</v>
      </c>
      <c r="E67" s="29"/>
      <c r="F67" s="29" t="s">
        <v>132</v>
      </c>
      <c r="G67" s="27">
        <f>K203</f>
        <v>1</v>
      </c>
      <c r="H67" s="44"/>
      <c r="I67" s="200">
        <f>+G67*D67</f>
        <v>0</v>
      </c>
      <c r="J67" s="29"/>
      <c r="K67" s="29"/>
    </row>
    <row r="68" spans="1:11">
      <c r="A68" s="142">
        <f t="shared" si="0"/>
        <v>6</v>
      </c>
      <c r="B68" s="28" t="s">
        <v>279</v>
      </c>
      <c r="C68" s="29" t="s">
        <v>278</v>
      </c>
      <c r="D68" s="18">
        <f>SUM(D63:D67)</f>
        <v>29285018.953076921</v>
      </c>
      <c r="E68" s="29"/>
      <c r="F68" s="29" t="s">
        <v>31</v>
      </c>
      <c r="G68" s="201">
        <f>IF(I68&gt;0,I68/D68,0)</f>
        <v>1</v>
      </c>
      <c r="H68" s="44"/>
      <c r="I68" s="18">
        <f>SUM(I63:I67)</f>
        <v>29285018.953076921</v>
      </c>
      <c r="J68" s="29"/>
      <c r="K68" s="202"/>
    </row>
    <row r="69" spans="1:11">
      <c r="A69" s="142"/>
      <c r="B69" s="31"/>
      <c r="C69" s="29"/>
      <c r="D69" s="18"/>
      <c r="E69" s="29"/>
      <c r="F69" s="29"/>
      <c r="G69" s="202"/>
      <c r="H69" s="29"/>
      <c r="I69" s="18"/>
      <c r="J69" s="29"/>
      <c r="K69" s="202"/>
    </row>
    <row r="70" spans="1:11">
      <c r="A70" s="142">
        <f>+A68+1</f>
        <v>7</v>
      </c>
      <c r="B70" s="31" t="s">
        <v>570</v>
      </c>
      <c r="C70" s="29"/>
      <c r="D70" s="18"/>
      <c r="E70" s="29"/>
      <c r="F70" s="29"/>
      <c r="G70" s="29"/>
      <c r="H70" s="29"/>
      <c r="I70" s="18"/>
      <c r="J70" s="29"/>
      <c r="K70" s="29"/>
    </row>
    <row r="71" spans="1:11">
      <c r="A71" s="142">
        <f t="shared" si="0"/>
        <v>8</v>
      </c>
      <c r="B71" s="31" t="s">
        <v>367</v>
      </c>
      <c r="C71" s="29" t="s">
        <v>374</v>
      </c>
      <c r="D71" s="197">
        <v>0</v>
      </c>
      <c r="E71" s="29"/>
      <c r="F71" s="29" t="s">
        <v>28</v>
      </c>
      <c r="G71" s="198" t="s">
        <v>8</v>
      </c>
      <c r="H71" s="29"/>
      <c r="I71" s="18">
        <v>0</v>
      </c>
      <c r="J71" s="29"/>
      <c r="K71" s="29"/>
    </row>
    <row r="72" spans="1:11">
      <c r="A72" s="142">
        <f t="shared" si="0"/>
        <v>9</v>
      </c>
      <c r="B72" s="31" t="s">
        <v>29</v>
      </c>
      <c r="C72" s="29" t="s">
        <v>376</v>
      </c>
      <c r="D72" s="213">
        <f>'4- Rate Base'!I24</f>
        <v>731604.32153846149</v>
      </c>
      <c r="E72" s="29"/>
      <c r="F72" s="29" t="s">
        <v>21</v>
      </c>
      <c r="G72" s="27">
        <f>+G64</f>
        <v>1</v>
      </c>
      <c r="H72" s="44"/>
      <c r="I72" s="18">
        <f>+G72*D72</f>
        <v>731604.32153846149</v>
      </c>
      <c r="J72" s="29"/>
      <c r="K72" s="29"/>
    </row>
    <row r="73" spans="1:11">
      <c r="A73" s="142">
        <f t="shared" si="0"/>
        <v>10</v>
      </c>
      <c r="B73" s="31" t="s">
        <v>368</v>
      </c>
      <c r="C73" s="29" t="s">
        <v>375</v>
      </c>
      <c r="D73" s="197">
        <v>0</v>
      </c>
      <c r="E73" s="29"/>
      <c r="F73" s="29" t="s">
        <v>28</v>
      </c>
      <c r="G73" s="27">
        <f>+G65</f>
        <v>0</v>
      </c>
      <c r="H73" s="44"/>
      <c r="I73" s="213">
        <f>+G73*D73</f>
        <v>0</v>
      </c>
      <c r="J73" s="29"/>
      <c r="K73" s="29"/>
    </row>
    <row r="74" spans="1:11">
      <c r="A74" s="142">
        <f t="shared" si="0"/>
        <v>11</v>
      </c>
      <c r="B74" s="31" t="s">
        <v>104</v>
      </c>
      <c r="C74" s="29" t="s">
        <v>377</v>
      </c>
      <c r="D74" s="213">
        <f>'4- Rate Base'!J24</f>
        <v>137.24230769230769</v>
      </c>
      <c r="E74" s="29"/>
      <c r="F74" s="29" t="s">
        <v>30</v>
      </c>
      <c r="G74" s="27">
        <f>+G66</f>
        <v>1</v>
      </c>
      <c r="H74" s="44"/>
      <c r="I74" s="18">
        <f>+G74*D74</f>
        <v>137.24230769230769</v>
      </c>
      <c r="J74" s="29"/>
      <c r="K74" s="29"/>
    </row>
    <row r="75" spans="1:11" ht="13.5" thickBot="1">
      <c r="A75" s="142">
        <f t="shared" si="0"/>
        <v>12</v>
      </c>
      <c r="B75" s="31" t="s">
        <v>369</v>
      </c>
      <c r="C75" s="29" t="s">
        <v>373</v>
      </c>
      <c r="D75" s="199">
        <v>0</v>
      </c>
      <c r="E75" s="29"/>
      <c r="F75" s="29" t="s">
        <v>132</v>
      </c>
      <c r="G75" s="27">
        <f>+G67</f>
        <v>1</v>
      </c>
      <c r="H75" s="44"/>
      <c r="I75" s="200">
        <f>+G75*D75</f>
        <v>0</v>
      </c>
      <c r="J75" s="29"/>
      <c r="K75" s="29"/>
    </row>
    <row r="76" spans="1:11">
      <c r="A76" s="142">
        <f t="shared" si="0"/>
        <v>13</v>
      </c>
      <c r="B76" s="31" t="s">
        <v>281</v>
      </c>
      <c r="C76" s="29" t="s">
        <v>280</v>
      </c>
      <c r="D76" s="18">
        <f>SUM(D71:D75)</f>
        <v>731741.56384615379</v>
      </c>
      <c r="E76" s="29"/>
      <c r="F76" s="29"/>
      <c r="G76" s="27"/>
      <c r="H76" s="44"/>
      <c r="I76" s="18">
        <f>SUM(I71:I75)</f>
        <v>731741.56384615379</v>
      </c>
      <c r="J76" s="29"/>
      <c r="K76" s="29"/>
    </row>
    <row r="77" spans="1:11">
      <c r="A77" s="142"/>
      <c r="B77" s="36"/>
      <c r="C77" s="29" t="s">
        <v>8</v>
      </c>
      <c r="D77" s="18"/>
      <c r="E77" s="29"/>
      <c r="F77" s="29"/>
      <c r="G77" s="201"/>
      <c r="H77" s="29"/>
      <c r="I77" s="18"/>
      <c r="J77" s="29"/>
      <c r="K77" s="202"/>
    </row>
    <row r="78" spans="1:11">
      <c r="A78" s="142">
        <f>+A76+1</f>
        <v>14</v>
      </c>
      <c r="B78" s="31" t="s">
        <v>32</v>
      </c>
      <c r="C78" s="29"/>
      <c r="D78" s="18"/>
      <c r="E78" s="29"/>
      <c r="F78" s="29"/>
      <c r="G78" s="27"/>
      <c r="H78" s="29"/>
      <c r="I78" s="18"/>
      <c r="J78" s="29"/>
      <c r="K78" s="29"/>
    </row>
    <row r="79" spans="1:11">
      <c r="A79" s="142">
        <f t="shared" si="0"/>
        <v>15</v>
      </c>
      <c r="B79" s="31" t="s">
        <v>367</v>
      </c>
      <c r="C79" s="29" t="str">
        <f>"(line "&amp;A63&amp;"minus line "&amp;A71&amp;")"</f>
        <v>(line 1minus line 8)</v>
      </c>
      <c r="D79" s="18">
        <f>D63-D71</f>
        <v>0</v>
      </c>
      <c r="E79" s="44"/>
      <c r="F79" s="44"/>
      <c r="G79" s="201"/>
      <c r="H79" s="44"/>
      <c r="I79" s="18">
        <f>I63-I71</f>
        <v>0</v>
      </c>
      <c r="J79" s="29"/>
      <c r="K79" s="202"/>
    </row>
    <row r="80" spans="1:11">
      <c r="A80" s="142">
        <f t="shared" si="0"/>
        <v>16</v>
      </c>
      <c r="B80" s="31" t="s">
        <v>29</v>
      </c>
      <c r="C80" s="29" t="s">
        <v>794</v>
      </c>
      <c r="D80" s="18">
        <f>D64-D72</f>
        <v>28553192.32384615</v>
      </c>
      <c r="E80" s="44"/>
      <c r="F80" s="44"/>
      <c r="G80" s="27"/>
      <c r="H80" s="44"/>
      <c r="I80" s="18">
        <f>I64-I72</f>
        <v>28553192.32384615</v>
      </c>
      <c r="J80" s="29"/>
      <c r="K80" s="202"/>
    </row>
    <row r="81" spans="1:14">
      <c r="A81" s="142">
        <f t="shared" si="0"/>
        <v>17</v>
      </c>
      <c r="B81" s="31" t="s">
        <v>368</v>
      </c>
      <c r="C81" s="29" t="str">
        <f>"(line "&amp;A65&amp;" minus line "&amp;A73&amp;")"</f>
        <v>(line 3 minus line 10)</v>
      </c>
      <c r="D81" s="18">
        <f>D65-D73</f>
        <v>0</v>
      </c>
      <c r="E81" s="44"/>
      <c r="F81" s="44"/>
      <c r="G81" s="201"/>
      <c r="H81" s="44"/>
      <c r="I81" s="213">
        <f>I65-I73</f>
        <v>0</v>
      </c>
      <c r="J81" s="29"/>
      <c r="K81" s="202"/>
    </row>
    <row r="82" spans="1:14">
      <c r="A82" s="142">
        <f t="shared" si="0"/>
        <v>18</v>
      </c>
      <c r="B82" s="31" t="s">
        <v>104</v>
      </c>
      <c r="C82" s="29" t="s">
        <v>795</v>
      </c>
      <c r="D82" s="18">
        <f>D66-D74</f>
        <v>85.06538461538463</v>
      </c>
      <c r="E82" s="44"/>
      <c r="F82" s="44"/>
      <c r="G82" s="201"/>
      <c r="H82" s="44"/>
      <c r="I82" s="18">
        <f>I66-I74</f>
        <v>85.06538461538463</v>
      </c>
      <c r="J82" s="29"/>
      <c r="K82" s="202"/>
    </row>
    <row r="83" spans="1:14" ht="13.5" thickBot="1">
      <c r="A83" s="142">
        <f t="shared" si="0"/>
        <v>19</v>
      </c>
      <c r="B83" s="31" t="s">
        <v>369</v>
      </c>
      <c r="C83" s="29" t="str">
        <f>"(line "&amp;A67&amp;" minus line "&amp;A75&amp;")"</f>
        <v>(line 5 minus line 12)</v>
      </c>
      <c r="D83" s="200">
        <f>D67-D75</f>
        <v>0</v>
      </c>
      <c r="E83" s="44"/>
      <c r="F83" s="44"/>
      <c r="G83" s="201"/>
      <c r="H83" s="44"/>
      <c r="I83" s="200">
        <f>I67-I75</f>
        <v>0</v>
      </c>
      <c r="J83" s="29"/>
      <c r="K83" s="202"/>
    </row>
    <row r="84" spans="1:14">
      <c r="A84" s="142">
        <f t="shared" si="0"/>
        <v>20</v>
      </c>
      <c r="B84" s="31" t="s">
        <v>285</v>
      </c>
      <c r="C84" s="29" t="s">
        <v>282</v>
      </c>
      <c r="D84" s="18">
        <f>SUM(D79:D83)</f>
        <v>28553277.389230765</v>
      </c>
      <c r="E84" s="44"/>
      <c r="F84" s="44" t="s">
        <v>33</v>
      </c>
      <c r="G84" s="201">
        <f>IF(I84&gt;0,I84/D84,0)</f>
        <v>1</v>
      </c>
      <c r="H84" s="44"/>
      <c r="I84" s="18">
        <f>SUM(I79:I83)</f>
        <v>28553277.389230765</v>
      </c>
      <c r="J84" s="29"/>
      <c r="K84" s="29"/>
    </row>
    <row r="85" spans="1:14">
      <c r="A85" s="142"/>
      <c r="B85" s="36"/>
      <c r="C85" s="29"/>
      <c r="D85" s="18"/>
      <c r="E85" s="29"/>
      <c r="F85" s="36"/>
      <c r="G85" s="36"/>
      <c r="H85" s="29"/>
      <c r="I85" s="18"/>
      <c r="J85" s="29"/>
      <c r="K85" s="202"/>
    </row>
    <row r="86" spans="1:14">
      <c r="A86" s="142">
        <f>+A84+1</f>
        <v>21</v>
      </c>
      <c r="B86" s="28" t="s">
        <v>571</v>
      </c>
      <c r="C86" s="29"/>
      <c r="D86" s="18"/>
      <c r="E86" s="29"/>
      <c r="F86" s="29"/>
      <c r="G86" s="29"/>
      <c r="H86" s="29"/>
      <c r="I86" s="18"/>
      <c r="J86" s="29"/>
      <c r="K86" s="29"/>
    </row>
    <row r="87" spans="1:14">
      <c r="A87" s="142">
        <f t="shared" si="0"/>
        <v>22</v>
      </c>
      <c r="B87" s="31" t="s">
        <v>105</v>
      </c>
      <c r="C87" s="29" t="s">
        <v>715</v>
      </c>
      <c r="D87" s="213">
        <f>-'4- Rate Base'!E44</f>
        <v>0</v>
      </c>
      <c r="E87" s="37"/>
      <c r="F87" s="37" t="s">
        <v>28</v>
      </c>
      <c r="G87" s="203" t="s">
        <v>133</v>
      </c>
      <c r="H87" s="44"/>
      <c r="I87" s="18">
        <v>0</v>
      </c>
      <c r="J87" s="29"/>
      <c r="K87" s="202"/>
      <c r="N87" s="664"/>
    </row>
    <row r="88" spans="1:14">
      <c r="A88" s="142">
        <f t="shared" si="0"/>
        <v>23</v>
      </c>
      <c r="B88" s="31" t="s">
        <v>106</v>
      </c>
      <c r="C88" s="29" t="s">
        <v>716</v>
      </c>
      <c r="D88" s="555">
        <f>-'4- Rate Base'!F44</f>
        <v>-160808.12602739729</v>
      </c>
      <c r="E88" s="29"/>
      <c r="F88" s="29" t="s">
        <v>34</v>
      </c>
      <c r="G88" s="205">
        <f>+G84</f>
        <v>1</v>
      </c>
      <c r="H88" s="44"/>
      <c r="I88" s="18">
        <f>D88*G88</f>
        <v>-160808.12602739729</v>
      </c>
      <c r="J88" s="29"/>
      <c r="K88" s="202"/>
      <c r="N88" s="664"/>
    </row>
    <row r="89" spans="1:14">
      <c r="A89" s="142">
        <f t="shared" si="0"/>
        <v>24</v>
      </c>
      <c r="B89" s="31" t="s">
        <v>107</v>
      </c>
      <c r="C89" s="29" t="s">
        <v>717</v>
      </c>
      <c r="D89" s="555">
        <f>-'4- Rate Base'!G44</f>
        <v>0</v>
      </c>
      <c r="E89" s="29"/>
      <c r="F89" s="29" t="s">
        <v>34</v>
      </c>
      <c r="G89" s="205">
        <f>+G88</f>
        <v>1</v>
      </c>
      <c r="H89" s="44"/>
      <c r="I89" s="18">
        <f>D89*G89</f>
        <v>0</v>
      </c>
      <c r="J89" s="29"/>
      <c r="K89" s="202"/>
      <c r="N89" s="664"/>
    </row>
    <row r="90" spans="1:14">
      <c r="A90" s="142">
        <f t="shared" si="0"/>
        <v>25</v>
      </c>
      <c r="B90" s="31" t="s">
        <v>112</v>
      </c>
      <c r="C90" s="29" t="s">
        <v>718</v>
      </c>
      <c r="D90" s="555">
        <f>-'4- Rate Base'!H44</f>
        <v>73836.350684931502</v>
      </c>
      <c r="E90" s="29"/>
      <c r="F90" s="29" t="s">
        <v>34</v>
      </c>
      <c r="G90" s="205">
        <f>+G89</f>
        <v>1</v>
      </c>
      <c r="H90" s="44"/>
      <c r="I90" s="18">
        <f>D90*G90</f>
        <v>73836.350684931502</v>
      </c>
      <c r="J90" s="29"/>
      <c r="K90" s="202"/>
      <c r="N90" s="664"/>
    </row>
    <row r="91" spans="1:14">
      <c r="A91" s="142">
        <f t="shared" si="0"/>
        <v>26</v>
      </c>
      <c r="B91" s="36" t="s">
        <v>108</v>
      </c>
      <c r="C91" s="36" t="s">
        <v>576</v>
      </c>
      <c r="D91" s="555">
        <f>-'4- Rate Base'!I44</f>
        <v>0</v>
      </c>
      <c r="E91" s="29"/>
      <c r="F91" s="29" t="s">
        <v>34</v>
      </c>
      <c r="G91" s="205">
        <f>+G89</f>
        <v>1</v>
      </c>
      <c r="H91" s="44"/>
      <c r="I91" s="42">
        <f>D91*G91</f>
        <v>0</v>
      </c>
      <c r="J91" s="29"/>
      <c r="K91" s="202"/>
      <c r="N91" s="664"/>
    </row>
    <row r="92" spans="1:14" s="297" customFormat="1">
      <c r="A92" s="460" t="s">
        <v>491</v>
      </c>
      <c r="B92" s="34" t="s">
        <v>568</v>
      </c>
      <c r="C92" s="34" t="s">
        <v>834</v>
      </c>
      <c r="D92" s="555">
        <f>-'4- Rate Base'!I59</f>
        <v>0</v>
      </c>
      <c r="E92" s="37"/>
      <c r="F92" s="37" t="s">
        <v>93</v>
      </c>
      <c r="G92" s="461">
        <f>G93</f>
        <v>1</v>
      </c>
      <c r="H92" s="214"/>
      <c r="I92" s="52">
        <f>+G92*D92</f>
        <v>0</v>
      </c>
      <c r="J92" s="37"/>
      <c r="K92" s="462"/>
      <c r="N92" s="664"/>
    </row>
    <row r="93" spans="1:14">
      <c r="A93" s="142">
        <f>+A91+1</f>
        <v>27</v>
      </c>
      <c r="B93" s="172" t="s">
        <v>103</v>
      </c>
      <c r="C93" s="210" t="s">
        <v>251</v>
      </c>
      <c r="D93" s="555">
        <f>'4- Rate Base'!E24</f>
        <v>4069606.5307692308</v>
      </c>
      <c r="E93" s="206"/>
      <c r="F93" s="207" t="str">
        <f>+F94</f>
        <v>DA</v>
      </c>
      <c r="G93" s="208">
        <v>1</v>
      </c>
      <c r="H93" s="206"/>
      <c r="I93" s="42">
        <f>+G93*D93</f>
        <v>4069606.5307692308</v>
      </c>
      <c r="K93" s="202"/>
      <c r="N93" s="664"/>
    </row>
    <row r="94" spans="1:14">
      <c r="A94" s="142">
        <f t="shared" si="0"/>
        <v>28</v>
      </c>
      <c r="B94" s="209" t="s">
        <v>121</v>
      </c>
      <c r="C94" s="210" t="s">
        <v>415</v>
      </c>
      <c r="D94" s="555">
        <f>+'4- Rate Base'!C44</f>
        <v>0</v>
      </c>
      <c r="E94" s="207"/>
      <c r="F94" s="207" t="str">
        <f>+F95</f>
        <v>DA</v>
      </c>
      <c r="G94" s="208">
        <v>1</v>
      </c>
      <c r="H94" s="207"/>
      <c r="I94" s="42">
        <f>+G94*D94</f>
        <v>0</v>
      </c>
      <c r="K94" s="202"/>
      <c r="N94" s="664"/>
    </row>
    <row r="95" spans="1:14" ht="13.5" thickBot="1">
      <c r="A95" s="142">
        <f t="shared" si="0"/>
        <v>29</v>
      </c>
      <c r="B95" s="209" t="s">
        <v>122</v>
      </c>
      <c r="C95" s="210" t="s">
        <v>378</v>
      </c>
      <c r="D95" s="225">
        <f>+'4- Rate Base'!D44</f>
        <v>0</v>
      </c>
      <c r="E95" s="206"/>
      <c r="F95" s="206" t="s">
        <v>93</v>
      </c>
      <c r="G95" s="211">
        <v>1</v>
      </c>
      <c r="H95" s="206"/>
      <c r="I95" s="200">
        <f>+G95*D95</f>
        <v>0</v>
      </c>
      <c r="K95" s="202"/>
      <c r="N95" s="664"/>
    </row>
    <row r="96" spans="1:14">
      <c r="A96" s="142">
        <f t="shared" si="0"/>
        <v>30</v>
      </c>
      <c r="B96" s="31" t="s">
        <v>284</v>
      </c>
      <c r="C96" s="29" t="s">
        <v>283</v>
      </c>
      <c r="D96" s="18">
        <f>SUM(D87:D95)</f>
        <v>3982634.755426765</v>
      </c>
      <c r="E96" s="29"/>
      <c r="F96" s="29"/>
      <c r="G96" s="44"/>
      <c r="H96" s="44"/>
      <c r="I96" s="18">
        <f>SUM(I87:I95)</f>
        <v>3982634.755426765</v>
      </c>
      <c r="J96" s="29"/>
      <c r="K96" s="29"/>
    </row>
    <row r="97" spans="1:20">
      <c r="A97" s="142"/>
      <c r="B97" s="36"/>
      <c r="C97" s="29"/>
      <c r="D97" s="18"/>
      <c r="E97" s="29"/>
      <c r="F97" s="29"/>
      <c r="G97" s="202"/>
      <c r="H97" s="29"/>
      <c r="I97" s="18"/>
      <c r="J97" s="29"/>
      <c r="K97" s="202"/>
    </row>
    <row r="98" spans="1:20">
      <c r="A98" s="142">
        <f>+A96+1</f>
        <v>31</v>
      </c>
      <c r="B98" s="28" t="s">
        <v>577</v>
      </c>
      <c r="C98" s="212" t="s">
        <v>379</v>
      </c>
      <c r="D98" s="213">
        <f>+'4- Rate Base'!F24</f>
        <v>0</v>
      </c>
      <c r="E98" s="29"/>
      <c r="F98" s="29" t="s">
        <v>21</v>
      </c>
      <c r="G98" s="27">
        <f>+G72</f>
        <v>1</v>
      </c>
      <c r="H98" s="44"/>
      <c r="I98" s="18">
        <f>+G98*D98</f>
        <v>0</v>
      </c>
      <c r="J98" s="29"/>
      <c r="K98" s="29"/>
    </row>
    <row r="99" spans="1:20">
      <c r="A99" s="142"/>
      <c r="B99" s="31"/>
      <c r="C99" s="29"/>
      <c r="D99" s="18"/>
      <c r="E99" s="29"/>
      <c r="F99" s="29"/>
      <c r="G99" s="27"/>
      <c r="H99" s="44"/>
      <c r="I99" s="18"/>
      <c r="J99" s="29"/>
      <c r="K99" s="29"/>
    </row>
    <row r="100" spans="1:20">
      <c r="A100" s="142">
        <f>+A98+1</f>
        <v>32</v>
      </c>
      <c r="B100" s="31" t="s">
        <v>289</v>
      </c>
      <c r="C100" s="29" t="s">
        <v>129</v>
      </c>
      <c r="D100" s="18"/>
      <c r="E100" s="29"/>
      <c r="F100" s="29"/>
      <c r="G100" s="27"/>
      <c r="H100" s="44"/>
      <c r="I100" s="18"/>
      <c r="J100" s="29"/>
      <c r="K100" s="29"/>
    </row>
    <row r="101" spans="1:20">
      <c r="A101" s="142">
        <f t="shared" si="0"/>
        <v>33</v>
      </c>
      <c r="B101" s="31" t="s">
        <v>134</v>
      </c>
      <c r="C101" s="36" t="s">
        <v>380</v>
      </c>
      <c r="D101" s="213">
        <f>(D134-D131)/8</f>
        <v>703298.35750000016</v>
      </c>
      <c r="E101" s="37"/>
      <c r="F101" s="37"/>
      <c r="G101" s="158"/>
      <c r="H101" s="214"/>
      <c r="I101" s="213">
        <f>(I134-I131)/8</f>
        <v>703298.35750000016</v>
      </c>
      <c r="J101" s="148"/>
      <c r="K101" s="202"/>
    </row>
    <row r="102" spans="1:20">
      <c r="A102" s="142">
        <f t="shared" si="0"/>
        <v>34</v>
      </c>
      <c r="B102" s="31" t="s">
        <v>203</v>
      </c>
      <c r="C102" s="212" t="s">
        <v>418</v>
      </c>
      <c r="D102" s="213">
        <f>+'4- Rate Base'!G24</f>
        <v>0</v>
      </c>
      <c r="E102" s="29"/>
      <c r="F102" s="29" t="s">
        <v>21</v>
      </c>
      <c r="G102" s="27">
        <f>+G119</f>
        <v>1</v>
      </c>
      <c r="H102" s="44"/>
      <c r="I102" s="18">
        <f>+G102*D102</f>
        <v>0</v>
      </c>
      <c r="J102" s="29" t="s">
        <v>8</v>
      </c>
      <c r="K102" s="202"/>
    </row>
    <row r="103" spans="1:20" ht="13.5" thickBot="1">
      <c r="A103" s="142">
        <f t="shared" si="0"/>
        <v>35</v>
      </c>
      <c r="B103" s="31" t="s">
        <v>109</v>
      </c>
      <c r="C103" s="44" t="s">
        <v>381</v>
      </c>
      <c r="D103" s="225">
        <f>+'4- Rate Base'!H24</f>
        <v>1290.72</v>
      </c>
      <c r="E103" s="29"/>
      <c r="F103" s="29" t="s">
        <v>35</v>
      </c>
      <c r="G103" s="27">
        <f>+G68</f>
        <v>1</v>
      </c>
      <c r="H103" s="44"/>
      <c r="I103" s="200">
        <f>+G103*D103</f>
        <v>1290.72</v>
      </c>
      <c r="J103" s="29"/>
      <c r="K103" s="202"/>
    </row>
    <row r="104" spans="1:20">
      <c r="A104" s="142">
        <f t="shared" si="0"/>
        <v>36</v>
      </c>
      <c r="B104" s="31" t="s">
        <v>288</v>
      </c>
      <c r="C104" s="148" t="s">
        <v>557</v>
      </c>
      <c r="D104" s="18">
        <f>SUM(D101:D103)</f>
        <v>704589.07750000013</v>
      </c>
      <c r="E104" s="148"/>
      <c r="F104" s="148"/>
      <c r="G104" s="215"/>
      <c r="H104" s="215"/>
      <c r="I104" s="18">
        <f>I101+I102+I103</f>
        <v>704589.07750000013</v>
      </c>
      <c r="J104" s="148"/>
      <c r="K104" s="148"/>
    </row>
    <row r="105" spans="1:20" ht="13.5" thickBot="1">
      <c r="A105" s="142"/>
      <c r="B105" s="36"/>
      <c r="C105" s="29"/>
      <c r="D105" s="200"/>
      <c r="E105" s="29"/>
      <c r="F105" s="29"/>
      <c r="G105" s="29"/>
      <c r="H105" s="29"/>
      <c r="I105" s="200"/>
      <c r="J105" s="29"/>
      <c r="K105" s="29"/>
      <c r="T105" s="740"/>
    </row>
    <row r="106" spans="1:20" ht="13.5" thickBot="1">
      <c r="A106" s="142">
        <f>+A104+1</f>
        <v>37</v>
      </c>
      <c r="B106" s="31" t="s">
        <v>291</v>
      </c>
      <c r="C106" s="29" t="s">
        <v>290</v>
      </c>
      <c r="D106" s="216">
        <f>+D104+D98+D96+D84</f>
        <v>33240501.22215753</v>
      </c>
      <c r="E106" s="44"/>
      <c r="F106" s="44"/>
      <c r="G106" s="217"/>
      <c r="H106" s="44"/>
      <c r="I106" s="216">
        <f>+I104+I98+I96+I84</f>
        <v>33240501.22215753</v>
      </c>
      <c r="J106" s="29"/>
      <c r="K106" s="202"/>
    </row>
    <row r="107" spans="1:20" ht="13.5" thickTop="1">
      <c r="A107" s="142"/>
      <c r="B107" s="31"/>
      <c r="C107" s="29"/>
      <c r="D107" s="218"/>
      <c r="E107" s="44"/>
      <c r="F107" s="44"/>
      <c r="G107" s="217"/>
      <c r="H107" s="44"/>
      <c r="I107" s="218"/>
      <c r="J107" s="29"/>
      <c r="K107" s="202"/>
    </row>
    <row r="108" spans="1:20">
      <c r="A108" s="142"/>
      <c r="B108" s="31"/>
      <c r="C108" s="29"/>
      <c r="D108" s="218"/>
      <c r="E108" s="44"/>
      <c r="F108" s="44"/>
      <c r="G108" s="217"/>
      <c r="H108" s="44"/>
      <c r="I108" s="218"/>
      <c r="J108" s="29"/>
      <c r="K108" s="202"/>
    </row>
    <row r="109" spans="1:20">
      <c r="A109" s="142"/>
      <c r="B109" s="31"/>
      <c r="C109" s="29"/>
      <c r="D109" s="29"/>
      <c r="E109" s="29"/>
      <c r="F109" s="29"/>
      <c r="G109" s="29"/>
      <c r="H109" s="29"/>
      <c r="I109" s="29"/>
      <c r="J109" s="29"/>
      <c r="K109" s="219" t="s">
        <v>135</v>
      </c>
    </row>
    <row r="110" spans="1:20">
      <c r="A110" s="142"/>
      <c r="B110" s="31"/>
      <c r="C110" s="29"/>
      <c r="D110" s="29"/>
      <c r="E110" s="29"/>
      <c r="F110" s="29"/>
      <c r="G110" s="29"/>
      <c r="H110" s="29"/>
      <c r="I110" s="29"/>
      <c r="J110" s="29"/>
      <c r="K110" s="219"/>
    </row>
    <row r="111" spans="1:20">
      <c r="A111" s="142"/>
      <c r="B111" s="31" t="s">
        <v>7</v>
      </c>
      <c r="C111" s="29"/>
      <c r="D111" s="32" t="s">
        <v>89</v>
      </c>
      <c r="E111" s="29"/>
      <c r="F111" s="29"/>
      <c r="G111" s="29"/>
      <c r="H111" s="29"/>
      <c r="I111" s="140"/>
      <c r="J111" s="29"/>
      <c r="K111" s="219" t="str">
        <f>K3</f>
        <v>For  the 5 months ended 12/31/2024</v>
      </c>
    </row>
    <row r="112" spans="1:20">
      <c r="A112" s="142"/>
      <c r="B112" s="31"/>
      <c r="C112" s="29"/>
      <c r="D112" s="32" t="s">
        <v>118</v>
      </c>
      <c r="E112" s="29"/>
      <c r="F112" s="29"/>
      <c r="G112" s="29"/>
      <c r="H112" s="29"/>
      <c r="I112" s="29"/>
      <c r="J112" s="29"/>
      <c r="K112" s="29"/>
    </row>
    <row r="113" spans="1:11">
      <c r="A113" s="142"/>
      <c r="B113" s="36"/>
      <c r="C113" s="29"/>
      <c r="D113" s="650" t="str">
        <f>D5</f>
        <v>NextEra Energy Transmission MidAtlantic, Inc.</v>
      </c>
      <c r="E113" s="29"/>
      <c r="F113" s="29"/>
      <c r="G113" s="29"/>
      <c r="H113" s="29"/>
      <c r="I113" s="29"/>
      <c r="J113" s="29"/>
      <c r="K113" s="29"/>
    </row>
    <row r="114" spans="1:11">
      <c r="A114" s="763"/>
      <c r="B114" s="763"/>
      <c r="C114" s="763"/>
      <c r="D114" s="763"/>
      <c r="E114" s="763"/>
      <c r="F114" s="763"/>
      <c r="G114" s="763"/>
      <c r="H114" s="763"/>
      <c r="I114" s="763"/>
      <c r="J114" s="763"/>
      <c r="K114" s="763"/>
    </row>
    <row r="115" spans="1:11">
      <c r="A115" s="142"/>
      <c r="B115" s="152" t="s">
        <v>9</v>
      </c>
      <c r="C115" s="152" t="s">
        <v>10</v>
      </c>
      <c r="D115" s="152" t="s">
        <v>11</v>
      </c>
      <c r="E115" s="29" t="s">
        <v>8</v>
      </c>
      <c r="F115" s="29"/>
      <c r="G115" s="151" t="s">
        <v>12</v>
      </c>
      <c r="H115" s="29"/>
      <c r="I115" s="151" t="s">
        <v>13</v>
      </c>
      <c r="J115" s="29"/>
      <c r="K115" s="29"/>
    </row>
    <row r="116" spans="1:11">
      <c r="A116" s="142" t="s">
        <v>14</v>
      </c>
      <c r="B116" s="31"/>
      <c r="C116" s="192"/>
      <c r="D116" s="29"/>
      <c r="E116" s="29"/>
      <c r="F116" s="29"/>
      <c r="G116" s="142"/>
      <c r="H116" s="29"/>
      <c r="I116" s="193" t="s">
        <v>23</v>
      </c>
      <c r="J116" s="29"/>
      <c r="K116" s="193"/>
    </row>
    <row r="117" spans="1:11" ht="13.5" thickBot="1">
      <c r="A117" s="33" t="s">
        <v>16</v>
      </c>
      <c r="B117" s="31"/>
      <c r="C117" s="194" t="s">
        <v>250</v>
      </c>
      <c r="D117" s="193" t="s">
        <v>25</v>
      </c>
      <c r="E117" s="195"/>
      <c r="F117" s="193" t="s">
        <v>26</v>
      </c>
      <c r="G117" s="36"/>
      <c r="H117" s="195"/>
      <c r="I117" s="142" t="s">
        <v>27</v>
      </c>
      <c r="J117" s="29"/>
      <c r="K117" s="193"/>
    </row>
    <row r="118" spans="1:11">
      <c r="A118" s="142"/>
      <c r="B118" s="31" t="s">
        <v>6</v>
      </c>
      <c r="C118" s="29"/>
      <c r="D118" s="29"/>
      <c r="E118" s="29"/>
      <c r="F118" s="29"/>
      <c r="G118" s="29"/>
      <c r="H118" s="29"/>
      <c r="I118" s="29"/>
      <c r="J118" s="29"/>
      <c r="K118" s="29"/>
    </row>
    <row r="119" spans="1:11">
      <c r="A119" s="142">
        <v>1</v>
      </c>
      <c r="B119" s="31" t="s">
        <v>36</v>
      </c>
      <c r="C119" s="29" t="s">
        <v>384</v>
      </c>
      <c r="D119" s="213">
        <f>'5-P3 Support'!C24</f>
        <v>2416860.7800000007</v>
      </c>
      <c r="E119" s="29"/>
      <c r="F119" s="29" t="s">
        <v>21</v>
      </c>
      <c r="G119" s="27">
        <f>+I191</f>
        <v>1</v>
      </c>
      <c r="H119" s="44"/>
      <c r="I119" s="18">
        <f t="shared" ref="I119:I129" si="1">+G119*D119</f>
        <v>2416860.7800000007</v>
      </c>
      <c r="J119" s="148"/>
      <c r="K119" s="29"/>
    </row>
    <row r="120" spans="1:11">
      <c r="A120" s="166">
        <f>+A119+1</f>
        <v>2</v>
      </c>
      <c r="B120" s="220" t="s">
        <v>114</v>
      </c>
      <c r="C120" s="29" t="s">
        <v>385</v>
      </c>
      <c r="D120" s="213">
        <f>'5-P3 Support'!D24</f>
        <v>0</v>
      </c>
      <c r="E120" s="210"/>
      <c r="F120" s="210" t="str">
        <f>+F119</f>
        <v>TP</v>
      </c>
      <c r="G120" s="158">
        <f>+G119</f>
        <v>1</v>
      </c>
      <c r="H120" s="210"/>
      <c r="I120" s="213">
        <f>+G120*D120</f>
        <v>0</v>
      </c>
      <c r="K120" s="29"/>
    </row>
    <row r="121" spans="1:11">
      <c r="A121" s="166">
        <f t="shared" ref="A121:A167" si="2">+A120+1</f>
        <v>3</v>
      </c>
      <c r="B121" s="40" t="s">
        <v>37</v>
      </c>
      <c r="C121" s="29" t="s">
        <v>386</v>
      </c>
      <c r="D121" s="213">
        <f>'5-P3 Support'!E24</f>
        <v>0</v>
      </c>
      <c r="E121" s="29"/>
      <c r="F121" s="29" t="str">
        <f>+F120</f>
        <v>TP</v>
      </c>
      <c r="G121" s="27">
        <f>+G120</f>
        <v>1</v>
      </c>
      <c r="H121" s="44"/>
      <c r="I121" s="18">
        <f t="shared" si="1"/>
        <v>0</v>
      </c>
      <c r="J121" s="148"/>
      <c r="K121" s="29"/>
    </row>
    <row r="122" spans="1:11">
      <c r="A122" s="166">
        <f t="shared" si="2"/>
        <v>4</v>
      </c>
      <c r="B122" s="31" t="s">
        <v>38</v>
      </c>
      <c r="C122" s="29" t="s">
        <v>387</v>
      </c>
      <c r="D122" s="213">
        <f>'5-P3 Support'!F24</f>
        <v>3209526.08</v>
      </c>
      <c r="E122" s="29"/>
      <c r="F122" s="29" t="s">
        <v>30</v>
      </c>
      <c r="G122" s="27">
        <f>+G74</f>
        <v>1</v>
      </c>
      <c r="H122" s="44"/>
      <c r="I122" s="18">
        <f t="shared" si="1"/>
        <v>3209526.08</v>
      </c>
      <c r="J122" s="29"/>
      <c r="K122" s="29" t="s">
        <v>8</v>
      </c>
    </row>
    <row r="123" spans="1:11">
      <c r="A123" s="166">
        <f t="shared" si="2"/>
        <v>5</v>
      </c>
      <c r="B123" s="31" t="s">
        <v>136</v>
      </c>
      <c r="C123" s="29" t="s">
        <v>349</v>
      </c>
      <c r="D123" s="213">
        <f>'5-P3 Support'!G24</f>
        <v>0</v>
      </c>
      <c r="E123" s="29"/>
      <c r="F123" s="29" t="s">
        <v>30</v>
      </c>
      <c r="G123" s="27">
        <f>+G122</f>
        <v>1</v>
      </c>
      <c r="H123" s="44"/>
      <c r="I123" s="18">
        <f t="shared" si="1"/>
        <v>0</v>
      </c>
      <c r="J123" s="29"/>
      <c r="K123" s="29"/>
    </row>
    <row r="124" spans="1:11">
      <c r="A124" s="166">
        <f t="shared" si="2"/>
        <v>6</v>
      </c>
      <c r="B124" s="40" t="s">
        <v>272</v>
      </c>
      <c r="C124" s="37" t="s">
        <v>382</v>
      </c>
      <c r="D124" s="213">
        <f>'5-P3 Support'!H24</f>
        <v>0</v>
      </c>
      <c r="E124" s="29"/>
      <c r="F124" s="29" t="s">
        <v>30</v>
      </c>
      <c r="G124" s="27">
        <f>+G123</f>
        <v>1</v>
      </c>
      <c r="H124" s="44"/>
      <c r="I124" s="18">
        <f t="shared" si="1"/>
        <v>0</v>
      </c>
      <c r="J124" s="29"/>
      <c r="K124" s="29"/>
    </row>
    <row r="125" spans="1:11" s="14" customFormat="1">
      <c r="A125" s="166" t="s">
        <v>258</v>
      </c>
      <c r="B125" s="40" t="s">
        <v>259</v>
      </c>
      <c r="C125" s="37" t="s">
        <v>493</v>
      </c>
      <c r="D125" s="228">
        <f>+'7 - PBOP'!E16</f>
        <v>0</v>
      </c>
      <c r="E125" s="124"/>
      <c r="F125" s="29" t="s">
        <v>30</v>
      </c>
      <c r="G125" s="27">
        <f>+G124</f>
        <v>1</v>
      </c>
      <c r="H125" s="44"/>
      <c r="I125" s="18">
        <f>+G125*D125</f>
        <v>0</v>
      </c>
      <c r="J125" s="124"/>
      <c r="K125" s="124"/>
    </row>
    <row r="126" spans="1:11">
      <c r="A126" s="166">
        <f>+A124+1</f>
        <v>7</v>
      </c>
      <c r="B126" s="40" t="s">
        <v>271</v>
      </c>
      <c r="C126" s="37" t="s">
        <v>472</v>
      </c>
      <c r="D126" s="213">
        <f>'5-P3 Support'!I24</f>
        <v>0</v>
      </c>
      <c r="E126" s="29"/>
      <c r="F126" s="221" t="s">
        <v>21</v>
      </c>
      <c r="G126" s="158">
        <f>+G119</f>
        <v>1</v>
      </c>
      <c r="H126" s="44"/>
      <c r="I126" s="18">
        <f t="shared" si="1"/>
        <v>0</v>
      </c>
      <c r="J126" s="29"/>
      <c r="K126" s="29"/>
    </row>
    <row r="127" spans="1:11" s="14" customFormat="1">
      <c r="A127" s="166" t="s">
        <v>260</v>
      </c>
      <c r="B127" s="40" t="s">
        <v>261</v>
      </c>
      <c r="C127" s="37" t="s">
        <v>494</v>
      </c>
      <c r="D127" s="228">
        <f>+'7 - PBOP'!E13</f>
        <v>0</v>
      </c>
      <c r="E127" s="124"/>
      <c r="F127" s="29" t="s">
        <v>30</v>
      </c>
      <c r="G127" s="27">
        <f>+G125</f>
        <v>1</v>
      </c>
      <c r="H127" s="44"/>
      <c r="I127" s="18">
        <f>+G127*D127</f>
        <v>0</v>
      </c>
      <c r="J127" s="124"/>
      <c r="K127" s="124"/>
    </row>
    <row r="128" spans="1:11">
      <c r="A128" s="166">
        <f>+A126+1</f>
        <v>8</v>
      </c>
      <c r="B128" s="31" t="s">
        <v>369</v>
      </c>
      <c r="C128" s="29" t="s">
        <v>131</v>
      </c>
      <c r="D128" s="585">
        <v>0</v>
      </c>
      <c r="E128" s="29"/>
      <c r="F128" s="29" t="s">
        <v>132</v>
      </c>
      <c r="G128" s="27">
        <f>+G75</f>
        <v>1</v>
      </c>
      <c r="H128" s="44"/>
      <c r="I128" s="18">
        <f t="shared" si="1"/>
        <v>0</v>
      </c>
      <c r="J128" s="29"/>
      <c r="K128" s="29"/>
    </row>
    <row r="129" spans="1:11">
      <c r="A129" s="166">
        <f t="shared" si="2"/>
        <v>9</v>
      </c>
      <c r="B129" s="31" t="s">
        <v>39</v>
      </c>
      <c r="C129" s="29" t="s">
        <v>473</v>
      </c>
      <c r="D129" s="555">
        <f>'5-P3 Support'!J24</f>
        <v>0</v>
      </c>
      <c r="E129" s="29"/>
      <c r="F129" s="29" t="str">
        <f>+F131</f>
        <v>DA</v>
      </c>
      <c r="G129" s="222">
        <v>1</v>
      </c>
      <c r="H129" s="44"/>
      <c r="I129" s="42">
        <f t="shared" si="1"/>
        <v>0</v>
      </c>
      <c r="J129" s="29"/>
      <c r="K129" s="29"/>
    </row>
    <row r="130" spans="1:11">
      <c r="A130" s="166">
        <f t="shared" si="2"/>
        <v>10</v>
      </c>
      <c r="B130" s="220" t="s">
        <v>115</v>
      </c>
      <c r="C130" s="210"/>
      <c r="D130" s="52"/>
      <c r="E130" s="210"/>
      <c r="F130" s="210"/>
      <c r="G130" s="223"/>
      <c r="H130" s="210"/>
      <c r="I130" s="52"/>
      <c r="K130" s="29"/>
    </row>
    <row r="131" spans="1:11">
      <c r="A131" s="166">
        <f t="shared" si="2"/>
        <v>11</v>
      </c>
      <c r="B131" s="220" t="s">
        <v>117</v>
      </c>
      <c r="C131" s="210" t="s">
        <v>474</v>
      </c>
      <c r="D131" s="555">
        <f>'5-P3 Support'!K24</f>
        <v>0</v>
      </c>
      <c r="E131" s="207"/>
      <c r="F131" s="207" t="s">
        <v>93</v>
      </c>
      <c r="G131" s="224">
        <v>1</v>
      </c>
      <c r="H131" s="207"/>
      <c r="I131" s="52">
        <f>+G131*D131</f>
        <v>0</v>
      </c>
      <c r="K131" s="29"/>
    </row>
    <row r="132" spans="1:11">
      <c r="A132" s="166">
        <f t="shared" si="2"/>
        <v>12</v>
      </c>
      <c r="B132" s="220" t="s">
        <v>495</v>
      </c>
      <c r="C132" s="29" t="s">
        <v>475</v>
      </c>
      <c r="D132" s="555">
        <f>'5-P3 Support'!L24</f>
        <v>0</v>
      </c>
      <c r="E132" s="207"/>
      <c r="F132" s="207" t="s">
        <v>21</v>
      </c>
      <c r="G132" s="224">
        <f>+G119</f>
        <v>1</v>
      </c>
      <c r="H132" s="207"/>
      <c r="I132" s="52">
        <f>+G132*D132</f>
        <v>0</v>
      </c>
      <c r="K132" s="29"/>
    </row>
    <row r="133" spans="1:11" ht="13.5" thickBot="1">
      <c r="A133" s="166">
        <f t="shared" si="2"/>
        <v>13</v>
      </c>
      <c r="B133" s="220" t="s">
        <v>116</v>
      </c>
      <c r="C133" s="210" t="s">
        <v>578</v>
      </c>
      <c r="D133" s="225">
        <f>+D131+D132</f>
        <v>0</v>
      </c>
      <c r="E133" s="207"/>
      <c r="F133" s="207"/>
      <c r="G133" s="224"/>
      <c r="H133" s="207"/>
      <c r="I133" s="225"/>
      <c r="K133" s="29"/>
    </row>
    <row r="134" spans="1:11">
      <c r="A134" s="166">
        <f t="shared" si="2"/>
        <v>14</v>
      </c>
      <c r="B134" s="226" t="s">
        <v>292</v>
      </c>
      <c r="C134" s="125" t="s">
        <v>383</v>
      </c>
      <c r="D134" s="18">
        <f>+D119-D121-D120+D122-D123-D124-D125+D126+D127+D128+D129+D133</f>
        <v>5626386.8600000013</v>
      </c>
      <c r="E134" s="18"/>
      <c r="F134" s="18"/>
      <c r="G134" s="18"/>
      <c r="H134" s="18"/>
      <c r="I134" s="18">
        <f>+I119-I121-I120+I122-I123-I124-I125+I126+I127+I128+I129+I133</f>
        <v>5626386.8600000013</v>
      </c>
      <c r="J134" s="29"/>
      <c r="K134" s="29"/>
    </row>
    <row r="135" spans="1:11">
      <c r="A135" s="166"/>
      <c r="B135" s="36"/>
      <c r="C135" s="29"/>
      <c r="D135" s="18"/>
      <c r="E135" s="18"/>
      <c r="F135" s="18"/>
      <c r="G135" s="18"/>
      <c r="H135" s="18"/>
      <c r="I135" s="18"/>
      <c r="J135" s="29"/>
      <c r="K135" s="29"/>
    </row>
    <row r="136" spans="1:11">
      <c r="A136" s="166">
        <f>+A134+1</f>
        <v>15</v>
      </c>
      <c r="B136" s="31" t="s">
        <v>477</v>
      </c>
      <c r="C136" s="29"/>
      <c r="D136" s="18"/>
      <c r="E136" s="18"/>
      <c r="F136" s="18"/>
      <c r="G136" s="18"/>
      <c r="H136" s="18"/>
      <c r="I136" s="18"/>
      <c r="J136" s="29"/>
      <c r="K136" s="29"/>
    </row>
    <row r="137" spans="1:11">
      <c r="A137" s="166">
        <f t="shared" si="2"/>
        <v>16</v>
      </c>
      <c r="B137" s="31" t="s">
        <v>36</v>
      </c>
      <c r="C137" s="212" t="s">
        <v>579</v>
      </c>
      <c r="D137" s="213">
        <f>'5-P3 Support'!M24</f>
        <v>801229.89999999991</v>
      </c>
      <c r="E137" s="18"/>
      <c r="F137" s="18" t="s">
        <v>21</v>
      </c>
      <c r="G137" s="18">
        <f>+G98</f>
        <v>1</v>
      </c>
      <c r="H137" s="18"/>
      <c r="I137" s="18">
        <f>+G137*D137</f>
        <v>801229.89999999991</v>
      </c>
      <c r="J137" s="29"/>
      <c r="K137" s="202"/>
    </row>
    <row r="138" spans="1:11">
      <c r="A138" s="166">
        <f t="shared" si="2"/>
        <v>17</v>
      </c>
      <c r="B138" s="227" t="s">
        <v>104</v>
      </c>
      <c r="C138" s="212" t="s">
        <v>581</v>
      </c>
      <c r="D138" s="213">
        <f>'5-P3 Support'!C45</f>
        <v>49.3</v>
      </c>
      <c r="E138" s="18"/>
      <c r="F138" s="18" t="s">
        <v>30</v>
      </c>
      <c r="G138" s="18">
        <f>+G122</f>
        <v>1</v>
      </c>
      <c r="H138" s="18"/>
      <c r="I138" s="18">
        <f>+G138*D138</f>
        <v>49.3</v>
      </c>
      <c r="J138" s="29"/>
      <c r="K138" s="202"/>
    </row>
    <row r="139" spans="1:11">
      <c r="A139" s="166">
        <f t="shared" si="2"/>
        <v>18</v>
      </c>
      <c r="B139" s="31" t="s">
        <v>369</v>
      </c>
      <c r="C139" s="212" t="s">
        <v>580</v>
      </c>
      <c r="D139" s="204">
        <v>0</v>
      </c>
      <c r="E139" s="42"/>
      <c r="F139" s="42" t="s">
        <v>132</v>
      </c>
      <c r="G139" s="42">
        <f>+G128</f>
        <v>1</v>
      </c>
      <c r="H139" s="42"/>
      <c r="I139" s="42">
        <f>+G139*D139</f>
        <v>0</v>
      </c>
      <c r="J139" s="29"/>
      <c r="K139" s="202"/>
    </row>
    <row r="140" spans="1:11" ht="13.5" thickBot="1">
      <c r="A140" s="166">
        <f t="shared" si="2"/>
        <v>19</v>
      </c>
      <c r="B140" s="220" t="s">
        <v>110</v>
      </c>
      <c r="C140" s="37" t="s">
        <v>388</v>
      </c>
      <c r="D140" s="225">
        <f>'5-P3 Support'!D45</f>
        <v>0</v>
      </c>
      <c r="E140" s="18"/>
      <c r="F140" s="18" t="s">
        <v>93</v>
      </c>
      <c r="G140" s="222">
        <v>1</v>
      </c>
      <c r="H140" s="18"/>
      <c r="I140" s="200">
        <f>+G140*D140</f>
        <v>0</v>
      </c>
      <c r="J140" s="29"/>
      <c r="K140" s="202"/>
    </row>
    <row r="141" spans="1:11">
      <c r="A141" s="166">
        <f t="shared" si="2"/>
        <v>20</v>
      </c>
      <c r="B141" s="31" t="s">
        <v>274</v>
      </c>
      <c r="C141" s="29" t="s">
        <v>273</v>
      </c>
      <c r="D141" s="18">
        <f>SUM(D137:D140)</f>
        <v>801279.2</v>
      </c>
      <c r="E141" s="18"/>
      <c r="F141" s="18"/>
      <c r="G141" s="18"/>
      <c r="H141" s="18"/>
      <c r="I141" s="18">
        <f>SUM(I137:I140)</f>
        <v>801279.2</v>
      </c>
      <c r="J141" s="29"/>
      <c r="K141" s="29"/>
    </row>
    <row r="142" spans="1:11">
      <c r="A142" s="166"/>
      <c r="B142" s="31"/>
      <c r="C142" s="29"/>
      <c r="D142" s="18"/>
      <c r="E142" s="18"/>
      <c r="F142" s="18"/>
      <c r="G142" s="18"/>
      <c r="H142" s="18"/>
      <c r="I142" s="18"/>
      <c r="J142" s="29"/>
      <c r="K142" s="29"/>
    </row>
    <row r="143" spans="1:11">
      <c r="A143" s="166">
        <f>+A141+1</f>
        <v>21</v>
      </c>
      <c r="B143" s="31" t="s">
        <v>275</v>
      </c>
      <c r="C143" s="34" t="s">
        <v>198</v>
      </c>
      <c r="D143" s="18"/>
      <c r="E143" s="18"/>
      <c r="F143" s="18"/>
      <c r="G143" s="18"/>
      <c r="H143" s="18"/>
      <c r="I143" s="18"/>
      <c r="J143" s="29"/>
      <c r="K143" s="29"/>
    </row>
    <row r="144" spans="1:11">
      <c r="A144" s="166">
        <f t="shared" si="2"/>
        <v>22</v>
      </c>
      <c r="B144" s="31" t="s">
        <v>40</v>
      </c>
      <c r="C144" s="36"/>
      <c r="D144" s="18"/>
      <c r="E144" s="18"/>
      <c r="F144" s="18"/>
      <c r="G144" s="18"/>
      <c r="H144" s="18"/>
      <c r="I144" s="18"/>
      <c r="J144" s="29"/>
      <c r="K144" s="202"/>
    </row>
    <row r="145" spans="1:12">
      <c r="A145" s="166">
        <f t="shared" si="2"/>
        <v>23</v>
      </c>
      <c r="B145" s="31" t="s">
        <v>41</v>
      </c>
      <c r="C145" s="29" t="s">
        <v>389</v>
      </c>
      <c r="D145" s="213">
        <f>'5-P3 Support'!E45</f>
        <v>0</v>
      </c>
      <c r="E145" s="18"/>
      <c r="F145" s="18" t="s">
        <v>30</v>
      </c>
      <c r="G145" s="18">
        <f>+G138</f>
        <v>1</v>
      </c>
      <c r="H145" s="18"/>
      <c r="I145" s="18">
        <f>+G145*D145</f>
        <v>0</v>
      </c>
      <c r="J145" s="29"/>
      <c r="K145" s="202"/>
    </row>
    <row r="146" spans="1:12">
      <c r="A146" s="166">
        <f t="shared" si="2"/>
        <v>24</v>
      </c>
      <c r="B146" s="31" t="s">
        <v>42</v>
      </c>
      <c r="C146" s="29" t="s">
        <v>390</v>
      </c>
      <c r="D146" s="213">
        <f>'5-P3 Support'!F45</f>
        <v>0</v>
      </c>
      <c r="E146" s="18"/>
      <c r="F146" s="18" t="s">
        <v>30</v>
      </c>
      <c r="G146" s="18">
        <f>+G145</f>
        <v>1</v>
      </c>
      <c r="H146" s="18"/>
      <c r="I146" s="18">
        <f>+G146*D146</f>
        <v>0</v>
      </c>
      <c r="J146" s="29"/>
      <c r="K146" s="202"/>
    </row>
    <row r="147" spans="1:12">
      <c r="A147" s="166">
        <f t="shared" si="2"/>
        <v>25</v>
      </c>
      <c r="B147" s="31" t="s">
        <v>43</v>
      </c>
      <c r="C147" s="29" t="s">
        <v>8</v>
      </c>
      <c r="D147" s="18"/>
      <c r="E147" s="18"/>
      <c r="F147" s="18"/>
      <c r="G147" s="18"/>
      <c r="H147" s="18"/>
      <c r="I147" s="18"/>
      <c r="J147" s="29"/>
      <c r="K147" s="202"/>
    </row>
    <row r="148" spans="1:12">
      <c r="A148" s="166">
        <f t="shared" si="2"/>
        <v>26</v>
      </c>
      <c r="B148" s="31" t="s">
        <v>44</v>
      </c>
      <c r="C148" s="29" t="s">
        <v>391</v>
      </c>
      <c r="D148" s="213">
        <f>'5-P3 Support'!G45</f>
        <v>0</v>
      </c>
      <c r="E148" s="18"/>
      <c r="F148" s="18" t="s">
        <v>35</v>
      </c>
      <c r="G148" s="18">
        <f>+G68</f>
        <v>1</v>
      </c>
      <c r="H148" s="18"/>
      <c r="I148" s="18">
        <f>+G148*D148</f>
        <v>0</v>
      </c>
      <c r="J148" s="29"/>
      <c r="K148" s="202"/>
    </row>
    <row r="149" spans="1:12">
      <c r="A149" s="166">
        <f t="shared" si="2"/>
        <v>27</v>
      </c>
      <c r="B149" s="31" t="s">
        <v>45</v>
      </c>
      <c r="C149" s="29" t="s">
        <v>392</v>
      </c>
      <c r="D149" s="213">
        <f>'5-P3 Support'!H45</f>
        <v>0</v>
      </c>
      <c r="E149" s="18"/>
      <c r="F149" s="213" t="s">
        <v>28</v>
      </c>
      <c r="G149" s="228" t="s">
        <v>133</v>
      </c>
      <c r="H149" s="18"/>
      <c r="I149" s="18">
        <v>0</v>
      </c>
      <c r="J149" s="29"/>
      <c r="K149" s="202"/>
    </row>
    <row r="150" spans="1:12">
      <c r="A150" s="166">
        <f t="shared" si="2"/>
        <v>28</v>
      </c>
      <c r="B150" s="31" t="s">
        <v>46</v>
      </c>
      <c r="C150" s="29" t="s">
        <v>393</v>
      </c>
      <c r="D150" s="213">
        <f>'5-P3 Support'!I45</f>
        <v>0</v>
      </c>
      <c r="E150" s="18"/>
      <c r="F150" s="18" t="s">
        <v>35</v>
      </c>
      <c r="G150" s="18">
        <f>+G148</f>
        <v>1</v>
      </c>
      <c r="H150" s="18"/>
      <c r="I150" s="18">
        <f>+G150*D150</f>
        <v>0</v>
      </c>
      <c r="J150" s="29"/>
      <c r="K150" s="202"/>
    </row>
    <row r="151" spans="1:12" ht="13.5" thickBot="1">
      <c r="A151" s="166">
        <f t="shared" si="2"/>
        <v>29</v>
      </c>
      <c r="B151" s="31" t="s">
        <v>47</v>
      </c>
      <c r="C151" s="29" t="s">
        <v>658</v>
      </c>
      <c r="D151" s="225">
        <f>'5-P3 Support'!J45</f>
        <v>0</v>
      </c>
      <c r="E151" s="18"/>
      <c r="F151" s="18" t="s">
        <v>35</v>
      </c>
      <c r="G151" s="18">
        <f>+G148</f>
        <v>1</v>
      </c>
      <c r="H151" s="18"/>
      <c r="I151" s="200">
        <f>+G151*D151</f>
        <v>0</v>
      </c>
      <c r="J151" s="29"/>
      <c r="K151" s="202"/>
    </row>
    <row r="152" spans="1:12">
      <c r="A152" s="166">
        <f t="shared" si="2"/>
        <v>30</v>
      </c>
      <c r="B152" s="31" t="s">
        <v>277</v>
      </c>
      <c r="C152" s="29" t="s">
        <v>276</v>
      </c>
      <c r="D152" s="18">
        <f>SUM(D145:D151)</f>
        <v>0</v>
      </c>
      <c r="E152" s="18"/>
      <c r="F152" s="18"/>
      <c r="G152" s="18"/>
      <c r="H152" s="18"/>
      <c r="I152" s="18">
        <f>SUM(I145:I151)</f>
        <v>0</v>
      </c>
      <c r="J152" s="29"/>
      <c r="K152" s="29"/>
    </row>
    <row r="153" spans="1:12">
      <c r="A153" s="166"/>
      <c r="B153" s="31"/>
      <c r="C153" s="29"/>
      <c r="D153" s="29"/>
      <c r="E153" s="29"/>
      <c r="F153" s="29"/>
      <c r="G153" s="162"/>
      <c r="H153" s="29"/>
      <c r="I153" s="29"/>
      <c r="J153" s="29"/>
      <c r="L153" s="18"/>
    </row>
    <row r="154" spans="1:12">
      <c r="A154" s="166">
        <f>+A152+1</f>
        <v>31</v>
      </c>
      <c r="B154" s="31" t="s">
        <v>48</v>
      </c>
      <c r="C154" s="37" t="str">
        <f>"(Note "&amp;A$251&amp;")"</f>
        <v>(Note G)</v>
      </c>
      <c r="D154" s="29"/>
      <c r="E154" s="29"/>
      <c r="F154" s="36"/>
      <c r="G154" s="38"/>
      <c r="H154" s="29"/>
      <c r="I154" s="36"/>
      <c r="J154" s="29"/>
      <c r="L154" s="18"/>
    </row>
    <row r="155" spans="1:12">
      <c r="A155" s="166">
        <f t="shared" si="2"/>
        <v>32</v>
      </c>
      <c r="B155" s="39" t="s">
        <v>682</v>
      </c>
      <c r="C155" s="29" t="s">
        <v>317</v>
      </c>
      <c r="D155" s="676">
        <f>IF(D252&gt;0,1-(((1-D253)*(1-D252))/(1-D253*D252*D254)),0)</f>
        <v>0.24870999999999999</v>
      </c>
      <c r="E155" s="29"/>
      <c r="F155" s="36"/>
      <c r="G155" s="38"/>
      <c r="H155" s="29"/>
      <c r="I155" s="36"/>
      <c r="J155" s="29"/>
      <c r="L155" s="18"/>
    </row>
    <row r="156" spans="1:12">
      <c r="A156" s="166">
        <f t="shared" si="2"/>
        <v>33</v>
      </c>
      <c r="B156" s="36" t="s">
        <v>49</v>
      </c>
      <c r="C156" s="29" t="s">
        <v>318</v>
      </c>
      <c r="D156" s="676">
        <f>IF(I210&gt;0,(D155/(1-D155))*(1-I210/I213),0)</f>
        <v>0.24820941043281786</v>
      </c>
      <c r="E156" s="29"/>
      <c r="F156" s="36"/>
      <c r="G156" s="38"/>
      <c r="H156" s="29"/>
      <c r="I156" s="36"/>
      <c r="J156" s="29"/>
      <c r="K156" s="36"/>
    </row>
    <row r="157" spans="1:12">
      <c r="A157" s="166">
        <f t="shared" si="2"/>
        <v>34</v>
      </c>
      <c r="B157" s="40" t="s">
        <v>319</v>
      </c>
      <c r="C157" s="37" t="s">
        <v>320</v>
      </c>
      <c r="D157" s="29"/>
      <c r="E157" s="29"/>
      <c r="F157" s="36"/>
      <c r="G157" s="38"/>
      <c r="H157" s="29"/>
      <c r="I157" s="36"/>
      <c r="J157" s="29"/>
      <c r="K157" s="36"/>
    </row>
    <row r="158" spans="1:12">
      <c r="A158" s="166">
        <f t="shared" si="2"/>
        <v>35</v>
      </c>
      <c r="B158" s="40"/>
      <c r="D158" s="29"/>
      <c r="E158" s="29"/>
      <c r="F158" s="36"/>
      <c r="G158" s="38"/>
      <c r="H158" s="29"/>
      <c r="I158" s="36"/>
      <c r="J158" s="29"/>
      <c r="K158" s="36"/>
    </row>
    <row r="159" spans="1:12">
      <c r="A159" s="166">
        <f>+A158+1</f>
        <v>36</v>
      </c>
      <c r="B159" s="41" t="str">
        <f>"      1 / (1 - T)  =  (T from line "&amp;A155&amp;")"</f>
        <v xml:space="preserve">      1 / (1 - T)  =  (T from line 32)</v>
      </c>
      <c r="C159" s="37"/>
      <c r="D159" s="676">
        <f>1/(1-D155)</f>
        <v>1.3310439377603855</v>
      </c>
      <c r="E159" s="29"/>
      <c r="F159" s="36"/>
      <c r="G159" s="38"/>
      <c r="H159" s="29"/>
      <c r="I159" s="18"/>
      <c r="J159" s="29"/>
      <c r="K159" s="36"/>
    </row>
    <row r="160" spans="1:12">
      <c r="A160" s="166">
        <f t="shared" si="2"/>
        <v>37</v>
      </c>
      <c r="B160" s="40" t="s">
        <v>310</v>
      </c>
      <c r="C160" s="37" t="s">
        <v>395</v>
      </c>
      <c r="D160" s="213">
        <f>-'5-P3 Support'!K45</f>
        <v>0</v>
      </c>
      <c r="E160" s="29"/>
      <c r="F160" s="36"/>
      <c r="G160" s="38"/>
      <c r="H160" s="29"/>
      <c r="I160" s="18"/>
      <c r="J160" s="29"/>
      <c r="K160" s="36"/>
    </row>
    <row r="161" spans="1:11">
      <c r="A161" s="166">
        <f t="shared" si="2"/>
        <v>38</v>
      </c>
      <c r="B161" s="40" t="s">
        <v>311</v>
      </c>
      <c r="C161" s="37" t="s">
        <v>394</v>
      </c>
      <c r="D161" s="213">
        <f>-'5-P3 Support'!L45</f>
        <v>0</v>
      </c>
      <c r="E161" s="29"/>
      <c r="F161" s="36"/>
      <c r="G161" s="42"/>
      <c r="H161" s="29"/>
      <c r="I161" s="18"/>
      <c r="J161" s="29"/>
      <c r="K161" s="36"/>
    </row>
    <row r="162" spans="1:11">
      <c r="A162" s="166">
        <f t="shared" si="2"/>
        <v>39</v>
      </c>
      <c r="B162" s="40" t="s">
        <v>417</v>
      </c>
      <c r="C162" s="37" t="s">
        <v>426</v>
      </c>
      <c r="D162" s="213">
        <f>+'5-P3 Support'!M45</f>
        <v>1426.4554791666665</v>
      </c>
      <c r="E162" s="29"/>
      <c r="F162" s="36"/>
      <c r="G162" s="38"/>
      <c r="H162" s="29"/>
      <c r="I162" s="18"/>
      <c r="J162" s="29"/>
      <c r="K162" s="36"/>
    </row>
    <row r="163" spans="1:11">
      <c r="A163" s="166">
        <f t="shared" si="2"/>
        <v>40</v>
      </c>
      <c r="B163" s="41" t="s">
        <v>312</v>
      </c>
      <c r="C163" s="43" t="s">
        <v>796</v>
      </c>
      <c r="D163" s="382">
        <f>+D156*D170</f>
        <v>759031.97815134074</v>
      </c>
      <c r="E163" s="44"/>
      <c r="F163" s="44" t="s">
        <v>28</v>
      </c>
      <c r="G163" s="45"/>
      <c r="H163" s="44"/>
      <c r="I163" s="382">
        <f>+D156*I170</f>
        <v>759031.97815134074</v>
      </c>
      <c r="J163" s="29"/>
      <c r="K163" s="160" t="s">
        <v>8</v>
      </c>
    </row>
    <row r="164" spans="1:11">
      <c r="A164" s="166">
        <f t="shared" si="2"/>
        <v>41</v>
      </c>
      <c r="B164" s="34" t="s">
        <v>313</v>
      </c>
      <c r="C164" s="43" t="s">
        <v>308</v>
      </c>
      <c r="D164" s="382">
        <f>+D$159*D160</f>
        <v>0</v>
      </c>
      <c r="E164" s="44"/>
      <c r="F164" s="46" t="s">
        <v>34</v>
      </c>
      <c r="G164" s="27">
        <f>G84</f>
        <v>1</v>
      </c>
      <c r="H164" s="44"/>
      <c r="I164" s="382">
        <f>+G164*D164</f>
        <v>0</v>
      </c>
      <c r="J164" s="29"/>
      <c r="K164" s="160"/>
    </row>
    <row r="165" spans="1:11">
      <c r="A165" s="166">
        <f t="shared" si="2"/>
        <v>42</v>
      </c>
      <c r="B165" s="34" t="s">
        <v>314</v>
      </c>
      <c r="C165" s="43" t="s">
        <v>306</v>
      </c>
      <c r="D165" s="382">
        <f>+D$159*D161</f>
        <v>0</v>
      </c>
      <c r="E165" s="44"/>
      <c r="F165" s="46" t="s">
        <v>34</v>
      </c>
      <c r="G165" s="27">
        <f>G164</f>
        <v>1</v>
      </c>
      <c r="H165" s="44"/>
      <c r="I165" s="382">
        <f>+G165*D165</f>
        <v>0</v>
      </c>
      <c r="J165" s="29"/>
      <c r="K165" s="160"/>
    </row>
    <row r="166" spans="1:11" ht="13.5" thickBot="1">
      <c r="A166" s="166">
        <f t="shared" si="2"/>
        <v>43</v>
      </c>
      <c r="B166" s="34" t="s">
        <v>137</v>
      </c>
      <c r="C166" s="43" t="s">
        <v>307</v>
      </c>
      <c r="D166" s="383">
        <f>+D$159*D162</f>
        <v>1898.6749180298773</v>
      </c>
      <c r="E166" s="44"/>
      <c r="F166" s="46" t="s">
        <v>34</v>
      </c>
      <c r="G166" s="27">
        <f>G165</f>
        <v>1</v>
      </c>
      <c r="H166" s="44"/>
      <c r="I166" s="383">
        <f>+G166*D166</f>
        <v>1898.6749180298773</v>
      </c>
      <c r="J166" s="29"/>
      <c r="K166" s="160"/>
    </row>
    <row r="167" spans="1:11">
      <c r="A167" s="166">
        <f t="shared" si="2"/>
        <v>44</v>
      </c>
      <c r="B167" s="48" t="s">
        <v>315</v>
      </c>
      <c r="C167" s="34" t="s">
        <v>309</v>
      </c>
      <c r="D167" s="228">
        <f>SUM(D163:D166)</f>
        <v>760930.65306937066</v>
      </c>
      <c r="E167" s="44"/>
      <c r="F167" s="44" t="s">
        <v>8</v>
      </c>
      <c r="G167" s="45" t="s">
        <v>8</v>
      </c>
      <c r="H167" s="44"/>
      <c r="I167" s="228">
        <f>SUM(I163:I166)</f>
        <v>760930.65306937066</v>
      </c>
      <c r="J167" s="29"/>
      <c r="K167" s="29"/>
    </row>
    <row r="168" spans="1:11">
      <c r="A168" s="166"/>
      <c r="B168" s="36"/>
      <c r="C168" s="229"/>
      <c r="D168" s="18"/>
      <c r="E168" s="29"/>
      <c r="F168" s="29"/>
      <c r="G168" s="162"/>
      <c r="H168" s="29"/>
      <c r="I168" s="18"/>
      <c r="J168" s="29"/>
      <c r="K168" s="29"/>
    </row>
    <row r="169" spans="1:11">
      <c r="A169" s="166">
        <f>+A167+1</f>
        <v>45</v>
      </c>
      <c r="B169" s="31" t="s">
        <v>51</v>
      </c>
      <c r="J169" s="29"/>
      <c r="K169" s="36"/>
    </row>
    <row r="170" spans="1:11">
      <c r="A170" s="166">
        <f>A169+1</f>
        <v>46</v>
      </c>
      <c r="B170" s="231" t="s">
        <v>432</v>
      </c>
      <c r="C170" s="39" t="s">
        <v>316</v>
      </c>
      <c r="D170" s="18">
        <f>+$I213*D106</f>
        <v>3058030.6235278128</v>
      </c>
      <c r="E170" s="44"/>
      <c r="F170" s="44" t="s">
        <v>28</v>
      </c>
      <c r="G170" s="230"/>
      <c r="H170" s="44"/>
      <c r="I170" s="18">
        <f>+$I213*I106</f>
        <v>3058030.6235278128</v>
      </c>
      <c r="K170" s="202"/>
    </row>
    <row r="171" spans="1:11">
      <c r="A171" s="166"/>
      <c r="B171" s="31"/>
      <c r="C171" s="36"/>
      <c r="D171" s="42"/>
      <c r="E171" s="44"/>
      <c r="F171" s="44"/>
      <c r="G171" s="230"/>
      <c r="H171" s="44"/>
      <c r="I171" s="42"/>
      <c r="J171" s="29"/>
      <c r="K171" s="202"/>
    </row>
    <row r="172" spans="1:11" ht="13.5" thickBot="1">
      <c r="A172" s="166">
        <f>A170+1</f>
        <v>47</v>
      </c>
      <c r="B172" s="31" t="s">
        <v>322</v>
      </c>
      <c r="C172" s="29" t="s">
        <v>321</v>
      </c>
      <c r="D172" s="232">
        <f>+D170+D167+D152+D141+D134</f>
        <v>10246627.336597186</v>
      </c>
      <c r="E172" s="44"/>
      <c r="F172" s="44"/>
      <c r="G172" s="218"/>
      <c r="H172" s="44"/>
      <c r="I172" s="232">
        <f>+I170+I167+I152+I141+I134</f>
        <v>10246627.336597186</v>
      </c>
      <c r="J172" s="148"/>
      <c r="K172" s="148"/>
    </row>
    <row r="173" spans="1:11" ht="13.5" thickTop="1">
      <c r="A173" s="166"/>
      <c r="B173" s="31"/>
      <c r="C173" s="29"/>
      <c r="D173" s="218"/>
      <c r="E173" s="44"/>
      <c r="F173" s="44"/>
      <c r="G173" s="218"/>
      <c r="H173" s="44"/>
      <c r="I173" s="42"/>
      <c r="J173" s="148"/>
      <c r="K173" s="148"/>
    </row>
    <row r="174" spans="1:11">
      <c r="A174" s="166"/>
      <c r="B174" s="233"/>
      <c r="C174" s="44"/>
      <c r="D174" s="234"/>
      <c r="E174" s="234"/>
      <c r="F174" s="234"/>
      <c r="G174" s="234"/>
      <c r="H174" s="234"/>
      <c r="I174" s="234"/>
      <c r="J174" s="148"/>
      <c r="K174" s="148"/>
    </row>
    <row r="175" spans="1:11">
      <c r="A175" s="142"/>
      <c r="B175" s="36"/>
      <c r="C175" s="36"/>
      <c r="D175" s="36"/>
      <c r="E175" s="36"/>
      <c r="F175" s="36"/>
      <c r="G175" s="36"/>
      <c r="H175" s="36"/>
      <c r="I175" s="36"/>
      <c r="J175" s="29"/>
      <c r="K175" s="219" t="s">
        <v>138</v>
      </c>
    </row>
    <row r="176" spans="1:11">
      <c r="A176" s="142"/>
      <c r="B176" s="36"/>
      <c r="C176" s="36"/>
      <c r="D176" s="36"/>
      <c r="E176" s="36"/>
      <c r="F176" s="36"/>
      <c r="G176" s="36"/>
      <c r="H176" s="36"/>
      <c r="I176" s="36"/>
      <c r="J176" s="29"/>
      <c r="K176" s="29"/>
    </row>
    <row r="177" spans="1:11">
      <c r="A177" s="142"/>
      <c r="B177" s="31" t="s">
        <v>7</v>
      </c>
      <c r="C177" s="36"/>
      <c r="D177" s="288" t="s">
        <v>89</v>
      </c>
      <c r="E177" s="36"/>
      <c r="F177" s="36"/>
      <c r="G177" s="36"/>
      <c r="H177" s="36"/>
      <c r="I177" s="140"/>
      <c r="J177" s="29"/>
      <c r="K177" s="235" t="str">
        <f>K3</f>
        <v>For  the 5 months ended 12/31/2024</v>
      </c>
    </row>
    <row r="178" spans="1:11">
      <c r="A178" s="142"/>
      <c r="B178" s="31"/>
      <c r="C178" s="36"/>
      <c r="D178" s="288" t="s">
        <v>118</v>
      </c>
      <c r="E178" s="36"/>
      <c r="F178" s="36"/>
      <c r="G178" s="36"/>
      <c r="H178" s="36"/>
      <c r="I178" s="36"/>
      <c r="J178" s="29"/>
      <c r="K178" s="29"/>
    </row>
    <row r="179" spans="1:11">
      <c r="A179" s="142"/>
      <c r="B179" s="36"/>
      <c r="C179" s="36"/>
      <c r="D179" s="650" t="str">
        <f>D5</f>
        <v>NextEra Energy Transmission MidAtlantic, Inc.</v>
      </c>
      <c r="E179" s="36"/>
      <c r="F179" s="36"/>
      <c r="G179" s="36"/>
      <c r="H179" s="36"/>
      <c r="I179" s="36"/>
      <c r="J179" s="29"/>
      <c r="K179" s="29"/>
    </row>
    <row r="180" spans="1:11">
      <c r="A180" s="763"/>
      <c r="B180" s="763"/>
      <c r="C180" s="763"/>
      <c r="D180" s="763"/>
      <c r="E180" s="763"/>
      <c r="F180" s="763"/>
      <c r="G180" s="763"/>
      <c r="H180" s="763"/>
      <c r="I180" s="763"/>
      <c r="J180" s="763"/>
      <c r="K180" s="763"/>
    </row>
    <row r="181" spans="1:11" s="14" customFormat="1">
      <c r="A181" s="236"/>
      <c r="B181" s="152" t="s">
        <v>9</v>
      </c>
      <c r="C181" s="152" t="s">
        <v>10</v>
      </c>
      <c r="D181" s="152" t="s">
        <v>11</v>
      </c>
      <c r="E181" s="29" t="s">
        <v>8</v>
      </c>
      <c r="F181" s="29"/>
      <c r="G181" s="151" t="s">
        <v>12</v>
      </c>
      <c r="H181" s="29"/>
      <c r="I181" s="151" t="s">
        <v>13</v>
      </c>
      <c r="J181" s="124"/>
      <c r="K181" s="124"/>
    </row>
    <row r="182" spans="1:11">
      <c r="A182" s="142"/>
      <c r="B182" s="36"/>
      <c r="C182" s="31"/>
      <c r="D182" s="31"/>
      <c r="E182" s="31"/>
      <c r="F182" s="31"/>
      <c r="G182" s="31"/>
      <c r="H182" s="31"/>
      <c r="I182" s="31"/>
      <c r="J182" s="31"/>
      <c r="K182" s="31"/>
    </row>
    <row r="183" spans="1:11">
      <c r="A183" s="142"/>
      <c r="B183" s="36"/>
      <c r="C183" s="196" t="s">
        <v>52</v>
      </c>
      <c r="D183" s="36"/>
      <c r="E183" s="148"/>
      <c r="F183" s="148"/>
      <c r="G183" s="148"/>
      <c r="H183" s="148"/>
      <c r="I183" s="148"/>
      <c r="J183" s="29"/>
      <c r="K183" s="29"/>
    </row>
    <row r="184" spans="1:11">
      <c r="A184" s="142" t="s">
        <v>14</v>
      </c>
      <c r="B184" s="196"/>
      <c r="C184" s="148"/>
      <c r="D184" s="148"/>
      <c r="E184" s="148"/>
      <c r="F184" s="148"/>
      <c r="G184" s="148"/>
      <c r="H184" s="148"/>
      <c r="I184" s="148"/>
      <c r="J184" s="29"/>
      <c r="K184" s="29"/>
    </row>
    <row r="185" spans="1:11" ht="13.5" thickBot="1">
      <c r="A185" s="33" t="s">
        <v>16</v>
      </c>
      <c r="B185" s="143" t="s">
        <v>53</v>
      </c>
      <c r="C185" s="156"/>
      <c r="D185" s="156"/>
      <c r="E185" s="156"/>
      <c r="F185" s="156"/>
      <c r="G185" s="156"/>
      <c r="H185" s="34"/>
      <c r="I185" s="34"/>
      <c r="J185" s="37"/>
      <c r="K185" s="29"/>
    </row>
    <row r="186" spans="1:11">
      <c r="A186" s="142">
        <v>1</v>
      </c>
      <c r="B186" s="144" t="s">
        <v>296</v>
      </c>
      <c r="C186" s="156" t="s">
        <v>444</v>
      </c>
      <c r="D186" s="37"/>
      <c r="E186" s="37"/>
      <c r="F186" s="37"/>
      <c r="G186" s="37"/>
      <c r="H186" s="37"/>
      <c r="I186" s="213">
        <f>D64</f>
        <v>29284796.645384613</v>
      </c>
      <c r="J186" s="37"/>
      <c r="K186" s="29"/>
    </row>
    <row r="187" spans="1:11">
      <c r="A187" s="142">
        <f>+A186+1</f>
        <v>2</v>
      </c>
      <c r="B187" s="144" t="s">
        <v>297</v>
      </c>
      <c r="C187" s="34" t="s">
        <v>294</v>
      </c>
      <c r="D187" s="34"/>
      <c r="E187" s="34"/>
      <c r="F187" s="34"/>
      <c r="G187" s="34"/>
      <c r="H187" s="34"/>
      <c r="I187" s="197">
        <v>0</v>
      </c>
      <c r="J187" s="37"/>
      <c r="K187" s="29"/>
    </row>
    <row r="188" spans="1:11" ht="13.5" thickBot="1">
      <c r="A188" s="142">
        <f>+A187+1</f>
        <v>3</v>
      </c>
      <c r="B188" s="237" t="s">
        <v>298</v>
      </c>
      <c r="C188" s="238" t="s">
        <v>295</v>
      </c>
      <c r="D188" s="140"/>
      <c r="E188" s="37"/>
      <c r="F188" s="37"/>
      <c r="G188" s="239"/>
      <c r="H188" s="37"/>
      <c r="I188" s="199">
        <v>0</v>
      </c>
      <c r="J188" s="37"/>
      <c r="K188" s="29"/>
    </row>
    <row r="189" spans="1:11">
      <c r="A189" s="142">
        <f t="shared" ref="A189:A220" si="3">+A188+1</f>
        <v>4</v>
      </c>
      <c r="B189" s="144" t="s">
        <v>300</v>
      </c>
      <c r="C189" s="156" t="s">
        <v>299</v>
      </c>
      <c r="D189" s="37"/>
      <c r="E189" s="37"/>
      <c r="F189" s="37"/>
      <c r="G189" s="239"/>
      <c r="H189" s="37"/>
      <c r="I189" s="213">
        <f>I186-I187-I188</f>
        <v>29284796.645384613</v>
      </c>
      <c r="J189" s="37"/>
      <c r="K189" s="29"/>
    </row>
    <row r="190" spans="1:11">
      <c r="A190" s="142"/>
      <c r="B190" s="34"/>
      <c r="C190" s="156"/>
      <c r="D190" s="37"/>
      <c r="E190" s="37"/>
      <c r="F190" s="37"/>
      <c r="G190" s="239"/>
      <c r="H190" s="37"/>
      <c r="I190" s="213"/>
      <c r="J190" s="37"/>
      <c r="K190" s="29"/>
    </row>
    <row r="191" spans="1:11">
      <c r="A191" s="142">
        <f>+A189+1</f>
        <v>5</v>
      </c>
      <c r="B191" s="144" t="s">
        <v>302</v>
      </c>
      <c r="C191" s="240" t="s">
        <v>301</v>
      </c>
      <c r="D191" s="241"/>
      <c r="E191" s="241"/>
      <c r="F191" s="241"/>
      <c r="G191" s="242"/>
      <c r="H191" s="37" t="s">
        <v>54</v>
      </c>
      <c r="I191" s="243">
        <f>IF(I186&gt;0,I189/I186,0)</f>
        <v>1</v>
      </c>
      <c r="J191" s="37"/>
      <c r="K191" s="29"/>
    </row>
    <row r="192" spans="1:11">
      <c r="A192" s="142"/>
      <c r="B192" s="36"/>
      <c r="C192" s="36"/>
      <c r="D192" s="36"/>
      <c r="E192" s="36"/>
      <c r="F192" s="36"/>
      <c r="G192" s="36"/>
      <c r="H192" s="36"/>
      <c r="I192" s="36"/>
      <c r="J192" s="36"/>
      <c r="K192" s="36"/>
    </row>
    <row r="193" spans="1:11">
      <c r="A193" s="142">
        <f>+A191+1</f>
        <v>6</v>
      </c>
      <c r="B193" s="31" t="s">
        <v>139</v>
      </c>
      <c r="C193" s="29"/>
      <c r="D193" s="29"/>
      <c r="E193" s="29"/>
      <c r="F193" s="29"/>
      <c r="G193" s="29"/>
      <c r="H193" s="29"/>
      <c r="I193" s="29"/>
      <c r="J193" s="29"/>
      <c r="K193" s="29"/>
    </row>
    <row r="194" spans="1:11" ht="13.5" thickBot="1">
      <c r="A194" s="142"/>
      <c r="B194" s="31"/>
      <c r="C194" s="244" t="s">
        <v>55</v>
      </c>
      <c r="D194" s="30" t="s">
        <v>56</v>
      </c>
      <c r="E194" s="30" t="s">
        <v>21</v>
      </c>
      <c r="F194" s="29"/>
      <c r="G194" s="30" t="s">
        <v>57</v>
      </c>
      <c r="H194" s="29"/>
      <c r="I194" s="29"/>
      <c r="J194" s="29"/>
      <c r="K194" s="29"/>
    </row>
    <row r="195" spans="1:11">
      <c r="A195" s="142">
        <f>+A193+1</f>
        <v>7</v>
      </c>
      <c r="B195" s="31" t="s">
        <v>367</v>
      </c>
      <c r="C195" s="29" t="s">
        <v>58</v>
      </c>
      <c r="D195" s="197">
        <v>0</v>
      </c>
      <c r="E195" s="245">
        <v>1</v>
      </c>
      <c r="F195" s="246"/>
      <c r="G195" s="18">
        <f>D195*E195</f>
        <v>0</v>
      </c>
      <c r="H195" s="44"/>
      <c r="I195" s="44"/>
      <c r="J195" s="29"/>
      <c r="K195" s="29"/>
    </row>
    <row r="196" spans="1:11">
      <c r="A196" s="142">
        <f t="shared" si="3"/>
        <v>8</v>
      </c>
      <c r="B196" s="31" t="s">
        <v>29</v>
      </c>
      <c r="C196" s="29" t="s">
        <v>396</v>
      </c>
      <c r="D196" s="197">
        <v>0</v>
      </c>
      <c r="E196" s="245">
        <f>+I191</f>
        <v>1</v>
      </c>
      <c r="F196" s="246"/>
      <c r="G196" s="18">
        <f>D196*E196</f>
        <v>0</v>
      </c>
      <c r="H196" s="44"/>
      <c r="I196" s="44"/>
      <c r="J196" s="29"/>
      <c r="K196" s="29"/>
    </row>
    <row r="197" spans="1:11">
      <c r="A197" s="142">
        <f t="shared" si="3"/>
        <v>9</v>
      </c>
      <c r="B197" s="31" t="s">
        <v>368</v>
      </c>
      <c r="C197" s="29" t="s">
        <v>113</v>
      </c>
      <c r="D197" s="197">
        <v>0</v>
      </c>
      <c r="E197" s="245">
        <v>1</v>
      </c>
      <c r="F197" s="246"/>
      <c r="G197" s="18">
        <f>D197*E197</f>
        <v>0</v>
      </c>
      <c r="H197" s="44"/>
      <c r="I197" s="247" t="s">
        <v>59</v>
      </c>
      <c r="J197" s="29"/>
      <c r="K197" s="29"/>
    </row>
    <row r="198" spans="1:11" ht="13.5" thickBot="1">
      <c r="A198" s="142">
        <f t="shared" si="3"/>
        <v>10</v>
      </c>
      <c r="B198" s="31" t="s">
        <v>60</v>
      </c>
      <c r="C198" s="29" t="s">
        <v>397</v>
      </c>
      <c r="D198" s="199">
        <v>0</v>
      </c>
      <c r="E198" s="245">
        <v>1</v>
      </c>
      <c r="F198" s="246"/>
      <c r="G198" s="200">
        <f>D198*E198</f>
        <v>0</v>
      </c>
      <c r="H198" s="44"/>
      <c r="I198" s="248" t="s">
        <v>61</v>
      </c>
      <c r="J198" s="29"/>
      <c r="K198" s="29"/>
    </row>
    <row r="199" spans="1:11">
      <c r="A199" s="142">
        <f t="shared" si="3"/>
        <v>11</v>
      </c>
      <c r="B199" s="40" t="s">
        <v>582</v>
      </c>
      <c r="C199" s="29" t="s">
        <v>304</v>
      </c>
      <c r="D199" s="18">
        <f>SUM(D195:D198)</f>
        <v>0</v>
      </c>
      <c r="E199" s="29"/>
      <c r="F199" s="29"/>
      <c r="G199" s="18">
        <f>SUM(G195:G198)</f>
        <v>0</v>
      </c>
      <c r="H199" s="249" t="s">
        <v>62</v>
      </c>
      <c r="I199" s="205">
        <v>1</v>
      </c>
      <c r="J199" s="32" t="s">
        <v>62</v>
      </c>
      <c r="K199" s="29" t="s">
        <v>63</v>
      </c>
    </row>
    <row r="200" spans="1:11">
      <c r="A200" s="142"/>
      <c r="B200" s="31" t="s">
        <v>8</v>
      </c>
      <c r="C200" s="29" t="s">
        <v>8</v>
      </c>
      <c r="D200" s="36"/>
      <c r="E200" s="29"/>
      <c r="F200" s="29"/>
      <c r="G200" s="36"/>
      <c r="H200" s="36"/>
      <c r="I200" s="36"/>
      <c r="J200" s="36"/>
      <c r="K200" s="29"/>
    </row>
    <row r="201" spans="1:11">
      <c r="A201" s="142">
        <f>+A199+1</f>
        <v>12</v>
      </c>
      <c r="B201" s="40" t="s">
        <v>497</v>
      </c>
      <c r="C201" s="29"/>
      <c r="D201" s="192" t="s">
        <v>56</v>
      </c>
      <c r="E201" s="29"/>
      <c r="F201" s="29"/>
      <c r="G201" s="32" t="s">
        <v>140</v>
      </c>
      <c r="H201" s="38"/>
      <c r="I201" s="202" t="s">
        <v>59</v>
      </c>
      <c r="J201" s="29"/>
      <c r="K201" s="29"/>
    </row>
    <row r="202" spans="1:11">
      <c r="A202" s="142">
        <f t="shared" si="3"/>
        <v>13</v>
      </c>
      <c r="B202" s="31" t="s">
        <v>398</v>
      </c>
      <c r="C202" s="29" t="s">
        <v>141</v>
      </c>
      <c r="D202" s="197">
        <f>+D80</f>
        <v>28553192.32384615</v>
      </c>
      <c r="E202" s="29"/>
      <c r="F202" s="36"/>
      <c r="G202" s="142" t="s">
        <v>558</v>
      </c>
      <c r="H202" s="250"/>
      <c r="I202" s="142" t="s">
        <v>559</v>
      </c>
      <c r="J202" s="29"/>
      <c r="K202" s="152" t="s">
        <v>132</v>
      </c>
    </row>
    <row r="203" spans="1:11">
      <c r="A203" s="142">
        <f t="shared" si="3"/>
        <v>14</v>
      </c>
      <c r="B203" s="31" t="s">
        <v>399</v>
      </c>
      <c r="C203" s="29" t="s">
        <v>659</v>
      </c>
      <c r="D203" s="197">
        <v>0</v>
      </c>
      <c r="E203" s="29"/>
      <c r="F203" s="36"/>
      <c r="G203" s="205">
        <f>IF(D205&gt;0,D202/D205,0)</f>
        <v>1</v>
      </c>
      <c r="H203" s="251" t="s">
        <v>123</v>
      </c>
      <c r="I203" s="205">
        <f>I199</f>
        <v>1</v>
      </c>
      <c r="J203" s="251" t="s">
        <v>62</v>
      </c>
      <c r="K203" s="205">
        <f>I203*G203</f>
        <v>1</v>
      </c>
    </row>
    <row r="204" spans="1:11" ht="13.5" thickBot="1">
      <c r="A204" s="142">
        <f t="shared" si="3"/>
        <v>15</v>
      </c>
      <c r="B204" s="252" t="s">
        <v>400</v>
      </c>
      <c r="C204" s="244" t="s">
        <v>660</v>
      </c>
      <c r="D204" s="199">
        <v>0</v>
      </c>
      <c r="E204" s="29"/>
      <c r="F204" s="29"/>
      <c r="G204" s="29" t="s">
        <v>8</v>
      </c>
      <c r="H204" s="29"/>
      <c r="I204" s="29"/>
      <c r="J204" s="29"/>
      <c r="K204" s="29"/>
    </row>
    <row r="205" spans="1:11">
      <c r="A205" s="142">
        <f t="shared" si="3"/>
        <v>16</v>
      </c>
      <c r="B205" s="31" t="s">
        <v>401</v>
      </c>
      <c r="C205" s="29" t="s">
        <v>303</v>
      </c>
      <c r="D205" s="18">
        <f>D202+D203+D204</f>
        <v>28553192.32384615</v>
      </c>
      <c r="E205" s="29"/>
      <c r="F205" s="29"/>
      <c r="G205" s="29"/>
      <c r="H205" s="29"/>
      <c r="I205" s="29"/>
      <c r="J205" s="29"/>
      <c r="K205" s="29"/>
    </row>
    <row r="206" spans="1:11">
      <c r="A206" s="142"/>
      <c r="B206" s="31"/>
      <c r="C206" s="29"/>
      <c r="D206" s="36"/>
      <c r="E206" s="29"/>
      <c r="F206" s="29"/>
      <c r="G206" s="29"/>
      <c r="H206" s="29"/>
      <c r="I206" s="29"/>
      <c r="J206" s="29"/>
      <c r="K206" s="29"/>
    </row>
    <row r="207" spans="1:11" ht="13.5" thickBot="1">
      <c r="A207" s="142">
        <f>+A205+1</f>
        <v>17</v>
      </c>
      <c r="B207" s="28" t="s">
        <v>64</v>
      </c>
      <c r="C207" s="29" t="s">
        <v>351</v>
      </c>
      <c r="D207" s="29"/>
      <c r="E207" s="29"/>
      <c r="F207" s="29"/>
      <c r="G207" s="29"/>
      <c r="H207" s="29"/>
      <c r="I207" s="30" t="s">
        <v>56</v>
      </c>
      <c r="J207" s="29"/>
      <c r="K207" s="29"/>
    </row>
    <row r="208" spans="1:11">
      <c r="A208" s="142">
        <f>+A207+1</f>
        <v>18</v>
      </c>
      <c r="B208" s="31"/>
      <c r="C208" s="29"/>
      <c r="D208" s="29"/>
      <c r="E208" s="29"/>
      <c r="F208" s="29"/>
      <c r="G208" s="32" t="s">
        <v>65</v>
      </c>
      <c r="H208" s="29"/>
      <c r="I208" s="29"/>
      <c r="J208" s="29"/>
      <c r="K208" s="29"/>
    </row>
    <row r="209" spans="1:11" ht="13.5" thickBot="1">
      <c r="A209" s="142">
        <f t="shared" si="3"/>
        <v>19</v>
      </c>
      <c r="B209" s="31"/>
      <c r="C209" s="29"/>
      <c r="D209" s="33" t="s">
        <v>56</v>
      </c>
      <c r="E209" s="33" t="s">
        <v>66</v>
      </c>
      <c r="F209" s="29"/>
      <c r="G209" s="253" t="str">
        <f>"(Notes "&amp;A259&amp;", "&amp;A265&amp;", &amp; "&amp;A266&amp;")"</f>
        <v>(Notes K, Q, &amp; R)</v>
      </c>
      <c r="H209" s="29"/>
      <c r="I209" s="33" t="s">
        <v>67</v>
      </c>
      <c r="J209" s="29"/>
      <c r="K209" s="29"/>
    </row>
    <row r="210" spans="1:11">
      <c r="A210" s="142">
        <f t="shared" si="3"/>
        <v>20</v>
      </c>
      <c r="B210" s="28" t="s">
        <v>305</v>
      </c>
      <c r="C210" s="34" t="s">
        <v>808</v>
      </c>
      <c r="D210" s="255">
        <f>'5-P3 Support'!F85</f>
        <v>47192307.692307696</v>
      </c>
      <c r="E210" s="602">
        <f>+'5-P3 Support'!G85</f>
        <v>0.40019645280788718</v>
      </c>
      <c r="F210" s="158"/>
      <c r="G210" s="631">
        <f>+'5-P3 Support'!I85</f>
        <v>5.7521048084759573E-2</v>
      </c>
      <c r="H210" s="290"/>
      <c r="I210" s="602">
        <f>+'5-P3 Support'!K85</f>
        <v>2.3019719405312694E-2</v>
      </c>
      <c r="J210" s="254" t="s">
        <v>68</v>
      </c>
      <c r="K210" s="36"/>
    </row>
    <row r="211" spans="1:11">
      <c r="A211" s="142">
        <f t="shared" si="3"/>
        <v>21</v>
      </c>
      <c r="B211" s="28" t="s">
        <v>142</v>
      </c>
      <c r="C211" s="34" t="s">
        <v>809</v>
      </c>
      <c r="D211" s="255">
        <f>+'5-P3 Support'!F86</f>
        <v>0</v>
      </c>
      <c r="E211" s="602">
        <f>+'5-P3 Support'!G86</f>
        <v>0</v>
      </c>
      <c r="F211" s="158"/>
      <c r="G211" s="631">
        <f>+'5-P3 Support'!I86</f>
        <v>0</v>
      </c>
      <c r="H211" s="290"/>
      <c r="I211" s="602">
        <f>+'5-P3 Support'!K86</f>
        <v>0</v>
      </c>
      <c r="J211" s="29"/>
      <c r="K211" s="36"/>
    </row>
    <row r="212" spans="1:11" ht="13.5" thickBot="1">
      <c r="A212" s="142">
        <f t="shared" si="3"/>
        <v>22</v>
      </c>
      <c r="B212" s="28" t="s">
        <v>414</v>
      </c>
      <c r="C212" s="34" t="s">
        <v>810</v>
      </c>
      <c r="D212" s="425">
        <f>+'5-P3 Support'!F87</f>
        <v>70730545.849230781</v>
      </c>
      <c r="E212" s="603">
        <f>+'5-P3 Support'!G87</f>
        <v>0.59980354719211282</v>
      </c>
      <c r="F212" s="601"/>
      <c r="G212" s="630">
        <f>+'5-P3 Support'!I87</f>
        <v>0.115</v>
      </c>
      <c r="H212" s="290"/>
      <c r="I212" s="603">
        <f>+'5-P3 Support'!K87</f>
        <v>6.8977407927092976E-2</v>
      </c>
      <c r="J212" s="29"/>
      <c r="K212" s="36"/>
    </row>
    <row r="213" spans="1:11">
      <c r="A213" s="142">
        <f t="shared" si="3"/>
        <v>23</v>
      </c>
      <c r="B213" s="31" t="s">
        <v>293</v>
      </c>
      <c r="C213" s="36" t="s">
        <v>811</v>
      </c>
      <c r="D213" s="255">
        <f>+'5-P3 Support'!F88</f>
        <v>117922853.54153848</v>
      </c>
      <c r="E213" s="29" t="s">
        <v>8</v>
      </c>
      <c r="F213" s="29"/>
      <c r="G213" s="290"/>
      <c r="H213" s="290"/>
      <c r="I213" s="602">
        <f>+'5-P3 Support'!K88</f>
        <v>9.199712733240567E-2</v>
      </c>
      <c r="J213" s="254" t="s">
        <v>69</v>
      </c>
      <c r="K213" s="36"/>
    </row>
    <row r="214" spans="1:11">
      <c r="A214" s="142"/>
      <c r="B214" s="36"/>
      <c r="C214" s="36"/>
      <c r="D214" s="36"/>
      <c r="E214" s="29"/>
      <c r="F214" s="29"/>
      <c r="G214" s="29"/>
      <c r="H214" s="29"/>
      <c r="I214" s="290"/>
      <c r="J214" s="36"/>
      <c r="K214" s="36"/>
    </row>
    <row r="215" spans="1:11">
      <c r="A215" s="142">
        <f>+A213+1</f>
        <v>24</v>
      </c>
      <c r="B215" s="28" t="s">
        <v>143</v>
      </c>
      <c r="C215" s="147"/>
      <c r="D215" s="147"/>
      <c r="E215" s="147"/>
      <c r="F215" s="147"/>
      <c r="G215" s="147"/>
      <c r="H215" s="147"/>
      <c r="I215" s="147"/>
      <c r="J215" s="147"/>
      <c r="K215" s="147"/>
    </row>
    <row r="216" spans="1:11" ht="13.5" thickBot="1">
      <c r="A216" s="142"/>
      <c r="B216" s="28"/>
      <c r="C216" s="28"/>
      <c r="D216" s="28"/>
      <c r="E216" s="28"/>
      <c r="F216" s="28"/>
      <c r="G216" s="28"/>
      <c r="H216" s="28"/>
      <c r="I216" s="33"/>
      <c r="J216" s="256"/>
      <c r="K216" s="36"/>
    </row>
    <row r="217" spans="1:11">
      <c r="A217" s="142">
        <f>+A215+1</f>
        <v>25</v>
      </c>
      <c r="B217" s="28" t="s">
        <v>560</v>
      </c>
      <c r="C217" s="147" t="s">
        <v>425</v>
      </c>
      <c r="D217" s="147"/>
      <c r="E217" s="147"/>
      <c r="F217" s="147"/>
      <c r="G217" s="257" t="s">
        <v>8</v>
      </c>
      <c r="H217" s="258"/>
      <c r="I217" s="259"/>
      <c r="J217" s="259"/>
      <c r="K217" s="36"/>
    </row>
    <row r="218" spans="1:11">
      <c r="A218" s="142">
        <f t="shared" si="3"/>
        <v>26</v>
      </c>
      <c r="B218" s="36" t="s">
        <v>325</v>
      </c>
      <c r="C218" s="147" t="s">
        <v>402</v>
      </c>
      <c r="D218" s="147"/>
      <c r="E218" s="36"/>
      <c r="F218" s="147"/>
      <c r="G218" s="36"/>
      <c r="H218" s="258"/>
      <c r="I218" s="260">
        <v>0</v>
      </c>
      <c r="J218" s="261"/>
      <c r="K218" s="36"/>
    </row>
    <row r="219" spans="1:11" ht="13.5" thickBot="1">
      <c r="A219" s="142">
        <f t="shared" si="3"/>
        <v>27</v>
      </c>
      <c r="B219" s="262" t="s">
        <v>1</v>
      </c>
      <c r="C219" s="37" t="s">
        <v>812</v>
      </c>
      <c r="D219" s="263"/>
      <c r="E219" s="264"/>
      <c r="F219" s="264"/>
      <c r="G219" s="264"/>
      <c r="H219" s="147"/>
      <c r="I219" s="394">
        <f>+'5-P3 Support'!C68</f>
        <v>0</v>
      </c>
      <c r="J219" s="265"/>
      <c r="K219" s="36"/>
    </row>
    <row r="220" spans="1:11">
      <c r="A220" s="142">
        <f t="shared" si="3"/>
        <v>28</v>
      </c>
      <c r="B220" s="36" t="s">
        <v>144</v>
      </c>
      <c r="C220" s="156"/>
      <c r="D220" s="36"/>
      <c r="E220" s="147"/>
      <c r="F220" s="147"/>
      <c r="G220" s="147"/>
      <c r="H220" s="147"/>
      <c r="I220" s="266">
        <f>I218-I219</f>
        <v>0</v>
      </c>
      <c r="J220" s="261"/>
      <c r="K220" s="36"/>
    </row>
    <row r="221" spans="1:11">
      <c r="A221" s="142"/>
      <c r="B221" s="36"/>
      <c r="C221" s="156"/>
      <c r="D221" s="36"/>
      <c r="E221" s="147"/>
      <c r="F221" s="147"/>
      <c r="G221" s="147"/>
      <c r="H221" s="147"/>
      <c r="I221" s="267"/>
      <c r="J221" s="259"/>
      <c r="K221" s="36"/>
    </row>
    <row r="222" spans="1:11">
      <c r="A222" s="142">
        <f>+A220+1</f>
        <v>29</v>
      </c>
      <c r="B222" s="28" t="s">
        <v>264</v>
      </c>
      <c r="C222" s="156" t="s">
        <v>813</v>
      </c>
      <c r="D222" s="36"/>
      <c r="E222" s="147"/>
      <c r="F222" s="147"/>
      <c r="G222" s="268"/>
      <c r="H222" s="147"/>
      <c r="I222" s="269">
        <f>+'5-P3 Support'!D68</f>
        <v>0</v>
      </c>
      <c r="J222" s="259"/>
      <c r="K222" s="270"/>
    </row>
    <row r="223" spans="1:11">
      <c r="A223" s="142"/>
      <c r="B223" s="36"/>
      <c r="C223" s="144"/>
      <c r="D223" s="147"/>
      <c r="E223" s="147"/>
      <c r="F223" s="147"/>
      <c r="G223" s="147"/>
      <c r="H223" s="147"/>
      <c r="I223" s="267"/>
      <c r="J223" s="259"/>
      <c r="K223" s="270"/>
    </row>
    <row r="224" spans="1:11">
      <c r="A224" s="142">
        <f>+A222+1</f>
        <v>30</v>
      </c>
      <c r="B224" s="28" t="s">
        <v>265</v>
      </c>
      <c r="C224" s="144" t="s">
        <v>583</v>
      </c>
      <c r="D224" s="147"/>
      <c r="E224" s="147"/>
      <c r="F224" s="147"/>
      <c r="G224" s="147"/>
      <c r="H224" s="147"/>
      <c r="I224" s="36"/>
      <c r="J224" s="36"/>
      <c r="K224" s="271"/>
    </row>
    <row r="225" spans="1:11">
      <c r="A225" s="142">
        <f>+A224+1</f>
        <v>31</v>
      </c>
      <c r="B225" s="272" t="s">
        <v>324</v>
      </c>
      <c r="C225" s="37" t="s">
        <v>814</v>
      </c>
      <c r="D225" s="29"/>
      <c r="E225" s="29"/>
      <c r="F225" s="29"/>
      <c r="G225" s="29"/>
      <c r="H225" s="29"/>
      <c r="I225" s="273">
        <f>+'5-P3 Support'!E68</f>
        <v>79992.510000000009</v>
      </c>
      <c r="J225" s="274"/>
      <c r="K225" s="271"/>
    </row>
    <row r="226" spans="1:11" ht="26.5" thickBot="1">
      <c r="A226" s="142">
        <f>+A225+1</f>
        <v>32</v>
      </c>
      <c r="B226" s="275" t="s">
        <v>323</v>
      </c>
      <c r="C226" s="37" t="s">
        <v>815</v>
      </c>
      <c r="D226" s="264"/>
      <c r="E226" s="264"/>
      <c r="F226" s="264"/>
      <c r="G226" s="147"/>
      <c r="H226" s="147"/>
      <c r="I226" s="395">
        <f>+'5-P3 Support'!F68</f>
        <v>0</v>
      </c>
      <c r="J226" s="36"/>
      <c r="K226" s="276"/>
    </row>
    <row r="227" spans="1:11">
      <c r="A227" s="142">
        <f>+A226+1</f>
        <v>33</v>
      </c>
      <c r="B227" s="46" t="s">
        <v>144</v>
      </c>
      <c r="C227" s="142"/>
      <c r="D227" s="29"/>
      <c r="E227" s="29"/>
      <c r="F227" s="29"/>
      <c r="G227" s="29"/>
      <c r="H227" s="147"/>
      <c r="I227" s="277">
        <f>+I225-I226</f>
        <v>79992.510000000009</v>
      </c>
      <c r="J227" s="274"/>
      <c r="K227" s="278"/>
    </row>
    <row r="228" spans="1:11" s="560" customFormat="1">
      <c r="A228" s="142"/>
      <c r="B228" s="46"/>
      <c r="C228" s="142"/>
      <c r="D228" s="29"/>
      <c r="E228" s="29"/>
      <c r="F228" s="29"/>
      <c r="G228" s="29"/>
      <c r="H228" s="147"/>
      <c r="I228" s="277"/>
      <c r="J228" s="274"/>
      <c r="K228" s="278"/>
    </row>
    <row r="229" spans="1:11" s="560" customFormat="1">
      <c r="A229" s="142"/>
      <c r="D229" s="29"/>
      <c r="E229" s="29"/>
      <c r="F229" s="29"/>
      <c r="G229" s="29"/>
      <c r="H229" s="147"/>
      <c r="I229" s="277"/>
      <c r="J229" s="274"/>
      <c r="K229" s="278"/>
    </row>
    <row r="230" spans="1:11" s="560" customFormat="1">
      <c r="A230" s="142"/>
      <c r="B230" s="46"/>
      <c r="C230" s="142"/>
      <c r="D230" s="29"/>
      <c r="E230" s="29"/>
      <c r="F230" s="29"/>
      <c r="G230" s="29"/>
      <c r="H230" s="147"/>
      <c r="I230" s="277"/>
      <c r="J230" s="274"/>
      <c r="K230" s="278"/>
    </row>
    <row r="231" spans="1:11" s="560" customFormat="1">
      <c r="A231" s="142"/>
      <c r="B231" s="46"/>
      <c r="C231" s="142"/>
      <c r="D231" s="29"/>
      <c r="E231" s="29"/>
      <c r="F231" s="29"/>
      <c r="G231" s="29"/>
      <c r="H231" s="147"/>
      <c r="I231" s="277"/>
      <c r="J231" s="274"/>
      <c r="K231" s="278"/>
    </row>
    <row r="232" spans="1:11">
      <c r="A232" s="142"/>
      <c r="B232" s="279"/>
      <c r="C232" s="142"/>
      <c r="D232" s="29"/>
      <c r="E232" s="29"/>
      <c r="F232" s="29"/>
      <c r="G232" s="29"/>
      <c r="H232" s="147"/>
      <c r="I232" s="280"/>
      <c r="J232" s="274"/>
      <c r="K232" s="278"/>
    </row>
    <row r="233" spans="1:11">
      <c r="A233" s="142"/>
      <c r="B233" s="279"/>
      <c r="C233" s="142"/>
      <c r="D233" s="29"/>
      <c r="E233" s="29"/>
      <c r="F233" s="29"/>
      <c r="G233" s="29"/>
      <c r="H233" s="147"/>
      <c r="I233" s="280"/>
      <c r="J233" s="274"/>
      <c r="K233" s="278"/>
    </row>
    <row r="234" spans="1:11">
      <c r="A234" s="142"/>
      <c r="B234" s="31"/>
      <c r="C234" s="148"/>
      <c r="D234" s="29"/>
      <c r="E234" s="29"/>
      <c r="F234" s="29"/>
      <c r="G234" s="29"/>
      <c r="H234" s="148"/>
      <c r="I234" s="29"/>
      <c r="J234" s="148"/>
      <c r="K234" s="219" t="s">
        <v>145</v>
      </c>
    </row>
    <row r="235" spans="1:11">
      <c r="A235" s="142"/>
      <c r="B235" s="31"/>
      <c r="C235" s="148"/>
      <c r="D235" s="29"/>
      <c r="E235" s="29"/>
      <c r="F235" s="29"/>
      <c r="G235" s="29"/>
      <c r="H235" s="148"/>
      <c r="I235" s="29"/>
      <c r="J235" s="148"/>
      <c r="K235" s="29"/>
    </row>
    <row r="236" spans="1:11">
      <c r="A236" s="142"/>
      <c r="B236" s="279" t="s">
        <v>7</v>
      </c>
      <c r="C236" s="142"/>
      <c r="D236" s="32" t="s">
        <v>89</v>
      </c>
      <c r="E236" s="29"/>
      <c r="F236" s="29"/>
      <c r="G236" s="29"/>
      <c r="H236" s="147"/>
      <c r="I236" s="140"/>
      <c r="J236" s="259"/>
      <c r="K236" s="281" t="str">
        <f>K3</f>
        <v>For  the 5 months ended 12/31/2024</v>
      </c>
    </row>
    <row r="237" spans="1:11">
      <c r="A237" s="142"/>
      <c r="B237" s="279"/>
      <c r="C237" s="142"/>
      <c r="D237" s="32" t="s">
        <v>118</v>
      </c>
      <c r="E237" s="29"/>
      <c r="F237" s="29"/>
      <c r="G237" s="29"/>
      <c r="H237" s="147"/>
      <c r="I237" s="282"/>
      <c r="J237" s="259"/>
      <c r="K237" s="278"/>
    </row>
    <row r="238" spans="1:11">
      <c r="A238" s="142"/>
      <c r="B238" s="279"/>
      <c r="C238" s="142"/>
      <c r="D238" s="650" t="str">
        <f>D5</f>
        <v>NextEra Energy Transmission MidAtlantic, Inc.</v>
      </c>
      <c r="E238" s="29"/>
      <c r="F238" s="29"/>
      <c r="G238" s="29"/>
      <c r="H238" s="147"/>
      <c r="I238" s="282"/>
      <c r="J238" s="259"/>
      <c r="K238" s="278"/>
    </row>
    <row r="239" spans="1:11">
      <c r="A239" s="763"/>
      <c r="B239" s="763"/>
      <c r="C239" s="763"/>
      <c r="D239" s="763"/>
      <c r="E239" s="763"/>
      <c r="F239" s="763"/>
      <c r="G239" s="763"/>
      <c r="H239" s="763"/>
      <c r="I239" s="763"/>
      <c r="J239" s="763"/>
      <c r="K239" s="763"/>
    </row>
    <row r="240" spans="1:11">
      <c r="A240" s="142"/>
      <c r="B240" s="279"/>
      <c r="C240" s="142"/>
      <c r="D240" s="29"/>
      <c r="E240" s="29"/>
      <c r="F240" s="29"/>
      <c r="G240" s="29"/>
      <c r="H240" s="147"/>
      <c r="I240" s="282"/>
      <c r="J240" s="259"/>
      <c r="K240" s="278"/>
    </row>
    <row r="241" spans="1:11">
      <c r="A241" s="142"/>
      <c r="B241" s="28" t="s">
        <v>70</v>
      </c>
      <c r="C241" s="142"/>
      <c r="D241" s="29"/>
      <c r="E241" s="29"/>
      <c r="F241" s="29"/>
      <c r="G241" s="29"/>
      <c r="H241" s="147"/>
      <c r="I241" s="29"/>
      <c r="J241" s="147"/>
      <c r="K241" s="29"/>
    </row>
    <row r="242" spans="1:11">
      <c r="A242" s="142"/>
      <c r="B242" s="283" t="s">
        <v>146</v>
      </c>
      <c r="C242" s="142"/>
      <c r="D242" s="29"/>
      <c r="E242" s="29"/>
      <c r="F242" s="29"/>
      <c r="G242" s="29"/>
      <c r="H242" s="147"/>
      <c r="I242" s="29"/>
      <c r="J242" s="147"/>
      <c r="K242" s="29"/>
    </row>
    <row r="243" spans="1:11">
      <c r="A243" s="142" t="s">
        <v>71</v>
      </c>
      <c r="B243" s="28"/>
      <c r="C243" s="147"/>
      <c r="D243" s="29"/>
      <c r="E243" s="29"/>
      <c r="F243" s="29"/>
      <c r="G243" s="29"/>
      <c r="H243" s="147"/>
      <c r="I243" s="29"/>
      <c r="J243" s="147"/>
      <c r="K243" s="29"/>
    </row>
    <row r="244" spans="1:11" ht="13.5" thickBot="1">
      <c r="A244" s="33" t="s">
        <v>72</v>
      </c>
      <c r="B244" s="764"/>
      <c r="C244" s="764"/>
      <c r="D244" s="284"/>
      <c r="E244" s="284"/>
      <c r="F244" s="284"/>
      <c r="G244" s="284"/>
      <c r="H244" s="285"/>
      <c r="I244" s="284"/>
      <c r="J244" s="285"/>
      <c r="K244" s="284"/>
    </row>
    <row r="245" spans="1:11">
      <c r="A245" s="317" t="s">
        <v>225</v>
      </c>
      <c r="B245" s="753" t="s">
        <v>584</v>
      </c>
      <c r="C245" s="753"/>
      <c r="D245" s="753"/>
      <c r="E245" s="753"/>
      <c r="F245" s="753"/>
      <c r="G245" s="753"/>
      <c r="H245" s="753"/>
      <c r="I245" s="753"/>
      <c r="J245" s="753"/>
      <c r="K245" s="753"/>
    </row>
    <row r="246" spans="1:11" ht="29.25" customHeight="1">
      <c r="A246" s="317" t="s">
        <v>226</v>
      </c>
      <c r="B246" s="753" t="s">
        <v>551</v>
      </c>
      <c r="C246" s="753"/>
      <c r="D246" s="753"/>
      <c r="E246" s="753"/>
      <c r="F246" s="753"/>
      <c r="G246" s="753"/>
      <c r="H246" s="753"/>
      <c r="I246" s="753"/>
      <c r="J246" s="753"/>
      <c r="K246" s="753"/>
    </row>
    <row r="247" spans="1:11">
      <c r="A247" s="317" t="s">
        <v>75</v>
      </c>
      <c r="B247" s="753" t="s">
        <v>80</v>
      </c>
      <c r="C247" s="753"/>
      <c r="D247" s="753"/>
      <c r="E247" s="753"/>
      <c r="F247" s="753"/>
      <c r="G247" s="753"/>
      <c r="H247" s="753"/>
      <c r="I247" s="753"/>
      <c r="J247" s="753"/>
      <c r="K247" s="753"/>
    </row>
    <row r="248" spans="1:11" ht="29.25" customHeight="1">
      <c r="A248" s="317" t="s">
        <v>76</v>
      </c>
      <c r="B248" s="753" t="s">
        <v>403</v>
      </c>
      <c r="C248" s="753"/>
      <c r="D248" s="753"/>
      <c r="E248" s="753"/>
      <c r="F248" s="753"/>
      <c r="G248" s="753"/>
      <c r="H248" s="753"/>
      <c r="I248" s="753"/>
      <c r="J248" s="753"/>
      <c r="K248" s="753"/>
    </row>
    <row r="249" spans="1:11" ht="29.25" customHeight="1">
      <c r="A249" s="317" t="s">
        <v>77</v>
      </c>
      <c r="B249" s="753" t="s">
        <v>661</v>
      </c>
      <c r="C249" s="753"/>
      <c r="D249" s="753"/>
      <c r="E249" s="753"/>
      <c r="F249" s="753"/>
      <c r="G249" s="753"/>
      <c r="H249" s="753"/>
      <c r="I249" s="753"/>
      <c r="J249" s="753"/>
      <c r="K249" s="753"/>
    </row>
    <row r="250" spans="1:11" ht="30" customHeight="1">
      <c r="A250" s="317" t="s">
        <v>78</v>
      </c>
      <c r="B250" s="753" t="s">
        <v>147</v>
      </c>
      <c r="C250" s="753"/>
      <c r="D250" s="753"/>
      <c r="E250" s="753"/>
      <c r="F250" s="753"/>
      <c r="G250" s="753"/>
      <c r="H250" s="753"/>
      <c r="I250" s="753"/>
      <c r="J250" s="753"/>
      <c r="K250" s="753"/>
    </row>
    <row r="251" spans="1:11" ht="45.75" customHeight="1">
      <c r="A251" s="753" t="s">
        <v>79</v>
      </c>
      <c r="B251" s="753" t="s">
        <v>816</v>
      </c>
      <c r="C251" s="753"/>
      <c r="D251" s="753"/>
      <c r="E251" s="753"/>
      <c r="F251" s="753"/>
      <c r="G251" s="753"/>
      <c r="H251" s="753"/>
      <c r="I251" s="753"/>
      <c r="J251" s="753"/>
      <c r="K251" s="753"/>
    </row>
    <row r="252" spans="1:11">
      <c r="A252" s="753"/>
      <c r="B252" s="361" t="s">
        <v>84</v>
      </c>
      <c r="C252" s="361" t="s">
        <v>85</v>
      </c>
      <c r="D252" s="672">
        <v>0.21</v>
      </c>
      <c r="E252" s="361"/>
      <c r="F252" s="361"/>
      <c r="G252" s="361"/>
      <c r="H252" s="361"/>
      <c r="I252" s="361"/>
      <c r="J252" s="361"/>
      <c r="K252" s="361"/>
    </row>
    <row r="253" spans="1:11">
      <c r="A253" s="753"/>
      <c r="B253" s="361"/>
      <c r="C253" s="361" t="s">
        <v>86</v>
      </c>
      <c r="D253" s="674">
        <v>4.9000000000000002E-2</v>
      </c>
      <c r="E253" s="361" t="s">
        <v>148</v>
      </c>
      <c r="F253" s="361"/>
      <c r="G253" s="361"/>
      <c r="H253" s="361"/>
      <c r="I253" s="361"/>
      <c r="J253" s="361"/>
      <c r="K253" s="361"/>
    </row>
    <row r="254" spans="1:11">
      <c r="A254" s="753"/>
      <c r="B254" s="361"/>
      <c r="C254" s="361" t="s">
        <v>87</v>
      </c>
      <c r="D254" s="673">
        <v>0</v>
      </c>
      <c r="E254" s="361" t="s">
        <v>149</v>
      </c>
      <c r="F254" s="361"/>
      <c r="G254" s="361"/>
      <c r="H254" s="361"/>
      <c r="I254" s="361"/>
      <c r="J254" s="361"/>
      <c r="K254" s="361"/>
    </row>
    <row r="255" spans="1:11">
      <c r="A255" s="753"/>
      <c r="B255" s="361"/>
      <c r="C255" s="361"/>
      <c r="D255" s="594"/>
      <c r="E255" s="361"/>
      <c r="F255" s="361"/>
      <c r="G255" s="361"/>
      <c r="H255" s="361"/>
      <c r="I255" s="361"/>
      <c r="J255" s="361"/>
      <c r="K255" s="361"/>
    </row>
    <row r="256" spans="1:11" ht="19.5" customHeight="1">
      <c r="A256" s="317" t="s">
        <v>81</v>
      </c>
      <c r="B256" s="753" t="s">
        <v>151</v>
      </c>
      <c r="C256" s="753"/>
      <c r="D256" s="753"/>
      <c r="E256" s="753"/>
      <c r="F256" s="753"/>
      <c r="G256" s="753"/>
      <c r="H256" s="753"/>
      <c r="I256" s="753"/>
      <c r="J256" s="753"/>
      <c r="K256" s="753"/>
    </row>
    <row r="257" spans="1:11" ht="31.5" customHeight="1">
      <c r="A257" s="317" t="s">
        <v>82</v>
      </c>
      <c r="B257" s="753" t="s">
        <v>152</v>
      </c>
      <c r="C257" s="753"/>
      <c r="D257" s="753"/>
      <c r="E257" s="753"/>
      <c r="F257" s="753"/>
      <c r="G257" s="753"/>
      <c r="H257" s="753"/>
      <c r="I257" s="753"/>
      <c r="J257" s="753"/>
      <c r="K257" s="753"/>
    </row>
    <row r="258" spans="1:11">
      <c r="A258" s="317" t="s">
        <v>83</v>
      </c>
      <c r="B258" s="753" t="s">
        <v>88</v>
      </c>
      <c r="C258" s="753"/>
      <c r="D258" s="753"/>
      <c r="E258" s="753"/>
      <c r="F258" s="753"/>
      <c r="G258" s="753"/>
      <c r="H258" s="753"/>
      <c r="I258" s="753"/>
      <c r="J258" s="753"/>
      <c r="K258" s="753"/>
    </row>
    <row r="259" spans="1:11">
      <c r="A259" s="317" t="s">
        <v>120</v>
      </c>
      <c r="B259" s="753" t="s">
        <v>237</v>
      </c>
      <c r="C259" s="753"/>
      <c r="D259" s="753"/>
      <c r="E259" s="753"/>
      <c r="F259" s="753"/>
      <c r="G259" s="753"/>
      <c r="H259" s="753"/>
      <c r="I259" s="753"/>
      <c r="J259" s="753"/>
      <c r="K259" s="753"/>
    </row>
    <row r="260" spans="1:11">
      <c r="A260" s="317" t="s">
        <v>227</v>
      </c>
      <c r="B260" s="753" t="s">
        <v>488</v>
      </c>
      <c r="C260" s="753"/>
      <c r="D260" s="753"/>
      <c r="E260" s="753"/>
      <c r="F260" s="753"/>
      <c r="G260" s="753"/>
      <c r="H260" s="753"/>
      <c r="I260" s="753"/>
      <c r="J260" s="753"/>
      <c r="K260" s="753"/>
    </row>
    <row r="261" spans="1:11">
      <c r="A261" s="317" t="s">
        <v>150</v>
      </c>
      <c r="B261" s="753" t="s">
        <v>157</v>
      </c>
      <c r="C261" s="753"/>
      <c r="D261" s="753"/>
      <c r="E261" s="753"/>
      <c r="F261" s="753"/>
      <c r="G261" s="753"/>
      <c r="H261" s="753"/>
      <c r="I261" s="753"/>
      <c r="J261" s="753"/>
      <c r="K261" s="753"/>
    </row>
    <row r="262" spans="1:11">
      <c r="A262" s="317" t="s">
        <v>228</v>
      </c>
      <c r="B262" s="753" t="s">
        <v>436</v>
      </c>
      <c r="C262" s="753"/>
      <c r="D262" s="753"/>
      <c r="E262" s="753"/>
      <c r="F262" s="753"/>
      <c r="G262" s="753"/>
      <c r="H262" s="753"/>
      <c r="I262" s="753"/>
      <c r="J262" s="753"/>
      <c r="K262" s="753"/>
    </row>
    <row r="263" spans="1:11" ht="33.75" customHeight="1">
      <c r="A263" s="317" t="s">
        <v>153</v>
      </c>
      <c r="B263" s="758" t="s">
        <v>652</v>
      </c>
      <c r="C263" s="759"/>
      <c r="D263" s="759"/>
      <c r="E263" s="759"/>
      <c r="F263" s="759"/>
      <c r="G263" s="759"/>
      <c r="H263" s="759"/>
      <c r="I263" s="759"/>
      <c r="J263" s="759"/>
      <c r="K263" s="759"/>
    </row>
    <row r="264" spans="1:11">
      <c r="A264" s="362" t="s">
        <v>154</v>
      </c>
      <c r="B264" s="760" t="s">
        <v>584</v>
      </c>
      <c r="C264" s="761"/>
      <c r="D264" s="761"/>
      <c r="E264" s="761"/>
      <c r="F264" s="761"/>
      <c r="G264" s="761"/>
      <c r="H264" s="761"/>
      <c r="I264" s="761"/>
      <c r="J264" s="761"/>
      <c r="K264" s="761"/>
    </row>
    <row r="265" spans="1:11" ht="28.5" customHeight="1">
      <c r="A265" s="363" t="s">
        <v>155</v>
      </c>
      <c r="B265" s="754" t="s">
        <v>840</v>
      </c>
      <c r="C265" s="754"/>
      <c r="D265" s="754"/>
      <c r="E265" s="754"/>
      <c r="F265" s="754"/>
      <c r="G265" s="754"/>
      <c r="H265" s="754"/>
      <c r="I265" s="754"/>
      <c r="J265" s="754"/>
      <c r="K265" s="754"/>
    </row>
    <row r="266" spans="1:11" s="297" customFormat="1">
      <c r="A266" s="363" t="s">
        <v>156</v>
      </c>
      <c r="B266" s="756" t="s">
        <v>684</v>
      </c>
      <c r="C266" s="756"/>
      <c r="D266" s="756"/>
      <c r="E266" s="756"/>
      <c r="F266" s="756"/>
      <c r="G266" s="756"/>
      <c r="H266" s="756"/>
      <c r="I266" s="756"/>
      <c r="J266" s="756"/>
      <c r="K266" s="756"/>
    </row>
    <row r="267" spans="1:11" ht="18.75" customHeight="1">
      <c r="A267" s="363" t="s">
        <v>158</v>
      </c>
      <c r="B267" s="755" t="s">
        <v>653</v>
      </c>
      <c r="C267" s="755"/>
      <c r="D267" s="755"/>
      <c r="E267" s="755"/>
      <c r="F267" s="755"/>
      <c r="G267" s="755"/>
      <c r="H267" s="755"/>
      <c r="I267" s="755"/>
      <c r="J267" s="755"/>
      <c r="K267" s="755"/>
    </row>
    <row r="268" spans="1:11" s="14" customFormat="1" ht="29.25" customHeight="1">
      <c r="A268" s="363" t="s">
        <v>159</v>
      </c>
      <c r="B268" s="757" t="s">
        <v>805</v>
      </c>
      <c r="C268" s="757"/>
      <c r="D268" s="757"/>
      <c r="E268" s="757"/>
      <c r="F268" s="757"/>
      <c r="G268" s="757"/>
      <c r="H268" s="757"/>
      <c r="I268" s="757"/>
      <c r="J268" s="757"/>
      <c r="K268" s="757"/>
    </row>
    <row r="269" spans="1:11" s="14" customFormat="1">
      <c r="A269" s="363" t="s">
        <v>263</v>
      </c>
      <c r="B269" s="393" t="s">
        <v>443</v>
      </c>
      <c r="C269" s="364"/>
      <c r="D269" s="364"/>
      <c r="E269" s="364"/>
      <c r="F269" s="364"/>
      <c r="G269" s="364"/>
      <c r="H269" s="365"/>
      <c r="I269" s="366"/>
      <c r="J269" s="367"/>
      <c r="K269" s="368"/>
    </row>
    <row r="270" spans="1:11" s="14" customFormat="1">
      <c r="A270" s="369" t="s">
        <v>350</v>
      </c>
      <c r="B270" s="369" t="s">
        <v>435</v>
      </c>
      <c r="C270" s="369"/>
      <c r="D270" s="369"/>
      <c r="E270" s="369"/>
      <c r="F270" s="369"/>
      <c r="G270" s="369"/>
      <c r="H270" s="369"/>
      <c r="I270" s="369"/>
      <c r="J270" s="369"/>
      <c r="K270" s="369"/>
    </row>
    <row r="271" spans="1:11">
      <c r="A271" s="15" t="s">
        <v>427</v>
      </c>
      <c r="B271" s="15" t="s">
        <v>445</v>
      </c>
    </row>
    <row r="272" spans="1:11" ht="14.5">
      <c r="A272" s="505" t="s">
        <v>496</v>
      </c>
      <c r="B272" s="297" t="s">
        <v>685</v>
      </c>
    </row>
    <row r="273" spans="1:2">
      <c r="A273" s="15" t="s">
        <v>833</v>
      </c>
      <c r="B273" s="663" t="s">
        <v>831</v>
      </c>
    </row>
    <row r="274" spans="1:2">
      <c r="B274" s="663" t="s">
        <v>832</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57:K57"/>
    <mergeCell ref="A114:K114"/>
    <mergeCell ref="A180:K180"/>
    <mergeCell ref="B250:K250"/>
    <mergeCell ref="A239:K239"/>
    <mergeCell ref="B244:C244"/>
    <mergeCell ref="B245:K245"/>
    <mergeCell ref="B246:K246"/>
    <mergeCell ref="B247:K247"/>
    <mergeCell ref="B248:K248"/>
    <mergeCell ref="B249:K249"/>
    <mergeCell ref="B268:K268"/>
    <mergeCell ref="B260:K260"/>
    <mergeCell ref="B261:K261"/>
    <mergeCell ref="B262:K262"/>
    <mergeCell ref="B263:K263"/>
    <mergeCell ref="B264:K264"/>
    <mergeCell ref="A251:A255"/>
    <mergeCell ref="B265:K265"/>
    <mergeCell ref="B267:K267"/>
    <mergeCell ref="B251:K251"/>
    <mergeCell ref="B256:K256"/>
    <mergeCell ref="B257:K257"/>
    <mergeCell ref="B258:K258"/>
    <mergeCell ref="B259:K259"/>
    <mergeCell ref="B266:K266"/>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2" max="10" man="1"/>
  </rowBreaks>
  <customProperties>
    <customPr name="_pios_id" r:id="rId3"/>
  </customProperties>
  <ignoredErrors>
    <ignoredError sqref="C1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U109"/>
  <sheetViews>
    <sheetView topLeftCell="A37" zoomScale="85" zoomScaleNormal="85" zoomScaleSheetLayoutView="80" workbookViewId="0">
      <selection activeCell="X65" sqref="X65:Z71"/>
    </sheetView>
  </sheetViews>
  <sheetFormatPr defaultColWidth="8.765625" defaultRowHeight="13"/>
  <cols>
    <col min="1" max="1" width="6" style="25" customWidth="1"/>
    <col min="2" max="2" width="1.4609375" style="25" customWidth="1"/>
    <col min="3" max="3" width="36" style="25" customWidth="1"/>
    <col min="4" max="4" width="13.765625" style="25" customWidth="1"/>
    <col min="5" max="5" width="17.53515625" style="25" customWidth="1"/>
    <col min="6" max="6" width="13.07421875" style="25" customWidth="1"/>
    <col min="7" max="7" width="14.4609375" style="25" customWidth="1"/>
    <col min="8" max="8" width="16.23046875" style="25" customWidth="1"/>
    <col min="9" max="9" width="13.765625" style="25" customWidth="1"/>
    <col min="10" max="10" width="14.4609375" style="25" customWidth="1"/>
    <col min="11" max="11" width="13.53515625" style="25" customWidth="1"/>
    <col min="12" max="13" width="15.765625" style="25" customWidth="1"/>
    <col min="14" max="15" width="14.4609375" style="25" customWidth="1"/>
    <col min="16" max="16" width="12.765625" style="25" customWidth="1"/>
    <col min="17" max="17" width="13.765625" style="25" customWidth="1"/>
    <col min="18" max="18" width="9.23046875" style="25" customWidth="1"/>
    <col min="19" max="19" width="13" style="25" customWidth="1"/>
    <col min="20" max="20" width="11.23046875" style="52" bestFit="1" customWidth="1"/>
    <col min="21" max="23" width="8.765625" style="25"/>
    <col min="24" max="25" width="10" style="25" bestFit="1" customWidth="1"/>
    <col min="26" max="16384" width="8.765625" style="25"/>
  </cols>
  <sheetData>
    <row r="1" spans="1:21">
      <c r="Q1" s="56"/>
    </row>
    <row r="2" spans="1:21">
      <c r="Q2" s="56"/>
    </row>
    <row r="4" spans="1:21">
      <c r="Q4" s="56"/>
    </row>
    <row r="5" spans="1:21">
      <c r="D5" s="19"/>
      <c r="E5" s="19"/>
      <c r="F5" s="19"/>
      <c r="G5" s="20" t="s">
        <v>231</v>
      </c>
      <c r="H5" s="19"/>
      <c r="I5" s="19"/>
      <c r="J5" s="19"/>
      <c r="K5" s="24"/>
      <c r="L5" s="57"/>
      <c r="M5" s="58"/>
      <c r="N5" s="58"/>
      <c r="O5" s="58"/>
      <c r="P5" s="58"/>
      <c r="Q5" s="58"/>
      <c r="R5" s="26"/>
      <c r="S5" s="26" t="s">
        <v>683</v>
      </c>
      <c r="T5" s="548"/>
      <c r="U5" s="26"/>
    </row>
    <row r="6" spans="1:21">
      <c r="D6" s="19"/>
      <c r="E6" s="22" t="s">
        <v>8</v>
      </c>
      <c r="F6" s="22"/>
      <c r="G6" s="20" t="s">
        <v>230</v>
      </c>
      <c r="H6" s="22"/>
      <c r="I6" s="22"/>
      <c r="J6" s="22"/>
      <c r="K6" s="24"/>
      <c r="P6" s="26"/>
      <c r="Q6" s="24"/>
      <c r="R6" s="26"/>
      <c r="S6" s="60"/>
      <c r="T6" s="548"/>
      <c r="U6" s="26"/>
    </row>
    <row r="7" spans="1:21">
      <c r="C7" s="26"/>
      <c r="D7" s="26"/>
      <c r="E7" s="26"/>
      <c r="F7" s="26"/>
      <c r="G7" s="650" t="str">
        <f>'Attachment H'!$D$5</f>
        <v>NextEra Energy Transmission MidAtlantic, Inc.</v>
      </c>
      <c r="H7" s="26"/>
      <c r="I7" s="26"/>
      <c r="J7" s="26"/>
      <c r="K7" s="26"/>
      <c r="P7" s="26"/>
      <c r="Q7" s="26"/>
      <c r="R7" s="26"/>
      <c r="S7" s="59"/>
      <c r="T7" s="548"/>
      <c r="U7" s="26"/>
    </row>
    <row r="8" spans="1:21">
      <c r="A8" s="20"/>
      <c r="C8" s="26"/>
      <c r="D8" s="26"/>
      <c r="E8" s="26"/>
      <c r="F8" s="26"/>
      <c r="H8" s="26"/>
      <c r="I8" s="26"/>
      <c r="J8" s="26"/>
      <c r="K8" s="26"/>
      <c r="L8" s="26"/>
      <c r="M8" s="26"/>
      <c r="N8" s="26"/>
      <c r="O8" s="26"/>
      <c r="P8" s="26"/>
      <c r="Q8" s="26"/>
      <c r="R8" s="26"/>
      <c r="S8" s="59"/>
      <c r="T8" s="548"/>
      <c r="U8" s="26"/>
    </row>
    <row r="9" spans="1:21">
      <c r="A9" s="20"/>
      <c r="C9" s="26"/>
      <c r="D9" s="26"/>
      <c r="E9" s="26"/>
      <c r="F9" s="26"/>
      <c r="G9" s="61"/>
      <c r="H9" s="26"/>
      <c r="I9" s="26"/>
      <c r="J9" s="26"/>
      <c r="K9" s="26"/>
      <c r="L9" s="26"/>
      <c r="M9" s="26"/>
      <c r="N9" s="26"/>
      <c r="O9" s="26"/>
      <c r="P9" s="26"/>
      <c r="Q9" s="26"/>
      <c r="R9" s="26"/>
      <c r="S9" s="59"/>
      <c r="T9" s="548"/>
      <c r="U9" s="26"/>
    </row>
    <row r="10" spans="1:21">
      <c r="A10" s="20"/>
      <c r="C10" s="26" t="s">
        <v>449</v>
      </c>
      <c r="D10" s="26"/>
      <c r="E10" s="26"/>
      <c r="F10" s="26"/>
      <c r="G10" s="61"/>
      <c r="H10" s="26"/>
      <c r="I10" s="26"/>
      <c r="J10" s="26"/>
      <c r="K10" s="26"/>
      <c r="L10" s="26"/>
      <c r="M10" s="26"/>
      <c r="N10" s="26"/>
      <c r="O10" s="26"/>
      <c r="P10" s="26"/>
      <c r="Q10" s="26"/>
      <c r="R10" s="26"/>
      <c r="S10" s="59"/>
      <c r="T10" s="548"/>
      <c r="U10" s="26"/>
    </row>
    <row r="11" spans="1:21">
      <c r="A11" s="20"/>
      <c r="C11" s="26"/>
      <c r="D11" s="26"/>
      <c r="E11" s="26"/>
      <c r="F11" s="26"/>
      <c r="G11" s="61"/>
      <c r="L11" s="26"/>
      <c r="M11" s="26"/>
      <c r="N11" s="26"/>
      <c r="O11" s="26"/>
      <c r="P11" s="26"/>
      <c r="Q11" s="26"/>
      <c r="R11" s="26"/>
      <c r="S11" s="26"/>
      <c r="T11" s="454"/>
      <c r="U11" s="26"/>
    </row>
    <row r="12" spans="1:21">
      <c r="A12" s="20"/>
      <c r="C12" s="26"/>
      <c r="D12" s="26"/>
      <c r="E12" s="26"/>
      <c r="F12" s="26"/>
      <c r="G12" s="26"/>
      <c r="L12" s="62"/>
      <c r="M12" s="62"/>
      <c r="N12" s="62"/>
      <c r="O12" s="62"/>
      <c r="P12" s="26"/>
      <c r="Q12" s="26"/>
      <c r="R12" s="26"/>
      <c r="S12" s="26"/>
      <c r="T12" s="454"/>
      <c r="U12" s="26"/>
    </row>
    <row r="13" spans="1:21">
      <c r="C13" s="63" t="s">
        <v>9</v>
      </c>
      <c r="D13" s="63"/>
      <c r="E13" s="63" t="s">
        <v>10</v>
      </c>
      <c r="F13" s="63"/>
      <c r="I13" s="63" t="s">
        <v>11</v>
      </c>
      <c r="L13" s="64" t="s">
        <v>12</v>
      </c>
      <c r="M13" s="64"/>
      <c r="N13" s="64"/>
      <c r="O13" s="64"/>
      <c r="P13" s="22"/>
      <c r="Q13" s="64"/>
      <c r="R13" s="22"/>
      <c r="S13" s="64"/>
      <c r="U13" s="65"/>
    </row>
    <row r="14" spans="1:21">
      <c r="C14" s="65"/>
      <c r="D14" s="65"/>
      <c r="E14" s="66" t="s">
        <v>447</v>
      </c>
      <c r="F14" s="66"/>
      <c r="I14" s="22"/>
      <c r="P14" s="22"/>
      <c r="R14" s="22"/>
      <c r="S14" s="63"/>
      <c r="T14" s="119"/>
      <c r="U14" s="65"/>
    </row>
    <row r="15" spans="1:21">
      <c r="A15" s="20" t="s">
        <v>14</v>
      </c>
      <c r="C15" s="65"/>
      <c r="D15" s="65"/>
      <c r="E15" s="67" t="s">
        <v>24</v>
      </c>
      <c r="F15" s="67"/>
      <c r="I15" s="68" t="s">
        <v>23</v>
      </c>
      <c r="L15" s="68" t="s">
        <v>20</v>
      </c>
      <c r="M15" s="68"/>
      <c r="N15" s="68"/>
      <c r="O15" s="68"/>
      <c r="P15" s="22"/>
      <c r="R15" s="26"/>
      <c r="S15" s="69"/>
      <c r="T15" s="119"/>
      <c r="U15" s="65"/>
    </row>
    <row r="16" spans="1:21">
      <c r="A16" s="20" t="s">
        <v>16</v>
      </c>
      <c r="C16" s="70"/>
      <c r="D16" s="70"/>
      <c r="E16" s="22"/>
      <c r="F16" s="22"/>
      <c r="I16" s="22"/>
      <c r="L16" s="22"/>
      <c r="M16" s="22"/>
      <c r="N16" s="22"/>
      <c r="O16" s="22"/>
      <c r="P16" s="22"/>
      <c r="Q16" s="22"/>
      <c r="R16" s="26"/>
      <c r="S16" s="22"/>
      <c r="U16" s="65"/>
    </row>
    <row r="17" spans="1:21">
      <c r="A17" s="71"/>
      <c r="C17" s="65"/>
      <c r="D17" s="65"/>
      <c r="E17" s="22"/>
      <c r="F17" s="22"/>
      <c r="I17" s="22"/>
      <c r="L17" s="22"/>
      <c r="M17" s="22"/>
      <c r="N17" s="22"/>
      <c r="O17" s="22"/>
      <c r="P17" s="22"/>
      <c r="Q17" s="22"/>
      <c r="R17" s="26"/>
      <c r="S17" s="22"/>
      <c r="U17" s="65"/>
    </row>
    <row r="18" spans="1:21">
      <c r="A18" s="23">
        <v>1</v>
      </c>
      <c r="C18" s="65" t="s">
        <v>160</v>
      </c>
      <c r="D18" s="65"/>
      <c r="E18" s="72" t="s">
        <v>720</v>
      </c>
      <c r="F18" s="23"/>
      <c r="I18" s="52">
        <f>+'Attachment H'!I64</f>
        <v>29284796.645384613</v>
      </c>
      <c r="P18" s="22"/>
      <c r="Q18" s="22"/>
      <c r="R18" s="26"/>
      <c r="S18" s="22"/>
      <c r="U18" s="65"/>
    </row>
    <row r="19" spans="1:21">
      <c r="A19" s="23">
        <v>2</v>
      </c>
      <c r="C19" s="65" t="s">
        <v>161</v>
      </c>
      <c r="D19" s="65"/>
      <c r="E19" s="72" t="s">
        <v>589</v>
      </c>
      <c r="F19" s="23"/>
      <c r="I19" s="52">
        <f>+'Attachment H'!I80+'Attachment H'!I93+'Attachment H'!I95</f>
        <v>32622798.854615383</v>
      </c>
      <c r="P19" s="22"/>
      <c r="Q19" s="22"/>
      <c r="R19" s="26"/>
      <c r="S19" s="22"/>
      <c r="U19" s="65"/>
    </row>
    <row r="20" spans="1:21">
      <c r="A20" s="23"/>
      <c r="E20" s="72"/>
      <c r="F20" s="23"/>
      <c r="P20" s="22"/>
      <c r="Q20" s="22"/>
      <c r="R20" s="26"/>
      <c r="S20" s="22"/>
      <c r="U20" s="65"/>
    </row>
    <row r="21" spans="1:21">
      <c r="A21" s="23"/>
      <c r="C21" s="65" t="s">
        <v>162</v>
      </c>
      <c r="D21" s="65"/>
      <c r="E21" s="72"/>
      <c r="F21" s="23"/>
      <c r="I21" s="22"/>
      <c r="L21" s="22"/>
      <c r="M21" s="22"/>
      <c r="N21" s="22"/>
      <c r="O21" s="22"/>
      <c r="P21" s="22"/>
      <c r="Q21" s="22"/>
      <c r="R21" s="22"/>
      <c r="S21" s="22"/>
      <c r="U21" s="65"/>
    </row>
    <row r="22" spans="1:21">
      <c r="A22" s="23">
        <v>3</v>
      </c>
      <c r="C22" s="65" t="s">
        <v>163</v>
      </c>
      <c r="D22" s="65"/>
      <c r="E22" s="72" t="s">
        <v>3</v>
      </c>
      <c r="F22" s="23"/>
      <c r="I22" s="73">
        <f>+'Attachment H'!I134</f>
        <v>5626386.8600000013</v>
      </c>
      <c r="P22" s="22"/>
      <c r="Q22" s="22"/>
      <c r="R22" s="22"/>
      <c r="S22" s="22"/>
      <c r="U22" s="65"/>
    </row>
    <row r="23" spans="1:21">
      <c r="A23" s="23">
        <v>4</v>
      </c>
      <c r="C23" s="65" t="s">
        <v>164</v>
      </c>
      <c r="D23" s="65"/>
      <c r="E23" s="72" t="s">
        <v>165</v>
      </c>
      <c r="F23" s="23"/>
      <c r="I23" s="549">
        <f>IF(I18=0,0,I22/I18)</f>
        <v>0.19212654703158882</v>
      </c>
      <c r="L23" s="550">
        <f>I23</f>
        <v>0.19212654703158882</v>
      </c>
      <c r="M23" s="74"/>
      <c r="N23" s="74"/>
      <c r="O23" s="74"/>
      <c r="P23" s="22"/>
      <c r="Q23" s="75"/>
      <c r="R23" s="76"/>
      <c r="S23" s="77"/>
      <c r="U23" s="65"/>
    </row>
    <row r="24" spans="1:21">
      <c r="A24" s="23"/>
      <c r="C24" s="65"/>
      <c r="D24" s="65"/>
      <c r="E24" s="72"/>
      <c r="F24" s="23"/>
      <c r="I24" s="78"/>
      <c r="L24" s="74"/>
      <c r="M24" s="74"/>
      <c r="N24" s="74"/>
      <c r="O24" s="74"/>
      <c r="P24" s="22"/>
      <c r="Q24" s="75"/>
      <c r="R24" s="76"/>
      <c r="S24" s="77"/>
      <c r="U24" s="65"/>
    </row>
    <row r="25" spans="1:21">
      <c r="A25" s="64"/>
      <c r="C25" s="65" t="s">
        <v>585</v>
      </c>
      <c r="D25" s="65"/>
      <c r="E25" s="289"/>
      <c r="F25" s="55"/>
      <c r="I25" s="22"/>
      <c r="L25" s="22"/>
      <c r="M25" s="22"/>
      <c r="N25" s="22"/>
      <c r="O25" s="22"/>
      <c r="P25" s="22"/>
      <c r="Q25" s="75"/>
      <c r="R25" s="76"/>
      <c r="S25" s="77"/>
      <c r="U25" s="65"/>
    </row>
    <row r="26" spans="1:21">
      <c r="A26" s="64" t="s">
        <v>166</v>
      </c>
      <c r="C26" s="65" t="s">
        <v>587</v>
      </c>
      <c r="D26" s="65"/>
      <c r="E26" s="72" t="s">
        <v>4</v>
      </c>
      <c r="F26" s="23"/>
      <c r="I26" s="73">
        <f>+'Attachment H'!I138+'Attachment H'!I139</f>
        <v>49.3</v>
      </c>
      <c r="P26" s="22"/>
      <c r="Q26" s="75"/>
      <c r="R26" s="76"/>
      <c r="S26" s="77"/>
      <c r="U26" s="65"/>
    </row>
    <row r="27" spans="1:21">
      <c r="A27" s="64" t="s">
        <v>167</v>
      </c>
      <c r="C27" s="65" t="s">
        <v>586</v>
      </c>
      <c r="D27" s="65"/>
      <c r="E27" s="72" t="s">
        <v>168</v>
      </c>
      <c r="F27" s="23"/>
      <c r="I27" s="53">
        <f>IF(I26=0,0,I26/I18)</f>
        <v>1.6834673840144234E-6</v>
      </c>
      <c r="J27" s="53"/>
      <c r="K27" s="53"/>
      <c r="L27" s="79">
        <f>I27</f>
        <v>1.6834673840144234E-6</v>
      </c>
      <c r="M27" s="74"/>
      <c r="N27" s="74"/>
      <c r="O27" s="74"/>
      <c r="P27" s="22"/>
      <c r="Q27" s="75"/>
      <c r="R27" s="76"/>
      <c r="S27" s="77"/>
      <c r="U27" s="65"/>
    </row>
    <row r="28" spans="1:21">
      <c r="A28" s="23"/>
      <c r="C28" s="65"/>
      <c r="D28" s="65"/>
      <c r="E28" s="72"/>
      <c r="F28" s="23"/>
      <c r="I28" s="53"/>
      <c r="J28" s="53"/>
      <c r="K28" s="53"/>
      <c r="L28" s="79"/>
      <c r="M28" s="74"/>
      <c r="N28" s="74"/>
      <c r="O28" s="74"/>
      <c r="P28" s="22"/>
      <c r="Q28" s="75"/>
      <c r="R28" s="76"/>
      <c r="S28" s="77"/>
      <c r="U28" s="65"/>
    </row>
    <row r="29" spans="1:21">
      <c r="A29" s="64"/>
      <c r="C29" s="65" t="s">
        <v>169</v>
      </c>
      <c r="D29" s="65"/>
      <c r="E29" s="289"/>
      <c r="F29" s="55"/>
      <c r="I29" s="53"/>
      <c r="J29" s="53"/>
      <c r="K29" s="53"/>
      <c r="L29" s="53"/>
      <c r="M29" s="22"/>
      <c r="N29" s="22"/>
      <c r="O29" s="22"/>
      <c r="P29" s="22"/>
      <c r="Q29" s="22"/>
      <c r="R29" s="22"/>
      <c r="S29" s="22"/>
      <c r="U29" s="65"/>
    </row>
    <row r="30" spans="1:21">
      <c r="A30" s="64" t="s">
        <v>170</v>
      </c>
      <c r="C30" s="65" t="s">
        <v>171</v>
      </c>
      <c r="D30" s="65"/>
      <c r="E30" s="72" t="s">
        <v>561</v>
      </c>
      <c r="F30" s="23"/>
      <c r="I30" s="53">
        <f>+'Attachment H'!I152</f>
        <v>0</v>
      </c>
      <c r="J30" s="53"/>
      <c r="K30" s="53"/>
      <c r="L30" s="53"/>
      <c r="P30" s="22"/>
      <c r="Q30" s="69"/>
      <c r="R30" s="22"/>
      <c r="S30" s="23"/>
      <c r="T30" s="119"/>
      <c r="U30" s="65"/>
    </row>
    <row r="31" spans="1:21">
      <c r="A31" s="64" t="s">
        <v>172</v>
      </c>
      <c r="C31" s="65" t="s">
        <v>173</v>
      </c>
      <c r="D31" s="65"/>
      <c r="E31" s="72" t="s">
        <v>174</v>
      </c>
      <c r="F31" s="23"/>
      <c r="I31" s="53">
        <f>IF(I30=0,0,I30/I18)</f>
        <v>0</v>
      </c>
      <c r="J31" s="53"/>
      <c r="K31" s="53"/>
      <c r="L31" s="79">
        <f>I31</f>
        <v>0</v>
      </c>
      <c r="M31" s="74"/>
      <c r="N31" s="74"/>
      <c r="O31" s="74"/>
      <c r="P31" s="22"/>
      <c r="Q31" s="75"/>
      <c r="R31" s="22"/>
      <c r="S31" s="77"/>
      <c r="T31" s="119"/>
      <c r="U31" s="65"/>
    </row>
    <row r="32" spans="1:21">
      <c r="A32" s="64"/>
      <c r="C32" s="65"/>
      <c r="D32" s="65"/>
      <c r="E32" s="72"/>
      <c r="F32" s="23"/>
      <c r="I32" s="22"/>
      <c r="L32" s="22"/>
      <c r="M32" s="22"/>
      <c r="N32" s="22"/>
      <c r="O32" s="22"/>
      <c r="P32" s="22"/>
      <c r="U32" s="65"/>
    </row>
    <row r="33" spans="1:21">
      <c r="A33" s="64" t="s">
        <v>175</v>
      </c>
      <c r="C33" s="65" t="s">
        <v>222</v>
      </c>
      <c r="D33" s="65"/>
      <c r="E33" s="72" t="s">
        <v>5</v>
      </c>
      <c r="F33" s="23"/>
      <c r="I33" s="52">
        <f>-'Attachment H'!I19</f>
        <v>-79992.510000000009</v>
      </c>
      <c r="L33" s="22"/>
      <c r="M33" s="22"/>
      <c r="N33" s="22"/>
      <c r="O33" s="22"/>
      <c r="P33" s="22"/>
      <c r="U33" s="65"/>
    </row>
    <row r="34" spans="1:21">
      <c r="A34" s="64" t="s">
        <v>178</v>
      </c>
      <c r="C34" s="65" t="s">
        <v>552</v>
      </c>
      <c r="D34" s="65"/>
      <c r="E34" s="72" t="s">
        <v>216</v>
      </c>
      <c r="F34" s="23"/>
      <c r="I34" s="80">
        <f>IF(I18=0,0,I33/I18)</f>
        <v>-2.7315371511246983E-3</v>
      </c>
      <c r="L34" s="53">
        <f>+I34</f>
        <v>-2.7315371511246983E-3</v>
      </c>
      <c r="M34" s="22"/>
      <c r="N34" s="22"/>
      <c r="O34" s="22"/>
      <c r="P34" s="22"/>
      <c r="U34" s="65"/>
    </row>
    <row r="35" spans="1:21">
      <c r="A35" s="64"/>
      <c r="C35" s="65"/>
      <c r="D35" s="65"/>
      <c r="E35" s="72"/>
      <c r="F35" s="23"/>
      <c r="I35" s="22"/>
      <c r="L35" s="22"/>
      <c r="M35" s="22"/>
      <c r="N35" s="22"/>
      <c r="O35" s="22"/>
      <c r="P35" s="22"/>
      <c r="U35" s="65"/>
    </row>
    <row r="36" spans="1:21">
      <c r="A36" s="81" t="s">
        <v>179</v>
      </c>
      <c r="B36" s="82"/>
      <c r="C36" s="70" t="s">
        <v>176</v>
      </c>
      <c r="D36" s="70"/>
      <c r="E36" s="83" t="s">
        <v>217</v>
      </c>
      <c r="F36" s="66"/>
      <c r="I36" s="76"/>
      <c r="L36" s="551">
        <f>L23+L27+L31+L34</f>
        <v>0.18939669334784814</v>
      </c>
      <c r="M36" s="85"/>
      <c r="N36" s="85"/>
      <c r="O36" s="85"/>
      <c r="P36" s="22"/>
      <c r="U36" s="65"/>
    </row>
    <row r="37" spans="1:21">
      <c r="A37" s="64"/>
      <c r="C37" s="65"/>
      <c r="D37" s="65"/>
      <c r="E37" s="72"/>
      <c r="F37" s="23"/>
      <c r="I37" s="22"/>
      <c r="L37" s="22"/>
      <c r="M37" s="22"/>
      <c r="N37" s="22"/>
      <c r="O37" s="22"/>
      <c r="P37" s="22"/>
      <c r="Q37" s="22"/>
      <c r="R37" s="22"/>
      <c r="S37" s="86"/>
      <c r="U37" s="65"/>
    </row>
    <row r="38" spans="1:21">
      <c r="A38" s="64"/>
      <c r="B38" s="87"/>
      <c r="C38" s="22" t="s">
        <v>177</v>
      </c>
      <c r="D38" s="22"/>
      <c r="E38" s="72"/>
      <c r="F38" s="23"/>
      <c r="I38" s="22"/>
      <c r="L38" s="22"/>
      <c r="M38" s="22"/>
      <c r="N38" s="22"/>
      <c r="O38" s="22"/>
      <c r="P38" s="88"/>
      <c r="Q38" s="87"/>
      <c r="T38" s="119"/>
      <c r="U38" s="22" t="s">
        <v>8</v>
      </c>
    </row>
    <row r="39" spans="1:21">
      <c r="A39" s="64" t="s">
        <v>181</v>
      </c>
      <c r="B39" s="87"/>
      <c r="C39" s="22" t="s">
        <v>50</v>
      </c>
      <c r="D39" s="22"/>
      <c r="E39" s="72" t="s">
        <v>562</v>
      </c>
      <c r="F39" s="23"/>
      <c r="I39" s="52">
        <f>+'Attachment H'!I167</f>
        <v>760930.65306937066</v>
      </c>
      <c r="L39" s="22"/>
      <c r="M39" s="22"/>
      <c r="N39" s="22"/>
      <c r="O39" s="22"/>
      <c r="P39" s="88"/>
      <c r="Q39" s="87"/>
      <c r="T39" s="119"/>
      <c r="U39" s="22"/>
    </row>
    <row r="40" spans="1:21">
      <c r="A40" s="64" t="s">
        <v>183</v>
      </c>
      <c r="B40" s="87"/>
      <c r="C40" s="22" t="s">
        <v>180</v>
      </c>
      <c r="D40" s="22"/>
      <c r="E40" s="72" t="s">
        <v>185</v>
      </c>
      <c r="F40" s="23"/>
      <c r="I40" s="53">
        <f>IF(I19=0,0,I39/I19)</f>
        <v>2.3325118622117131E-2</v>
      </c>
      <c r="L40" s="79">
        <f>I40</f>
        <v>2.3325118622117131E-2</v>
      </c>
      <c r="M40" s="74"/>
      <c r="N40" s="74"/>
      <c r="O40" s="74"/>
      <c r="P40" s="88"/>
      <c r="Q40" s="87"/>
      <c r="R40" s="22"/>
      <c r="S40" s="22"/>
      <c r="T40" s="119"/>
      <c r="U40" s="22"/>
    </row>
    <row r="41" spans="1:21">
      <c r="A41" s="64"/>
      <c r="C41" s="22"/>
      <c r="D41" s="22"/>
      <c r="E41" s="72"/>
      <c r="F41" s="23"/>
      <c r="I41" s="22"/>
      <c r="L41" s="22"/>
      <c r="M41" s="22"/>
      <c r="N41" s="22"/>
      <c r="O41" s="22"/>
      <c r="P41" s="22"/>
      <c r="R41" s="26"/>
      <c r="S41" s="22"/>
      <c r="T41" s="454"/>
      <c r="U41" s="65"/>
    </row>
    <row r="42" spans="1:21">
      <c r="A42" s="64"/>
      <c r="C42" s="65" t="s">
        <v>51</v>
      </c>
      <c r="D42" s="65"/>
      <c r="E42" s="89"/>
      <c r="F42" s="90"/>
      <c r="P42" s="22"/>
      <c r="R42" s="22"/>
      <c r="S42" s="22"/>
      <c r="U42" s="65"/>
    </row>
    <row r="43" spans="1:21">
      <c r="A43" s="64" t="s">
        <v>186</v>
      </c>
      <c r="C43" s="65" t="s">
        <v>182</v>
      </c>
      <c r="D43" s="65"/>
      <c r="E43" s="72" t="s">
        <v>563</v>
      </c>
      <c r="F43" s="23"/>
      <c r="I43" s="52">
        <f>+'Attachment H'!I170</f>
        <v>3058030.6235278128</v>
      </c>
      <c r="L43" s="22"/>
      <c r="M43" s="22"/>
      <c r="N43" s="22"/>
      <c r="O43" s="22"/>
      <c r="P43" s="22"/>
      <c r="R43" s="22"/>
      <c r="S43" s="22"/>
      <c r="U43" s="65"/>
    </row>
    <row r="44" spans="1:21">
      <c r="A44" s="64" t="s">
        <v>214</v>
      </c>
      <c r="B44" s="87"/>
      <c r="C44" s="22" t="s">
        <v>184</v>
      </c>
      <c r="D44" s="22"/>
      <c r="E44" s="72" t="s">
        <v>588</v>
      </c>
      <c r="F44" s="23"/>
      <c r="I44" s="53">
        <f>IF(I19=0,0,I43/I19)</f>
        <v>9.3739063811049156E-2</v>
      </c>
      <c r="L44" s="79">
        <f>I44</f>
        <v>9.3739063811049156E-2</v>
      </c>
      <c r="M44" s="74"/>
      <c r="N44" s="74"/>
      <c r="O44" s="74"/>
      <c r="P44" s="22"/>
      <c r="S44" s="91"/>
      <c r="T44" s="119"/>
      <c r="U44" s="22"/>
    </row>
    <row r="45" spans="1:21">
      <c r="A45" s="64"/>
      <c r="C45" s="65"/>
      <c r="D45" s="65"/>
      <c r="E45" s="72"/>
      <c r="F45" s="23"/>
      <c r="I45" s="22"/>
      <c r="L45" s="22"/>
      <c r="M45" s="22"/>
      <c r="N45" s="22"/>
      <c r="O45" s="22"/>
      <c r="P45" s="22"/>
      <c r="Q45" s="90"/>
      <c r="R45" s="22"/>
      <c r="S45" s="22"/>
      <c r="U45" s="65"/>
    </row>
    <row r="46" spans="1:21">
      <c r="A46" s="81" t="s">
        <v>215</v>
      </c>
      <c r="B46" s="82"/>
      <c r="C46" s="70" t="s">
        <v>187</v>
      </c>
      <c r="D46" s="70"/>
      <c r="E46" s="83" t="s">
        <v>218</v>
      </c>
      <c r="F46" s="66"/>
      <c r="I46" s="53">
        <f>+I44+I40</f>
        <v>0.11706418243316628</v>
      </c>
      <c r="L46" s="84">
        <f>L40+L44</f>
        <v>0.11706418243316628</v>
      </c>
      <c r="M46" s="85"/>
      <c r="N46" s="85"/>
      <c r="O46" s="85"/>
      <c r="P46" s="22"/>
      <c r="Q46" s="90"/>
      <c r="R46" s="22"/>
      <c r="S46" s="22"/>
      <c r="U46" s="65"/>
    </row>
    <row r="47" spans="1:21">
      <c r="P47" s="92"/>
      <c r="Q47" s="92"/>
      <c r="R47" s="22"/>
      <c r="S47" s="22"/>
      <c r="U47" s="65"/>
    </row>
    <row r="48" spans="1:21">
      <c r="P48" s="92"/>
      <c r="Q48" s="92"/>
      <c r="R48" s="22"/>
      <c r="S48" s="22"/>
      <c r="U48" s="65"/>
    </row>
    <row r="49" spans="1:21">
      <c r="A49" s="93"/>
      <c r="C49" s="64"/>
      <c r="D49" s="64"/>
      <c r="E49" s="55"/>
      <c r="F49" s="55"/>
      <c r="G49" s="22"/>
      <c r="J49" s="78"/>
      <c r="P49" s="22"/>
      <c r="Q49" s="75"/>
      <c r="R49" s="94"/>
      <c r="S49" s="22"/>
      <c r="T49" s="119"/>
      <c r="U49" s="22"/>
    </row>
    <row r="50" spans="1:21">
      <c r="A50" s="20"/>
      <c r="G50" s="22"/>
      <c r="P50" s="22"/>
      <c r="Q50" s="22"/>
      <c r="R50" s="22"/>
      <c r="S50" s="22"/>
      <c r="T50" s="119"/>
      <c r="U50" s="22" t="s">
        <v>8</v>
      </c>
    </row>
    <row r="51" spans="1:21">
      <c r="Q51" s="56"/>
    </row>
    <row r="52" spans="1:21">
      <c r="Q52" s="56"/>
    </row>
    <row r="54" spans="1:21">
      <c r="A54" s="20"/>
      <c r="G54" s="22"/>
      <c r="P54" s="22"/>
      <c r="Q54" s="56"/>
      <c r="R54" s="22"/>
      <c r="S54" s="26"/>
      <c r="U54" s="65"/>
    </row>
    <row r="55" spans="1:21">
      <c r="A55" s="20"/>
      <c r="C55" s="65"/>
      <c r="D55" s="65"/>
      <c r="G55" s="55" t="str">
        <f>+G5</f>
        <v>Attachment 1</v>
      </c>
      <c r="H55" s="55"/>
      <c r="P55" s="22"/>
      <c r="Q55" s="56"/>
      <c r="R55" s="22"/>
      <c r="S55" s="25" t="s">
        <v>188</v>
      </c>
      <c r="U55" s="65"/>
    </row>
    <row r="56" spans="1:21">
      <c r="A56" s="20"/>
      <c r="C56" s="65"/>
      <c r="D56" s="65"/>
      <c r="G56" s="55" t="str">
        <f>+G6</f>
        <v>Project Revenue Requirement Worksheet</v>
      </c>
      <c r="H56" s="55"/>
      <c r="L56" s="22"/>
      <c r="M56" s="22"/>
      <c r="N56" s="22"/>
      <c r="O56" s="22"/>
      <c r="P56" s="22"/>
      <c r="R56" s="22"/>
      <c r="S56" s="26"/>
      <c r="U56" s="65"/>
    </row>
    <row r="57" spans="1:21" ht="14.25" customHeight="1">
      <c r="A57" s="20"/>
      <c r="G57" s="650" t="str">
        <f>'Attachment H'!$D$5</f>
        <v>NextEra Energy Transmission MidAtlantic, Inc.</v>
      </c>
      <c r="P57" s="22"/>
      <c r="R57" s="22"/>
      <c r="S57" s="26"/>
      <c r="U57" s="65"/>
    </row>
    <row r="58" spans="1:21">
      <c r="A58" s="20"/>
      <c r="H58" s="55"/>
      <c r="P58" s="22"/>
      <c r="Q58" s="22"/>
      <c r="R58" s="22"/>
      <c r="S58" s="26"/>
      <c r="U58" s="65"/>
    </row>
    <row r="59" spans="1:21">
      <c r="A59" s="20"/>
      <c r="E59" s="65"/>
      <c r="F59" s="65"/>
      <c r="G59" s="65"/>
      <c r="H59" s="65"/>
      <c r="I59" s="65"/>
      <c r="J59" s="65"/>
      <c r="K59" s="65"/>
      <c r="L59" s="65"/>
      <c r="M59" s="65"/>
      <c r="N59" s="65"/>
      <c r="O59" s="65"/>
      <c r="P59" s="65"/>
      <c r="Q59" s="65"/>
      <c r="R59" s="22"/>
      <c r="S59" s="26"/>
      <c r="U59" s="65"/>
    </row>
    <row r="60" spans="1:21">
      <c r="A60" s="20"/>
      <c r="E60" s="70"/>
      <c r="F60" s="70"/>
      <c r="H60" s="26"/>
      <c r="I60" s="26"/>
      <c r="J60" s="26"/>
      <c r="K60" s="26"/>
      <c r="L60" s="26"/>
      <c r="M60" s="26"/>
      <c r="N60" s="26"/>
      <c r="O60" s="26"/>
      <c r="P60" s="22"/>
      <c r="Q60" s="22"/>
      <c r="R60" s="22"/>
      <c r="S60" s="26"/>
      <c r="U60" s="65"/>
    </row>
    <row r="61" spans="1:21">
      <c r="A61" s="20"/>
      <c r="E61" s="70"/>
      <c r="F61" s="70"/>
      <c r="H61" s="26"/>
      <c r="I61" s="26"/>
      <c r="J61" s="26"/>
      <c r="K61" s="26"/>
      <c r="L61" s="26"/>
      <c r="M61" s="26"/>
      <c r="N61" s="26"/>
      <c r="O61" s="26"/>
      <c r="P61" s="22"/>
      <c r="Q61" s="22"/>
      <c r="R61" s="22"/>
      <c r="S61" s="26"/>
      <c r="U61" s="65"/>
    </row>
    <row r="62" spans="1:21">
      <c r="A62" s="20"/>
      <c r="C62" s="95">
        <v>-1</v>
      </c>
      <c r="D62" s="95">
        <v>-2</v>
      </c>
      <c r="E62" s="95">
        <v>-3</v>
      </c>
      <c r="F62" s="95">
        <v>-4</v>
      </c>
      <c r="G62" s="95">
        <v>-5</v>
      </c>
      <c r="H62" s="95">
        <v>-6</v>
      </c>
      <c r="I62" s="95">
        <v>-7</v>
      </c>
      <c r="J62" s="95">
        <v>-8</v>
      </c>
      <c r="K62" s="95">
        <v>-9</v>
      </c>
      <c r="L62" s="95">
        <v>-10</v>
      </c>
      <c r="M62" s="95">
        <v>-11</v>
      </c>
      <c r="N62" s="95">
        <v>-12</v>
      </c>
      <c r="O62" s="95" t="s">
        <v>486</v>
      </c>
      <c r="P62" s="95">
        <v>-13</v>
      </c>
      <c r="Q62" s="287" t="s">
        <v>404</v>
      </c>
      <c r="R62" s="287" t="s">
        <v>405</v>
      </c>
      <c r="S62" s="287" t="s">
        <v>437</v>
      </c>
      <c r="U62" s="65"/>
    </row>
    <row r="63" spans="1:21" ht="53.25" customHeight="1">
      <c r="A63" s="96" t="s">
        <v>189</v>
      </c>
      <c r="B63" s="97"/>
      <c r="C63" s="620" t="s">
        <v>775</v>
      </c>
      <c r="D63" s="98" t="s">
        <v>772</v>
      </c>
      <c r="E63" s="99" t="s">
        <v>190</v>
      </c>
      <c r="F63" s="99" t="s">
        <v>176</v>
      </c>
      <c r="G63" s="100" t="s">
        <v>191</v>
      </c>
      <c r="H63" s="99" t="s">
        <v>719</v>
      </c>
      <c r="I63" s="99" t="s">
        <v>187</v>
      </c>
      <c r="J63" s="100" t="s">
        <v>192</v>
      </c>
      <c r="K63" s="99" t="s">
        <v>219</v>
      </c>
      <c r="L63" s="101" t="s">
        <v>193</v>
      </c>
      <c r="M63" s="101" t="s">
        <v>221</v>
      </c>
      <c r="N63" s="101" t="s">
        <v>220</v>
      </c>
      <c r="O63" s="101" t="s">
        <v>484</v>
      </c>
      <c r="P63" s="101" t="s">
        <v>793</v>
      </c>
      <c r="Q63" s="101" t="s">
        <v>229</v>
      </c>
      <c r="R63" s="101" t="s">
        <v>194</v>
      </c>
      <c r="S63" s="101" t="s">
        <v>593</v>
      </c>
      <c r="U63" s="65"/>
    </row>
    <row r="64" spans="1:21" ht="46.5" customHeight="1">
      <c r="A64" s="102"/>
      <c r="B64" s="103"/>
      <c r="C64" s="103"/>
      <c r="D64" s="103"/>
      <c r="E64" s="104" t="s">
        <v>128</v>
      </c>
      <c r="F64" s="104" t="s">
        <v>420</v>
      </c>
      <c r="G64" s="105" t="s">
        <v>195</v>
      </c>
      <c r="H64" s="104" t="s">
        <v>482</v>
      </c>
      <c r="I64" s="104" t="s">
        <v>421</v>
      </c>
      <c r="J64" s="105" t="s">
        <v>196</v>
      </c>
      <c r="K64" s="104" t="s">
        <v>483</v>
      </c>
      <c r="L64" s="105" t="s">
        <v>197</v>
      </c>
      <c r="M64" s="104" t="s">
        <v>471</v>
      </c>
      <c r="N64" s="428" t="s">
        <v>592</v>
      </c>
      <c r="O64" s="106" t="s">
        <v>485</v>
      </c>
      <c r="P64" s="319" t="s">
        <v>440</v>
      </c>
      <c r="Q64" s="106" t="s">
        <v>438</v>
      </c>
      <c r="R64" s="107" t="s">
        <v>198</v>
      </c>
      <c r="S64" s="106" t="s">
        <v>439</v>
      </c>
      <c r="U64" s="65"/>
    </row>
    <row r="65" spans="1:21">
      <c r="A65" s="108"/>
      <c r="B65" s="26"/>
      <c r="C65" s="26"/>
      <c r="D65" s="26"/>
      <c r="E65" s="26"/>
      <c r="F65" s="26"/>
      <c r="G65" s="109"/>
      <c r="H65" s="26"/>
      <c r="I65" s="26"/>
      <c r="J65" s="109"/>
      <c r="K65" s="26"/>
      <c r="L65" s="109"/>
      <c r="M65" s="426"/>
      <c r="N65" s="109"/>
      <c r="O65" s="109"/>
      <c r="P65" s="26"/>
      <c r="Q65" s="318"/>
      <c r="R65" s="22"/>
      <c r="S65" s="110"/>
      <c r="U65" s="65"/>
    </row>
    <row r="66" spans="1:21">
      <c r="A66" s="111" t="s">
        <v>548</v>
      </c>
      <c r="B66" s="112"/>
      <c r="C66" s="113" t="s">
        <v>850</v>
      </c>
      <c r="D66" s="114" t="s">
        <v>849</v>
      </c>
      <c r="E66" s="115">
        <f>'4- Rate Base'!C24*0.903</f>
        <v>26444171.370782308</v>
      </c>
      <c r="F66" s="53">
        <f t="shared" ref="F66:F84" si="0">$L$36</f>
        <v>0.18939669334784814</v>
      </c>
      <c r="G66" s="389">
        <f>E66*F66</f>
        <v>5008438.6159500023</v>
      </c>
      <c r="H66" s="115">
        <f>(+'4- Rate Base'!C24-'4- Rate Base'!I24)*0.903</f>
        <v>25783532.668433074</v>
      </c>
      <c r="I66" s="53">
        <f>$L$46</f>
        <v>0.11706418243316628</v>
      </c>
      <c r="J66" s="389">
        <f>H66*I66</f>
        <v>3018328.1720689521</v>
      </c>
      <c r="K66" s="204">
        <f>+'5-P3 Support'!M24*0.903</f>
        <v>723510.5996999999</v>
      </c>
      <c r="L66" s="389">
        <f>G66+J66+K66</f>
        <v>8750277.3877189551</v>
      </c>
      <c r="M66" s="427">
        <v>0</v>
      </c>
      <c r="N66" s="389">
        <f>+'2-Incentive ROE'!K$40*'1-Project Rev Req'!M66/100</f>
        <v>0</v>
      </c>
      <c r="O66" s="389">
        <f>+L66+N66</f>
        <v>8750277.3877189551</v>
      </c>
      <c r="P66" s="204">
        <v>0</v>
      </c>
      <c r="Q66" s="389">
        <f t="shared" ref="Q66:Q84" si="1">+L66+N66-P66</f>
        <v>8750277.3877189551</v>
      </c>
      <c r="R66" s="204">
        <v>0</v>
      </c>
      <c r="S66" s="389">
        <f>+Q66+R66</f>
        <v>8750277.3877189551</v>
      </c>
    </row>
    <row r="67" spans="1:21">
      <c r="A67" s="111" t="s">
        <v>549</v>
      </c>
      <c r="B67" s="112"/>
      <c r="C67" s="113" t="s">
        <v>851</v>
      </c>
      <c r="D67" s="114" t="s">
        <v>848</v>
      </c>
      <c r="E67" s="115">
        <f>'4- Rate Base'!C24*0.097</f>
        <v>2840625.2746023075</v>
      </c>
      <c r="F67" s="53">
        <f t="shared" si="0"/>
        <v>0.18939669334784814</v>
      </c>
      <c r="G67" s="389">
        <f t="shared" ref="G67:G84" si="2">E67*F67</f>
        <v>538005.03405000013</v>
      </c>
      <c r="H67" s="115">
        <f>(+'4- Rate Base'!C24-'4- Rate Base'!I24)*0.097</f>
        <v>2769659.6554130767</v>
      </c>
      <c r="I67" s="53">
        <f t="shared" ref="I67:I84" si="3">$L$46</f>
        <v>0.11706418243316628</v>
      </c>
      <c r="J67" s="389">
        <f t="shared" ref="J67:J84" si="4">H67*I67</f>
        <v>324227.94317905686</v>
      </c>
      <c r="K67" s="204">
        <f>+'5-P3 Support'!M24*0.097</f>
        <v>77719.300299999988</v>
      </c>
      <c r="L67" s="389">
        <f t="shared" ref="L67:L84" si="5">G67+J67+K67</f>
        <v>939952.277529057</v>
      </c>
      <c r="M67" s="427">
        <v>0</v>
      </c>
      <c r="N67" s="389">
        <f>+'2-Incentive ROE'!K$40*'1-Project Rev Req'!M67/100</f>
        <v>0</v>
      </c>
      <c r="O67" s="389">
        <f t="shared" ref="O67:O84" si="6">+L67+N67</f>
        <v>939952.277529057</v>
      </c>
      <c r="P67" s="204">
        <v>0</v>
      </c>
      <c r="Q67" s="389">
        <f t="shared" si="1"/>
        <v>939952.277529057</v>
      </c>
      <c r="R67" s="204">
        <v>0</v>
      </c>
      <c r="S67" s="389">
        <f>+Q67+R67</f>
        <v>939952.277529057</v>
      </c>
    </row>
    <row r="68" spans="1:21">
      <c r="A68" s="111" t="s">
        <v>550</v>
      </c>
      <c r="B68" s="112"/>
      <c r="C68" s="113" t="s">
        <v>852</v>
      </c>
      <c r="D68" s="114" t="s">
        <v>854</v>
      </c>
      <c r="E68" s="115">
        <v>0</v>
      </c>
      <c r="F68" s="53">
        <f t="shared" si="0"/>
        <v>0.18939669334784814</v>
      </c>
      <c r="G68" s="116">
        <f t="shared" si="2"/>
        <v>0</v>
      </c>
      <c r="H68" s="115">
        <f>'4- Rate Base'!E24*0.97036</f>
        <v>3948983.393197231</v>
      </c>
      <c r="I68" s="53">
        <f t="shared" si="3"/>
        <v>0.11706418243316628</v>
      </c>
      <c r="J68" s="389">
        <f>H68*I68</f>
        <v>462284.51236678468</v>
      </c>
      <c r="K68" s="204">
        <v>0</v>
      </c>
      <c r="L68" s="389">
        <f>G68+J68+K68</f>
        <v>462284.51236678468</v>
      </c>
      <c r="M68" s="427">
        <v>0</v>
      </c>
      <c r="N68" s="389">
        <f>+'2-Incentive ROE'!K$40*'1-Project Rev Req'!M68/100</f>
        <v>0</v>
      </c>
      <c r="O68" s="389">
        <f t="shared" si="6"/>
        <v>462284.51236678468</v>
      </c>
      <c r="P68" s="204">
        <v>0</v>
      </c>
      <c r="Q68" s="389">
        <f t="shared" si="1"/>
        <v>462284.51236678468</v>
      </c>
      <c r="R68" s="204">
        <v>0</v>
      </c>
      <c r="S68" s="389">
        <f>+Q68+R68</f>
        <v>462284.51236678468</v>
      </c>
    </row>
    <row r="69" spans="1:21">
      <c r="A69" s="111" t="s">
        <v>857</v>
      </c>
      <c r="B69" s="112"/>
      <c r="C69" s="113" t="s">
        <v>852</v>
      </c>
      <c r="D69" s="114" t="s">
        <v>858</v>
      </c>
      <c r="E69" s="115">
        <v>0</v>
      </c>
      <c r="F69" s="53">
        <f t="shared" si="0"/>
        <v>0.18939669334784814</v>
      </c>
      <c r="G69" s="116">
        <f t="shared" si="2"/>
        <v>0</v>
      </c>
      <c r="H69" s="115">
        <f>'4- Rate Base'!E24*0.02964</f>
        <v>120623.13757199999</v>
      </c>
      <c r="I69" s="53">
        <f t="shared" si="3"/>
        <v>0.11706418243316628</v>
      </c>
      <c r="J69" s="389">
        <f t="shared" si="4"/>
        <v>14120.648982389521</v>
      </c>
      <c r="K69" s="204">
        <v>0</v>
      </c>
      <c r="L69" s="389">
        <f t="shared" si="5"/>
        <v>14120.648982389521</v>
      </c>
      <c r="M69" s="427">
        <v>0</v>
      </c>
      <c r="N69" s="389">
        <f>+'2-Incentive ROE'!K$40*'1-Project Rev Req'!M69/100</f>
        <v>0</v>
      </c>
      <c r="O69" s="389">
        <f t="shared" si="6"/>
        <v>14120.648982389521</v>
      </c>
      <c r="P69" s="204">
        <v>0</v>
      </c>
      <c r="Q69" s="389">
        <f t="shared" si="1"/>
        <v>14120.648982389521</v>
      </c>
      <c r="R69" s="204">
        <v>0</v>
      </c>
      <c r="S69" s="389">
        <f>+Q69+R69</f>
        <v>14120.648982389521</v>
      </c>
    </row>
    <row r="70" spans="1:21">
      <c r="A70" s="111" t="s">
        <v>874</v>
      </c>
      <c r="B70" s="112"/>
      <c r="C70" s="113" t="s">
        <v>852</v>
      </c>
      <c r="D70" s="114" t="s">
        <v>860</v>
      </c>
      <c r="E70" s="115">
        <v>0</v>
      </c>
      <c r="F70" s="53">
        <f t="shared" si="0"/>
        <v>0.18939669334784814</v>
      </c>
      <c r="G70" s="116">
        <f t="shared" si="2"/>
        <v>0</v>
      </c>
      <c r="H70" s="115">
        <v>0</v>
      </c>
      <c r="I70" s="53">
        <f t="shared" si="3"/>
        <v>0.11706418243316628</v>
      </c>
      <c r="J70" s="389">
        <f t="shared" si="4"/>
        <v>0</v>
      </c>
      <c r="K70" s="204">
        <v>0</v>
      </c>
      <c r="L70" s="389">
        <f t="shared" si="5"/>
        <v>0</v>
      </c>
      <c r="M70" s="427">
        <v>0</v>
      </c>
      <c r="N70" s="389">
        <f>+'2-Incentive ROE'!K$40*'1-Project Rev Req'!M70/100</f>
        <v>0</v>
      </c>
      <c r="O70" s="389">
        <f t="shared" si="6"/>
        <v>0</v>
      </c>
      <c r="P70" s="204">
        <v>0</v>
      </c>
      <c r="Q70" s="389">
        <f t="shared" si="1"/>
        <v>0</v>
      </c>
      <c r="R70" s="204">
        <v>0</v>
      </c>
      <c r="S70" s="389">
        <f>+Q70+R70</f>
        <v>0</v>
      </c>
    </row>
    <row r="71" spans="1:21">
      <c r="A71" s="111" t="s">
        <v>875</v>
      </c>
      <c r="B71" s="112"/>
      <c r="C71" s="113" t="s">
        <v>852</v>
      </c>
      <c r="D71" s="114" t="s">
        <v>861</v>
      </c>
      <c r="E71" s="115">
        <v>0</v>
      </c>
      <c r="F71" s="53">
        <f t="shared" si="0"/>
        <v>0.18939669334784814</v>
      </c>
      <c r="G71" s="116">
        <f t="shared" si="2"/>
        <v>0</v>
      </c>
      <c r="H71" s="115">
        <v>0</v>
      </c>
      <c r="I71" s="53">
        <f t="shared" si="3"/>
        <v>0.11706418243316628</v>
      </c>
      <c r="J71" s="389">
        <f t="shared" si="4"/>
        <v>0</v>
      </c>
      <c r="K71" s="204">
        <v>0</v>
      </c>
      <c r="L71" s="389">
        <f t="shared" si="5"/>
        <v>0</v>
      </c>
      <c r="M71" s="427">
        <v>0</v>
      </c>
      <c r="N71" s="389">
        <f>+'2-Incentive ROE'!K$40*'1-Project Rev Req'!M71/100</f>
        <v>0</v>
      </c>
      <c r="O71" s="389">
        <f t="shared" si="6"/>
        <v>0</v>
      </c>
      <c r="P71" s="204">
        <v>0</v>
      </c>
      <c r="Q71" s="389">
        <f t="shared" si="1"/>
        <v>0</v>
      </c>
      <c r="R71" s="204">
        <v>0</v>
      </c>
      <c r="S71" s="389">
        <f t="shared" ref="S71:S85" si="7">L71+R71</f>
        <v>0</v>
      </c>
    </row>
    <row r="72" spans="1:21">
      <c r="A72" s="111" t="s">
        <v>876</v>
      </c>
      <c r="B72" s="112"/>
      <c r="C72" s="113" t="s">
        <v>852</v>
      </c>
      <c r="D72" s="114" t="s">
        <v>862</v>
      </c>
      <c r="E72" s="115">
        <v>0</v>
      </c>
      <c r="F72" s="53">
        <f t="shared" si="0"/>
        <v>0.18939669334784814</v>
      </c>
      <c r="G72" s="116">
        <f t="shared" si="2"/>
        <v>0</v>
      </c>
      <c r="H72" s="115">
        <v>0</v>
      </c>
      <c r="I72" s="53">
        <f t="shared" si="3"/>
        <v>0.11706418243316628</v>
      </c>
      <c r="J72" s="389">
        <f t="shared" si="4"/>
        <v>0</v>
      </c>
      <c r="K72" s="204">
        <v>0</v>
      </c>
      <c r="L72" s="389">
        <f t="shared" si="5"/>
        <v>0</v>
      </c>
      <c r="M72" s="427">
        <v>0</v>
      </c>
      <c r="N72" s="389">
        <f>+'2-Incentive ROE'!K$40*'1-Project Rev Req'!M72/100</f>
        <v>0</v>
      </c>
      <c r="O72" s="389">
        <f t="shared" si="6"/>
        <v>0</v>
      </c>
      <c r="P72" s="204">
        <v>0</v>
      </c>
      <c r="Q72" s="389">
        <f t="shared" si="1"/>
        <v>0</v>
      </c>
      <c r="R72" s="204">
        <v>0</v>
      </c>
      <c r="S72" s="389">
        <f t="shared" si="7"/>
        <v>0</v>
      </c>
    </row>
    <row r="73" spans="1:21">
      <c r="A73" s="111" t="s">
        <v>877</v>
      </c>
      <c r="B73" s="112"/>
      <c r="C73" s="113" t="s">
        <v>852</v>
      </c>
      <c r="D73" s="114" t="s">
        <v>863</v>
      </c>
      <c r="E73" s="115">
        <v>0</v>
      </c>
      <c r="F73" s="53">
        <f t="shared" si="0"/>
        <v>0.18939669334784814</v>
      </c>
      <c r="G73" s="116">
        <f t="shared" si="2"/>
        <v>0</v>
      </c>
      <c r="H73" s="115">
        <v>0</v>
      </c>
      <c r="I73" s="53">
        <f t="shared" si="3"/>
        <v>0.11706418243316628</v>
      </c>
      <c r="J73" s="389">
        <f t="shared" si="4"/>
        <v>0</v>
      </c>
      <c r="K73" s="204">
        <v>0</v>
      </c>
      <c r="L73" s="389">
        <f t="shared" si="5"/>
        <v>0</v>
      </c>
      <c r="M73" s="427">
        <v>0</v>
      </c>
      <c r="N73" s="389">
        <f>+'2-Incentive ROE'!K$40*'1-Project Rev Req'!M73/100</f>
        <v>0</v>
      </c>
      <c r="O73" s="389">
        <f t="shared" si="6"/>
        <v>0</v>
      </c>
      <c r="P73" s="204">
        <v>0</v>
      </c>
      <c r="Q73" s="389">
        <f t="shared" si="1"/>
        <v>0</v>
      </c>
      <c r="R73" s="204">
        <v>0</v>
      </c>
      <c r="S73" s="389">
        <f t="shared" si="7"/>
        <v>0</v>
      </c>
    </row>
    <row r="74" spans="1:21">
      <c r="A74" s="111" t="s">
        <v>878</v>
      </c>
      <c r="B74" s="112"/>
      <c r="C74" s="113" t="s">
        <v>852</v>
      </c>
      <c r="D74" s="114" t="s">
        <v>864</v>
      </c>
      <c r="E74" s="115">
        <v>0</v>
      </c>
      <c r="F74" s="53">
        <f t="shared" si="0"/>
        <v>0.18939669334784814</v>
      </c>
      <c r="G74" s="116">
        <f t="shared" si="2"/>
        <v>0</v>
      </c>
      <c r="H74" s="115">
        <v>0</v>
      </c>
      <c r="I74" s="53">
        <f t="shared" si="3"/>
        <v>0.11706418243316628</v>
      </c>
      <c r="J74" s="389">
        <f t="shared" si="4"/>
        <v>0</v>
      </c>
      <c r="K74" s="204">
        <v>0</v>
      </c>
      <c r="L74" s="389">
        <f t="shared" si="5"/>
        <v>0</v>
      </c>
      <c r="M74" s="427">
        <v>0</v>
      </c>
      <c r="N74" s="389">
        <f>+'2-Incentive ROE'!K$40*'1-Project Rev Req'!M74/100</f>
        <v>0</v>
      </c>
      <c r="O74" s="389">
        <f t="shared" si="6"/>
        <v>0</v>
      </c>
      <c r="P74" s="204">
        <v>0</v>
      </c>
      <c r="Q74" s="389">
        <f t="shared" si="1"/>
        <v>0</v>
      </c>
      <c r="R74" s="204">
        <v>0</v>
      </c>
      <c r="S74" s="389">
        <f t="shared" si="7"/>
        <v>0</v>
      </c>
    </row>
    <row r="75" spans="1:21">
      <c r="A75" s="111" t="s">
        <v>879</v>
      </c>
      <c r="B75" s="112"/>
      <c r="C75" s="113" t="s">
        <v>852</v>
      </c>
      <c r="D75" s="114" t="s">
        <v>865</v>
      </c>
      <c r="E75" s="115">
        <v>0</v>
      </c>
      <c r="F75" s="53">
        <f t="shared" si="0"/>
        <v>0.18939669334784814</v>
      </c>
      <c r="G75" s="116">
        <f t="shared" si="2"/>
        <v>0</v>
      </c>
      <c r="H75" s="115">
        <v>0</v>
      </c>
      <c r="I75" s="53">
        <f t="shared" si="3"/>
        <v>0.11706418243316628</v>
      </c>
      <c r="J75" s="389">
        <f t="shared" si="4"/>
        <v>0</v>
      </c>
      <c r="K75" s="204">
        <v>0</v>
      </c>
      <c r="L75" s="389">
        <f t="shared" si="5"/>
        <v>0</v>
      </c>
      <c r="M75" s="427">
        <v>0</v>
      </c>
      <c r="N75" s="389">
        <f>+'2-Incentive ROE'!K$40*'1-Project Rev Req'!M75/100</f>
        <v>0</v>
      </c>
      <c r="O75" s="389">
        <f t="shared" si="6"/>
        <v>0</v>
      </c>
      <c r="P75" s="204">
        <v>0</v>
      </c>
      <c r="Q75" s="389">
        <f t="shared" si="1"/>
        <v>0</v>
      </c>
      <c r="R75" s="204">
        <v>0</v>
      </c>
      <c r="S75" s="389">
        <f t="shared" si="7"/>
        <v>0</v>
      </c>
    </row>
    <row r="76" spans="1:21">
      <c r="A76" s="111" t="s">
        <v>880</v>
      </c>
      <c r="B76" s="112"/>
      <c r="C76" s="113" t="s">
        <v>852</v>
      </c>
      <c r="D76" s="114" t="s">
        <v>866</v>
      </c>
      <c r="E76" s="115">
        <v>0</v>
      </c>
      <c r="F76" s="53">
        <f t="shared" si="0"/>
        <v>0.18939669334784814</v>
      </c>
      <c r="G76" s="116">
        <f t="shared" si="2"/>
        <v>0</v>
      </c>
      <c r="H76" s="115">
        <v>0</v>
      </c>
      <c r="I76" s="53">
        <f t="shared" si="3"/>
        <v>0.11706418243316628</v>
      </c>
      <c r="J76" s="389">
        <f t="shared" si="4"/>
        <v>0</v>
      </c>
      <c r="K76" s="204">
        <v>0</v>
      </c>
      <c r="L76" s="389">
        <f t="shared" si="5"/>
        <v>0</v>
      </c>
      <c r="M76" s="427">
        <v>0</v>
      </c>
      <c r="N76" s="389">
        <f>+'2-Incentive ROE'!K$40*'1-Project Rev Req'!M76/100</f>
        <v>0</v>
      </c>
      <c r="O76" s="389">
        <f t="shared" si="6"/>
        <v>0</v>
      </c>
      <c r="P76" s="204">
        <v>0</v>
      </c>
      <c r="Q76" s="389">
        <f t="shared" si="1"/>
        <v>0</v>
      </c>
      <c r="R76" s="204">
        <v>0</v>
      </c>
      <c r="S76" s="389">
        <f t="shared" si="7"/>
        <v>0</v>
      </c>
    </row>
    <row r="77" spans="1:21">
      <c r="A77" s="111"/>
      <c r="B77" s="112"/>
      <c r="C77" s="113"/>
      <c r="D77" s="114"/>
      <c r="E77" s="115">
        <v>0</v>
      </c>
      <c r="F77" s="53">
        <f t="shared" si="0"/>
        <v>0.18939669334784814</v>
      </c>
      <c r="G77" s="116">
        <f t="shared" si="2"/>
        <v>0</v>
      </c>
      <c r="H77" s="115">
        <v>0</v>
      </c>
      <c r="I77" s="53">
        <f t="shared" si="3"/>
        <v>0.11706418243316628</v>
      </c>
      <c r="J77" s="389">
        <f t="shared" si="4"/>
        <v>0</v>
      </c>
      <c r="K77" s="204">
        <v>0</v>
      </c>
      <c r="L77" s="389">
        <f t="shared" si="5"/>
        <v>0</v>
      </c>
      <c r="M77" s="427">
        <v>0</v>
      </c>
      <c r="N77" s="389">
        <f>+'2-Incentive ROE'!K$40*'1-Project Rev Req'!M77/100</f>
        <v>0</v>
      </c>
      <c r="O77" s="389">
        <f t="shared" si="6"/>
        <v>0</v>
      </c>
      <c r="P77" s="204">
        <v>0</v>
      </c>
      <c r="Q77" s="389">
        <f t="shared" si="1"/>
        <v>0</v>
      </c>
      <c r="R77" s="204">
        <v>0</v>
      </c>
      <c r="S77" s="389">
        <f t="shared" si="7"/>
        <v>0</v>
      </c>
    </row>
    <row r="78" spans="1:21">
      <c r="A78" s="111"/>
      <c r="B78" s="112"/>
      <c r="C78" s="113"/>
      <c r="D78" s="114"/>
      <c r="E78" s="115">
        <v>0</v>
      </c>
      <c r="F78" s="53">
        <f t="shared" si="0"/>
        <v>0.18939669334784814</v>
      </c>
      <c r="G78" s="116">
        <f t="shared" si="2"/>
        <v>0</v>
      </c>
      <c r="H78" s="115">
        <v>0</v>
      </c>
      <c r="I78" s="53">
        <f t="shared" si="3"/>
        <v>0.11706418243316628</v>
      </c>
      <c r="J78" s="389">
        <f t="shared" si="4"/>
        <v>0</v>
      </c>
      <c r="K78" s="204">
        <v>0</v>
      </c>
      <c r="L78" s="389">
        <f t="shared" si="5"/>
        <v>0</v>
      </c>
      <c r="M78" s="427">
        <v>0</v>
      </c>
      <c r="N78" s="389">
        <f>+'2-Incentive ROE'!K$40*'1-Project Rev Req'!M78/100</f>
        <v>0</v>
      </c>
      <c r="O78" s="389">
        <f t="shared" si="6"/>
        <v>0</v>
      </c>
      <c r="P78" s="204">
        <v>0</v>
      </c>
      <c r="Q78" s="389">
        <f t="shared" si="1"/>
        <v>0</v>
      </c>
      <c r="R78" s="204">
        <v>0</v>
      </c>
      <c r="S78" s="389">
        <f t="shared" si="7"/>
        <v>0</v>
      </c>
    </row>
    <row r="79" spans="1:21">
      <c r="A79" s="111"/>
      <c r="B79" s="112"/>
      <c r="C79" s="113"/>
      <c r="D79" s="114"/>
      <c r="E79" s="115">
        <v>0</v>
      </c>
      <c r="F79" s="53">
        <f t="shared" si="0"/>
        <v>0.18939669334784814</v>
      </c>
      <c r="G79" s="116">
        <f t="shared" si="2"/>
        <v>0</v>
      </c>
      <c r="H79" s="115">
        <v>0</v>
      </c>
      <c r="I79" s="53">
        <f t="shared" si="3"/>
        <v>0.11706418243316628</v>
      </c>
      <c r="J79" s="389">
        <f t="shared" si="4"/>
        <v>0</v>
      </c>
      <c r="K79" s="204">
        <v>0</v>
      </c>
      <c r="L79" s="389">
        <f t="shared" si="5"/>
        <v>0</v>
      </c>
      <c r="M79" s="427">
        <v>0</v>
      </c>
      <c r="N79" s="389">
        <f>+'2-Incentive ROE'!K$40*'1-Project Rev Req'!M79/100</f>
        <v>0</v>
      </c>
      <c r="O79" s="389">
        <f t="shared" si="6"/>
        <v>0</v>
      </c>
      <c r="P79" s="204">
        <v>0</v>
      </c>
      <c r="Q79" s="389">
        <f t="shared" si="1"/>
        <v>0</v>
      </c>
      <c r="R79" s="204">
        <v>0</v>
      </c>
      <c r="S79" s="389">
        <f t="shared" si="7"/>
        <v>0</v>
      </c>
    </row>
    <row r="80" spans="1:21">
      <c r="A80" s="111"/>
      <c r="B80" s="112"/>
      <c r="C80" s="113"/>
      <c r="D80" s="114"/>
      <c r="E80" s="115">
        <v>0</v>
      </c>
      <c r="F80" s="53">
        <f t="shared" si="0"/>
        <v>0.18939669334784814</v>
      </c>
      <c r="G80" s="116">
        <f t="shared" si="2"/>
        <v>0</v>
      </c>
      <c r="H80" s="115">
        <v>0</v>
      </c>
      <c r="I80" s="53">
        <f t="shared" si="3"/>
        <v>0.11706418243316628</v>
      </c>
      <c r="J80" s="389">
        <f t="shared" si="4"/>
        <v>0</v>
      </c>
      <c r="K80" s="204">
        <v>0</v>
      </c>
      <c r="L80" s="389">
        <f t="shared" si="5"/>
        <v>0</v>
      </c>
      <c r="M80" s="427">
        <v>0</v>
      </c>
      <c r="N80" s="389">
        <f>+'2-Incentive ROE'!K$40*'1-Project Rev Req'!M80/100</f>
        <v>0</v>
      </c>
      <c r="O80" s="389">
        <f t="shared" si="6"/>
        <v>0</v>
      </c>
      <c r="P80" s="204">
        <v>0</v>
      </c>
      <c r="Q80" s="389">
        <f t="shared" si="1"/>
        <v>0</v>
      </c>
      <c r="R80" s="204">
        <v>0</v>
      </c>
      <c r="S80" s="389">
        <f t="shared" si="7"/>
        <v>0</v>
      </c>
    </row>
    <row r="81" spans="1:20">
      <c r="A81" s="117"/>
      <c r="C81" s="49"/>
      <c r="D81" s="49"/>
      <c r="E81" s="115">
        <v>0</v>
      </c>
      <c r="F81" s="53">
        <f t="shared" si="0"/>
        <v>0.18939669334784814</v>
      </c>
      <c r="G81" s="116">
        <f t="shared" si="2"/>
        <v>0</v>
      </c>
      <c r="H81" s="115">
        <v>0</v>
      </c>
      <c r="I81" s="53">
        <f t="shared" si="3"/>
        <v>0.11706418243316628</v>
      </c>
      <c r="J81" s="389">
        <f t="shared" si="4"/>
        <v>0</v>
      </c>
      <c r="K81" s="204">
        <v>0</v>
      </c>
      <c r="L81" s="389">
        <f t="shared" si="5"/>
        <v>0</v>
      </c>
      <c r="M81" s="427">
        <v>0</v>
      </c>
      <c r="N81" s="389">
        <f>+'2-Incentive ROE'!K$40*'1-Project Rev Req'!M81/100</f>
        <v>0</v>
      </c>
      <c r="O81" s="389">
        <f t="shared" si="6"/>
        <v>0</v>
      </c>
      <c r="P81" s="204">
        <v>0</v>
      </c>
      <c r="Q81" s="389">
        <f t="shared" si="1"/>
        <v>0</v>
      </c>
      <c r="R81" s="204">
        <v>0</v>
      </c>
      <c r="S81" s="389">
        <f t="shared" si="7"/>
        <v>0</v>
      </c>
    </row>
    <row r="82" spans="1:20">
      <c r="A82" s="117"/>
      <c r="C82" s="49"/>
      <c r="D82" s="49"/>
      <c r="E82" s="115">
        <v>0</v>
      </c>
      <c r="F82" s="53">
        <f t="shared" si="0"/>
        <v>0.18939669334784814</v>
      </c>
      <c r="G82" s="116">
        <f t="shared" si="2"/>
        <v>0</v>
      </c>
      <c r="H82" s="115">
        <v>0</v>
      </c>
      <c r="I82" s="53">
        <f t="shared" si="3"/>
        <v>0.11706418243316628</v>
      </c>
      <c r="J82" s="389">
        <f t="shared" si="4"/>
        <v>0</v>
      </c>
      <c r="K82" s="204">
        <v>0</v>
      </c>
      <c r="L82" s="389">
        <f t="shared" si="5"/>
        <v>0</v>
      </c>
      <c r="M82" s="427">
        <v>0</v>
      </c>
      <c r="N82" s="389">
        <f>+'2-Incentive ROE'!K$40*'1-Project Rev Req'!M82/100</f>
        <v>0</v>
      </c>
      <c r="O82" s="389">
        <f t="shared" si="6"/>
        <v>0</v>
      </c>
      <c r="P82" s="204">
        <v>0</v>
      </c>
      <c r="Q82" s="389">
        <f t="shared" si="1"/>
        <v>0</v>
      </c>
      <c r="R82" s="204">
        <v>0</v>
      </c>
      <c r="S82" s="389">
        <f t="shared" si="7"/>
        <v>0</v>
      </c>
    </row>
    <row r="83" spans="1:20">
      <c r="A83" s="117"/>
      <c r="C83" s="49"/>
      <c r="D83" s="49"/>
      <c r="E83" s="115">
        <v>0</v>
      </c>
      <c r="F83" s="53">
        <f t="shared" si="0"/>
        <v>0.18939669334784814</v>
      </c>
      <c r="G83" s="116">
        <f t="shared" si="2"/>
        <v>0</v>
      </c>
      <c r="H83" s="115">
        <v>0</v>
      </c>
      <c r="I83" s="53">
        <f t="shared" si="3"/>
        <v>0.11706418243316628</v>
      </c>
      <c r="J83" s="389">
        <f t="shared" si="4"/>
        <v>0</v>
      </c>
      <c r="K83" s="204">
        <v>0</v>
      </c>
      <c r="L83" s="389">
        <f t="shared" si="5"/>
        <v>0</v>
      </c>
      <c r="M83" s="427">
        <v>0</v>
      </c>
      <c r="N83" s="389">
        <f>+'2-Incentive ROE'!K$40*'1-Project Rev Req'!M83/100</f>
        <v>0</v>
      </c>
      <c r="O83" s="389">
        <f t="shared" si="6"/>
        <v>0</v>
      </c>
      <c r="P83" s="204">
        <v>0</v>
      </c>
      <c r="Q83" s="389">
        <f t="shared" si="1"/>
        <v>0</v>
      </c>
      <c r="R83" s="204">
        <v>0</v>
      </c>
      <c r="S83" s="389">
        <f t="shared" si="7"/>
        <v>0</v>
      </c>
    </row>
    <row r="84" spans="1:20">
      <c r="A84" s="117"/>
      <c r="C84" s="49"/>
      <c r="D84" s="49"/>
      <c r="E84" s="115">
        <v>0</v>
      </c>
      <c r="F84" s="53">
        <f t="shared" si="0"/>
        <v>0.18939669334784814</v>
      </c>
      <c r="G84" s="116">
        <f t="shared" si="2"/>
        <v>0</v>
      </c>
      <c r="H84" s="115">
        <v>0</v>
      </c>
      <c r="I84" s="53">
        <f t="shared" si="3"/>
        <v>0.11706418243316628</v>
      </c>
      <c r="J84" s="389">
        <f t="shared" si="4"/>
        <v>0</v>
      </c>
      <c r="K84" s="204">
        <v>0</v>
      </c>
      <c r="L84" s="389">
        <f t="shared" si="5"/>
        <v>0</v>
      </c>
      <c r="M84" s="427">
        <v>0</v>
      </c>
      <c r="N84" s="389">
        <f>+'2-Incentive ROE'!K$40*'1-Project Rev Req'!M84/100</f>
        <v>0</v>
      </c>
      <c r="O84" s="389">
        <f t="shared" si="6"/>
        <v>0</v>
      </c>
      <c r="P84" s="204">
        <v>0</v>
      </c>
      <c r="Q84" s="389">
        <f t="shared" si="1"/>
        <v>0</v>
      </c>
      <c r="R84" s="204">
        <v>0</v>
      </c>
      <c r="S84" s="389">
        <f t="shared" si="7"/>
        <v>0</v>
      </c>
    </row>
    <row r="85" spans="1:20">
      <c r="A85" s="118"/>
      <c r="B85" s="50"/>
      <c r="C85" s="50"/>
      <c r="D85" s="50"/>
      <c r="E85" s="50"/>
      <c r="F85" s="50"/>
      <c r="G85" s="51"/>
      <c r="H85" s="50"/>
      <c r="I85" s="50"/>
      <c r="J85" s="390"/>
      <c r="K85" s="604"/>
      <c r="L85" s="390"/>
      <c r="M85" s="605"/>
      <c r="N85" s="606"/>
      <c r="O85" s="606"/>
      <c r="P85" s="607"/>
      <c r="Q85" s="606"/>
      <c r="R85" s="604"/>
      <c r="S85" s="390">
        <f t="shared" si="7"/>
        <v>0</v>
      </c>
      <c r="T85" s="555"/>
    </row>
    <row r="86" spans="1:20">
      <c r="A86" s="64" t="s">
        <v>215</v>
      </c>
      <c r="B86" s="87"/>
      <c r="C86" s="65" t="s">
        <v>200</v>
      </c>
      <c r="D86" s="65"/>
      <c r="E86" s="119"/>
      <c r="F86" s="55"/>
      <c r="G86" s="22"/>
      <c r="H86" s="119"/>
      <c r="I86" s="22"/>
      <c r="J86" s="555"/>
      <c r="K86" s="555"/>
      <c r="L86" s="555"/>
      <c r="M86" s="555"/>
      <c r="N86" s="555"/>
      <c r="O86" s="555"/>
      <c r="P86" s="555">
        <f>SUM(P66:P85)</f>
        <v>0</v>
      </c>
      <c r="Q86" s="555"/>
      <c r="R86" s="555"/>
      <c r="S86" s="555">
        <f>SUM(S66:S85)</f>
        <v>10166634.826597186</v>
      </c>
      <c r="T86" s="555"/>
    </row>
    <row r="87" spans="1:20">
      <c r="E87" s="555"/>
      <c r="F87" s="52"/>
      <c r="G87" s="52"/>
      <c r="H87" s="52"/>
      <c r="I87" s="52"/>
      <c r="J87" s="52"/>
      <c r="K87" s="52"/>
      <c r="L87" s="53"/>
      <c r="T87" s="555"/>
    </row>
    <row r="88" spans="1:20">
      <c r="A88" s="120"/>
      <c r="E88" s="555"/>
      <c r="F88" s="52"/>
      <c r="G88" s="52"/>
      <c r="H88" s="52"/>
      <c r="I88" s="52"/>
      <c r="J88" s="52"/>
      <c r="K88" s="52"/>
      <c r="L88" s="53"/>
      <c r="M88" s="91"/>
      <c r="N88" s="91"/>
      <c r="O88" s="91"/>
      <c r="T88" s="555"/>
    </row>
    <row r="89" spans="1:20">
      <c r="E89" s="554"/>
      <c r="K89" s="54"/>
      <c r="L89" s="54"/>
      <c r="M89" s="54"/>
      <c r="N89" s="54"/>
      <c r="O89" s="54"/>
      <c r="S89" s="554"/>
      <c r="T89" s="555"/>
    </row>
    <row r="90" spans="1:20">
      <c r="E90" s="554"/>
      <c r="K90" s="54"/>
      <c r="L90" s="54"/>
      <c r="M90" s="54"/>
      <c r="N90" s="54"/>
      <c r="O90" s="54"/>
      <c r="S90" s="554"/>
      <c r="T90" s="555"/>
    </row>
    <row r="91" spans="1:20">
      <c r="A91" s="25" t="s">
        <v>71</v>
      </c>
      <c r="S91" s="554"/>
      <c r="T91" s="555"/>
    </row>
    <row r="92" spans="1:20" ht="13.5" thickBot="1">
      <c r="A92" s="121" t="s">
        <v>72</v>
      </c>
      <c r="T92" s="555"/>
    </row>
    <row r="93" spans="1:20">
      <c r="A93" s="122" t="s">
        <v>73</v>
      </c>
      <c r="C93" s="767" t="s">
        <v>590</v>
      </c>
      <c r="D93" s="767"/>
      <c r="E93" s="767"/>
      <c r="F93" s="767"/>
      <c r="G93" s="767"/>
      <c r="H93" s="767"/>
      <c r="I93" s="767"/>
      <c r="J93" s="767"/>
      <c r="K93" s="767"/>
      <c r="L93" s="767"/>
      <c r="M93" s="767"/>
      <c r="N93" s="767"/>
      <c r="O93" s="767"/>
      <c r="P93" s="767"/>
      <c r="Q93" s="767"/>
      <c r="T93" s="555"/>
    </row>
    <row r="94" spans="1:20">
      <c r="A94" s="122" t="s">
        <v>74</v>
      </c>
      <c r="C94" s="767" t="s">
        <v>553</v>
      </c>
      <c r="D94" s="767"/>
      <c r="E94" s="767"/>
      <c r="F94" s="767"/>
      <c r="G94" s="767"/>
      <c r="H94" s="767"/>
      <c r="I94" s="767"/>
      <c r="J94" s="767"/>
      <c r="K94" s="767"/>
      <c r="L94" s="767"/>
      <c r="M94" s="767"/>
      <c r="N94" s="767"/>
      <c r="O94" s="767"/>
      <c r="P94" s="767"/>
      <c r="Q94" s="767"/>
      <c r="T94" s="555"/>
    </row>
    <row r="95" spans="1:20">
      <c r="A95" s="122" t="s">
        <v>75</v>
      </c>
      <c r="C95" s="768" t="s">
        <v>572</v>
      </c>
      <c r="D95" s="768"/>
      <c r="E95" s="768"/>
      <c r="F95" s="768"/>
      <c r="G95" s="768"/>
      <c r="H95" s="768"/>
      <c r="I95" s="768"/>
      <c r="J95" s="768"/>
      <c r="K95" s="768"/>
      <c r="L95" s="768"/>
      <c r="M95" s="768"/>
      <c r="N95" s="768"/>
      <c r="O95" s="768"/>
      <c r="P95" s="768"/>
      <c r="Q95" s="768"/>
      <c r="T95" s="555"/>
    </row>
    <row r="96" spans="1:20">
      <c r="C96" s="25" t="s">
        <v>556</v>
      </c>
      <c r="T96" s="555"/>
    </row>
    <row r="97" spans="1:17">
      <c r="A97" s="122" t="s">
        <v>76</v>
      </c>
      <c r="C97" s="768" t="s">
        <v>654</v>
      </c>
      <c r="D97" s="768"/>
      <c r="E97" s="768"/>
      <c r="F97" s="768"/>
      <c r="G97" s="768"/>
      <c r="H97" s="768"/>
      <c r="I97" s="768"/>
      <c r="J97" s="768"/>
      <c r="K97" s="768"/>
      <c r="L97" s="768"/>
      <c r="M97" s="768"/>
      <c r="N97" s="768"/>
      <c r="O97" s="768"/>
      <c r="P97" s="768"/>
      <c r="Q97" s="768"/>
    </row>
    <row r="98" spans="1:17">
      <c r="A98" s="55" t="s">
        <v>77</v>
      </c>
      <c r="C98" s="766" t="s">
        <v>555</v>
      </c>
      <c r="D98" s="766"/>
      <c r="E98" s="766"/>
      <c r="F98" s="766"/>
      <c r="G98" s="766"/>
      <c r="H98" s="766"/>
      <c r="I98" s="766"/>
      <c r="J98" s="766"/>
      <c r="K98" s="766"/>
      <c r="L98" s="766"/>
      <c r="M98" s="766"/>
      <c r="N98" s="766"/>
      <c r="O98" s="766"/>
      <c r="P98" s="766"/>
      <c r="Q98" s="766"/>
    </row>
    <row r="99" spans="1:17">
      <c r="A99" s="55" t="s">
        <v>78</v>
      </c>
      <c r="C99" s="766" t="s">
        <v>675</v>
      </c>
      <c r="D99" s="766"/>
      <c r="E99" s="766"/>
      <c r="F99" s="766"/>
      <c r="G99" s="766"/>
      <c r="H99" s="766"/>
      <c r="I99" s="766"/>
      <c r="J99" s="766"/>
      <c r="K99" s="766"/>
      <c r="L99" s="766"/>
      <c r="M99" s="766"/>
      <c r="N99" s="766"/>
      <c r="O99" s="766"/>
      <c r="P99" s="766"/>
      <c r="Q99" s="766"/>
    </row>
    <row r="100" spans="1:17">
      <c r="A100" s="55" t="s">
        <v>79</v>
      </c>
      <c r="C100" s="766" t="s">
        <v>800</v>
      </c>
      <c r="D100" s="766"/>
      <c r="E100" s="766"/>
      <c r="F100" s="766"/>
      <c r="G100" s="766"/>
      <c r="H100" s="766"/>
      <c r="I100" s="766"/>
      <c r="J100" s="766"/>
      <c r="K100" s="766"/>
      <c r="L100" s="766"/>
      <c r="M100" s="766"/>
      <c r="N100" s="766"/>
      <c r="O100" s="766"/>
      <c r="P100" s="766"/>
      <c r="Q100" s="766"/>
    </row>
    <row r="101" spans="1:17">
      <c r="A101" s="55" t="s">
        <v>81</v>
      </c>
      <c r="C101" s="766" t="s">
        <v>591</v>
      </c>
      <c r="D101" s="766"/>
      <c r="E101" s="766"/>
      <c r="F101" s="766"/>
      <c r="G101" s="766"/>
      <c r="H101" s="766"/>
      <c r="I101" s="766"/>
      <c r="J101" s="766"/>
      <c r="K101" s="766"/>
      <c r="L101" s="766"/>
      <c r="M101" s="766"/>
      <c r="N101" s="766"/>
      <c r="O101" s="766"/>
      <c r="P101" s="766"/>
      <c r="Q101" s="766"/>
    </row>
    <row r="102" spans="1:17">
      <c r="A102" s="55" t="s">
        <v>82</v>
      </c>
      <c r="C102" s="25" t="s">
        <v>478</v>
      </c>
    </row>
    <row r="103" spans="1:17">
      <c r="A103" s="64" t="s">
        <v>83</v>
      </c>
      <c r="C103" s="669" t="s">
        <v>806</v>
      </c>
      <c r="D103" s="669"/>
      <c r="E103" s="669"/>
      <c r="F103" s="669"/>
      <c r="G103" s="669"/>
      <c r="H103" s="669"/>
      <c r="I103" s="669"/>
      <c r="J103" s="669"/>
      <c r="K103" s="669"/>
      <c r="L103" s="669"/>
      <c r="M103" s="669"/>
      <c r="N103" s="669"/>
      <c r="O103" s="669"/>
      <c r="P103" s="22"/>
      <c r="Q103" s="94"/>
    </row>
    <row r="104" spans="1:17">
      <c r="A104" s="64" t="s">
        <v>120</v>
      </c>
      <c r="C104" s="25" t="s">
        <v>470</v>
      </c>
      <c r="D104" s="64"/>
      <c r="E104" s="55"/>
      <c r="F104" s="55"/>
      <c r="G104" s="22"/>
      <c r="J104" s="78"/>
      <c r="P104" s="22"/>
      <c r="Q104" s="75"/>
    </row>
    <row r="105" spans="1:17">
      <c r="A105" s="55" t="s">
        <v>150</v>
      </c>
      <c r="C105" s="15" t="s">
        <v>487</v>
      </c>
    </row>
    <row r="106" spans="1:17">
      <c r="A106" s="55" t="s">
        <v>642</v>
      </c>
      <c r="C106" s="25" t="s">
        <v>643</v>
      </c>
    </row>
    <row r="107" spans="1:17">
      <c r="A107" s="556" t="s">
        <v>153</v>
      </c>
      <c r="C107" s="25" t="s">
        <v>657</v>
      </c>
    </row>
    <row r="108" spans="1:17">
      <c r="C108" s="25" t="s">
        <v>644</v>
      </c>
    </row>
    <row r="109" spans="1:17" ht="15.5">
      <c r="C109" s="765"/>
      <c r="D109" s="765"/>
      <c r="E109" s="765"/>
      <c r="F109" s="765"/>
      <c r="G109" s="765"/>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1" fitToWidth="2" fitToHeight="2" orientation="landscape" r:id="rId2"/>
  <rowBreaks count="1" manualBreakCount="1">
    <brk id="50" max="18" man="1"/>
  </rowBreaks>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K68"/>
  <sheetViews>
    <sheetView zoomScale="70" zoomScaleNormal="70" zoomScaleSheetLayoutView="75" workbookViewId="0">
      <selection activeCell="K4" sqref="K4"/>
    </sheetView>
  </sheetViews>
  <sheetFormatPr defaultRowHeight="15.5"/>
  <cols>
    <col min="1" max="1" width="5.53515625" style="320" customWidth="1"/>
    <col min="2" max="2" width="21.53515625" style="327" customWidth="1"/>
    <col min="3" max="3" width="32.4609375" style="327" customWidth="1"/>
    <col min="4" max="4" width="25.23046875" style="327" customWidth="1"/>
    <col min="5" max="5" width="14.765625" style="327" bestFit="1" customWidth="1"/>
    <col min="6" max="6" width="6.53515625" style="327" customWidth="1"/>
    <col min="7" max="7" width="9" style="327" bestFit="1" customWidth="1"/>
    <col min="8" max="8" width="8.53515625" style="327" bestFit="1" customWidth="1"/>
    <col min="9" max="9" width="12.23046875" style="327" customWidth="1"/>
    <col min="10" max="10" width="24.23046875" style="333" bestFit="1" customWidth="1"/>
    <col min="11" max="11" width="16.3046875" bestFit="1" customWidth="1"/>
  </cols>
  <sheetData>
    <row r="1" spans="1:11">
      <c r="C1" s="321"/>
      <c r="D1" s="321"/>
      <c r="E1" s="321"/>
      <c r="F1" s="322"/>
      <c r="G1" s="321"/>
      <c r="H1" s="321"/>
      <c r="I1" s="321"/>
      <c r="J1" s="415"/>
    </row>
    <row r="2" spans="1:11">
      <c r="B2" s="320"/>
      <c r="C2" s="321"/>
      <c r="D2" s="321"/>
      <c r="E2" s="321"/>
      <c r="F2" s="322"/>
      <c r="G2" s="321"/>
      <c r="H2" s="321"/>
      <c r="I2" s="321"/>
      <c r="J2" s="415"/>
    </row>
    <row r="3" spans="1:11">
      <c r="C3" s="321"/>
      <c r="D3" s="323" t="s">
        <v>8</v>
      </c>
      <c r="E3" s="323"/>
      <c r="F3" s="322" t="s">
        <v>352</v>
      </c>
      <c r="H3" s="323"/>
      <c r="I3" s="323"/>
      <c r="J3" s="324"/>
      <c r="K3" s="598" t="s">
        <v>676</v>
      </c>
    </row>
    <row r="4" spans="1:11">
      <c r="B4" s="326"/>
      <c r="C4" s="326"/>
      <c r="D4" s="326"/>
      <c r="E4" s="326"/>
      <c r="F4" s="388" t="s">
        <v>480</v>
      </c>
      <c r="H4" s="326"/>
      <c r="I4" s="326"/>
      <c r="J4" s="326"/>
      <c r="K4" s="325"/>
    </row>
    <row r="5" spans="1:11">
      <c r="B5" s="326"/>
      <c r="C5" s="326"/>
      <c r="D5" s="326"/>
      <c r="F5" s="671" t="str">
        <f>'Attachment H'!$D$5</f>
        <v>NextEra Energy Transmission MidAtlantic, Inc.</v>
      </c>
      <c r="H5" s="326"/>
      <c r="I5" s="326"/>
      <c r="J5" s="326"/>
      <c r="K5" s="326"/>
    </row>
    <row r="7" spans="1:11">
      <c r="A7" s="320">
        <v>1</v>
      </c>
      <c r="B7" s="327" t="s">
        <v>463</v>
      </c>
      <c r="C7" s="327" t="s">
        <v>594</v>
      </c>
      <c r="J7" s="327"/>
      <c r="K7" s="379">
        <f>+'Attachment H'!I106</f>
        <v>33240501.22215753</v>
      </c>
    </row>
    <row r="8" spans="1:11">
      <c r="J8" s="327"/>
      <c r="K8" s="333"/>
    </row>
    <row r="9" spans="1:11" ht="16" thickBot="1">
      <c r="A9" s="329">
        <f>+A7+1</f>
        <v>2</v>
      </c>
      <c r="B9" s="330" t="s">
        <v>353</v>
      </c>
      <c r="C9" s="331"/>
      <c r="D9" s="331"/>
      <c r="E9" s="331"/>
      <c r="F9" s="331"/>
      <c r="G9" s="331"/>
      <c r="H9" s="331"/>
      <c r="I9" s="331"/>
      <c r="J9" s="332" t="s">
        <v>56</v>
      </c>
      <c r="K9" s="333"/>
    </row>
    <row r="10" spans="1:11">
      <c r="A10" s="329"/>
      <c r="B10" s="334"/>
      <c r="C10" s="331"/>
      <c r="D10" s="331"/>
      <c r="E10" s="331"/>
      <c r="F10" s="331"/>
      <c r="G10" s="331"/>
      <c r="H10" s="335" t="s">
        <v>65</v>
      </c>
      <c r="I10" s="331"/>
      <c r="J10" s="331"/>
      <c r="K10" s="333"/>
    </row>
    <row r="11" spans="1:11" ht="16" thickBot="1">
      <c r="A11" s="329"/>
      <c r="B11" s="334"/>
      <c r="C11" s="331"/>
      <c r="D11" s="331"/>
      <c r="E11" s="336" t="s">
        <v>56</v>
      </c>
      <c r="F11" s="336" t="s">
        <v>66</v>
      </c>
      <c r="G11" s="331"/>
      <c r="H11" s="336"/>
      <c r="I11" s="331"/>
      <c r="J11" s="336" t="s">
        <v>67</v>
      </c>
      <c r="K11" s="333"/>
    </row>
    <row r="12" spans="1:11">
      <c r="A12" s="329">
        <f>+A9+1</f>
        <v>3</v>
      </c>
      <c r="B12" s="330" t="s">
        <v>305</v>
      </c>
      <c r="C12" s="337" t="s">
        <v>595</v>
      </c>
      <c r="D12" s="337"/>
      <c r="E12" s="338">
        <v>0</v>
      </c>
      <c r="F12" s="430">
        <v>0</v>
      </c>
      <c r="G12" s="328"/>
      <c r="H12" s="430">
        <v>0</v>
      </c>
      <c r="I12" s="328"/>
      <c r="J12" s="328">
        <f>F12*H12</f>
        <v>0</v>
      </c>
      <c r="K12" s="333"/>
    </row>
    <row r="13" spans="1:11">
      <c r="A13" s="329">
        <f>+A12+1</f>
        <v>4</v>
      </c>
      <c r="B13" s="330" t="s">
        <v>464</v>
      </c>
      <c r="C13" s="337" t="s">
        <v>595</v>
      </c>
      <c r="D13" s="337"/>
      <c r="E13" s="338">
        <v>0</v>
      </c>
      <c r="F13" s="430">
        <v>0</v>
      </c>
      <c r="G13" s="328"/>
      <c r="H13" s="328">
        <v>0</v>
      </c>
      <c r="I13" s="328"/>
      <c r="J13" s="328">
        <f>F13*H13</f>
        <v>0</v>
      </c>
      <c r="K13" s="333"/>
    </row>
    <row r="14" spans="1:11" ht="31.5" thickBot="1">
      <c r="A14" s="329">
        <f>+A13+1</f>
        <v>5</v>
      </c>
      <c r="B14" s="330" t="s">
        <v>414</v>
      </c>
      <c r="C14" s="337" t="s">
        <v>596</v>
      </c>
      <c r="D14" s="412" t="s">
        <v>597</v>
      </c>
      <c r="E14" s="340">
        <v>0</v>
      </c>
      <c r="F14" s="430">
        <v>0</v>
      </c>
      <c r="G14" s="328"/>
      <c r="H14" s="436">
        <f>+'Attachment H'!G212+0.01</f>
        <v>0.125</v>
      </c>
      <c r="I14" s="328"/>
      <c r="J14" s="582">
        <f>F14*H14</f>
        <v>0</v>
      </c>
      <c r="K14" s="333"/>
    </row>
    <row r="15" spans="1:11">
      <c r="A15" s="329">
        <f>+A14+1</f>
        <v>6</v>
      </c>
      <c r="B15" s="334" t="s">
        <v>598</v>
      </c>
      <c r="C15" s="339"/>
      <c r="D15" s="339"/>
      <c r="E15" s="341">
        <f>SUM(E12:E14)</f>
        <v>0</v>
      </c>
      <c r="F15" s="328" t="s">
        <v>8</v>
      </c>
      <c r="G15" s="328"/>
      <c r="H15" s="328"/>
      <c r="I15" s="328"/>
      <c r="J15" s="328">
        <f>SUM(J12:J14)</f>
        <v>0</v>
      </c>
      <c r="K15" s="333"/>
    </row>
    <row r="16" spans="1:11">
      <c r="A16" s="329">
        <f t="shared" ref="A16:A40" si="0">+A15+1</f>
        <v>7</v>
      </c>
      <c r="B16" s="334" t="s">
        <v>360</v>
      </c>
      <c r="C16" s="339"/>
      <c r="D16" s="339"/>
      <c r="E16" s="341"/>
      <c r="F16" s="331"/>
      <c r="G16" s="331"/>
      <c r="H16" s="331"/>
      <c r="I16" s="331"/>
      <c r="J16" s="328"/>
      <c r="K16" s="328">
        <f>+J15*K7</f>
        <v>0</v>
      </c>
    </row>
    <row r="17" spans="1:11">
      <c r="A17" s="329"/>
      <c r="J17" s="327"/>
      <c r="K17" s="333"/>
    </row>
    <row r="18" spans="1:11">
      <c r="A18" s="329">
        <f>+A16+1</f>
        <v>8</v>
      </c>
      <c r="B18" s="334" t="s">
        <v>48</v>
      </c>
      <c r="C18" s="342"/>
      <c r="D18" s="342"/>
      <c r="E18" s="331"/>
      <c r="F18" s="331"/>
      <c r="G18" s="339"/>
      <c r="H18" s="343"/>
      <c r="I18" s="331"/>
      <c r="J18" s="339"/>
      <c r="K18" s="333"/>
    </row>
    <row r="19" spans="1:11">
      <c r="A19" s="329">
        <f t="shared" si="0"/>
        <v>9</v>
      </c>
      <c r="B19" s="344" t="s">
        <v>469</v>
      </c>
      <c r="C19" s="331"/>
      <c r="D19" s="37"/>
      <c r="E19" s="391">
        <f>IF('Attachment H'!D252&gt;0,1-(((1-'Attachment H'!D253)*(1-'Attachment H'!D252))/(1-'Attachment H'!D252*'Attachment H'!D253*'Attachment H'!D254)),0)</f>
        <v>0.24870999999999999</v>
      </c>
      <c r="F19" s="391"/>
      <c r="G19" s="339"/>
      <c r="H19" s="343"/>
      <c r="I19" s="331"/>
      <c r="J19" s="339"/>
      <c r="K19" s="333"/>
    </row>
    <row r="20" spans="1:11">
      <c r="A20" s="329">
        <f t="shared" si="0"/>
        <v>10</v>
      </c>
      <c r="B20" s="339" t="s">
        <v>49</v>
      </c>
      <c r="C20" s="331"/>
      <c r="D20" s="37"/>
      <c r="E20" s="391">
        <f>IF(J15&gt;0,(E19/(1-E19))*(1-J12/J15),0)</f>
        <v>0</v>
      </c>
      <c r="F20" s="331"/>
      <c r="G20" s="339"/>
      <c r="H20" s="343"/>
      <c r="I20" s="331"/>
      <c r="J20" s="339"/>
      <c r="K20" s="333"/>
    </row>
    <row r="21" spans="1:11">
      <c r="A21" s="329">
        <f t="shared" si="0"/>
        <v>11</v>
      </c>
      <c r="B21" s="342" t="s">
        <v>465</v>
      </c>
      <c r="C21" s="342"/>
      <c r="D21" s="37"/>
      <c r="E21" s="331"/>
      <c r="F21" s="331"/>
      <c r="G21" s="339"/>
      <c r="H21" s="343"/>
      <c r="I21" s="331"/>
      <c r="J21" s="339"/>
      <c r="K21" s="333"/>
    </row>
    <row r="22" spans="1:11">
      <c r="A22" s="329">
        <f t="shared" si="0"/>
        <v>12</v>
      </c>
      <c r="B22" s="345" t="s">
        <v>466</v>
      </c>
      <c r="C22" s="342"/>
      <c r="D22" s="342"/>
      <c r="E22" s="331"/>
      <c r="F22" s="331"/>
      <c r="G22" s="339"/>
      <c r="H22" s="343"/>
      <c r="I22" s="331"/>
      <c r="J22" s="339"/>
      <c r="K22" s="333"/>
    </row>
    <row r="23" spans="1:11">
      <c r="A23" s="329">
        <f t="shared" si="0"/>
        <v>13</v>
      </c>
      <c r="B23" s="346" t="str">
        <f>"      1 / (1 - T)  =  (from line "&amp;A19&amp;")"</f>
        <v xml:space="preserve">      1 / (1 - T)  =  (from line 9)</v>
      </c>
      <c r="C23" s="342"/>
      <c r="D23" s="342"/>
      <c r="E23" s="391">
        <f>IF(E19&gt;0,1/(1-E19),0)</f>
        <v>1.3310439377603855</v>
      </c>
      <c r="F23" s="331"/>
      <c r="G23" s="339"/>
      <c r="H23" s="343"/>
      <c r="I23" s="331"/>
      <c r="J23" s="339"/>
      <c r="K23" s="333"/>
    </row>
    <row r="24" spans="1:11">
      <c r="A24" s="329">
        <f t="shared" si="0"/>
        <v>14</v>
      </c>
      <c r="B24" s="345" t="s">
        <v>354</v>
      </c>
      <c r="C24" s="342"/>
      <c r="D24" s="342" t="s">
        <v>564</v>
      </c>
      <c r="E24" s="347">
        <f>+'Attachment H'!D160</f>
        <v>0</v>
      </c>
      <c r="F24" s="331"/>
      <c r="G24" s="339"/>
      <c r="H24" s="343"/>
      <c r="I24" s="331"/>
      <c r="J24" s="339"/>
      <c r="K24" s="333"/>
    </row>
    <row r="25" spans="1:11">
      <c r="A25" s="329">
        <f t="shared" si="0"/>
        <v>15</v>
      </c>
      <c r="B25" s="345" t="s">
        <v>355</v>
      </c>
      <c r="C25" s="342"/>
      <c r="D25" s="342" t="s">
        <v>565</v>
      </c>
      <c r="E25" s="347">
        <f>+'Attachment H'!D161</f>
        <v>0</v>
      </c>
      <c r="F25" s="331"/>
      <c r="G25" s="339"/>
      <c r="H25" s="348"/>
      <c r="I25" s="331"/>
      <c r="J25" s="339"/>
      <c r="K25" s="333"/>
    </row>
    <row r="26" spans="1:11">
      <c r="A26" s="329">
        <f t="shared" si="0"/>
        <v>16</v>
      </c>
      <c r="B26" s="345" t="s">
        <v>467</v>
      </c>
      <c r="C26" s="342"/>
      <c r="D26" s="342" t="s">
        <v>566</v>
      </c>
      <c r="E26" s="347">
        <f>+'Attachment H'!D162</f>
        <v>1426.4554791666665</v>
      </c>
      <c r="F26" s="331"/>
      <c r="G26" s="339"/>
      <c r="H26" s="343"/>
      <c r="I26" s="331"/>
      <c r="J26" s="339"/>
      <c r="K26" s="333"/>
    </row>
    <row r="27" spans="1:11">
      <c r="A27" s="329">
        <f t="shared" si="0"/>
        <v>17</v>
      </c>
      <c r="B27" s="346" t="str">
        <f>"Income Tax Calculation = line "&amp;A20&amp;" * line "&amp;A16&amp;""</f>
        <v>Income Tax Calculation = line 10 * line 7</v>
      </c>
      <c r="C27" s="349"/>
      <c r="E27" s="384">
        <f>+E20*K33</f>
        <v>0</v>
      </c>
      <c r="F27" s="350"/>
      <c r="G27" s="350" t="s">
        <v>28</v>
      </c>
      <c r="H27" s="351"/>
      <c r="I27" s="350"/>
      <c r="J27" s="384">
        <f>+E20*K16</f>
        <v>0</v>
      </c>
      <c r="K27" s="333"/>
    </row>
    <row r="28" spans="1:11">
      <c r="A28" s="329">
        <f t="shared" si="0"/>
        <v>18</v>
      </c>
      <c r="B28" s="337" t="str">
        <f>"ITC adjustment (line "&amp;A23&amp;" * line "&amp;A24&amp;")"</f>
        <v>ITC adjustment (line 13 * line 14)</v>
      </c>
      <c r="C28" s="349"/>
      <c r="D28" s="349"/>
      <c r="E28" s="384">
        <f>+E$23*E24</f>
        <v>0</v>
      </c>
      <c r="F28" s="350"/>
      <c r="G28" s="352" t="s">
        <v>34</v>
      </c>
      <c r="H28" s="328">
        <f>+'Attachment H'!G84</f>
        <v>1</v>
      </c>
      <c r="I28" s="350"/>
      <c r="J28" s="384">
        <f>+E28*H28</f>
        <v>0</v>
      </c>
      <c r="K28" s="333"/>
    </row>
    <row r="29" spans="1:11">
      <c r="A29" s="329">
        <f t="shared" si="0"/>
        <v>19</v>
      </c>
      <c r="B29" s="337" t="str">
        <f>"Excess Deferred Income Tax Adjustment (line "&amp;A23&amp;" * line "&amp;A25&amp;")"</f>
        <v>Excess Deferred Income Tax Adjustment (line 13 * line 15)</v>
      </c>
      <c r="C29" s="349"/>
      <c r="D29" s="349"/>
      <c r="E29" s="384">
        <f>+E$23*E25</f>
        <v>0</v>
      </c>
      <c r="F29" s="350"/>
      <c r="G29" s="352" t="s">
        <v>34</v>
      </c>
      <c r="H29" s="328">
        <f>H28</f>
        <v>1</v>
      </c>
      <c r="I29" s="350"/>
      <c r="J29" s="384">
        <f>+E29*H29</f>
        <v>0</v>
      </c>
      <c r="K29" s="333"/>
    </row>
    <row r="30" spans="1:11">
      <c r="A30" s="329">
        <f t="shared" si="0"/>
        <v>20</v>
      </c>
      <c r="B30" s="337" t="str">
        <f>"Permanent Differences Tax Adjustment (line "&amp;A23&amp;" * "&amp;A26&amp;")"</f>
        <v>Permanent Differences Tax Adjustment (line 13 * 16)</v>
      </c>
      <c r="C30" s="349"/>
      <c r="D30" s="349"/>
      <c r="E30" s="416">
        <f>+E$23*E26</f>
        <v>1898.6749180298773</v>
      </c>
      <c r="F30" s="350"/>
      <c r="G30" s="352" t="s">
        <v>34</v>
      </c>
      <c r="H30" s="328">
        <f>H29</f>
        <v>1</v>
      </c>
      <c r="I30" s="350"/>
      <c r="J30" s="416">
        <f>+E30*H30</f>
        <v>1898.6749180298773</v>
      </c>
      <c r="K30" s="333"/>
    </row>
    <row r="31" spans="1:11">
      <c r="A31" s="329">
        <f t="shared" si="0"/>
        <v>21</v>
      </c>
      <c r="B31" s="353" t="str">
        <f>"Total Income Taxes (sum lines "&amp;A27&amp;" - "&amp;A30&amp;")"</f>
        <v>Total Income Taxes (sum lines 17 - 20)</v>
      </c>
      <c r="C31" s="337"/>
      <c r="D31" s="337"/>
      <c r="E31" s="347">
        <f>SUM(E27:E30)</f>
        <v>1898.6749180298773</v>
      </c>
      <c r="F31" s="350"/>
      <c r="G31" s="350" t="s">
        <v>8</v>
      </c>
      <c r="H31" s="351" t="s">
        <v>8</v>
      </c>
      <c r="I31" s="350"/>
      <c r="J31" s="347">
        <f>SUM(J27:J30)</f>
        <v>1898.6749180298773</v>
      </c>
      <c r="K31" s="328">
        <f>+J31</f>
        <v>1898.6749180298773</v>
      </c>
    </row>
    <row r="32" spans="1:11">
      <c r="A32" s="329"/>
      <c r="J32" s="327"/>
      <c r="K32" s="333"/>
    </row>
    <row r="33" spans="1:11">
      <c r="A33" s="329">
        <f>+A31+1</f>
        <v>22</v>
      </c>
      <c r="B33" s="337" t="s">
        <v>356</v>
      </c>
      <c r="D33" s="327" t="s">
        <v>817</v>
      </c>
      <c r="J33" s="327"/>
      <c r="K33" s="328">
        <f>+K31+K16</f>
        <v>1898.6749180298773</v>
      </c>
    </row>
    <row r="34" spans="1:11">
      <c r="A34" s="329"/>
      <c r="J34" s="327"/>
      <c r="K34" s="333"/>
    </row>
    <row r="35" spans="1:11">
      <c r="A35" s="329">
        <f>+A33+1</f>
        <v>23</v>
      </c>
      <c r="B35" s="327" t="s">
        <v>489</v>
      </c>
      <c r="J35" s="327"/>
      <c r="K35" s="328">
        <f>+'Attachment H'!I170</f>
        <v>3058030.6235278128</v>
      </c>
    </row>
    <row r="36" spans="1:11">
      <c r="A36" s="329">
        <f t="shared" si="0"/>
        <v>24</v>
      </c>
      <c r="B36" s="327" t="s">
        <v>490</v>
      </c>
      <c r="J36" s="327"/>
      <c r="K36" s="328">
        <f>+'Attachment H'!I167</f>
        <v>760930.65306937066</v>
      </c>
    </row>
    <row r="37" spans="1:11">
      <c r="A37" s="329">
        <f t="shared" si="0"/>
        <v>25</v>
      </c>
      <c r="B37" s="337" t="s">
        <v>357</v>
      </c>
      <c r="D37" s="327" t="s">
        <v>818</v>
      </c>
      <c r="J37" s="327"/>
      <c r="K37" s="354">
        <f>SUM(K35:K36)</f>
        <v>3818961.2765971832</v>
      </c>
    </row>
    <row r="38" spans="1:11">
      <c r="A38" s="329">
        <f t="shared" si="0"/>
        <v>26</v>
      </c>
      <c r="B38" s="337" t="s">
        <v>358</v>
      </c>
      <c r="D38" s="327" t="s">
        <v>819</v>
      </c>
      <c r="J38" s="327"/>
      <c r="K38" s="328">
        <f>+K33-K37</f>
        <v>-3817062.6016791533</v>
      </c>
    </row>
    <row r="39" spans="1:11">
      <c r="A39" s="329">
        <f t="shared" si="0"/>
        <v>27</v>
      </c>
      <c r="B39" s="327" t="s">
        <v>468</v>
      </c>
      <c r="J39" s="327"/>
      <c r="K39" s="413">
        <f>+K7</f>
        <v>33240501.22215753</v>
      </c>
    </row>
    <row r="40" spans="1:11">
      <c r="A40" s="329">
        <f t="shared" si="0"/>
        <v>28</v>
      </c>
      <c r="B40" s="327" t="s">
        <v>359</v>
      </c>
      <c r="E40" s="327" t="s">
        <v>820</v>
      </c>
      <c r="J40" s="327"/>
      <c r="K40" s="414">
        <f>IF(K39=0,0,K38/K39)</f>
        <v>-0.11483168006909496</v>
      </c>
    </row>
    <row r="41" spans="1:11">
      <c r="J41" s="327"/>
      <c r="K41" s="333"/>
    </row>
    <row r="42" spans="1:11">
      <c r="A42" s="320" t="s">
        <v>429</v>
      </c>
      <c r="J42" s="327"/>
      <c r="K42" s="333"/>
    </row>
    <row r="43" spans="1:11">
      <c r="A43" s="409" t="s">
        <v>73</v>
      </c>
      <c r="B43" s="379" t="s">
        <v>428</v>
      </c>
      <c r="J43" s="327"/>
      <c r="K43" s="333"/>
    </row>
    <row r="44" spans="1:11">
      <c r="A44" s="409"/>
      <c r="B44" s="327" t="s">
        <v>600</v>
      </c>
      <c r="J44" s="327"/>
      <c r="K44" s="333"/>
    </row>
    <row r="45" spans="1:11">
      <c r="A45" s="409"/>
      <c r="B45" s="327" t="s">
        <v>431</v>
      </c>
      <c r="J45" s="327"/>
      <c r="K45" s="333"/>
    </row>
    <row r="46" spans="1:11">
      <c r="A46" s="409"/>
      <c r="B46" s="327" t="s">
        <v>599</v>
      </c>
      <c r="J46" s="327"/>
      <c r="K46" s="333"/>
    </row>
    <row r="47" spans="1:11">
      <c r="A47" s="409" t="s">
        <v>74</v>
      </c>
      <c r="B47" s="327" t="s">
        <v>430</v>
      </c>
      <c r="J47" s="327"/>
      <c r="K47" s="333"/>
    </row>
    <row r="48" spans="1:11">
      <c r="B48" s="327" t="s">
        <v>448</v>
      </c>
      <c r="J48" s="327"/>
      <c r="K48" s="333"/>
    </row>
    <row r="68" ht="24" customHeight="1"/>
  </sheetData>
  <phoneticPr fontId="0" type="noConversion"/>
  <pageMargins left="0.7" right="0.7" top="0.75" bottom="0.75" header="0.3" footer="0.3"/>
  <pageSetup scale="58"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pageSetUpPr fitToPage="1"/>
  </sheetPr>
  <dimension ref="A1:W68"/>
  <sheetViews>
    <sheetView zoomScaleNormal="100" zoomScaleSheetLayoutView="75" workbookViewId="0">
      <selection activeCell="K4" sqref="K4"/>
    </sheetView>
  </sheetViews>
  <sheetFormatPr defaultColWidth="8.765625" defaultRowHeight="13"/>
  <cols>
    <col min="1" max="1" width="6" style="25" customWidth="1"/>
    <col min="2" max="2" width="27.07421875" style="25" customWidth="1"/>
    <col min="3" max="3" width="29.765625" style="25" bestFit="1" customWidth="1"/>
    <col min="4" max="4" width="18.765625" style="25" customWidth="1"/>
    <col min="5" max="5" width="22.23046875" style="25" customWidth="1"/>
    <col min="6" max="6" width="15.23046875" style="25" customWidth="1"/>
    <col min="7" max="7" width="18.23046875" style="25" customWidth="1"/>
    <col min="8" max="8" width="14.4609375" style="25" customWidth="1"/>
    <col min="9" max="9" width="18.53515625" style="25" customWidth="1"/>
    <col min="10" max="10" width="13.765625" style="25" customWidth="1"/>
    <col min="11" max="11" width="14.4609375" style="25" customWidth="1"/>
    <col min="12" max="12" width="13.53515625" style="25" customWidth="1"/>
    <col min="13" max="13" width="8.765625" style="25"/>
    <col min="14" max="14" width="10.53515625" style="25" bestFit="1" customWidth="1"/>
    <col min="15" max="15" width="8.765625" style="25"/>
    <col min="16" max="16" width="18.07421875" style="25" bestFit="1" customWidth="1"/>
    <col min="17" max="17" width="12.07421875" style="25" bestFit="1" customWidth="1"/>
    <col min="18" max="20" width="8.765625" style="25"/>
    <col min="21" max="21" width="18.07421875" style="25" bestFit="1" customWidth="1"/>
    <col min="22" max="23" width="16.69140625" style="25" bestFit="1" customWidth="1"/>
    <col min="24" max="16384" width="8.765625" style="25"/>
  </cols>
  <sheetData>
    <row r="1" spans="1:23">
      <c r="J1" s="19" t="s">
        <v>676</v>
      </c>
    </row>
    <row r="2" spans="1:23" ht="20">
      <c r="T2" s="739"/>
      <c r="U2" s="739"/>
      <c r="V2" s="739"/>
      <c r="W2" s="739"/>
    </row>
    <row r="3" spans="1:23" ht="20">
      <c r="T3" s="739"/>
      <c r="U3" s="736"/>
      <c r="V3" s="736"/>
      <c r="W3" s="736"/>
    </row>
    <row r="4" spans="1:23" ht="20">
      <c r="C4" s="554"/>
      <c r="T4" s="739"/>
      <c r="U4" s="736"/>
      <c r="V4" s="736"/>
      <c r="W4" s="736"/>
    </row>
    <row r="5" spans="1:23" ht="20">
      <c r="A5" s="515"/>
      <c r="C5" s="554"/>
      <c r="D5" s="19"/>
      <c r="E5" s="511" t="s">
        <v>232</v>
      </c>
      <c r="F5" s="19"/>
      <c r="G5" s="19"/>
      <c r="I5" s="19"/>
      <c r="J5" s="19"/>
      <c r="K5" s="19"/>
      <c r="L5" s="24"/>
      <c r="T5" s="739"/>
      <c r="U5" s="736"/>
      <c r="V5" s="736"/>
      <c r="W5" s="736"/>
    </row>
    <row r="6" spans="1:23">
      <c r="A6" s="515"/>
      <c r="D6" s="19"/>
      <c r="E6" s="424" t="s">
        <v>433</v>
      </c>
      <c r="F6" s="22"/>
      <c r="G6" s="22"/>
      <c r="I6" s="22"/>
      <c r="J6" s="22"/>
      <c r="K6" s="22"/>
      <c r="L6" s="24"/>
    </row>
    <row r="7" spans="1:23">
      <c r="A7" s="515"/>
      <c r="C7" s="26"/>
      <c r="D7" s="26"/>
      <c r="E7" s="650" t="str">
        <f>'Attachment H'!$D$5</f>
        <v>NextEra Energy Transmission MidAtlantic, Inc.</v>
      </c>
      <c r="F7" s="26"/>
      <c r="G7" s="26"/>
      <c r="H7" s="749"/>
      <c r="I7" s="26"/>
      <c r="J7" s="26"/>
      <c r="K7" s="26"/>
      <c r="L7" s="26"/>
    </row>
    <row r="8" spans="1:23" s="408" customFormat="1">
      <c r="A8" s="516"/>
      <c r="B8" s="25"/>
      <c r="C8" s="25"/>
      <c r="D8" s="25"/>
      <c r="E8" s="70"/>
      <c r="F8" s="70"/>
      <c r="G8" s="70"/>
      <c r="H8" s="25"/>
      <c r="I8" s="26"/>
      <c r="J8" s="26"/>
      <c r="K8" s="26"/>
      <c r="L8" s="26"/>
    </row>
    <row r="9" spans="1:23" s="408" customFormat="1">
      <c r="A9" s="517"/>
      <c r="B9" s="296"/>
      <c r="C9" s="296"/>
      <c r="D9" s="296"/>
      <c r="E9" s="296"/>
      <c r="F9" s="296"/>
      <c r="G9" s="296"/>
      <c r="H9" s="296"/>
      <c r="I9" s="296"/>
      <c r="J9" s="296"/>
      <c r="K9" s="303"/>
      <c r="L9" s="296"/>
    </row>
    <row r="10" spans="1:23" s="408" customFormat="1">
      <c r="A10" s="517"/>
      <c r="B10" s="296"/>
      <c r="C10" s="296"/>
      <c r="D10" s="770" t="s">
        <v>673</v>
      </c>
      <c r="E10" s="771"/>
      <c r="F10" s="463"/>
      <c r="G10" s="465" t="s">
        <v>532</v>
      </c>
      <c r="H10" s="463"/>
      <c r="I10" s="466"/>
      <c r="J10" s="466"/>
      <c r="K10" s="464"/>
    </row>
    <row r="11" spans="1:23" s="408" customFormat="1" ht="15.5">
      <c r="A11" s="517">
        <v>1</v>
      </c>
      <c r="B11" s="296" t="s">
        <v>672</v>
      </c>
      <c r="C11" s="296"/>
      <c r="D11" s="772" t="s">
        <v>674</v>
      </c>
      <c r="E11" s="773"/>
      <c r="F11" s="588" t="s">
        <v>601</v>
      </c>
      <c r="G11" s="467" t="s">
        <v>533</v>
      </c>
      <c r="H11" s="588" t="s">
        <v>534</v>
      </c>
      <c r="I11" s="569"/>
      <c r="J11" s="569"/>
      <c r="K11" s="570"/>
    </row>
    <row r="12" spans="1:23" s="408" customFormat="1">
      <c r="A12" s="517">
        <v>2</v>
      </c>
      <c r="B12" s="721">
        <v>2024</v>
      </c>
      <c r="C12" s="296"/>
      <c r="D12" s="468"/>
      <c r="E12" s="468"/>
      <c r="F12" s="741">
        <v>6492356</v>
      </c>
      <c r="G12" s="469"/>
      <c r="H12" s="468"/>
      <c r="I12" s="468"/>
      <c r="J12" s="468"/>
      <c r="K12" s="463"/>
    </row>
    <row r="13" spans="1:23" s="408" customFormat="1">
      <c r="B13" s="470" t="s">
        <v>73</v>
      </c>
      <c r="C13" s="470" t="s">
        <v>74</v>
      </c>
      <c r="D13" s="467" t="s">
        <v>75</v>
      </c>
      <c r="E13" s="467" t="s">
        <v>76</v>
      </c>
      <c r="F13" s="465" t="s">
        <v>77</v>
      </c>
      <c r="G13" s="470" t="s">
        <v>78</v>
      </c>
      <c r="H13" s="471" t="s">
        <v>79</v>
      </c>
      <c r="I13" s="471" t="s">
        <v>81</v>
      </c>
      <c r="J13" s="471" t="s">
        <v>82</v>
      </c>
      <c r="K13" s="519" t="s">
        <v>83</v>
      </c>
      <c r="M13" s="564"/>
    </row>
    <row r="14" spans="1:23" s="408" customFormat="1">
      <c r="A14" s="517"/>
      <c r="B14" s="468"/>
      <c r="C14" s="465"/>
      <c r="D14" s="465"/>
      <c r="E14" s="518" t="s">
        <v>602</v>
      </c>
      <c r="F14" s="465"/>
      <c r="G14" s="465"/>
      <c r="H14" s="468"/>
      <c r="I14" s="465"/>
      <c r="J14" s="468"/>
      <c r="K14" s="468"/>
    </row>
    <row r="15" spans="1:23" s="408" customFormat="1">
      <c r="A15" s="517"/>
      <c r="B15" s="469"/>
      <c r="C15" s="471"/>
      <c r="D15" s="471" t="s">
        <v>665</v>
      </c>
      <c r="E15" s="519" t="s">
        <v>19</v>
      </c>
      <c r="F15" s="471" t="s">
        <v>537</v>
      </c>
      <c r="G15" s="471" t="s">
        <v>664</v>
      </c>
      <c r="H15" s="471" t="s">
        <v>535</v>
      </c>
      <c r="I15" s="471"/>
      <c r="J15" s="471" t="s">
        <v>442</v>
      </c>
      <c r="K15" s="471"/>
    </row>
    <row r="16" spans="1:23" s="408" customFormat="1">
      <c r="A16" s="517"/>
      <c r="B16" s="471" t="s">
        <v>547</v>
      </c>
      <c r="C16" s="471"/>
      <c r="D16" s="471" t="s">
        <v>536</v>
      </c>
      <c r="E16" s="519" t="s">
        <v>603</v>
      </c>
      <c r="F16" s="471" t="s">
        <v>542</v>
      </c>
      <c r="G16" s="471" t="s">
        <v>536</v>
      </c>
      <c r="H16" s="471" t="s">
        <v>459</v>
      </c>
      <c r="I16" s="465" t="s">
        <v>573</v>
      </c>
      <c r="J16" s="471" t="s">
        <v>538</v>
      </c>
      <c r="K16" s="471" t="s">
        <v>604</v>
      </c>
    </row>
    <row r="17" spans="1:17" s="408" customFormat="1" ht="20">
      <c r="A17" s="517"/>
      <c r="B17" s="467" t="s">
        <v>539</v>
      </c>
      <c r="C17" s="467" t="s">
        <v>540</v>
      </c>
      <c r="D17" s="467" t="s">
        <v>541</v>
      </c>
      <c r="E17" s="467" t="s">
        <v>533</v>
      </c>
      <c r="F17" s="521" t="s">
        <v>666</v>
      </c>
      <c r="G17" s="467" t="s">
        <v>605</v>
      </c>
      <c r="H17" s="467" t="s">
        <v>667</v>
      </c>
      <c r="I17" s="471" t="s">
        <v>606</v>
      </c>
      <c r="J17" s="467" t="s">
        <v>607</v>
      </c>
      <c r="K17" s="467" t="s">
        <v>668</v>
      </c>
      <c r="P17" s="739"/>
      <c r="Q17" s="738"/>
    </row>
    <row r="18" spans="1:17" s="408" customFormat="1" ht="20">
      <c r="A18" s="517">
        <v>3</v>
      </c>
      <c r="B18" s="469" t="s">
        <v>849</v>
      </c>
      <c r="C18" s="469" t="s">
        <v>850</v>
      </c>
      <c r="D18" s="746">
        <v>9335395.6492562816</v>
      </c>
      <c r="E18" s="752">
        <v>0.90700000000000003</v>
      </c>
      <c r="F18" s="742">
        <f>IF(F$12=0,0,E18*F$12)</f>
        <v>5888566.892</v>
      </c>
      <c r="G18" s="743">
        <f>'1-Project Rev Req'!Q66</f>
        <v>8750277.3877189551</v>
      </c>
      <c r="H18" s="744">
        <f t="shared" ref="H18:H37" si="0">+G18-F18</f>
        <v>2861710.4957189551</v>
      </c>
      <c r="I18" s="524">
        <v>0</v>
      </c>
      <c r="J18" s="745">
        <f t="shared" ref="J18:J37" si="1">(H18+I18)*((J$41/12)*24)</f>
        <v>467194.67921537452</v>
      </c>
      <c r="K18" s="745">
        <f t="shared" ref="K18:K37" si="2">+H18+J18+I18</f>
        <v>3328905.1749343295</v>
      </c>
      <c r="P18" s="736"/>
      <c r="Q18" s="737"/>
    </row>
    <row r="19" spans="1:17" s="554" customFormat="1">
      <c r="A19" s="517" t="s">
        <v>608</v>
      </c>
      <c r="B19" s="490" t="s">
        <v>848</v>
      </c>
      <c r="C19" s="490" t="s">
        <v>851</v>
      </c>
      <c r="D19" s="751">
        <v>1002805.3758290159</v>
      </c>
      <c r="E19" s="752">
        <v>9.2999999999999999E-2</v>
      </c>
      <c r="F19" s="522">
        <f t="shared" ref="F19:F37" si="3">IF(F$12=0,0,E19*F$12)</f>
        <v>603789.10800000001</v>
      </c>
      <c r="G19" s="751">
        <f>'1-Project Rev Req'!Q67</f>
        <v>939952.277529057</v>
      </c>
      <c r="H19" s="744">
        <f t="shared" si="0"/>
        <v>336163.16952905699</v>
      </c>
      <c r="I19" s="528">
        <v>0</v>
      </c>
      <c r="J19" s="745">
        <f t="shared" si="1"/>
        <v>54881.03859111519</v>
      </c>
      <c r="K19" s="745">
        <f t="shared" si="2"/>
        <v>391044.2081201722</v>
      </c>
    </row>
    <row r="20" spans="1:17" s="554" customFormat="1">
      <c r="A20" s="517" t="s">
        <v>609</v>
      </c>
      <c r="B20" s="490" t="s">
        <v>854</v>
      </c>
      <c r="C20" s="490" t="s">
        <v>852</v>
      </c>
      <c r="D20" s="525">
        <v>0</v>
      </c>
      <c r="E20" s="526">
        <v>0</v>
      </c>
      <c r="F20" s="522">
        <f t="shared" si="3"/>
        <v>0</v>
      </c>
      <c r="G20" s="750">
        <f>'1-Project Rev Req'!Q68</f>
        <v>462284.51236678468</v>
      </c>
      <c r="H20" s="744">
        <f t="shared" si="0"/>
        <v>462284.51236678468</v>
      </c>
      <c r="I20" s="528">
        <v>0</v>
      </c>
      <c r="J20" s="745">
        <f t="shared" si="1"/>
        <v>75471.248676108793</v>
      </c>
      <c r="K20" s="745">
        <f t="shared" si="2"/>
        <v>537755.76104289351</v>
      </c>
    </row>
    <row r="21" spans="1:17" s="554" customFormat="1">
      <c r="A21" s="517" t="s">
        <v>610</v>
      </c>
      <c r="B21" s="490" t="s">
        <v>858</v>
      </c>
      <c r="C21" s="490" t="s">
        <v>852</v>
      </c>
      <c r="D21" s="525">
        <v>0</v>
      </c>
      <c r="E21" s="526">
        <f t="shared" ref="E21:E37" si="4">IF(D$39=0,0,D21/D$39)</f>
        <v>0</v>
      </c>
      <c r="F21" s="522">
        <f t="shared" si="3"/>
        <v>0</v>
      </c>
      <c r="G21" s="750">
        <f>'1-Project Rev Req'!Q69</f>
        <v>14120.648982389521</v>
      </c>
      <c r="H21" s="744">
        <f t="shared" si="0"/>
        <v>14120.648982389521</v>
      </c>
      <c r="I21" s="528">
        <v>0</v>
      </c>
      <c r="J21" s="745">
        <f t="shared" si="1"/>
        <v>2305.296808153535</v>
      </c>
      <c r="K21" s="745">
        <f t="shared" si="2"/>
        <v>16425.945790543057</v>
      </c>
    </row>
    <row r="22" spans="1:17" s="554" customFormat="1">
      <c r="A22" s="517" t="s">
        <v>867</v>
      </c>
      <c r="B22" s="490" t="s">
        <v>860</v>
      </c>
      <c r="C22" s="490" t="s">
        <v>852</v>
      </c>
      <c r="D22" s="525">
        <v>0</v>
      </c>
      <c r="E22" s="526">
        <f t="shared" si="4"/>
        <v>0</v>
      </c>
      <c r="F22" s="522">
        <f t="shared" si="3"/>
        <v>0</v>
      </c>
      <c r="G22" s="527">
        <v>0</v>
      </c>
      <c r="H22" s="526">
        <f t="shared" si="0"/>
        <v>0</v>
      </c>
      <c r="I22" s="528">
        <v>0</v>
      </c>
      <c r="J22" s="523">
        <f t="shared" si="1"/>
        <v>0</v>
      </c>
      <c r="K22" s="523">
        <f t="shared" si="2"/>
        <v>0</v>
      </c>
    </row>
    <row r="23" spans="1:17" s="554" customFormat="1">
      <c r="A23" s="517" t="s">
        <v>868</v>
      </c>
      <c r="B23" s="490" t="s">
        <v>861</v>
      </c>
      <c r="C23" s="490" t="s">
        <v>852</v>
      </c>
      <c r="D23" s="525">
        <v>0</v>
      </c>
      <c r="E23" s="526">
        <f t="shared" si="4"/>
        <v>0</v>
      </c>
      <c r="F23" s="522">
        <f t="shared" si="3"/>
        <v>0</v>
      </c>
      <c r="G23" s="527">
        <v>0</v>
      </c>
      <c r="H23" s="526">
        <f t="shared" si="0"/>
        <v>0</v>
      </c>
      <c r="I23" s="528">
        <v>0</v>
      </c>
      <c r="J23" s="523">
        <f t="shared" si="1"/>
        <v>0</v>
      </c>
      <c r="K23" s="523">
        <f>+H23+J23+I23</f>
        <v>0</v>
      </c>
    </row>
    <row r="24" spans="1:17" s="554" customFormat="1">
      <c r="A24" s="517" t="s">
        <v>869</v>
      </c>
      <c r="B24" s="490" t="s">
        <v>862</v>
      </c>
      <c r="C24" s="490" t="s">
        <v>852</v>
      </c>
      <c r="D24" s="525">
        <v>0</v>
      </c>
      <c r="E24" s="526">
        <f t="shared" si="4"/>
        <v>0</v>
      </c>
      <c r="F24" s="522">
        <f t="shared" si="3"/>
        <v>0</v>
      </c>
      <c r="G24" s="527">
        <v>0</v>
      </c>
      <c r="H24" s="526">
        <f t="shared" si="0"/>
        <v>0</v>
      </c>
      <c r="I24" s="528">
        <v>0</v>
      </c>
      <c r="J24" s="523">
        <f t="shared" si="1"/>
        <v>0</v>
      </c>
      <c r="K24" s="523">
        <f t="shared" si="2"/>
        <v>0</v>
      </c>
    </row>
    <row r="25" spans="1:17" s="554" customFormat="1">
      <c r="A25" s="517" t="s">
        <v>870</v>
      </c>
      <c r="B25" s="490" t="s">
        <v>863</v>
      </c>
      <c r="C25" s="490" t="s">
        <v>852</v>
      </c>
      <c r="D25" s="525">
        <v>0</v>
      </c>
      <c r="E25" s="526">
        <f t="shared" si="4"/>
        <v>0</v>
      </c>
      <c r="F25" s="522">
        <f t="shared" si="3"/>
        <v>0</v>
      </c>
      <c r="G25" s="527">
        <v>0</v>
      </c>
      <c r="H25" s="526">
        <f t="shared" si="0"/>
        <v>0</v>
      </c>
      <c r="I25" s="528">
        <v>0</v>
      </c>
      <c r="J25" s="523">
        <f t="shared" si="1"/>
        <v>0</v>
      </c>
      <c r="K25" s="523">
        <f t="shared" si="2"/>
        <v>0</v>
      </c>
    </row>
    <row r="26" spans="1:17" s="554" customFormat="1">
      <c r="A26" s="517" t="s">
        <v>871</v>
      </c>
      <c r="B26" s="490" t="s">
        <v>864</v>
      </c>
      <c r="C26" s="490" t="s">
        <v>852</v>
      </c>
      <c r="D26" s="525">
        <v>0</v>
      </c>
      <c r="E26" s="526">
        <f t="shared" si="4"/>
        <v>0</v>
      </c>
      <c r="F26" s="522">
        <f t="shared" si="3"/>
        <v>0</v>
      </c>
      <c r="G26" s="527">
        <v>0</v>
      </c>
      <c r="H26" s="526">
        <f t="shared" si="0"/>
        <v>0</v>
      </c>
      <c r="I26" s="528">
        <v>0</v>
      </c>
      <c r="J26" s="523">
        <f t="shared" si="1"/>
        <v>0</v>
      </c>
      <c r="K26" s="523">
        <f t="shared" si="2"/>
        <v>0</v>
      </c>
    </row>
    <row r="27" spans="1:17" s="554" customFormat="1">
      <c r="A27" s="517" t="s">
        <v>872</v>
      </c>
      <c r="B27" s="490" t="s">
        <v>865</v>
      </c>
      <c r="C27" s="490" t="s">
        <v>852</v>
      </c>
      <c r="D27" s="525">
        <v>0</v>
      </c>
      <c r="E27" s="526">
        <f t="shared" si="4"/>
        <v>0</v>
      </c>
      <c r="F27" s="522">
        <f t="shared" si="3"/>
        <v>0</v>
      </c>
      <c r="G27" s="527">
        <v>0</v>
      </c>
      <c r="H27" s="526">
        <f t="shared" si="0"/>
        <v>0</v>
      </c>
      <c r="I27" s="528">
        <v>0</v>
      </c>
      <c r="J27" s="523">
        <f t="shared" si="1"/>
        <v>0</v>
      </c>
      <c r="K27" s="523">
        <f t="shared" si="2"/>
        <v>0</v>
      </c>
    </row>
    <row r="28" spans="1:17" s="554" customFormat="1">
      <c r="A28" s="517" t="s">
        <v>873</v>
      </c>
      <c r="B28" s="490" t="s">
        <v>866</v>
      </c>
      <c r="C28" s="490" t="s">
        <v>852</v>
      </c>
      <c r="D28" s="525">
        <v>0</v>
      </c>
      <c r="E28" s="526">
        <f t="shared" si="4"/>
        <v>0</v>
      </c>
      <c r="F28" s="522">
        <f t="shared" si="3"/>
        <v>0</v>
      </c>
      <c r="G28" s="527">
        <v>0</v>
      </c>
      <c r="H28" s="526">
        <f t="shared" si="0"/>
        <v>0</v>
      </c>
      <c r="I28" s="528">
        <v>0</v>
      </c>
      <c r="J28" s="523">
        <f t="shared" si="1"/>
        <v>0</v>
      </c>
      <c r="K28" s="523">
        <f t="shared" si="2"/>
        <v>0</v>
      </c>
    </row>
    <row r="29" spans="1:17" s="554" customFormat="1">
      <c r="A29" s="517"/>
      <c r="B29" s="490"/>
      <c r="C29" s="490"/>
      <c r="D29" s="525">
        <v>0</v>
      </c>
      <c r="E29" s="526">
        <f t="shared" si="4"/>
        <v>0</v>
      </c>
      <c r="F29" s="522">
        <f t="shared" si="3"/>
        <v>0</v>
      </c>
      <c r="G29" s="527">
        <v>0</v>
      </c>
      <c r="H29" s="526">
        <f t="shared" si="0"/>
        <v>0</v>
      </c>
      <c r="I29" s="528">
        <v>0</v>
      </c>
      <c r="J29" s="523">
        <f t="shared" si="1"/>
        <v>0</v>
      </c>
      <c r="K29" s="523">
        <f t="shared" si="2"/>
        <v>0</v>
      </c>
    </row>
    <row r="30" spans="1:17" ht="20">
      <c r="A30" s="517"/>
      <c r="B30" s="490"/>
      <c r="C30" s="490"/>
      <c r="D30" s="525">
        <v>0</v>
      </c>
      <c r="E30" s="526">
        <f t="shared" si="4"/>
        <v>0</v>
      </c>
      <c r="F30" s="522">
        <f t="shared" si="3"/>
        <v>0</v>
      </c>
      <c r="G30" s="527">
        <v>0</v>
      </c>
      <c r="H30" s="526">
        <f t="shared" si="0"/>
        <v>0</v>
      </c>
      <c r="I30" s="528">
        <v>0</v>
      </c>
      <c r="J30" s="523">
        <f t="shared" si="1"/>
        <v>0</v>
      </c>
      <c r="K30" s="523">
        <f t="shared" si="2"/>
        <v>0</v>
      </c>
      <c r="P30" s="736"/>
      <c r="Q30" s="737"/>
    </row>
    <row r="31" spans="1:17">
      <c r="A31" s="517"/>
      <c r="B31" s="490"/>
      <c r="C31" s="490"/>
      <c r="D31" s="525">
        <v>0</v>
      </c>
      <c r="E31" s="526">
        <f t="shared" si="4"/>
        <v>0</v>
      </c>
      <c r="F31" s="522">
        <f t="shared" si="3"/>
        <v>0</v>
      </c>
      <c r="G31" s="527">
        <v>0</v>
      </c>
      <c r="H31" s="526">
        <f t="shared" si="0"/>
        <v>0</v>
      </c>
      <c r="I31" s="528">
        <v>0</v>
      </c>
      <c r="J31" s="523">
        <f t="shared" si="1"/>
        <v>0</v>
      </c>
      <c r="K31" s="523">
        <f t="shared" si="2"/>
        <v>0</v>
      </c>
    </row>
    <row r="32" spans="1:17">
      <c r="A32" s="517"/>
      <c r="B32" s="490"/>
      <c r="C32" s="490"/>
      <c r="D32" s="525">
        <v>0</v>
      </c>
      <c r="E32" s="526">
        <f t="shared" si="4"/>
        <v>0</v>
      </c>
      <c r="F32" s="522">
        <f t="shared" si="3"/>
        <v>0</v>
      </c>
      <c r="G32" s="527">
        <v>0</v>
      </c>
      <c r="H32" s="526">
        <f t="shared" si="0"/>
        <v>0</v>
      </c>
      <c r="I32" s="528">
        <v>0</v>
      </c>
      <c r="J32" s="523">
        <f t="shared" si="1"/>
        <v>0</v>
      </c>
      <c r="K32" s="523">
        <f t="shared" si="2"/>
        <v>0</v>
      </c>
    </row>
    <row r="33" spans="1:17" ht="20">
      <c r="A33" s="517"/>
      <c r="B33" s="490"/>
      <c r="C33" s="490"/>
      <c r="D33" s="525">
        <v>0</v>
      </c>
      <c r="E33" s="526">
        <f t="shared" si="4"/>
        <v>0</v>
      </c>
      <c r="F33" s="522">
        <f t="shared" si="3"/>
        <v>0</v>
      </c>
      <c r="G33" s="527">
        <v>0</v>
      </c>
      <c r="H33" s="526">
        <f t="shared" si="0"/>
        <v>0</v>
      </c>
      <c r="I33" s="528">
        <v>0</v>
      </c>
      <c r="J33" s="523">
        <f t="shared" si="1"/>
        <v>0</v>
      </c>
      <c r="K33" s="523">
        <f t="shared" si="2"/>
        <v>0</v>
      </c>
      <c r="P33" s="736"/>
      <c r="Q33" s="737"/>
    </row>
    <row r="34" spans="1:17">
      <c r="A34" s="517"/>
      <c r="B34" s="490"/>
      <c r="C34" s="490"/>
      <c r="D34" s="525">
        <v>0</v>
      </c>
      <c r="E34" s="526">
        <f t="shared" si="4"/>
        <v>0</v>
      </c>
      <c r="F34" s="522">
        <f t="shared" si="3"/>
        <v>0</v>
      </c>
      <c r="G34" s="527">
        <v>0</v>
      </c>
      <c r="H34" s="526">
        <f t="shared" si="0"/>
        <v>0</v>
      </c>
      <c r="I34" s="528">
        <v>0</v>
      </c>
      <c r="J34" s="523">
        <f t="shared" si="1"/>
        <v>0</v>
      </c>
      <c r="K34" s="523">
        <f t="shared" si="2"/>
        <v>0</v>
      </c>
    </row>
    <row r="35" spans="1:17" ht="13.5" customHeight="1">
      <c r="A35" s="517"/>
      <c r="B35" s="490"/>
      <c r="C35" s="490"/>
      <c r="D35" s="525">
        <v>0</v>
      </c>
      <c r="E35" s="526">
        <f t="shared" si="4"/>
        <v>0</v>
      </c>
      <c r="F35" s="522">
        <f t="shared" si="3"/>
        <v>0</v>
      </c>
      <c r="G35" s="527">
        <v>0</v>
      </c>
      <c r="H35" s="526">
        <f t="shared" si="0"/>
        <v>0</v>
      </c>
      <c r="I35" s="528">
        <v>0</v>
      </c>
      <c r="J35" s="523">
        <f t="shared" si="1"/>
        <v>0</v>
      </c>
      <c r="K35" s="523">
        <f t="shared" si="2"/>
        <v>0</v>
      </c>
      <c r="P35" s="736"/>
    </row>
    <row r="36" spans="1:17" ht="13.5" customHeight="1">
      <c r="A36" s="517"/>
      <c r="B36" s="490"/>
      <c r="C36" s="490"/>
      <c r="D36" s="525">
        <v>0</v>
      </c>
      <c r="E36" s="526">
        <f t="shared" si="4"/>
        <v>0</v>
      </c>
      <c r="F36" s="522">
        <f t="shared" si="3"/>
        <v>0</v>
      </c>
      <c r="G36" s="527">
        <v>0</v>
      </c>
      <c r="H36" s="526">
        <f t="shared" si="0"/>
        <v>0</v>
      </c>
      <c r="I36" s="528">
        <v>0</v>
      </c>
      <c r="J36" s="523">
        <f t="shared" si="1"/>
        <v>0</v>
      </c>
      <c r="K36" s="523">
        <f t="shared" si="2"/>
        <v>0</v>
      </c>
    </row>
    <row r="37" spans="1:17">
      <c r="A37" s="517"/>
      <c r="B37" s="490"/>
      <c r="C37" s="490"/>
      <c r="D37" s="525">
        <v>0</v>
      </c>
      <c r="E37" s="526">
        <f t="shared" si="4"/>
        <v>0</v>
      </c>
      <c r="F37" s="522">
        <f t="shared" si="3"/>
        <v>0</v>
      </c>
      <c r="G37" s="527">
        <v>0</v>
      </c>
      <c r="H37" s="526">
        <f t="shared" si="0"/>
        <v>0</v>
      </c>
      <c r="I37" s="528">
        <v>0</v>
      </c>
      <c r="J37" s="523">
        <f t="shared" si="1"/>
        <v>0</v>
      </c>
      <c r="K37" s="523">
        <f t="shared" si="2"/>
        <v>0</v>
      </c>
    </row>
    <row r="38" spans="1:17">
      <c r="A38" s="517"/>
      <c r="B38" s="472"/>
      <c r="C38" s="472"/>
      <c r="D38" s="529"/>
      <c r="E38" s="530"/>
      <c r="F38" s="473"/>
      <c r="G38" s="474"/>
      <c r="H38" s="472"/>
      <c r="I38" s="472"/>
      <c r="J38" s="472"/>
      <c r="K38" s="472"/>
    </row>
    <row r="39" spans="1:17">
      <c r="A39" s="517">
        <v>4</v>
      </c>
      <c r="B39" s="296" t="s">
        <v>567</v>
      </c>
      <c r="C39" s="296"/>
      <c r="D39" s="748">
        <f>SUM(D18:D38)</f>
        <v>10338201.025085296</v>
      </c>
      <c r="E39" s="531">
        <f>SUM(E18:E38)</f>
        <v>1</v>
      </c>
      <c r="F39" s="748">
        <f>SUM(F18:F38)</f>
        <v>6492356</v>
      </c>
      <c r="G39" s="748">
        <f>SUM(G18:G38)</f>
        <v>10166634.826597186</v>
      </c>
      <c r="H39" s="748">
        <f>SUM(H18:H38)</f>
        <v>3674278.8265971863</v>
      </c>
      <c r="I39" s="531"/>
      <c r="J39" s="748">
        <f>SUM(J18:J38)</f>
        <v>599852.26329075207</v>
      </c>
      <c r="K39" s="748">
        <f>SUM(K18:K38)</f>
        <v>4274131.0898879385</v>
      </c>
    </row>
    <row r="40" spans="1:17">
      <c r="A40" s="517"/>
      <c r="B40" s="296"/>
      <c r="C40" s="296"/>
      <c r="D40" s="531"/>
      <c r="E40" s="531"/>
      <c r="F40" s="531"/>
      <c r="G40" s="531"/>
      <c r="H40" s="531"/>
      <c r="I40" s="531"/>
      <c r="J40" s="531"/>
      <c r="K40" s="531"/>
    </row>
    <row r="41" spans="1:17">
      <c r="A41" s="517"/>
      <c r="B41" s="296"/>
      <c r="C41" s="296"/>
      <c r="D41" s="531"/>
      <c r="E41" s="531"/>
      <c r="F41" s="531"/>
      <c r="G41" s="531" t="s">
        <v>543</v>
      </c>
      <c r="H41" s="531"/>
      <c r="I41" s="531"/>
      <c r="J41" s="727">
        <f>'6-True-Up Interest'!H17</f>
        <v>8.1628571428571425E-2</v>
      </c>
      <c r="K41" s="531"/>
    </row>
    <row r="42" spans="1:17">
      <c r="A42" s="517"/>
      <c r="B42" s="296"/>
      <c r="C42" s="296"/>
      <c r="D42" s="531"/>
      <c r="E42" s="531"/>
      <c r="F42" s="531"/>
      <c r="G42" s="531" t="s">
        <v>544</v>
      </c>
      <c r="H42" s="531"/>
      <c r="I42" s="531"/>
      <c r="J42" s="531">
        <f>+J39</f>
        <v>599852.26329075207</v>
      </c>
      <c r="K42" s="531"/>
    </row>
    <row r="43" spans="1:17">
      <c r="A43" s="517"/>
      <c r="B43" s="296" t="s">
        <v>224</v>
      </c>
      <c r="C43" s="296"/>
      <c r="D43" s="296"/>
      <c r="E43" s="296"/>
      <c r="F43" s="296"/>
      <c r="G43" s="296"/>
      <c r="H43" s="296"/>
      <c r="I43" s="296"/>
      <c r="J43" s="296"/>
      <c r="K43" s="296"/>
      <c r="L43" s="296"/>
    </row>
    <row r="44" spans="1:17" s="554" customFormat="1">
      <c r="A44" s="517"/>
      <c r="B44" s="475" t="s">
        <v>663</v>
      </c>
      <c r="C44" s="296"/>
      <c r="D44" s="296"/>
      <c r="E44" s="296"/>
      <c r="F44" s="296"/>
      <c r="G44" s="296"/>
      <c r="H44" s="296"/>
      <c r="I44" s="296"/>
      <c r="J44" s="296"/>
      <c r="K44" s="296"/>
      <c r="L44" s="296"/>
    </row>
    <row r="45" spans="1:17" s="554" customFormat="1">
      <c r="A45" s="517"/>
      <c r="B45" s="475" t="s">
        <v>681</v>
      </c>
      <c r="C45" s="296"/>
      <c r="D45" s="296"/>
      <c r="E45" s="296"/>
      <c r="F45" s="296"/>
      <c r="G45" s="296"/>
      <c r="H45" s="296"/>
      <c r="I45" s="296"/>
      <c r="J45" s="296"/>
      <c r="K45" s="296"/>
      <c r="L45" s="296"/>
    </row>
    <row r="46" spans="1:17">
      <c r="A46" s="517"/>
      <c r="B46" s="296" t="s">
        <v>669</v>
      </c>
      <c r="C46" s="296"/>
      <c r="D46" s="296"/>
      <c r="E46" s="296"/>
      <c r="F46" s="296"/>
      <c r="G46" s="296"/>
      <c r="H46" s="296"/>
      <c r="I46" s="296"/>
      <c r="J46" s="296"/>
      <c r="K46" s="296"/>
      <c r="L46" s="296"/>
    </row>
    <row r="47" spans="1:17">
      <c r="A47" s="517"/>
      <c r="B47" s="25" t="s">
        <v>670</v>
      </c>
      <c r="C47" s="296"/>
      <c r="D47" s="296"/>
      <c r="E47" s="296"/>
      <c r="F47" s="296"/>
      <c r="G47" s="296"/>
      <c r="H47" s="296"/>
      <c r="I47" s="296"/>
      <c r="J47" s="296"/>
      <c r="K47" s="296"/>
      <c r="L47" s="296"/>
    </row>
    <row r="48" spans="1:17">
      <c r="A48" s="517"/>
      <c r="B48" s="25" t="s">
        <v>821</v>
      </c>
      <c r="C48" s="296"/>
      <c r="D48" s="296"/>
      <c r="E48" s="296"/>
      <c r="F48" s="296"/>
      <c r="G48" s="296"/>
      <c r="H48" s="296"/>
      <c r="I48" s="296"/>
      <c r="J48" s="296"/>
      <c r="K48" s="296"/>
      <c r="L48" s="296"/>
    </row>
    <row r="49" spans="1:16">
      <c r="A49" s="517"/>
      <c r="B49" s="296" t="s">
        <v>645</v>
      </c>
      <c r="C49" s="296"/>
      <c r="D49" s="296"/>
      <c r="E49" s="296"/>
      <c r="F49" s="296"/>
      <c r="G49" s="296"/>
      <c r="H49" s="296"/>
      <c r="I49" s="296"/>
      <c r="J49" s="296"/>
      <c r="K49" s="296"/>
      <c r="L49" s="296"/>
    </row>
    <row r="50" spans="1:16">
      <c r="A50" s="517"/>
      <c r="B50" s="475" t="s">
        <v>671</v>
      </c>
      <c r="C50" s="296"/>
      <c r="D50" s="296"/>
      <c r="E50" s="296"/>
      <c r="F50" s="296"/>
      <c r="G50" s="296"/>
      <c r="H50" s="296"/>
      <c r="I50" s="296"/>
      <c r="J50" s="296"/>
      <c r="K50" s="296"/>
      <c r="L50" s="296"/>
    </row>
    <row r="51" spans="1:16" ht="20">
      <c r="A51" s="517"/>
      <c r="J51" s="296"/>
      <c r="K51" s="296"/>
      <c r="L51" s="296"/>
      <c r="P51" s="736"/>
    </row>
    <row r="52" spans="1:16">
      <c r="A52" s="517"/>
      <c r="C52" s="296"/>
      <c r="D52" s="296"/>
      <c r="E52" s="296"/>
      <c r="F52" s="296"/>
      <c r="G52" s="296"/>
      <c r="H52" s="298"/>
      <c r="I52" s="296"/>
      <c r="J52" s="296"/>
      <c r="K52" s="296"/>
      <c r="L52" s="296"/>
    </row>
    <row r="53" spans="1:16" ht="20">
      <c r="A53" s="517"/>
      <c r="C53" s="296"/>
      <c r="D53" s="296"/>
      <c r="E53" s="296"/>
      <c r="F53" s="296"/>
      <c r="G53" s="296"/>
      <c r="H53" s="298"/>
      <c r="I53" s="296"/>
      <c r="J53" s="296"/>
      <c r="K53" s="296"/>
      <c r="L53" s="296"/>
      <c r="P53" s="736"/>
    </row>
    <row r="54" spans="1:16">
      <c r="A54" s="517"/>
      <c r="B54" s="476"/>
      <c r="C54" s="476"/>
      <c r="D54" s="27"/>
      <c r="E54" s="27"/>
      <c r="F54" s="27"/>
      <c r="G54" s="27"/>
      <c r="H54" s="27"/>
      <c r="I54" s="476"/>
      <c r="J54" s="476"/>
    </row>
    <row r="55" spans="1:16">
      <c r="A55" s="532" t="s">
        <v>611</v>
      </c>
      <c r="C55" s="476"/>
      <c r="D55" s="27"/>
      <c r="E55" s="27"/>
      <c r="F55" s="27"/>
      <c r="G55" s="27"/>
      <c r="H55" s="27"/>
      <c r="I55" s="476"/>
      <c r="J55" s="476"/>
    </row>
    <row r="56" spans="1:16">
      <c r="A56" s="533"/>
      <c r="B56" s="55" t="s">
        <v>241</v>
      </c>
      <c r="C56" s="478" t="s">
        <v>242</v>
      </c>
      <c r="D56" s="477" t="s">
        <v>243</v>
      </c>
      <c r="E56" s="477" t="s">
        <v>244</v>
      </c>
      <c r="F56" s="55"/>
      <c r="H56" s="27"/>
      <c r="J56" s="476"/>
    </row>
    <row r="57" spans="1:16">
      <c r="A57" s="533"/>
      <c r="B57" s="479" t="str">
        <f>+A55</f>
        <v>Prior Period Adjustment</v>
      </c>
      <c r="C57" s="480" t="s">
        <v>17</v>
      </c>
      <c r="D57" s="481" t="s">
        <v>442</v>
      </c>
      <c r="E57" s="481" t="s">
        <v>19</v>
      </c>
      <c r="J57" s="476"/>
    </row>
    <row r="58" spans="1:16">
      <c r="A58" s="533"/>
      <c r="B58" s="482" t="s">
        <v>612</v>
      </c>
      <c r="C58" s="483" t="s">
        <v>545</v>
      </c>
      <c r="D58" s="483" t="s">
        <v>503</v>
      </c>
      <c r="E58" s="483" t="s">
        <v>546</v>
      </c>
      <c r="J58" s="476"/>
    </row>
    <row r="59" spans="1:16">
      <c r="A59" s="533" t="s">
        <v>166</v>
      </c>
      <c r="B59" s="484">
        <v>0</v>
      </c>
      <c r="C59" s="485">
        <v>0</v>
      </c>
      <c r="D59" s="485">
        <v>0</v>
      </c>
      <c r="E59" s="486">
        <f>+C59+D59</f>
        <v>0</v>
      </c>
      <c r="J59" s="476"/>
    </row>
    <row r="60" spans="1:16">
      <c r="A60" s="533"/>
      <c r="B60" s="487"/>
      <c r="C60" s="51"/>
      <c r="D60" s="51"/>
      <c r="E60" s="390"/>
      <c r="J60" s="476"/>
    </row>
    <row r="61" spans="1:16">
      <c r="A61" s="533"/>
      <c r="C61" s="476"/>
      <c r="D61" s="476"/>
      <c r="E61" s="476"/>
      <c r="F61" s="476"/>
      <c r="G61" s="476"/>
      <c r="H61" s="18"/>
      <c r="J61" s="476"/>
    </row>
    <row r="62" spans="1:16" ht="66" customHeight="1">
      <c r="A62" s="533"/>
      <c r="C62" s="510"/>
      <c r="D62" s="488"/>
      <c r="E62" s="488"/>
      <c r="F62" s="488"/>
      <c r="G62" s="488"/>
      <c r="H62" s="488"/>
      <c r="I62" s="488"/>
      <c r="J62" s="476"/>
    </row>
    <row r="63" spans="1:16" ht="56.25" customHeight="1">
      <c r="A63" s="534" t="s">
        <v>224</v>
      </c>
      <c r="B63" s="122" t="s">
        <v>73</v>
      </c>
      <c r="C63" s="774" t="s">
        <v>773</v>
      </c>
      <c r="D63" s="774"/>
      <c r="E63" s="774"/>
      <c r="F63" s="774"/>
      <c r="G63" s="774"/>
      <c r="H63" s="774"/>
      <c r="I63" s="774"/>
      <c r="J63" s="774"/>
    </row>
    <row r="64" spans="1:16" ht="27" customHeight="1">
      <c r="A64" s="533"/>
      <c r="B64" s="456" t="s">
        <v>74</v>
      </c>
      <c r="C64" s="769" t="s">
        <v>613</v>
      </c>
      <c r="D64" s="769"/>
      <c r="E64" s="769"/>
      <c r="F64" s="769"/>
      <c r="G64" s="769"/>
      <c r="H64" s="769"/>
      <c r="I64" s="769"/>
      <c r="J64" s="476"/>
    </row>
    <row r="68" ht="24" customHeight="1"/>
  </sheetData>
  <mergeCells count="4">
    <mergeCell ref="C64:I64"/>
    <mergeCell ref="D10:E10"/>
    <mergeCell ref="D11:E11"/>
    <mergeCell ref="C63:J63"/>
  </mergeCells>
  <phoneticPr fontId="0" type="noConversion"/>
  <pageMargins left="0.25" right="0.25" top="0.75" bottom="0.75" header="0.3" footer="0.3"/>
  <pageSetup scale="51"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P78"/>
  <sheetViews>
    <sheetView zoomScaleNormal="100" zoomScaleSheetLayoutView="85" workbookViewId="0">
      <selection activeCell="K4" sqref="K4"/>
    </sheetView>
  </sheetViews>
  <sheetFormatPr defaultColWidth="8.765625" defaultRowHeight="13"/>
  <cols>
    <col min="1" max="1" width="4.765625" style="13" customWidth="1"/>
    <col min="2" max="2" width="29" style="15" bestFit="1" customWidth="1"/>
    <col min="3" max="3" width="20" style="15" customWidth="1"/>
    <col min="4" max="4" width="19.23046875" style="15" customWidth="1"/>
    <col min="5" max="5" width="16" style="15" customWidth="1"/>
    <col min="6" max="6" width="17.23046875" style="15" customWidth="1"/>
    <col min="7" max="7" width="21.23046875" style="15" customWidth="1"/>
    <col min="8" max="8" width="18" style="15" customWidth="1"/>
    <col min="9" max="9" width="20.765625" style="15" customWidth="1"/>
    <col min="10" max="10" width="25.23046875" style="15" customWidth="1"/>
    <col min="11" max="14" width="11.765625" style="15" customWidth="1"/>
    <col min="15" max="16384" width="8.765625" style="15"/>
  </cols>
  <sheetData>
    <row r="1" spans="1:12">
      <c r="C1" s="1"/>
      <c r="D1" s="1"/>
      <c r="E1" s="1"/>
      <c r="G1" s="20" t="s">
        <v>233</v>
      </c>
      <c r="H1" s="1"/>
      <c r="I1" s="1"/>
      <c r="J1" s="7" t="s">
        <v>683</v>
      </c>
    </row>
    <row r="2" spans="1:12">
      <c r="A2" s="312"/>
      <c r="C2" s="304"/>
      <c r="D2" s="1"/>
      <c r="E2" s="1"/>
      <c r="F2" s="1"/>
      <c r="G2" s="355" t="s">
        <v>362</v>
      </c>
      <c r="H2" s="1"/>
      <c r="I2" s="1"/>
      <c r="J2" s="1"/>
      <c r="L2" s="305"/>
    </row>
    <row r="3" spans="1:12">
      <c r="A3" s="312"/>
      <c r="C3" s="1"/>
      <c r="D3" s="1"/>
      <c r="E3" s="1"/>
      <c r="F3" s="1"/>
      <c r="G3" s="650" t="str">
        <f>'Attachment H'!$D$5</f>
        <v>NextEra Energy Transmission MidAtlantic, Inc.</v>
      </c>
      <c r="H3" s="1"/>
      <c r="I3" s="1"/>
      <c r="J3" s="1"/>
    </row>
    <row r="4" spans="1:12">
      <c r="A4" s="312"/>
      <c r="B4" s="724"/>
      <c r="C4" s="725"/>
      <c r="D4" s="1"/>
      <c r="E4" s="1"/>
      <c r="F4" s="1"/>
      <c r="G4" s="1"/>
      <c r="H4" s="1"/>
      <c r="I4" s="1"/>
      <c r="J4" s="1"/>
    </row>
    <row r="5" spans="1:12">
      <c r="A5" s="312"/>
      <c r="B5" s="2"/>
      <c r="C5" s="726"/>
      <c r="D5" s="2"/>
      <c r="E5" s="2"/>
      <c r="F5" s="2"/>
      <c r="G5" s="2"/>
      <c r="H5" s="2"/>
      <c r="I5" s="2"/>
      <c r="J5" s="2"/>
    </row>
    <row r="6" spans="1:12">
      <c r="A6" s="312"/>
      <c r="B6" s="2"/>
      <c r="C6" s="777" t="s">
        <v>253</v>
      </c>
      <c r="D6" s="777"/>
      <c r="E6" s="11" t="s">
        <v>255</v>
      </c>
      <c r="F6" s="11" t="s">
        <v>256</v>
      </c>
      <c r="G6" s="777" t="s">
        <v>254</v>
      </c>
      <c r="H6" s="777"/>
      <c r="I6" s="776" t="s">
        <v>252</v>
      </c>
      <c r="J6" s="776"/>
    </row>
    <row r="7" spans="1:12" s="12" customFormat="1" ht="26">
      <c r="A7" s="313" t="s">
        <v>240</v>
      </c>
      <c r="B7" s="3" t="s">
        <v>201</v>
      </c>
      <c r="C7" s="3" t="s">
        <v>23</v>
      </c>
      <c r="D7" s="3" t="s">
        <v>211</v>
      </c>
      <c r="E7" s="3" t="s">
        <v>614</v>
      </c>
      <c r="F7" s="3" t="s">
        <v>202</v>
      </c>
      <c r="G7" s="3" t="s">
        <v>203</v>
      </c>
      <c r="H7" s="3" t="s">
        <v>204</v>
      </c>
      <c r="I7" s="3" t="s">
        <v>23</v>
      </c>
      <c r="J7" s="3" t="s">
        <v>211</v>
      </c>
    </row>
    <row r="8" spans="1:12" s="14" customFormat="1">
      <c r="A8" s="312"/>
      <c r="B8" s="11" t="s">
        <v>241</v>
      </c>
      <c r="C8" s="11" t="s">
        <v>242</v>
      </c>
      <c r="D8" s="11" t="s">
        <v>243</v>
      </c>
      <c r="E8" s="3" t="s">
        <v>244</v>
      </c>
      <c r="F8" s="3" t="s">
        <v>246</v>
      </c>
      <c r="G8" s="3" t="s">
        <v>245</v>
      </c>
      <c r="H8" s="3" t="s">
        <v>247</v>
      </c>
      <c r="I8" s="4" t="s">
        <v>248</v>
      </c>
      <c r="J8" s="4" t="s">
        <v>249</v>
      </c>
    </row>
    <row r="9" spans="1:12" s="14" customFormat="1">
      <c r="A9" s="512"/>
      <c r="B9" s="504" t="s">
        <v>616</v>
      </c>
      <c r="C9" s="355">
        <v>2</v>
      </c>
      <c r="D9" s="355">
        <v>4</v>
      </c>
      <c r="E9" s="356">
        <v>27</v>
      </c>
      <c r="F9" s="356">
        <v>31</v>
      </c>
      <c r="G9" s="356">
        <v>34</v>
      </c>
      <c r="H9" s="356">
        <v>35</v>
      </c>
      <c r="I9" s="357">
        <v>9</v>
      </c>
      <c r="J9" s="357">
        <v>11</v>
      </c>
    </row>
    <row r="10" spans="1:12" s="14" customFormat="1" ht="26">
      <c r="A10" s="312"/>
      <c r="B10" s="11"/>
      <c r="C10" s="407" t="s">
        <v>454</v>
      </c>
      <c r="D10" s="458" t="s">
        <v>498</v>
      </c>
      <c r="E10" s="535" t="s">
        <v>128</v>
      </c>
      <c r="F10" s="407" t="s">
        <v>662</v>
      </c>
      <c r="G10" s="407" t="s">
        <v>458</v>
      </c>
      <c r="H10" s="407" t="s">
        <v>457</v>
      </c>
      <c r="I10" s="407" t="s">
        <v>455</v>
      </c>
      <c r="J10" s="407" t="s">
        <v>456</v>
      </c>
    </row>
    <row r="11" spans="1:12">
      <c r="A11" s="312">
        <v>1</v>
      </c>
      <c r="B11" s="5" t="s">
        <v>238</v>
      </c>
      <c r="C11" s="6"/>
      <c r="D11" s="6"/>
      <c r="E11" s="6"/>
      <c r="F11" s="6"/>
      <c r="G11" s="6"/>
      <c r="H11" s="513"/>
      <c r="I11" s="6"/>
      <c r="J11" s="6"/>
    </row>
    <row r="12" spans="1:12">
      <c r="A12" s="312">
        <v>2</v>
      </c>
      <c r="B12" s="5" t="s">
        <v>101</v>
      </c>
      <c r="C12" s="6"/>
      <c r="D12" s="6"/>
      <c r="E12" s="6"/>
      <c r="F12" s="6"/>
      <c r="G12" s="6"/>
      <c r="H12" s="513"/>
      <c r="I12" s="6"/>
      <c r="J12" s="6"/>
    </row>
    <row r="13" spans="1:12">
      <c r="A13" s="312">
        <v>3</v>
      </c>
      <c r="B13" s="1" t="s">
        <v>100</v>
      </c>
      <c r="C13" s="6"/>
      <c r="D13" s="6"/>
      <c r="E13" s="6"/>
      <c r="F13" s="6"/>
      <c r="G13" s="6"/>
      <c r="H13" s="513"/>
      <c r="I13" s="6"/>
      <c r="J13" s="6"/>
    </row>
    <row r="14" spans="1:12">
      <c r="A14" s="312">
        <v>4</v>
      </c>
      <c r="B14" s="1" t="s">
        <v>205</v>
      </c>
      <c r="C14" s="6"/>
      <c r="D14" s="6"/>
      <c r="E14" s="6"/>
      <c r="F14" s="6"/>
      <c r="G14" s="6"/>
      <c r="H14" s="513"/>
      <c r="I14" s="6"/>
      <c r="J14" s="6"/>
    </row>
    <row r="15" spans="1:12">
      <c r="A15" s="312">
        <v>5</v>
      </c>
      <c r="B15" s="1" t="s">
        <v>91</v>
      </c>
      <c r="C15" s="6"/>
      <c r="D15" s="6"/>
      <c r="E15" s="6"/>
      <c r="F15" s="6"/>
      <c r="G15" s="6"/>
      <c r="H15" s="513"/>
      <c r="I15" s="6"/>
      <c r="J15" s="6"/>
    </row>
    <row r="16" spans="1:12">
      <c r="A16" s="312">
        <v>6</v>
      </c>
      <c r="B16" s="1" t="s">
        <v>90</v>
      </c>
      <c r="C16" s="6"/>
      <c r="D16" s="6"/>
      <c r="E16" s="6"/>
      <c r="F16" s="6"/>
      <c r="G16" s="6"/>
      <c r="H16" s="513"/>
      <c r="I16" s="6"/>
      <c r="J16" s="6"/>
    </row>
    <row r="17" spans="1:10">
      <c r="A17" s="312">
        <v>7</v>
      </c>
      <c r="B17" s="1" t="s">
        <v>111</v>
      </c>
      <c r="C17" s="6"/>
      <c r="D17" s="6"/>
      <c r="E17" s="6"/>
      <c r="F17" s="6"/>
      <c r="G17" s="6"/>
      <c r="H17" s="513"/>
      <c r="I17" s="6"/>
      <c r="J17" s="6"/>
    </row>
    <row r="18" spans="1:10">
      <c r="A18" s="312">
        <v>8</v>
      </c>
      <c r="B18" s="1" t="s">
        <v>98</v>
      </c>
      <c r="C18" s="6"/>
      <c r="D18" s="6"/>
      <c r="E18" s="6"/>
      <c r="F18" s="6"/>
      <c r="G18" s="6"/>
      <c r="H18" s="513"/>
      <c r="I18" s="6"/>
      <c r="J18" s="6"/>
    </row>
    <row r="19" spans="1:10">
      <c r="A19" s="312">
        <v>9</v>
      </c>
      <c r="B19" s="1" t="s">
        <v>206</v>
      </c>
      <c r="C19" s="6">
        <v>75640442.609999999</v>
      </c>
      <c r="D19" s="6">
        <v>578</v>
      </c>
      <c r="E19" s="6">
        <v>8378609.2299999995</v>
      </c>
      <c r="F19" s="6">
        <v>0</v>
      </c>
      <c r="G19" s="6">
        <v>0</v>
      </c>
      <c r="H19" s="513">
        <v>8389.68</v>
      </c>
      <c r="I19" s="6">
        <v>1585524.38</v>
      </c>
      <c r="J19" s="6">
        <v>337.11</v>
      </c>
    </row>
    <row r="20" spans="1:10">
      <c r="A20" s="312">
        <v>10</v>
      </c>
      <c r="B20" s="1" t="s">
        <v>96</v>
      </c>
      <c r="C20" s="6">
        <v>76057085.829999998</v>
      </c>
      <c r="D20" s="6">
        <v>578</v>
      </c>
      <c r="E20" s="6">
        <v>9430647.4499999993</v>
      </c>
      <c r="F20" s="6">
        <v>0</v>
      </c>
      <c r="G20" s="6">
        <v>0</v>
      </c>
      <c r="H20" s="513">
        <v>5593.12</v>
      </c>
      <c r="I20" s="6">
        <v>1742988.83</v>
      </c>
      <c r="J20" s="6">
        <v>346.97</v>
      </c>
    </row>
    <row r="21" spans="1:10">
      <c r="A21" s="312">
        <v>11</v>
      </c>
      <c r="B21" s="1" t="s">
        <v>102</v>
      </c>
      <c r="C21" s="6">
        <v>76405545.929999992</v>
      </c>
      <c r="D21" s="6">
        <v>578</v>
      </c>
      <c r="E21" s="6">
        <v>10470511.26</v>
      </c>
      <c r="F21" s="6">
        <v>0</v>
      </c>
      <c r="G21" s="6">
        <v>0</v>
      </c>
      <c r="H21" s="513">
        <v>2796.56</v>
      </c>
      <c r="I21" s="6">
        <v>1900323.16</v>
      </c>
      <c r="J21" s="6">
        <v>356.83</v>
      </c>
    </row>
    <row r="22" spans="1:10">
      <c r="A22" s="312">
        <v>12</v>
      </c>
      <c r="B22" s="1" t="s">
        <v>95</v>
      </c>
      <c r="C22" s="6">
        <v>76465737.059999987</v>
      </c>
      <c r="D22" s="6">
        <v>578</v>
      </c>
      <c r="E22" s="6">
        <v>11587877.58</v>
      </c>
      <c r="F22" s="6">
        <v>0</v>
      </c>
      <c r="G22" s="6">
        <v>0</v>
      </c>
      <c r="H22" s="513">
        <v>0</v>
      </c>
      <c r="I22" s="6">
        <v>2060754.23</v>
      </c>
      <c r="J22" s="6">
        <v>366.69</v>
      </c>
    </row>
    <row r="23" spans="1:10">
      <c r="A23" s="312">
        <v>13</v>
      </c>
      <c r="B23" s="1" t="s">
        <v>239</v>
      </c>
      <c r="C23" s="6">
        <v>76133544.959999993</v>
      </c>
      <c r="D23" s="6">
        <v>578</v>
      </c>
      <c r="E23" s="6">
        <v>13037239.380000001</v>
      </c>
      <c r="F23" s="6">
        <v>0</v>
      </c>
      <c r="G23" s="6">
        <v>0</v>
      </c>
      <c r="H23" s="513">
        <v>0</v>
      </c>
      <c r="I23" s="6">
        <v>2221265.58</v>
      </c>
      <c r="J23" s="6">
        <v>376.55</v>
      </c>
    </row>
    <row r="24" spans="1:10" ht="13.5" thickBot="1">
      <c r="A24" s="312">
        <v>14</v>
      </c>
      <c r="B24" s="7" t="s">
        <v>363</v>
      </c>
      <c r="C24" s="584">
        <f>SUM(C11:C23)/13</f>
        <v>29284796.645384613</v>
      </c>
      <c r="D24" s="584">
        <f t="shared" ref="D24:J24" si="0">SUM(D11:D23)/13</f>
        <v>222.30769230769232</v>
      </c>
      <c r="E24" s="584">
        <f t="shared" si="0"/>
        <v>4069606.5307692308</v>
      </c>
      <c r="F24" s="584">
        <f t="shared" si="0"/>
        <v>0</v>
      </c>
      <c r="G24" s="584">
        <f t="shared" si="0"/>
        <v>0</v>
      </c>
      <c r="H24" s="584">
        <f t="shared" si="0"/>
        <v>1290.72</v>
      </c>
      <c r="I24" s="584">
        <f t="shared" si="0"/>
        <v>731604.32153846149</v>
      </c>
      <c r="J24" s="584">
        <f t="shared" si="0"/>
        <v>137.24230769230769</v>
      </c>
    </row>
    <row r="25" spans="1:10" ht="13.5" thickTop="1">
      <c r="A25" s="312"/>
      <c r="B25" s="1"/>
      <c r="C25" s="9"/>
      <c r="D25" s="16"/>
      <c r="E25" s="16"/>
      <c r="F25" s="16"/>
      <c r="G25" s="9"/>
      <c r="H25" s="9"/>
      <c r="I25" s="9"/>
    </row>
    <row r="26" spans="1:10">
      <c r="A26" s="312"/>
      <c r="B26" s="10"/>
      <c r="C26" s="776" t="s">
        <v>257</v>
      </c>
      <c r="D26" s="776"/>
      <c r="E26" s="776"/>
      <c r="F26" s="776"/>
      <c r="G26" s="776"/>
      <c r="H26" s="776"/>
      <c r="I26" s="776"/>
    </row>
    <row r="27" spans="1:10" ht="72" customHeight="1">
      <c r="A27" s="312" t="s">
        <v>240</v>
      </c>
      <c r="B27" s="11" t="s">
        <v>201</v>
      </c>
      <c r="C27" s="4" t="s">
        <v>207</v>
      </c>
      <c r="D27" s="4" t="s">
        <v>208</v>
      </c>
      <c r="E27" s="4" t="s">
        <v>529</v>
      </c>
      <c r="F27" s="4" t="s">
        <v>530</v>
      </c>
      <c r="G27" s="4" t="s">
        <v>531</v>
      </c>
      <c r="H27" s="4" t="s">
        <v>615</v>
      </c>
      <c r="I27" s="4" t="s">
        <v>365</v>
      </c>
    </row>
    <row r="28" spans="1:10" s="14" customFormat="1">
      <c r="A28" s="312"/>
      <c r="B28" s="11" t="s">
        <v>241</v>
      </c>
      <c r="C28" s="4" t="s">
        <v>242</v>
      </c>
      <c r="D28" s="4" t="s">
        <v>243</v>
      </c>
      <c r="E28" s="4" t="s">
        <v>244</v>
      </c>
      <c r="F28" s="4" t="s">
        <v>246</v>
      </c>
      <c r="G28" s="4" t="s">
        <v>245</v>
      </c>
      <c r="H28" s="4" t="s">
        <v>247</v>
      </c>
      <c r="I28" s="4" t="s">
        <v>248</v>
      </c>
    </row>
    <row r="29" spans="1:10" s="14" customFormat="1">
      <c r="A29" s="512"/>
      <c r="B29" s="504" t="s">
        <v>616</v>
      </c>
      <c r="C29" s="357">
        <v>28</v>
      </c>
      <c r="D29" s="357">
        <v>29</v>
      </c>
      <c r="E29" s="357">
        <v>22</v>
      </c>
      <c r="F29" s="357">
        <v>23</v>
      </c>
      <c r="G29" s="357">
        <v>24</v>
      </c>
      <c r="H29" s="357">
        <v>25</v>
      </c>
      <c r="I29" s="357">
        <v>26</v>
      </c>
    </row>
    <row r="30" spans="1:10" s="14" customFormat="1" ht="26">
      <c r="A30" s="312"/>
      <c r="B30" s="11"/>
      <c r="C30" s="459" t="s">
        <v>522</v>
      </c>
      <c r="D30" s="4" t="s">
        <v>523</v>
      </c>
      <c r="E30" s="4" t="s">
        <v>524</v>
      </c>
      <c r="F30" s="4" t="s">
        <v>525</v>
      </c>
      <c r="G30" s="4" t="s">
        <v>526</v>
      </c>
      <c r="H30" s="4" t="s">
        <v>527</v>
      </c>
      <c r="I30" s="4" t="s">
        <v>528</v>
      </c>
    </row>
    <row r="31" spans="1:10">
      <c r="A31" s="312">
        <v>15</v>
      </c>
      <c r="B31" s="5" t="s">
        <v>238</v>
      </c>
      <c r="C31" s="6">
        <v>0</v>
      </c>
      <c r="D31" s="6">
        <v>0</v>
      </c>
      <c r="E31" s="6">
        <v>0</v>
      </c>
      <c r="F31" s="6">
        <v>0</v>
      </c>
      <c r="G31" s="6">
        <v>0</v>
      </c>
      <c r="H31" s="6">
        <v>0</v>
      </c>
      <c r="I31" s="6">
        <v>0</v>
      </c>
    </row>
    <row r="32" spans="1:10">
      <c r="A32" s="312">
        <v>16</v>
      </c>
      <c r="B32" s="5" t="s">
        <v>101</v>
      </c>
      <c r="C32" s="6">
        <v>0</v>
      </c>
      <c r="D32" s="6">
        <v>0</v>
      </c>
      <c r="E32" s="429"/>
      <c r="F32" s="429"/>
      <c r="G32" s="429"/>
      <c r="H32" s="429"/>
      <c r="I32" s="6">
        <v>0</v>
      </c>
    </row>
    <row r="33" spans="1:15">
      <c r="A33" s="312">
        <v>17</v>
      </c>
      <c r="B33" s="1" t="s">
        <v>100</v>
      </c>
      <c r="C33" s="6">
        <v>0</v>
      </c>
      <c r="D33" s="6">
        <v>0</v>
      </c>
      <c r="E33" s="429"/>
      <c r="F33" s="429"/>
      <c r="G33" s="429"/>
      <c r="H33" s="429"/>
      <c r="I33" s="6">
        <v>0</v>
      </c>
    </row>
    <row r="34" spans="1:15">
      <c r="A34" s="312">
        <v>18</v>
      </c>
      <c r="B34" s="1" t="s">
        <v>205</v>
      </c>
      <c r="C34" s="6">
        <v>0</v>
      </c>
      <c r="D34" s="6">
        <v>0</v>
      </c>
      <c r="E34" s="429"/>
      <c r="F34" s="429"/>
      <c r="G34" s="429"/>
      <c r="H34" s="429"/>
      <c r="I34" s="6">
        <v>0</v>
      </c>
    </row>
    <row r="35" spans="1:15">
      <c r="A35" s="312">
        <v>19</v>
      </c>
      <c r="B35" s="1" t="s">
        <v>91</v>
      </c>
      <c r="C35" s="6">
        <v>0</v>
      </c>
      <c r="D35" s="6">
        <v>0</v>
      </c>
      <c r="E35" s="429"/>
      <c r="F35" s="429"/>
      <c r="G35" s="429"/>
      <c r="H35" s="429"/>
      <c r="I35" s="6">
        <v>0</v>
      </c>
    </row>
    <row r="36" spans="1:15">
      <c r="A36" s="312">
        <v>20</v>
      </c>
      <c r="B36" s="1" t="s">
        <v>90</v>
      </c>
      <c r="C36" s="6">
        <v>0</v>
      </c>
      <c r="D36" s="6">
        <v>0</v>
      </c>
      <c r="E36" s="429"/>
      <c r="F36" s="429"/>
      <c r="G36" s="429"/>
      <c r="H36" s="429"/>
      <c r="I36" s="6">
        <v>0</v>
      </c>
    </row>
    <row r="37" spans="1:15">
      <c r="A37" s="312">
        <v>21</v>
      </c>
      <c r="B37" s="1" t="s">
        <v>111</v>
      </c>
      <c r="C37" s="6">
        <v>0</v>
      </c>
      <c r="D37" s="6">
        <v>0</v>
      </c>
      <c r="E37" s="429"/>
      <c r="F37" s="429"/>
      <c r="G37" s="429"/>
      <c r="H37" s="429"/>
      <c r="I37" s="6">
        <v>0</v>
      </c>
    </row>
    <row r="38" spans="1:15">
      <c r="A38" s="312">
        <v>22</v>
      </c>
      <c r="B38" s="1" t="s">
        <v>98</v>
      </c>
      <c r="C38" s="6">
        <v>0</v>
      </c>
      <c r="D38" s="6">
        <v>0</v>
      </c>
      <c r="E38" s="429"/>
      <c r="F38" s="429"/>
      <c r="G38" s="429"/>
      <c r="H38" s="429"/>
      <c r="I38" s="6">
        <v>0</v>
      </c>
    </row>
    <row r="39" spans="1:15">
      <c r="A39" s="312">
        <v>23</v>
      </c>
      <c r="B39" s="1" t="s">
        <v>206</v>
      </c>
      <c r="C39" s="6">
        <v>0</v>
      </c>
      <c r="D39" s="6">
        <v>0</v>
      </c>
      <c r="E39" s="429"/>
      <c r="F39" s="429"/>
      <c r="G39" s="429"/>
      <c r="H39" s="429"/>
      <c r="I39" s="6">
        <v>0</v>
      </c>
    </row>
    <row r="40" spans="1:15">
      <c r="A40" s="312">
        <v>24</v>
      </c>
      <c r="B40" s="1" t="s">
        <v>96</v>
      </c>
      <c r="C40" s="6">
        <v>0</v>
      </c>
      <c r="D40" s="6">
        <v>0</v>
      </c>
      <c r="E40" s="429"/>
      <c r="F40" s="429"/>
      <c r="G40" s="429"/>
      <c r="H40" s="429"/>
      <c r="I40" s="6">
        <v>0</v>
      </c>
    </row>
    <row r="41" spans="1:15">
      <c r="A41" s="312">
        <v>25</v>
      </c>
      <c r="B41" s="1" t="s">
        <v>102</v>
      </c>
      <c r="C41" s="6">
        <v>0</v>
      </c>
      <c r="D41" s="6">
        <v>0</v>
      </c>
      <c r="E41" s="429"/>
      <c r="F41" s="429"/>
      <c r="G41" s="429"/>
      <c r="H41" s="429"/>
      <c r="I41" s="6">
        <v>0</v>
      </c>
    </row>
    <row r="42" spans="1:15">
      <c r="A42" s="312">
        <v>26</v>
      </c>
      <c r="B42" s="1" t="s">
        <v>95</v>
      </c>
      <c r="C42" s="6">
        <v>0</v>
      </c>
      <c r="D42" s="6">
        <v>0</v>
      </c>
      <c r="E42" s="429"/>
      <c r="F42" s="429"/>
      <c r="G42" s="429"/>
      <c r="H42" s="429"/>
      <c r="I42" s="6">
        <v>0</v>
      </c>
    </row>
    <row r="43" spans="1:15">
      <c r="A43" s="312">
        <v>27</v>
      </c>
      <c r="B43" s="1" t="s">
        <v>239</v>
      </c>
      <c r="C43" s="6">
        <v>0</v>
      </c>
      <c r="D43" s="6">
        <v>0</v>
      </c>
      <c r="E43" s="6">
        <v>0</v>
      </c>
      <c r="F43" s="6"/>
      <c r="G43" s="6">
        <v>0</v>
      </c>
      <c r="H43" s="6">
        <v>0</v>
      </c>
      <c r="I43" s="6">
        <v>0</v>
      </c>
    </row>
    <row r="44" spans="1:15" ht="13.5" thickBot="1">
      <c r="A44" s="312">
        <v>28</v>
      </c>
      <c r="B44" s="7" t="s">
        <v>364</v>
      </c>
      <c r="C44" s="584">
        <f t="shared" ref="C44:I44" si="1">SUM(C31:C43)/13</f>
        <v>0</v>
      </c>
      <c r="D44" s="8">
        <f t="shared" si="1"/>
        <v>0</v>
      </c>
      <c r="E44" s="8">
        <f>(E31+E43)/2</f>
        <v>0</v>
      </c>
      <c r="F44" s="584">
        <f>'4a-Projection ADIT'!J95</f>
        <v>160808.12602739729</v>
      </c>
      <c r="G44" s="584">
        <f>'4a-Projection ADIT'!J126</f>
        <v>0</v>
      </c>
      <c r="H44" s="584">
        <f>'4a-Projection ADIT'!J33</f>
        <v>-73836.350684931502</v>
      </c>
      <c r="I44" s="8">
        <f t="shared" si="1"/>
        <v>0</v>
      </c>
    </row>
    <row r="45" spans="1:15" ht="13.5" thickTop="1">
      <c r="A45" s="312"/>
      <c r="B45" s="1"/>
      <c r="I45" s="16"/>
    </row>
    <row r="46" spans="1:15">
      <c r="A46" s="312"/>
    </row>
    <row r="47" spans="1:15">
      <c r="F47" s="596" t="s">
        <v>233</v>
      </c>
    </row>
    <row r="48" spans="1:15">
      <c r="A48" s="437"/>
      <c r="B48" s="303"/>
      <c r="C48" s="438"/>
      <c r="D48" s="438"/>
      <c r="E48" s="438"/>
      <c r="F48" s="355" t="s">
        <v>362</v>
      </c>
      <c r="G48" s="438"/>
      <c r="L48" s="14"/>
      <c r="M48" s="14"/>
      <c r="N48" s="14"/>
      <c r="O48" s="14"/>
    </row>
    <row r="49" spans="1:16">
      <c r="A49" s="437"/>
      <c r="C49" s="438"/>
      <c r="D49" s="438"/>
      <c r="E49" s="438"/>
      <c r="F49" s="650" t="str">
        <f>'Attachment H'!$D$5</f>
        <v>NextEra Energy Transmission MidAtlantic, Inc.</v>
      </c>
      <c r="G49" s="439"/>
      <c r="H49" s="297"/>
      <c r="I49" s="297"/>
      <c r="K49" s="14"/>
      <c r="L49" s="14"/>
      <c r="M49" s="14"/>
      <c r="N49" s="14"/>
      <c r="O49" s="14"/>
    </row>
    <row r="50" spans="1:16" s="560" customFormat="1">
      <c r="A50" s="597"/>
      <c r="B50" s="385" t="s">
        <v>617</v>
      </c>
      <c r="C50" s="438"/>
      <c r="D50" s="438"/>
      <c r="E50" s="438"/>
      <c r="F50" s="595"/>
      <c r="G50" s="439"/>
      <c r="H50" s="297"/>
      <c r="I50" s="297"/>
      <c r="K50" s="14"/>
      <c r="L50" s="14"/>
      <c r="M50" s="14"/>
      <c r="N50" s="14"/>
      <c r="O50" s="14"/>
    </row>
    <row r="51" spans="1:16">
      <c r="A51" s="437"/>
      <c r="B51" s="303" t="s">
        <v>241</v>
      </c>
      <c r="C51" s="303" t="s">
        <v>242</v>
      </c>
      <c r="D51" s="303" t="s">
        <v>243</v>
      </c>
      <c r="E51" s="303" t="s">
        <v>244</v>
      </c>
      <c r="F51" s="385" t="s">
        <v>246</v>
      </c>
      <c r="G51" s="385" t="s">
        <v>245</v>
      </c>
      <c r="H51" s="385" t="s">
        <v>247</v>
      </c>
      <c r="I51" s="385" t="s">
        <v>248</v>
      </c>
      <c r="J51" s="305" t="s">
        <v>188</v>
      </c>
      <c r="K51" s="297"/>
      <c r="L51" s="14"/>
      <c r="M51" s="14"/>
      <c r="N51" s="14"/>
      <c r="O51" s="14"/>
      <c r="P51" s="14"/>
    </row>
    <row r="52" spans="1:16" ht="78">
      <c r="A52" s="437">
        <v>29</v>
      </c>
      <c r="B52" s="440" t="s">
        <v>505</v>
      </c>
      <c r="C52" s="295"/>
      <c r="D52" s="441" t="s">
        <v>17</v>
      </c>
      <c r="E52" s="441" t="s">
        <v>506</v>
      </c>
      <c r="F52" s="441" t="s">
        <v>507</v>
      </c>
      <c r="G52" s="441" t="s">
        <v>686</v>
      </c>
      <c r="H52" s="442" t="s">
        <v>508</v>
      </c>
      <c r="I52" s="442" t="s">
        <v>509</v>
      </c>
      <c r="J52" s="440"/>
      <c r="K52" s="440"/>
      <c r="L52" s="440"/>
      <c r="M52" s="443"/>
      <c r="N52" s="14"/>
      <c r="O52" s="14"/>
      <c r="P52" s="14"/>
    </row>
    <row r="53" spans="1:16">
      <c r="A53" s="437" t="s">
        <v>510</v>
      </c>
      <c r="B53" s="423"/>
      <c r="C53" s="444" t="s">
        <v>511</v>
      </c>
      <c r="D53" s="445">
        <v>0</v>
      </c>
      <c r="E53" s="445">
        <v>0</v>
      </c>
      <c r="F53" s="446"/>
      <c r="G53" s="446"/>
      <c r="H53" s="445"/>
      <c r="I53" s="447">
        <f>+H53*E53*D53</f>
        <v>0</v>
      </c>
      <c r="J53" s="423"/>
      <c r="K53" s="423"/>
      <c r="L53" s="423"/>
      <c r="M53" s="443"/>
      <c r="N53" s="14"/>
      <c r="O53" s="14"/>
      <c r="P53" s="14"/>
    </row>
    <row r="54" spans="1:16">
      <c r="A54" s="437" t="s">
        <v>512</v>
      </c>
      <c r="B54" s="423"/>
      <c r="C54" s="444" t="s">
        <v>513</v>
      </c>
      <c r="D54" s="448">
        <v>0</v>
      </c>
      <c r="E54" s="445">
        <v>0</v>
      </c>
      <c r="F54" s="446"/>
      <c r="G54" s="446"/>
      <c r="H54" s="445"/>
      <c r="I54" s="447">
        <f>+H54*E54*D54</f>
        <v>0</v>
      </c>
      <c r="J54" s="423"/>
      <c r="K54" s="423"/>
      <c r="L54" s="423"/>
      <c r="M54" s="443"/>
      <c r="N54" s="14"/>
      <c r="O54" s="14"/>
      <c r="P54" s="14"/>
    </row>
    <row r="55" spans="1:16">
      <c r="A55" s="437" t="s">
        <v>514</v>
      </c>
      <c r="B55" s="423"/>
      <c r="C55" s="444" t="s">
        <v>515</v>
      </c>
      <c r="D55" s="448"/>
      <c r="E55" s="445"/>
      <c r="F55" s="446"/>
      <c r="G55" s="446"/>
      <c r="H55" s="445"/>
      <c r="I55" s="447"/>
      <c r="J55" s="423"/>
      <c r="K55" s="423"/>
      <c r="L55" s="423"/>
      <c r="M55" s="443"/>
      <c r="N55" s="14"/>
      <c r="O55" s="14"/>
      <c r="P55" s="14"/>
    </row>
    <row r="56" spans="1:16">
      <c r="A56" s="437" t="s">
        <v>516</v>
      </c>
      <c r="B56" s="423"/>
      <c r="C56" s="444" t="s">
        <v>517</v>
      </c>
      <c r="D56" s="448"/>
      <c r="E56" s="445"/>
      <c r="F56" s="446"/>
      <c r="G56" s="446"/>
      <c r="H56" s="445"/>
      <c r="I56" s="447"/>
      <c r="J56" s="423"/>
      <c r="K56" s="423"/>
      <c r="L56" s="423"/>
      <c r="M56" s="443"/>
      <c r="N56" s="14"/>
      <c r="O56" s="14"/>
      <c r="P56" s="14"/>
    </row>
    <row r="57" spans="1:16">
      <c r="A57" s="437" t="s">
        <v>518</v>
      </c>
      <c r="B57" s="423"/>
      <c r="C57" s="444" t="s">
        <v>441</v>
      </c>
      <c r="D57" s="448"/>
      <c r="E57" s="445"/>
      <c r="F57" s="446"/>
      <c r="G57" s="446"/>
      <c r="H57" s="445"/>
      <c r="I57" s="447"/>
      <c r="J57" s="423"/>
      <c r="K57" s="423"/>
      <c r="L57" s="423"/>
      <c r="M57" s="443"/>
      <c r="N57" s="14"/>
      <c r="O57" s="14"/>
      <c r="P57" s="14"/>
    </row>
    <row r="58" spans="1:16">
      <c r="A58" s="437" t="s">
        <v>519</v>
      </c>
      <c r="B58" s="423"/>
      <c r="C58" s="449" t="s">
        <v>441</v>
      </c>
      <c r="D58" s="450">
        <v>0</v>
      </c>
      <c r="E58" s="451">
        <v>0</v>
      </c>
      <c r="F58" s="452"/>
      <c r="G58" s="452"/>
      <c r="H58" s="451"/>
      <c r="I58" s="453">
        <f>+H58*E58*D58</f>
        <v>0</v>
      </c>
      <c r="J58" s="423"/>
      <c r="K58" s="423"/>
      <c r="L58" s="423"/>
      <c r="M58" s="443"/>
      <c r="N58" s="14"/>
      <c r="O58" s="14"/>
      <c r="P58" s="14"/>
    </row>
    <row r="59" spans="1:16">
      <c r="A59" s="437">
        <v>31</v>
      </c>
      <c r="B59" s="423"/>
      <c r="C59" s="440" t="s">
        <v>19</v>
      </c>
      <c r="D59" s="454">
        <f>SUM(D53:D58)</f>
        <v>0</v>
      </c>
      <c r="E59" s="119"/>
      <c r="F59" s="14"/>
      <c r="G59" s="14"/>
      <c r="H59" s="119"/>
      <c r="I59" s="447">
        <f>SUM(I53:I58)</f>
        <v>0</v>
      </c>
      <c r="J59" s="423"/>
      <c r="K59" s="423"/>
      <c r="L59" s="423"/>
      <c r="M59" s="443"/>
      <c r="N59" s="14"/>
      <c r="O59" s="14"/>
      <c r="P59" s="14"/>
    </row>
    <row r="60" spans="1:16">
      <c r="A60" s="314"/>
      <c r="B60" s="315"/>
      <c r="C60" s="316"/>
      <c r="D60" s="316"/>
      <c r="E60" s="316"/>
      <c r="F60" s="316"/>
      <c r="G60" s="316"/>
      <c r="I60" s="455"/>
      <c r="J60" s="455"/>
      <c r="K60" s="455"/>
    </row>
    <row r="61" spans="1:16">
      <c r="A61" s="314"/>
      <c r="B61" s="315"/>
      <c r="C61" s="316"/>
      <c r="D61" s="316"/>
      <c r="E61" s="316"/>
      <c r="F61" s="316"/>
      <c r="G61" s="316"/>
      <c r="L61" s="14"/>
      <c r="M61" s="14"/>
      <c r="N61" s="14"/>
      <c r="O61" s="14"/>
      <c r="P61" s="14"/>
    </row>
    <row r="62" spans="1:16">
      <c r="A62" s="314"/>
      <c r="B62" s="315"/>
      <c r="C62" s="316"/>
      <c r="D62" s="316"/>
      <c r="E62" s="316"/>
      <c r="F62" s="316"/>
      <c r="G62" s="316"/>
      <c r="L62" s="14"/>
      <c r="M62" s="14"/>
      <c r="N62" s="14"/>
      <c r="O62" s="14"/>
      <c r="P62" s="14"/>
    </row>
    <row r="63" spans="1:16">
      <c r="A63" s="437" t="s">
        <v>224</v>
      </c>
    </row>
    <row r="64" spans="1:16" ht="12.75" customHeight="1">
      <c r="A64" s="512" t="s">
        <v>73</v>
      </c>
      <c r="B64" s="778" t="s">
        <v>520</v>
      </c>
      <c r="C64" s="778"/>
      <c r="D64" s="778"/>
      <c r="E64" s="778"/>
      <c r="F64" s="778"/>
      <c r="G64" s="778"/>
      <c r="H64" s="778"/>
      <c r="I64" s="778"/>
      <c r="J64" s="778"/>
      <c r="K64" s="778"/>
    </row>
    <row r="65" spans="1:12" ht="12.75" customHeight="1">
      <c r="A65" s="512" t="s">
        <v>74</v>
      </c>
      <c r="B65" s="778" t="s">
        <v>618</v>
      </c>
      <c r="C65" s="778"/>
      <c r="D65" s="778"/>
      <c r="E65" s="778"/>
      <c r="F65" s="778"/>
      <c r="G65" s="778"/>
      <c r="H65" s="778"/>
      <c r="I65" s="778"/>
      <c r="J65" s="778"/>
      <c r="K65" s="778"/>
      <c r="L65" s="305"/>
    </row>
    <row r="66" spans="1:12" ht="12.75" customHeight="1">
      <c r="A66" s="457" t="s">
        <v>75</v>
      </c>
      <c r="B66" s="667" t="s">
        <v>837</v>
      </c>
      <c r="C66" s="536"/>
      <c r="D66" s="536"/>
      <c r="E66" s="536"/>
      <c r="F66" s="536"/>
      <c r="G66" s="536"/>
      <c r="H66" s="536"/>
      <c r="I66" s="536"/>
      <c r="J66" s="536"/>
      <c r="K66" s="536"/>
    </row>
    <row r="67" spans="1:12">
      <c r="A67" s="457"/>
      <c r="B67" s="537" t="s">
        <v>822</v>
      </c>
      <c r="C67" s="509"/>
      <c r="D67" s="509"/>
      <c r="E67" s="509"/>
      <c r="F67" s="509"/>
      <c r="G67" s="509"/>
      <c r="H67" s="509"/>
      <c r="I67" s="509"/>
      <c r="J67" s="509"/>
      <c r="K67" s="509"/>
    </row>
    <row r="68" spans="1:12" s="560" customFormat="1">
      <c r="A68" s="457"/>
      <c r="B68" s="537" t="s">
        <v>823</v>
      </c>
      <c r="C68" s="653"/>
      <c r="D68" s="653"/>
      <c r="E68" s="653"/>
      <c r="F68" s="653"/>
      <c r="G68" s="653"/>
      <c r="H68" s="653"/>
      <c r="I68" s="653"/>
      <c r="J68" s="653"/>
      <c r="K68" s="653"/>
    </row>
    <row r="69" spans="1:12" ht="12.75" customHeight="1">
      <c r="A69" s="512" t="s">
        <v>76</v>
      </c>
      <c r="B69" s="297" t="s">
        <v>799</v>
      </c>
      <c r="C69" s="297"/>
      <c r="D69" s="297"/>
      <c r="E69" s="297"/>
      <c r="F69" s="297"/>
      <c r="G69" s="297"/>
      <c r="H69" s="297"/>
      <c r="I69" s="297"/>
      <c r="J69" s="297"/>
      <c r="K69" s="297"/>
    </row>
    <row r="70" spans="1:12" ht="24" customHeight="1">
      <c r="A70" s="456" t="s">
        <v>77</v>
      </c>
      <c r="B70" s="775" t="s">
        <v>829</v>
      </c>
      <c r="C70" s="775"/>
      <c r="D70" s="775"/>
      <c r="E70" s="775"/>
      <c r="F70" s="775"/>
      <c r="G70" s="775"/>
      <c r="H70" s="775"/>
      <c r="I70" s="775"/>
      <c r="J70" s="775"/>
      <c r="K70" s="652"/>
    </row>
    <row r="71" spans="1:12" ht="12.75" customHeight="1">
      <c r="A71" s="654" t="s">
        <v>78</v>
      </c>
      <c r="B71" s="779" t="s">
        <v>521</v>
      </c>
      <c r="C71" s="779"/>
      <c r="D71" s="779"/>
      <c r="E71" s="779"/>
      <c r="F71" s="779"/>
      <c r="G71" s="779"/>
      <c r="H71" s="779"/>
      <c r="I71" s="779"/>
      <c r="J71" s="779"/>
      <c r="K71" s="779"/>
    </row>
    <row r="72" spans="1:12" ht="43.5" customHeight="1">
      <c r="A72" s="489" t="s">
        <v>79</v>
      </c>
      <c r="B72" s="775" t="s">
        <v>619</v>
      </c>
      <c r="C72" s="775"/>
      <c r="D72" s="775"/>
      <c r="E72" s="775"/>
      <c r="F72" s="775"/>
      <c r="G72" s="775"/>
      <c r="H72" s="775"/>
      <c r="I72" s="775"/>
      <c r="J72" s="775"/>
      <c r="K72" s="652"/>
    </row>
    <row r="73" spans="1:12">
      <c r="A73" s="654" t="s">
        <v>81</v>
      </c>
      <c r="B73" s="538" t="s">
        <v>684</v>
      </c>
      <c r="C73" s="560"/>
      <c r="D73" s="560"/>
      <c r="E73" s="560"/>
      <c r="F73" s="560"/>
      <c r="G73" s="560"/>
      <c r="H73" s="560"/>
      <c r="I73" s="560"/>
      <c r="J73" s="560"/>
      <c r="K73" s="560"/>
    </row>
    <row r="76" spans="1:12">
      <c r="B76" s="557"/>
    </row>
    <row r="77" spans="1:12">
      <c r="B77" s="552"/>
    </row>
    <row r="78" spans="1:12">
      <c r="B78" s="553"/>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9">
    <mergeCell ref="B72:J72"/>
    <mergeCell ref="C26:I26"/>
    <mergeCell ref="I6:J6"/>
    <mergeCell ref="G6:H6"/>
    <mergeCell ref="C6:D6"/>
    <mergeCell ref="B64:K64"/>
    <mergeCell ref="B65:K65"/>
    <mergeCell ref="B71:K71"/>
    <mergeCell ref="B70:J70"/>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 name="CofWorksheetType"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92D050"/>
    <pageSetUpPr fitToPage="1"/>
  </sheetPr>
  <dimension ref="A1:P129"/>
  <sheetViews>
    <sheetView zoomScale="80" zoomScaleNormal="80" workbookViewId="0">
      <selection activeCell="K4" sqref="K4"/>
    </sheetView>
  </sheetViews>
  <sheetFormatPr defaultColWidth="8.765625" defaultRowHeight="15.5"/>
  <cols>
    <col min="1" max="1" width="5.23046875" style="678" customWidth="1"/>
    <col min="2" max="2" width="10.765625" style="678" customWidth="1"/>
    <col min="3" max="3" width="9.53515625" style="678" customWidth="1"/>
    <col min="4" max="4" width="10.07421875" style="678" customWidth="1"/>
    <col min="5" max="5" width="12.4609375" style="678" customWidth="1"/>
    <col min="6" max="6" width="10.07421875" style="678" customWidth="1"/>
    <col min="7" max="7" width="2.07421875" style="678" customWidth="1"/>
    <col min="8" max="8" width="15.07421875" style="678" customWidth="1"/>
    <col min="9" max="9" width="14.23046875" style="678" customWidth="1"/>
    <col min="10" max="10" width="16.4609375" style="678" customWidth="1"/>
    <col min="11" max="11" width="13.4609375" style="678" customWidth="1"/>
    <col min="12" max="12" width="9.53515625" style="678" bestFit="1" customWidth="1"/>
    <col min="13" max="16384" width="8.765625" style="678"/>
  </cols>
  <sheetData>
    <row r="1" spans="1:11" s="677" customFormat="1" ht="15">
      <c r="B1" s="786" t="str">
        <f>'Attachment H'!$D$5</f>
        <v>NextEra Energy Transmission MidAtlantic, Inc.</v>
      </c>
      <c r="C1" s="786"/>
      <c r="D1" s="786"/>
      <c r="E1" s="786"/>
      <c r="F1" s="786"/>
      <c r="G1" s="786"/>
      <c r="H1" s="786"/>
      <c r="I1" s="786"/>
      <c r="J1" s="786"/>
      <c r="K1" s="786"/>
    </row>
    <row r="2" spans="1:11" s="677" customFormat="1" ht="15">
      <c r="B2" s="787" t="s">
        <v>807</v>
      </c>
      <c r="C2" s="787"/>
      <c r="D2" s="787"/>
      <c r="E2" s="787"/>
      <c r="F2" s="787"/>
      <c r="G2" s="787"/>
      <c r="H2" s="787"/>
      <c r="I2" s="787"/>
      <c r="J2" s="787"/>
      <c r="K2" s="787"/>
    </row>
    <row r="3" spans="1:11" s="677" customFormat="1" ht="15">
      <c r="B3" s="788" t="s">
        <v>881</v>
      </c>
      <c r="C3" s="788"/>
      <c r="D3" s="788"/>
      <c r="E3" s="788"/>
      <c r="F3" s="788"/>
      <c r="G3" s="788"/>
      <c r="H3" s="788"/>
      <c r="I3" s="788"/>
      <c r="J3" s="788"/>
      <c r="K3" s="788"/>
    </row>
    <row r="4" spans="1:11">
      <c r="J4" s="679" t="s">
        <v>687</v>
      </c>
      <c r="K4" s="680" t="s">
        <v>853</v>
      </c>
    </row>
    <row r="5" spans="1:11">
      <c r="A5" s="678">
        <v>1</v>
      </c>
      <c r="B5" s="681" t="s">
        <v>688</v>
      </c>
      <c r="H5" s="682"/>
      <c r="I5" s="682"/>
      <c r="J5" s="682"/>
      <c r="K5" s="682"/>
    </row>
    <row r="6" spans="1:11">
      <c r="A6" s="678">
        <f>+A5+1</f>
        <v>2</v>
      </c>
      <c r="B6" s="780" t="s">
        <v>689</v>
      </c>
      <c r="C6" s="781"/>
      <c r="D6" s="781"/>
      <c r="E6" s="781"/>
      <c r="F6" s="782"/>
      <c r="G6" s="683"/>
      <c r="H6" s="783" t="s">
        <v>690</v>
      </c>
      <c r="I6" s="784"/>
      <c r="J6" s="785"/>
      <c r="K6" s="682"/>
    </row>
    <row r="7" spans="1:11">
      <c r="B7" s="684" t="s">
        <v>73</v>
      </c>
      <c r="C7" s="684" t="s">
        <v>74</v>
      </c>
      <c r="D7" s="684" t="s">
        <v>75</v>
      </c>
      <c r="E7" s="684" t="s">
        <v>76</v>
      </c>
      <c r="F7" s="684" t="s">
        <v>77</v>
      </c>
      <c r="G7" s="683"/>
      <c r="H7" s="684" t="s">
        <v>78</v>
      </c>
      <c r="I7" s="684" t="s">
        <v>79</v>
      </c>
      <c r="J7" s="684" t="s">
        <v>81</v>
      </c>
      <c r="K7" s="685"/>
    </row>
    <row r="8" spans="1:11" ht="62">
      <c r="A8" s="678">
        <f>+A6+1</f>
        <v>3</v>
      </c>
      <c r="B8" s="686" t="s">
        <v>201</v>
      </c>
      <c r="C8" s="686" t="s">
        <v>691</v>
      </c>
      <c r="D8" s="686" t="s">
        <v>692</v>
      </c>
      <c r="E8" s="686" t="s">
        <v>693</v>
      </c>
      <c r="F8" s="686" t="s">
        <v>694</v>
      </c>
      <c r="G8" s="687"/>
      <c r="H8" s="686" t="s">
        <v>695</v>
      </c>
      <c r="I8" s="686" t="s">
        <v>696</v>
      </c>
      <c r="J8" s="686" t="s">
        <v>697</v>
      </c>
      <c r="K8" s="687"/>
    </row>
    <row r="9" spans="1:11">
      <c r="A9" s="678">
        <f t="shared" ref="A9:A23" si="0">+A8+1</f>
        <v>4</v>
      </c>
      <c r="C9" s="687"/>
      <c r="D9" s="687"/>
      <c r="E9" s="687"/>
      <c r="F9" s="687"/>
      <c r="G9" s="687"/>
      <c r="H9" s="687"/>
      <c r="I9" s="687"/>
      <c r="J9" s="687"/>
      <c r="K9" s="687"/>
    </row>
    <row r="10" spans="1:11">
      <c r="A10" s="678">
        <f t="shared" si="0"/>
        <v>5</v>
      </c>
      <c r="B10" s="688" t="s">
        <v>698</v>
      </c>
      <c r="C10" s="689"/>
      <c r="D10" s="690"/>
      <c r="E10" s="690"/>
      <c r="F10" s="690"/>
      <c r="G10" s="690"/>
      <c r="H10" s="691"/>
      <c r="I10" s="691"/>
      <c r="J10" s="692">
        <v>0</v>
      </c>
      <c r="K10" s="693"/>
    </row>
    <row r="11" spans="1:11">
      <c r="A11" s="678">
        <f t="shared" si="0"/>
        <v>6</v>
      </c>
      <c r="B11" s="689" t="s">
        <v>101</v>
      </c>
      <c r="C11" s="691">
        <v>31</v>
      </c>
      <c r="D11" s="694">
        <f>C11</f>
        <v>31</v>
      </c>
      <c r="E11" s="695">
        <f>D23-D11+1</f>
        <v>335</v>
      </c>
      <c r="F11" s="696">
        <f>IF(E11=0,0,E11/$D$23)</f>
        <v>0.9178082191780822</v>
      </c>
      <c r="G11" s="690"/>
      <c r="H11" s="692"/>
      <c r="I11" s="691"/>
      <c r="J11" s="691">
        <f t="shared" ref="J11:J22" si="1">+I11+J10</f>
        <v>0</v>
      </c>
      <c r="K11" s="693"/>
    </row>
    <row r="12" spans="1:11">
      <c r="A12" s="678">
        <f t="shared" si="0"/>
        <v>7</v>
      </c>
      <c r="B12" s="689" t="s">
        <v>100</v>
      </c>
      <c r="C12" s="692">
        <v>28</v>
      </c>
      <c r="D12" s="694">
        <f t="shared" ref="D12:D22" si="2">C12</f>
        <v>28</v>
      </c>
      <c r="E12" s="695">
        <f>$D$23-SUM($D$11:D12)+1</f>
        <v>307</v>
      </c>
      <c r="F12" s="696">
        <f t="shared" ref="F12:F22" si="3">IF(E12=0,0,E12/$D$23)</f>
        <v>0.84109589041095889</v>
      </c>
      <c r="G12" s="690"/>
      <c r="H12" s="692"/>
      <c r="I12" s="691"/>
      <c r="J12" s="691">
        <f t="shared" si="1"/>
        <v>0</v>
      </c>
      <c r="K12" s="693"/>
    </row>
    <row r="13" spans="1:11">
      <c r="A13" s="678">
        <f t="shared" si="0"/>
        <v>8</v>
      </c>
      <c r="B13" s="689" t="s">
        <v>99</v>
      </c>
      <c r="C13" s="691">
        <v>31</v>
      </c>
      <c r="D13" s="694">
        <f t="shared" si="2"/>
        <v>31</v>
      </c>
      <c r="E13" s="695">
        <f>$D$23-SUM($D$11:D13)+1</f>
        <v>276</v>
      </c>
      <c r="F13" s="696">
        <f t="shared" si="3"/>
        <v>0.75616438356164384</v>
      </c>
      <c r="G13" s="690"/>
      <c r="H13" s="692"/>
      <c r="I13" s="691"/>
      <c r="J13" s="691">
        <f t="shared" si="1"/>
        <v>0</v>
      </c>
      <c r="K13" s="693"/>
    </row>
    <row r="14" spans="1:11">
      <c r="A14" s="678">
        <f t="shared" si="0"/>
        <v>9</v>
      </c>
      <c r="B14" s="689" t="s">
        <v>91</v>
      </c>
      <c r="C14" s="691">
        <v>30</v>
      </c>
      <c r="D14" s="694">
        <f t="shared" si="2"/>
        <v>30</v>
      </c>
      <c r="E14" s="695">
        <f>$D$23-SUM($D$11:D14)+1</f>
        <v>246</v>
      </c>
      <c r="F14" s="696">
        <f t="shared" si="3"/>
        <v>0.67397260273972603</v>
      </c>
      <c r="G14" s="690"/>
      <c r="H14" s="692"/>
      <c r="I14" s="691"/>
      <c r="J14" s="691">
        <f t="shared" si="1"/>
        <v>0</v>
      </c>
      <c r="K14" s="693"/>
    </row>
    <row r="15" spans="1:11">
      <c r="A15" s="678">
        <f t="shared" si="0"/>
        <v>10</v>
      </c>
      <c r="B15" s="689" t="s">
        <v>90</v>
      </c>
      <c r="C15" s="691">
        <v>31</v>
      </c>
      <c r="D15" s="694">
        <f t="shared" si="2"/>
        <v>31</v>
      </c>
      <c r="E15" s="695">
        <f>$D$23-SUM($D$11:D15)+1</f>
        <v>215</v>
      </c>
      <c r="F15" s="696">
        <f t="shared" si="3"/>
        <v>0.58904109589041098</v>
      </c>
      <c r="G15" s="690"/>
      <c r="H15" s="692"/>
      <c r="I15" s="691"/>
      <c r="J15" s="691">
        <f t="shared" si="1"/>
        <v>0</v>
      </c>
      <c r="K15" s="693"/>
    </row>
    <row r="16" spans="1:11">
      <c r="A16" s="678">
        <f t="shared" si="0"/>
        <v>11</v>
      </c>
      <c r="B16" s="689" t="s">
        <v>111</v>
      </c>
      <c r="C16" s="691">
        <v>30</v>
      </c>
      <c r="D16" s="694">
        <f t="shared" si="2"/>
        <v>30</v>
      </c>
      <c r="E16" s="695">
        <f>$D$23-SUM($D$11:D16)+1</f>
        <v>185</v>
      </c>
      <c r="F16" s="696">
        <f t="shared" si="3"/>
        <v>0.50684931506849318</v>
      </c>
      <c r="G16" s="690"/>
      <c r="H16" s="692"/>
      <c r="I16" s="691"/>
      <c r="J16" s="691">
        <f t="shared" si="1"/>
        <v>0</v>
      </c>
      <c r="K16" s="693"/>
    </row>
    <row r="17" spans="1:11">
      <c r="A17" s="678">
        <f t="shared" si="0"/>
        <v>12</v>
      </c>
      <c r="B17" s="689" t="s">
        <v>98</v>
      </c>
      <c r="C17" s="691">
        <v>31</v>
      </c>
      <c r="D17" s="694">
        <f t="shared" si="2"/>
        <v>31</v>
      </c>
      <c r="E17" s="695">
        <f>$D$23-SUM($D$11:D17)+1</f>
        <v>154</v>
      </c>
      <c r="F17" s="696">
        <f t="shared" si="3"/>
        <v>0.42191780821917807</v>
      </c>
      <c r="G17" s="690"/>
      <c r="H17" s="692"/>
      <c r="I17" s="691"/>
      <c r="J17" s="691">
        <f t="shared" si="1"/>
        <v>0</v>
      </c>
      <c r="K17" s="693"/>
    </row>
    <row r="18" spans="1:11">
      <c r="A18" s="678">
        <f t="shared" si="0"/>
        <v>13</v>
      </c>
      <c r="B18" s="689" t="s">
        <v>97</v>
      </c>
      <c r="C18" s="691">
        <v>31</v>
      </c>
      <c r="D18" s="694">
        <f t="shared" si="2"/>
        <v>31</v>
      </c>
      <c r="E18" s="695">
        <f>$D$23-SUM($D$11:D18)+1</f>
        <v>123</v>
      </c>
      <c r="F18" s="696">
        <f t="shared" si="3"/>
        <v>0.33698630136986302</v>
      </c>
      <c r="G18" s="690"/>
      <c r="H18" s="692">
        <v>-25234.333333333332</v>
      </c>
      <c r="I18" s="691">
        <v>-8503.6246575342466</v>
      </c>
      <c r="J18" s="691">
        <f t="shared" si="1"/>
        <v>-8503.6246575342466</v>
      </c>
      <c r="K18" s="693"/>
    </row>
    <row r="19" spans="1:11">
      <c r="A19" s="678">
        <f t="shared" si="0"/>
        <v>14</v>
      </c>
      <c r="B19" s="689" t="s">
        <v>96</v>
      </c>
      <c r="C19" s="691">
        <v>30</v>
      </c>
      <c r="D19" s="694">
        <f t="shared" si="2"/>
        <v>30</v>
      </c>
      <c r="E19" s="695">
        <f>$D$23-SUM($D$11:D19)+1</f>
        <v>93</v>
      </c>
      <c r="F19" s="696">
        <f t="shared" si="3"/>
        <v>0.25479452054794521</v>
      </c>
      <c r="G19" s="690"/>
      <c r="H19" s="692">
        <v>-25234.333333333332</v>
      </c>
      <c r="I19" s="691">
        <v>-6429.5698630136985</v>
      </c>
      <c r="J19" s="691">
        <f t="shared" si="1"/>
        <v>-14933.194520547946</v>
      </c>
      <c r="K19" s="693"/>
    </row>
    <row r="20" spans="1:11">
      <c r="A20" s="678">
        <f t="shared" si="0"/>
        <v>15</v>
      </c>
      <c r="B20" s="689" t="s">
        <v>102</v>
      </c>
      <c r="C20" s="691">
        <v>31</v>
      </c>
      <c r="D20" s="694">
        <f t="shared" si="2"/>
        <v>31</v>
      </c>
      <c r="E20" s="695">
        <f>$D$23-SUM($D$11:D20)+1</f>
        <v>62</v>
      </c>
      <c r="F20" s="696">
        <f t="shared" si="3"/>
        <v>0.16986301369863013</v>
      </c>
      <c r="G20" s="690"/>
      <c r="H20" s="692">
        <v>-25234.333333333332</v>
      </c>
      <c r="I20" s="691">
        <v>-4286.379908675799</v>
      </c>
      <c r="J20" s="691">
        <f>+I20+J19</f>
        <v>-19219.574429223743</v>
      </c>
      <c r="K20" s="693"/>
    </row>
    <row r="21" spans="1:11">
      <c r="A21" s="678">
        <f t="shared" si="0"/>
        <v>16</v>
      </c>
      <c r="B21" s="689" t="s">
        <v>95</v>
      </c>
      <c r="C21" s="691">
        <v>30</v>
      </c>
      <c r="D21" s="694">
        <f t="shared" si="2"/>
        <v>30</v>
      </c>
      <c r="E21" s="695">
        <f>$D$23-SUM($D$11:D21)+1</f>
        <v>32</v>
      </c>
      <c r="F21" s="696">
        <f t="shared" si="3"/>
        <v>8.7671232876712329E-2</v>
      </c>
      <c r="G21" s="690"/>
      <c r="H21" s="692">
        <v>-25234.333333333332</v>
      </c>
      <c r="I21" s="691">
        <v>-2212.325114155251</v>
      </c>
      <c r="J21" s="691">
        <f t="shared" si="1"/>
        <v>-21431.899543378993</v>
      </c>
      <c r="K21" s="693"/>
    </row>
    <row r="22" spans="1:11">
      <c r="A22" s="678">
        <f t="shared" si="0"/>
        <v>17</v>
      </c>
      <c r="B22" s="689" t="s">
        <v>94</v>
      </c>
      <c r="C22" s="691">
        <v>31</v>
      </c>
      <c r="D22" s="694">
        <f t="shared" si="2"/>
        <v>31</v>
      </c>
      <c r="E22" s="695">
        <f>$D$23-SUM($D$11:D22)+1</f>
        <v>1</v>
      </c>
      <c r="F22" s="696">
        <f t="shared" si="3"/>
        <v>2.7397260273972603E-3</v>
      </c>
      <c r="G22" s="690"/>
      <c r="H22" s="692">
        <v>-25234.333333333332</v>
      </c>
      <c r="I22" s="691">
        <v>-69.135159817351592</v>
      </c>
      <c r="J22" s="691">
        <f t="shared" si="1"/>
        <v>-21501.034703196347</v>
      </c>
      <c r="K22" s="693"/>
    </row>
    <row r="23" spans="1:11">
      <c r="A23" s="678">
        <f t="shared" si="0"/>
        <v>18</v>
      </c>
      <c r="B23" s="697"/>
      <c r="C23" s="697" t="s">
        <v>19</v>
      </c>
      <c r="D23" s="698">
        <f>SUM(D11:D22)</f>
        <v>365</v>
      </c>
      <c r="E23" s="697"/>
      <c r="F23" s="699"/>
      <c r="G23" s="690"/>
      <c r="H23" s="700">
        <f>SUM(H11:H22)</f>
        <v>-126171.66666666666</v>
      </c>
      <c r="I23" s="700">
        <f>SUM(I11:I22)</f>
        <v>-21501.034703196347</v>
      </c>
      <c r="J23" s="699"/>
      <c r="K23" s="701"/>
    </row>
    <row r="24" spans="1:11">
      <c r="B24" s="702"/>
      <c r="C24" s="702"/>
      <c r="D24" s="702"/>
      <c r="E24" s="702"/>
      <c r="F24" s="701"/>
      <c r="G24" s="701"/>
      <c r="H24" s="703"/>
      <c r="I24" s="704"/>
      <c r="J24" s="701"/>
      <c r="K24" s="701"/>
    </row>
    <row r="25" spans="1:11">
      <c r="A25" s="678">
        <f>+A23+1</f>
        <v>19</v>
      </c>
      <c r="B25" s="678" t="s">
        <v>699</v>
      </c>
      <c r="F25" s="705" t="s">
        <v>700</v>
      </c>
      <c r="G25" s="701"/>
      <c r="I25" s="701"/>
      <c r="J25" s="692">
        <v>0</v>
      </c>
    </row>
    <row r="26" spans="1:11">
      <c r="A26" s="678">
        <f>+A25+1</f>
        <v>20</v>
      </c>
      <c r="B26" s="678" t="s">
        <v>701</v>
      </c>
      <c r="F26" s="678" t="str">
        <f>"(Line "&amp;A25&amp;" less line "&amp;A27&amp;")"</f>
        <v>(Line 19 less line 21)</v>
      </c>
      <c r="G26" s="701"/>
      <c r="I26" s="701"/>
      <c r="J26" s="706">
        <f>+J25-J27</f>
        <v>0</v>
      </c>
    </row>
    <row r="27" spans="1:11">
      <c r="A27" s="678">
        <f t="shared" ref="A27:A33" si="4">+A26+1</f>
        <v>21</v>
      </c>
      <c r="B27" s="678" t="s">
        <v>702</v>
      </c>
      <c r="F27" s="678" t="str">
        <f>"(Line "&amp;A10&amp;", Col H)"</f>
        <v>(Line 5, Col H)</v>
      </c>
      <c r="G27" s="701"/>
      <c r="I27" s="701"/>
      <c r="J27" s="691">
        <f>+J10</f>
        <v>0</v>
      </c>
    </row>
    <row r="28" spans="1:11">
      <c r="A28" s="678">
        <f t="shared" si="4"/>
        <v>22</v>
      </c>
      <c r="B28" s="678" t="s">
        <v>703</v>
      </c>
      <c r="F28" s="705" t="s">
        <v>704</v>
      </c>
      <c r="G28" s="701"/>
      <c r="I28" s="701"/>
      <c r="J28" s="692">
        <f>H23</f>
        <v>-126171.66666666666</v>
      </c>
    </row>
    <row r="29" spans="1:11">
      <c r="A29" s="678">
        <f t="shared" si="4"/>
        <v>23</v>
      </c>
      <c r="B29" s="678" t="str">
        <f>+B26</f>
        <v>Less non Prorated Items</v>
      </c>
      <c r="F29" s="678" t="str">
        <f>"(Line "&amp;A28&amp;" less line "&amp;A30&amp;")"</f>
        <v>(Line 22 less line 24)</v>
      </c>
      <c r="G29" s="701"/>
      <c r="I29" s="701"/>
      <c r="J29" s="706">
        <f>+J28-J30</f>
        <v>-104670.63196347031</v>
      </c>
    </row>
    <row r="30" spans="1:11">
      <c r="A30" s="678">
        <f t="shared" si="4"/>
        <v>24</v>
      </c>
      <c r="B30" s="678" t="s">
        <v>705</v>
      </c>
      <c r="F30" s="678" t="str">
        <f>"(Line "&amp;A22&amp;", Col H)"</f>
        <v>(Line 17, Col H)</v>
      </c>
      <c r="G30" s="701"/>
      <c r="I30" s="701"/>
      <c r="J30" s="691">
        <f>+J22</f>
        <v>-21501.034703196347</v>
      </c>
    </row>
    <row r="31" spans="1:11">
      <c r="A31" s="678">
        <f t="shared" si="4"/>
        <v>25</v>
      </c>
      <c r="B31" s="705" t="s">
        <v>706</v>
      </c>
      <c r="C31" s="705"/>
      <c r="D31" s="705"/>
      <c r="E31" s="705"/>
      <c r="F31" s="705" t="s">
        <v>844</v>
      </c>
      <c r="G31" s="728"/>
      <c r="H31" s="705"/>
      <c r="I31" s="729"/>
      <c r="J31" s="730">
        <f>J22+(J26+J29)/2</f>
        <v>-73836.350684931502</v>
      </c>
    </row>
    <row r="32" spans="1:11">
      <c r="A32" s="678">
        <f t="shared" si="4"/>
        <v>26</v>
      </c>
      <c r="B32" s="678" t="s">
        <v>707</v>
      </c>
      <c r="F32" s="678" t="s">
        <v>804</v>
      </c>
      <c r="G32" s="701"/>
      <c r="I32" s="687"/>
      <c r="J32" s="692">
        <v>0</v>
      </c>
    </row>
    <row r="33" spans="1:15">
      <c r="A33" s="678">
        <f t="shared" si="4"/>
        <v>27</v>
      </c>
      <c r="B33" s="678" t="s">
        <v>798</v>
      </c>
      <c r="F33" s="678" t="str">
        <f>"(Line "&amp;A31&amp;" less line "&amp;A32&amp;")"</f>
        <v>(Line 25 less line 26)</v>
      </c>
      <c r="J33" s="707">
        <f>+J31-J32</f>
        <v>-73836.350684931502</v>
      </c>
      <c r="L33" s="714"/>
      <c r="O33" s="714"/>
    </row>
    <row r="35" spans="1:15">
      <c r="A35" s="708"/>
      <c r="B35" s="709"/>
      <c r="C35" s="708"/>
      <c r="D35" s="708"/>
      <c r="E35" s="708"/>
      <c r="F35" s="708"/>
      <c r="G35" s="708"/>
      <c r="H35" s="708"/>
      <c r="I35" s="708"/>
      <c r="J35" s="708"/>
    </row>
    <row r="36" spans="1:15">
      <c r="A36" s="678">
        <f>+A33+1</f>
        <v>28</v>
      </c>
      <c r="B36" s="681" t="s">
        <v>714</v>
      </c>
      <c r="H36" s="682"/>
      <c r="I36" s="682"/>
      <c r="J36" s="682"/>
    </row>
    <row r="37" spans="1:15">
      <c r="A37" s="678">
        <f>+A36+1</f>
        <v>29</v>
      </c>
      <c r="B37" s="780" t="s">
        <v>689</v>
      </c>
      <c r="C37" s="781"/>
      <c r="D37" s="781"/>
      <c r="E37" s="781"/>
      <c r="F37" s="782"/>
      <c r="G37" s="683"/>
      <c r="H37" s="783" t="s">
        <v>690</v>
      </c>
      <c r="I37" s="784"/>
      <c r="J37" s="785"/>
    </row>
    <row r="38" spans="1:15">
      <c r="B38" s="684" t="s">
        <v>73</v>
      </c>
      <c r="C38" s="684" t="s">
        <v>74</v>
      </c>
      <c r="D38" s="684" t="s">
        <v>75</v>
      </c>
      <c r="E38" s="684" t="s">
        <v>76</v>
      </c>
      <c r="F38" s="684" t="s">
        <v>77</v>
      </c>
      <c r="G38" s="683"/>
      <c r="H38" s="684" t="s">
        <v>78</v>
      </c>
      <c r="I38" s="684" t="s">
        <v>79</v>
      </c>
      <c r="J38" s="684" t="s">
        <v>81</v>
      </c>
    </row>
    <row r="39" spans="1:15" ht="62">
      <c r="A39" s="678">
        <f>+A37+1</f>
        <v>30</v>
      </c>
      <c r="B39" s="686" t="s">
        <v>201</v>
      </c>
      <c r="C39" s="686" t="s">
        <v>691</v>
      </c>
      <c r="D39" s="686" t="s">
        <v>692</v>
      </c>
      <c r="E39" s="686" t="s">
        <v>693</v>
      </c>
      <c r="F39" s="686" t="s">
        <v>694</v>
      </c>
      <c r="G39" s="687"/>
      <c r="H39" s="686" t="s">
        <v>695</v>
      </c>
      <c r="I39" s="686" t="s">
        <v>696</v>
      </c>
      <c r="J39" s="686" t="s">
        <v>697</v>
      </c>
    </row>
    <row r="40" spans="1:15">
      <c r="A40" s="678">
        <f t="shared" ref="A40:A54" si="5">+A39+1</f>
        <v>31</v>
      </c>
      <c r="C40" s="687"/>
      <c r="D40" s="687"/>
      <c r="E40" s="687"/>
      <c r="F40" s="687"/>
      <c r="G40" s="687"/>
      <c r="H40" s="687"/>
      <c r="I40" s="687"/>
      <c r="J40" s="687"/>
    </row>
    <row r="41" spans="1:15">
      <c r="A41" s="678">
        <f t="shared" si="5"/>
        <v>32</v>
      </c>
      <c r="B41" s="688" t="s">
        <v>698</v>
      </c>
      <c r="C41" s="689"/>
      <c r="D41" s="690"/>
      <c r="E41" s="690"/>
      <c r="F41" s="690"/>
      <c r="G41" s="690"/>
      <c r="H41" s="691"/>
      <c r="I41" s="691"/>
      <c r="J41" s="692">
        <v>0</v>
      </c>
    </row>
    <row r="42" spans="1:15">
      <c r="A42" s="678">
        <f t="shared" si="5"/>
        <v>33</v>
      </c>
      <c r="B42" s="689" t="s">
        <v>101</v>
      </c>
      <c r="C42" s="691">
        <v>31</v>
      </c>
      <c r="D42" s="694">
        <f>C42</f>
        <v>31</v>
      </c>
      <c r="E42" s="695">
        <f>D54-D42+1</f>
        <v>335</v>
      </c>
      <c r="F42" s="696">
        <f>IF(E42=0,0,E42/$D$54)</f>
        <v>0.9178082191780822</v>
      </c>
      <c r="G42" s="690"/>
      <c r="H42" s="692">
        <v>0</v>
      </c>
      <c r="I42" s="691">
        <f>+H42*F42</f>
        <v>0</v>
      </c>
      <c r="J42" s="691">
        <f t="shared" ref="J42:J53" si="6">+I42+J41</f>
        <v>0</v>
      </c>
    </row>
    <row r="43" spans="1:15">
      <c r="A43" s="678">
        <f t="shared" si="5"/>
        <v>34</v>
      </c>
      <c r="B43" s="689" t="s">
        <v>100</v>
      </c>
      <c r="C43" s="692">
        <f>C12</f>
        <v>28</v>
      </c>
      <c r="D43" s="694">
        <f t="shared" ref="D43:D53" si="7">C43</f>
        <v>28</v>
      </c>
      <c r="E43" s="695">
        <f>$D$23-SUM($D$42:D43)+1</f>
        <v>307</v>
      </c>
      <c r="F43" s="696">
        <f t="shared" ref="F43:F53" si="8">IF(E43=0,0,E43/$D$54)</f>
        <v>0.84109589041095889</v>
      </c>
      <c r="G43" s="690"/>
      <c r="H43" s="692">
        <f t="shared" ref="H43:H53" si="9">+H42</f>
        <v>0</v>
      </c>
      <c r="I43" s="691">
        <f t="shared" ref="I43:I53" si="10">+H43*F43</f>
        <v>0</v>
      </c>
      <c r="J43" s="691">
        <f t="shared" si="6"/>
        <v>0</v>
      </c>
    </row>
    <row r="44" spans="1:15">
      <c r="A44" s="678">
        <f t="shared" si="5"/>
        <v>35</v>
      </c>
      <c r="B44" s="689" t="s">
        <v>99</v>
      </c>
      <c r="C44" s="691">
        <v>31</v>
      </c>
      <c r="D44" s="694">
        <f t="shared" si="7"/>
        <v>31</v>
      </c>
      <c r="E44" s="695">
        <f>$D$23-SUM($D$42:D44)+1</f>
        <v>276</v>
      </c>
      <c r="F44" s="696">
        <f t="shared" si="8"/>
        <v>0.75616438356164384</v>
      </c>
      <c r="G44" s="690"/>
      <c r="H44" s="692">
        <f t="shared" si="9"/>
        <v>0</v>
      </c>
      <c r="I44" s="691">
        <f t="shared" si="10"/>
        <v>0</v>
      </c>
      <c r="J44" s="691">
        <f t="shared" si="6"/>
        <v>0</v>
      </c>
    </row>
    <row r="45" spans="1:15">
      <c r="A45" s="678">
        <f t="shared" si="5"/>
        <v>36</v>
      </c>
      <c r="B45" s="689" t="s">
        <v>91</v>
      </c>
      <c r="C45" s="691">
        <v>30</v>
      </c>
      <c r="D45" s="694">
        <f t="shared" si="7"/>
        <v>30</v>
      </c>
      <c r="E45" s="695">
        <f>$D$23-SUM($D$42:D45)+1</f>
        <v>246</v>
      </c>
      <c r="F45" s="696">
        <f t="shared" si="8"/>
        <v>0.67397260273972603</v>
      </c>
      <c r="G45" s="690"/>
      <c r="H45" s="692">
        <f t="shared" si="9"/>
        <v>0</v>
      </c>
      <c r="I45" s="691">
        <f t="shared" si="10"/>
        <v>0</v>
      </c>
      <c r="J45" s="691">
        <f t="shared" si="6"/>
        <v>0</v>
      </c>
    </row>
    <row r="46" spans="1:15">
      <c r="A46" s="678">
        <f t="shared" si="5"/>
        <v>37</v>
      </c>
      <c r="B46" s="689" t="s">
        <v>90</v>
      </c>
      <c r="C46" s="691">
        <v>31</v>
      </c>
      <c r="D46" s="694">
        <f t="shared" si="7"/>
        <v>31</v>
      </c>
      <c r="E46" s="695">
        <f>$D$23-SUM($D$42:D46)+1</f>
        <v>215</v>
      </c>
      <c r="F46" s="696">
        <f t="shared" si="8"/>
        <v>0.58904109589041098</v>
      </c>
      <c r="G46" s="690"/>
      <c r="H46" s="692">
        <f t="shared" si="9"/>
        <v>0</v>
      </c>
      <c r="I46" s="691">
        <f t="shared" si="10"/>
        <v>0</v>
      </c>
      <c r="J46" s="691">
        <f t="shared" si="6"/>
        <v>0</v>
      </c>
    </row>
    <row r="47" spans="1:15">
      <c r="A47" s="678">
        <f t="shared" si="5"/>
        <v>38</v>
      </c>
      <c r="B47" s="689" t="s">
        <v>111</v>
      </c>
      <c r="C47" s="691">
        <v>30</v>
      </c>
      <c r="D47" s="694">
        <f t="shared" si="7"/>
        <v>30</v>
      </c>
      <c r="E47" s="695">
        <f>$D$23-SUM($D$42:D47)+1</f>
        <v>185</v>
      </c>
      <c r="F47" s="696">
        <f t="shared" si="8"/>
        <v>0.50684931506849318</v>
      </c>
      <c r="G47" s="690"/>
      <c r="H47" s="692">
        <f t="shared" si="9"/>
        <v>0</v>
      </c>
      <c r="I47" s="691">
        <f t="shared" si="10"/>
        <v>0</v>
      </c>
      <c r="J47" s="691">
        <f t="shared" si="6"/>
        <v>0</v>
      </c>
    </row>
    <row r="48" spans="1:15">
      <c r="A48" s="678">
        <f t="shared" si="5"/>
        <v>39</v>
      </c>
      <c r="B48" s="689" t="s">
        <v>98</v>
      </c>
      <c r="C48" s="691">
        <v>31</v>
      </c>
      <c r="D48" s="694">
        <f t="shared" si="7"/>
        <v>31</v>
      </c>
      <c r="E48" s="695">
        <f>$D$23-SUM($D$42:D48)+1</f>
        <v>154</v>
      </c>
      <c r="F48" s="696">
        <f t="shared" si="8"/>
        <v>0.42191780821917807</v>
      </c>
      <c r="G48" s="690"/>
      <c r="H48" s="692">
        <f t="shared" si="9"/>
        <v>0</v>
      </c>
      <c r="I48" s="691">
        <f t="shared" si="10"/>
        <v>0</v>
      </c>
      <c r="J48" s="691">
        <f t="shared" si="6"/>
        <v>0</v>
      </c>
    </row>
    <row r="49" spans="1:10">
      <c r="A49" s="678">
        <f t="shared" si="5"/>
        <v>40</v>
      </c>
      <c r="B49" s="689" t="s">
        <v>97</v>
      </c>
      <c r="C49" s="691">
        <v>31</v>
      </c>
      <c r="D49" s="694">
        <f t="shared" si="7"/>
        <v>31</v>
      </c>
      <c r="E49" s="695">
        <f>$D$23-SUM($D$42:D49)+1</f>
        <v>123</v>
      </c>
      <c r="F49" s="696">
        <f t="shared" si="8"/>
        <v>0.33698630136986302</v>
      </c>
      <c r="G49" s="690"/>
      <c r="H49" s="692">
        <f t="shared" si="9"/>
        <v>0</v>
      </c>
      <c r="I49" s="691">
        <f t="shared" si="10"/>
        <v>0</v>
      </c>
      <c r="J49" s="691">
        <f t="shared" si="6"/>
        <v>0</v>
      </c>
    </row>
    <row r="50" spans="1:10">
      <c r="A50" s="678">
        <f t="shared" si="5"/>
        <v>41</v>
      </c>
      <c r="B50" s="689" t="s">
        <v>96</v>
      </c>
      <c r="C50" s="691">
        <v>30</v>
      </c>
      <c r="D50" s="694">
        <f t="shared" si="7"/>
        <v>30</v>
      </c>
      <c r="E50" s="695">
        <f>$D$23-SUM($D$42:D50)+1</f>
        <v>93</v>
      </c>
      <c r="F50" s="696">
        <f t="shared" si="8"/>
        <v>0.25479452054794521</v>
      </c>
      <c r="G50" s="690"/>
      <c r="H50" s="692">
        <f t="shared" si="9"/>
        <v>0</v>
      </c>
      <c r="I50" s="691">
        <f t="shared" si="10"/>
        <v>0</v>
      </c>
      <c r="J50" s="691">
        <f t="shared" si="6"/>
        <v>0</v>
      </c>
    </row>
    <row r="51" spans="1:10">
      <c r="A51" s="678">
        <f t="shared" si="5"/>
        <v>42</v>
      </c>
      <c r="B51" s="689" t="s">
        <v>102</v>
      </c>
      <c r="C51" s="691">
        <v>31</v>
      </c>
      <c r="D51" s="694">
        <f t="shared" si="7"/>
        <v>31</v>
      </c>
      <c r="E51" s="695">
        <f>$D$23-SUM($D$42:D51)+1</f>
        <v>62</v>
      </c>
      <c r="F51" s="696">
        <f t="shared" si="8"/>
        <v>0.16986301369863013</v>
      </c>
      <c r="G51" s="690"/>
      <c r="H51" s="692">
        <f t="shared" si="9"/>
        <v>0</v>
      </c>
      <c r="I51" s="691">
        <f t="shared" si="10"/>
        <v>0</v>
      </c>
      <c r="J51" s="691">
        <f t="shared" si="6"/>
        <v>0</v>
      </c>
    </row>
    <row r="52" spans="1:10">
      <c r="A52" s="678">
        <f t="shared" si="5"/>
        <v>43</v>
      </c>
      <c r="B52" s="689" t="s">
        <v>95</v>
      </c>
      <c r="C52" s="691">
        <v>30</v>
      </c>
      <c r="D52" s="694">
        <f t="shared" si="7"/>
        <v>30</v>
      </c>
      <c r="E52" s="695">
        <f>$D$23-SUM($D$42:D52)+1</f>
        <v>32</v>
      </c>
      <c r="F52" s="696">
        <f t="shared" si="8"/>
        <v>8.7671232876712329E-2</v>
      </c>
      <c r="G52" s="690"/>
      <c r="H52" s="692">
        <f t="shared" si="9"/>
        <v>0</v>
      </c>
      <c r="I52" s="691">
        <f t="shared" si="10"/>
        <v>0</v>
      </c>
      <c r="J52" s="691">
        <f t="shared" si="6"/>
        <v>0</v>
      </c>
    </row>
    <row r="53" spans="1:10">
      <c r="A53" s="678">
        <f t="shared" si="5"/>
        <v>44</v>
      </c>
      <c r="B53" s="689" t="s">
        <v>94</v>
      </c>
      <c r="C53" s="691">
        <v>31</v>
      </c>
      <c r="D53" s="694">
        <f t="shared" si="7"/>
        <v>31</v>
      </c>
      <c r="E53" s="695">
        <f>$D$23-SUM($D$42:D53)+1</f>
        <v>1</v>
      </c>
      <c r="F53" s="696">
        <f t="shared" si="8"/>
        <v>2.7397260273972603E-3</v>
      </c>
      <c r="G53" s="690"/>
      <c r="H53" s="692">
        <f t="shared" si="9"/>
        <v>0</v>
      </c>
      <c r="I53" s="691">
        <f t="shared" si="10"/>
        <v>0</v>
      </c>
      <c r="J53" s="691">
        <f t="shared" si="6"/>
        <v>0</v>
      </c>
    </row>
    <row r="54" spans="1:10">
      <c r="A54" s="678">
        <f t="shared" si="5"/>
        <v>45</v>
      </c>
      <c r="B54" s="697"/>
      <c r="C54" s="697" t="s">
        <v>19</v>
      </c>
      <c r="D54" s="698">
        <f>SUM(D42:D53)</f>
        <v>365</v>
      </c>
      <c r="E54" s="697"/>
      <c r="F54" s="699"/>
      <c r="G54" s="690"/>
      <c r="H54" s="700">
        <f>SUM(H42:H53)</f>
        <v>0</v>
      </c>
      <c r="I54" s="700">
        <f>SUM(I42:I53)</f>
        <v>0</v>
      </c>
      <c r="J54" s="699"/>
    </row>
    <row r="55" spans="1:10">
      <c r="B55" s="702"/>
      <c r="C55" s="702"/>
      <c r="D55" s="702"/>
      <c r="E55" s="702"/>
      <c r="F55" s="701"/>
      <c r="G55" s="701"/>
      <c r="H55" s="703"/>
      <c r="I55" s="704"/>
      <c r="J55" s="701"/>
    </row>
    <row r="56" spans="1:10">
      <c r="A56" s="678">
        <f>+A54+1</f>
        <v>46</v>
      </c>
      <c r="B56" s="678" t="s">
        <v>699</v>
      </c>
      <c r="F56" s="705" t="s">
        <v>709</v>
      </c>
      <c r="G56" s="701"/>
      <c r="I56" s="701"/>
      <c r="J56" s="692">
        <v>0</v>
      </c>
    </row>
    <row r="57" spans="1:10">
      <c r="A57" s="678">
        <f>+A56+1</f>
        <v>47</v>
      </c>
      <c r="B57" s="678" t="s">
        <v>701</v>
      </c>
      <c r="F57" s="678" t="str">
        <f>"(Line "&amp;A56&amp;" less line "&amp;A58&amp;")"</f>
        <v>(Line 46 less line 48)</v>
      </c>
      <c r="G57" s="701"/>
      <c r="I57" s="701"/>
      <c r="J57" s="706">
        <f>+J56-J58</f>
        <v>0</v>
      </c>
    </row>
    <row r="58" spans="1:10">
      <c r="A58" s="678">
        <f t="shared" ref="A58:A64" si="11">+A57+1</f>
        <v>48</v>
      </c>
      <c r="B58" s="678" t="s">
        <v>702</v>
      </c>
      <c r="F58" s="678" t="str">
        <f>"(Line "&amp;A41&amp;", Col H)"</f>
        <v>(Line 32, Col H)</v>
      </c>
      <c r="G58" s="701"/>
      <c r="I58" s="701"/>
      <c r="J58" s="691">
        <f>+J41</f>
        <v>0</v>
      </c>
    </row>
    <row r="59" spans="1:10">
      <c r="A59" s="678">
        <f t="shared" si="11"/>
        <v>49</v>
      </c>
      <c r="B59" s="678" t="s">
        <v>703</v>
      </c>
      <c r="F59" s="705" t="s">
        <v>710</v>
      </c>
      <c r="G59" s="701"/>
      <c r="I59" s="701"/>
      <c r="J59" s="692">
        <v>0</v>
      </c>
    </row>
    <row r="60" spans="1:10">
      <c r="A60" s="678">
        <f t="shared" si="11"/>
        <v>50</v>
      </c>
      <c r="B60" s="678" t="str">
        <f>+B57</f>
        <v>Less non Prorated Items</v>
      </c>
      <c r="F60" s="678" t="str">
        <f>"(Line "&amp;A59&amp;" less line "&amp;A61&amp;")"</f>
        <v>(Line 49 less line 51)</v>
      </c>
      <c r="G60" s="701"/>
      <c r="I60" s="701"/>
      <c r="J60" s="706">
        <f>+J59-J61</f>
        <v>0</v>
      </c>
    </row>
    <row r="61" spans="1:10">
      <c r="A61" s="678">
        <f t="shared" si="11"/>
        <v>51</v>
      </c>
      <c r="B61" s="678" t="s">
        <v>705</v>
      </c>
      <c r="F61" s="678" t="str">
        <f>"(Line "&amp;A53&amp;", Col H)"</f>
        <v>(Line 44, Col H)</v>
      </c>
      <c r="G61" s="701"/>
      <c r="I61" s="701"/>
      <c r="J61" s="691">
        <f>+J53</f>
        <v>0</v>
      </c>
    </row>
    <row r="62" spans="1:10">
      <c r="A62" s="705">
        <f t="shared" si="11"/>
        <v>52</v>
      </c>
      <c r="B62" s="705" t="s">
        <v>706</v>
      </c>
      <c r="C62" s="705"/>
      <c r="D62" s="705"/>
      <c r="E62" s="705"/>
      <c r="F62" s="705" t="s">
        <v>845</v>
      </c>
      <c r="G62" s="728"/>
      <c r="H62" s="705"/>
      <c r="I62" s="729"/>
      <c r="J62" s="730">
        <f>J53+(J57+J60)/2</f>
        <v>0</v>
      </c>
    </row>
    <row r="63" spans="1:10">
      <c r="A63" s="678">
        <f t="shared" si="11"/>
        <v>53</v>
      </c>
      <c r="B63" s="678" t="s">
        <v>707</v>
      </c>
      <c r="F63" s="678" t="s">
        <v>804</v>
      </c>
      <c r="G63" s="701"/>
      <c r="I63" s="687"/>
      <c r="J63" s="692">
        <v>0</v>
      </c>
    </row>
    <row r="64" spans="1:10">
      <c r="A64" s="678">
        <f t="shared" si="11"/>
        <v>54</v>
      </c>
      <c r="B64" s="678" t="s">
        <v>798</v>
      </c>
      <c r="F64" s="678" t="str">
        <f>"(Line "&amp;A62&amp;" less line "&amp;A63&amp;")"</f>
        <v>(Line 52 less line 53)</v>
      </c>
      <c r="J64" s="707">
        <f>+J62-J63</f>
        <v>0</v>
      </c>
    </row>
    <row r="66" spans="1:16">
      <c r="A66" s="708"/>
      <c r="B66" s="709"/>
      <c r="C66" s="708"/>
      <c r="D66" s="708"/>
      <c r="E66" s="708"/>
      <c r="F66" s="708"/>
      <c r="G66" s="708"/>
      <c r="H66" s="708"/>
      <c r="I66" s="708"/>
      <c r="J66" s="708"/>
    </row>
    <row r="67" spans="1:16">
      <c r="A67" s="678">
        <f>+A64+1</f>
        <v>55</v>
      </c>
      <c r="B67" s="681" t="s">
        <v>708</v>
      </c>
      <c r="H67" s="682"/>
      <c r="I67" s="682"/>
      <c r="J67" s="682"/>
    </row>
    <row r="68" spans="1:16">
      <c r="A68" s="678">
        <f>+A67+1</f>
        <v>56</v>
      </c>
      <c r="B68" s="780" t="s">
        <v>689</v>
      </c>
      <c r="C68" s="781"/>
      <c r="D68" s="781"/>
      <c r="E68" s="781"/>
      <c r="F68" s="782"/>
      <c r="G68" s="683"/>
      <c r="H68" s="783" t="s">
        <v>690</v>
      </c>
      <c r="I68" s="784"/>
      <c r="J68" s="785"/>
    </row>
    <row r="69" spans="1:16">
      <c r="B69" s="684" t="s">
        <v>73</v>
      </c>
      <c r="C69" s="684" t="s">
        <v>74</v>
      </c>
      <c r="D69" s="684" t="s">
        <v>75</v>
      </c>
      <c r="E69" s="684" t="s">
        <v>76</v>
      </c>
      <c r="F69" s="684" t="s">
        <v>77</v>
      </c>
      <c r="G69" s="683"/>
      <c r="H69" s="684" t="s">
        <v>78</v>
      </c>
      <c r="I69" s="684" t="s">
        <v>79</v>
      </c>
      <c r="J69" s="684" t="s">
        <v>81</v>
      </c>
    </row>
    <row r="70" spans="1:16" ht="62">
      <c r="A70" s="678">
        <f>+A68+1</f>
        <v>57</v>
      </c>
      <c r="B70" s="686" t="s">
        <v>201</v>
      </c>
      <c r="C70" s="686" t="s">
        <v>691</v>
      </c>
      <c r="D70" s="686" t="s">
        <v>692</v>
      </c>
      <c r="E70" s="686" t="s">
        <v>693</v>
      </c>
      <c r="F70" s="686" t="s">
        <v>694</v>
      </c>
      <c r="G70" s="687"/>
      <c r="H70" s="686" t="s">
        <v>695</v>
      </c>
      <c r="I70" s="686" t="s">
        <v>696</v>
      </c>
      <c r="J70" s="686" t="s">
        <v>697</v>
      </c>
    </row>
    <row r="71" spans="1:16">
      <c r="A71" s="678">
        <f t="shared" ref="A71:A85" si="12">+A70+1</f>
        <v>58</v>
      </c>
      <c r="C71" s="687"/>
      <c r="D71" s="687"/>
      <c r="E71" s="687"/>
      <c r="F71" s="687"/>
      <c r="G71" s="687"/>
      <c r="H71" s="687"/>
      <c r="I71" s="687"/>
      <c r="J71" s="687"/>
    </row>
    <row r="72" spans="1:16">
      <c r="A72" s="678">
        <f t="shared" si="12"/>
        <v>59</v>
      </c>
      <c r="B72" s="688" t="s">
        <v>698</v>
      </c>
      <c r="C72" s="689"/>
      <c r="D72" s="690"/>
      <c r="E72" s="690"/>
      <c r="F72" s="690"/>
      <c r="G72" s="690"/>
      <c r="H72" s="691"/>
      <c r="I72" s="691"/>
      <c r="J72" s="692">
        <v>0</v>
      </c>
      <c r="K72" s="710"/>
    </row>
    <row r="73" spans="1:16">
      <c r="A73" s="678">
        <f t="shared" si="12"/>
        <v>60</v>
      </c>
      <c r="B73" s="689" t="s">
        <v>101</v>
      </c>
      <c r="C73" s="691">
        <v>31</v>
      </c>
      <c r="D73" s="694">
        <f>C73</f>
        <v>31</v>
      </c>
      <c r="E73" s="695">
        <f>D85-D73+1</f>
        <v>335</v>
      </c>
      <c r="F73" s="696">
        <f>IF(E73=0,0,E73/$D$85)</f>
        <v>0.9178082191780822</v>
      </c>
      <c r="G73" s="690"/>
      <c r="H73" s="692"/>
      <c r="I73" s="691"/>
      <c r="J73" s="691">
        <f t="shared" ref="J73:J83" si="13">+I73+J72</f>
        <v>0</v>
      </c>
      <c r="L73" s="711"/>
      <c r="M73" s="712"/>
    </row>
    <row r="74" spans="1:16">
      <c r="A74" s="678">
        <f t="shared" si="12"/>
        <v>61</v>
      </c>
      <c r="B74" s="689" t="s">
        <v>100</v>
      </c>
      <c r="C74" s="692">
        <f>C12</f>
        <v>28</v>
      </c>
      <c r="D74" s="694">
        <f t="shared" ref="D74:D84" si="14">C74</f>
        <v>28</v>
      </c>
      <c r="E74" s="695">
        <f>$D$23-SUM($D$73:D74)+1</f>
        <v>307</v>
      </c>
      <c r="F74" s="696">
        <f t="shared" ref="F74:F84" si="15">IF(E74=0,0,E74/$D$85)</f>
        <v>0.84109589041095889</v>
      </c>
      <c r="G74" s="713"/>
      <c r="H74" s="692"/>
      <c r="I74" s="691"/>
      <c r="J74" s="691">
        <f t="shared" si="13"/>
        <v>0</v>
      </c>
      <c r="L74" s="711"/>
      <c r="M74" s="711"/>
    </row>
    <row r="75" spans="1:16">
      <c r="A75" s="678">
        <f t="shared" si="12"/>
        <v>62</v>
      </c>
      <c r="B75" s="689" t="s">
        <v>99</v>
      </c>
      <c r="C75" s="691">
        <v>31</v>
      </c>
      <c r="D75" s="694">
        <f t="shared" si="14"/>
        <v>31</v>
      </c>
      <c r="E75" s="695">
        <f>$D$23-SUM($D$73:D75)+1</f>
        <v>276</v>
      </c>
      <c r="F75" s="696">
        <f t="shared" si="15"/>
        <v>0.75616438356164384</v>
      </c>
      <c r="G75" s="713"/>
      <c r="H75" s="692"/>
      <c r="I75" s="691"/>
      <c r="J75" s="691">
        <f t="shared" si="13"/>
        <v>0</v>
      </c>
      <c r="L75" s="711"/>
      <c r="M75" s="711"/>
    </row>
    <row r="76" spans="1:16">
      <c r="A76" s="678">
        <f t="shared" si="12"/>
        <v>63</v>
      </c>
      <c r="B76" s="689" t="s">
        <v>91</v>
      </c>
      <c r="C76" s="691">
        <v>30</v>
      </c>
      <c r="D76" s="694">
        <f t="shared" si="14"/>
        <v>30</v>
      </c>
      <c r="E76" s="695">
        <f>$D$23-SUM($D$73:D76)+1</f>
        <v>246</v>
      </c>
      <c r="F76" s="696">
        <f t="shared" si="15"/>
        <v>0.67397260273972603</v>
      </c>
      <c r="G76" s="713"/>
      <c r="H76" s="692"/>
      <c r="I76" s="691"/>
      <c r="J76" s="691">
        <f t="shared" si="13"/>
        <v>0</v>
      </c>
      <c r="L76" s="711"/>
      <c r="M76" s="711"/>
    </row>
    <row r="77" spans="1:16">
      <c r="A77" s="678">
        <f t="shared" si="12"/>
        <v>64</v>
      </c>
      <c r="B77" s="689" t="s">
        <v>90</v>
      </c>
      <c r="C77" s="691">
        <v>31</v>
      </c>
      <c r="D77" s="694">
        <f t="shared" si="14"/>
        <v>31</v>
      </c>
      <c r="E77" s="695">
        <f>$D$23-SUM($D$73:D77)+1</f>
        <v>215</v>
      </c>
      <c r="F77" s="696">
        <f t="shared" si="15"/>
        <v>0.58904109589041098</v>
      </c>
      <c r="G77" s="713"/>
      <c r="H77" s="692"/>
      <c r="I77" s="691"/>
      <c r="J77" s="691">
        <f t="shared" si="13"/>
        <v>0</v>
      </c>
      <c r="L77" s="711"/>
      <c r="M77" s="711"/>
    </row>
    <row r="78" spans="1:16">
      <c r="A78" s="678">
        <f t="shared" si="12"/>
        <v>65</v>
      </c>
      <c r="B78" s="689" t="s">
        <v>111</v>
      </c>
      <c r="C78" s="691">
        <v>30</v>
      </c>
      <c r="D78" s="694">
        <f t="shared" si="14"/>
        <v>30</v>
      </c>
      <c r="E78" s="695">
        <f>$D$23-SUM($D$73:D78)+1</f>
        <v>185</v>
      </c>
      <c r="F78" s="696">
        <f t="shared" si="15"/>
        <v>0.50684931506849318</v>
      </c>
      <c r="G78" s="713"/>
      <c r="H78" s="692"/>
      <c r="I78" s="691"/>
      <c r="J78" s="691">
        <f t="shared" si="13"/>
        <v>0</v>
      </c>
      <c r="L78" s="711"/>
      <c r="M78" s="711"/>
    </row>
    <row r="79" spans="1:16">
      <c r="A79" s="678">
        <f t="shared" si="12"/>
        <v>66</v>
      </c>
      <c r="B79" s="689" t="s">
        <v>98</v>
      </c>
      <c r="C79" s="691">
        <v>31</v>
      </c>
      <c r="D79" s="694">
        <f t="shared" si="14"/>
        <v>31</v>
      </c>
      <c r="E79" s="695">
        <f>$D$23-SUM($D$73:D79)+1</f>
        <v>154</v>
      </c>
      <c r="F79" s="696">
        <f t="shared" si="15"/>
        <v>0.42191780821917807</v>
      </c>
      <c r="G79" s="713"/>
      <c r="H79" s="692"/>
      <c r="I79" s="691"/>
      <c r="J79" s="691">
        <f t="shared" si="13"/>
        <v>0</v>
      </c>
      <c r="L79" s="711"/>
      <c r="M79" s="711"/>
      <c r="N79" s="714"/>
      <c r="P79" s="711"/>
    </row>
    <row r="80" spans="1:16">
      <c r="A80" s="678">
        <f t="shared" si="12"/>
        <v>67</v>
      </c>
      <c r="B80" s="689" t="s">
        <v>97</v>
      </c>
      <c r="C80" s="691">
        <v>31</v>
      </c>
      <c r="D80" s="694">
        <f t="shared" si="14"/>
        <v>31</v>
      </c>
      <c r="E80" s="695">
        <f>$D$23-SUM($D$73:D80)+1</f>
        <v>123</v>
      </c>
      <c r="F80" s="696">
        <f t="shared" si="15"/>
        <v>0.33698630136986302</v>
      </c>
      <c r="G80" s="713"/>
      <c r="H80" s="692">
        <v>54957.833333333336</v>
      </c>
      <c r="I80" s="691">
        <f t="shared" ref="I80:I82" si="16">+H80*F80</f>
        <v>18520.036986301369</v>
      </c>
      <c r="J80" s="691">
        <f t="shared" si="13"/>
        <v>18520.036986301369</v>
      </c>
      <c r="L80" s="711"/>
      <c r="M80" s="711"/>
      <c r="N80" s="714"/>
      <c r="P80" s="711"/>
    </row>
    <row r="81" spans="1:16">
      <c r="A81" s="678">
        <f t="shared" si="12"/>
        <v>68</v>
      </c>
      <c r="B81" s="689" t="s">
        <v>96</v>
      </c>
      <c r="C81" s="691">
        <v>30</v>
      </c>
      <c r="D81" s="694">
        <f t="shared" si="14"/>
        <v>30</v>
      </c>
      <c r="E81" s="695">
        <f>$D$23-SUM($D$73:D81)+1</f>
        <v>93</v>
      </c>
      <c r="F81" s="696">
        <f t="shared" si="15"/>
        <v>0.25479452054794521</v>
      </c>
      <c r="G81" s="713"/>
      <c r="H81" s="692">
        <v>54957.833333333336</v>
      </c>
      <c r="I81" s="691">
        <f t="shared" si="16"/>
        <v>14002.954794520549</v>
      </c>
      <c r="J81" s="691">
        <f t="shared" si="13"/>
        <v>32522.991780821918</v>
      </c>
      <c r="L81" s="711"/>
      <c r="M81" s="711"/>
      <c r="N81" s="714"/>
      <c r="P81" s="711"/>
    </row>
    <row r="82" spans="1:16">
      <c r="A82" s="678">
        <f t="shared" si="12"/>
        <v>69</v>
      </c>
      <c r="B82" s="689" t="s">
        <v>102</v>
      </c>
      <c r="C82" s="691">
        <v>31</v>
      </c>
      <c r="D82" s="694">
        <f t="shared" si="14"/>
        <v>31</v>
      </c>
      <c r="E82" s="695">
        <f>$D$23-SUM($D$73:D82)+1</f>
        <v>62</v>
      </c>
      <c r="F82" s="696">
        <f t="shared" si="15"/>
        <v>0.16986301369863013</v>
      </c>
      <c r="G82" s="713"/>
      <c r="H82" s="692">
        <v>54957.833333333336</v>
      </c>
      <c r="I82" s="691">
        <f t="shared" si="16"/>
        <v>9335.303196347033</v>
      </c>
      <c r="J82" s="691">
        <f t="shared" si="13"/>
        <v>41858.294977168953</v>
      </c>
      <c r="L82" s="711"/>
      <c r="M82" s="711"/>
      <c r="N82" s="714"/>
      <c r="P82" s="711"/>
    </row>
    <row r="83" spans="1:16">
      <c r="A83" s="678">
        <f t="shared" si="12"/>
        <v>70</v>
      </c>
      <c r="B83" s="689" t="s">
        <v>95</v>
      </c>
      <c r="C83" s="691">
        <v>30</v>
      </c>
      <c r="D83" s="694">
        <f t="shared" si="14"/>
        <v>30</v>
      </c>
      <c r="E83" s="695">
        <f>$D$23-SUM($D$73:D83)+1</f>
        <v>32</v>
      </c>
      <c r="F83" s="696">
        <f t="shared" si="15"/>
        <v>8.7671232876712329E-2</v>
      </c>
      <c r="G83" s="713"/>
      <c r="H83" s="692">
        <v>54957.833333333336</v>
      </c>
      <c r="I83" s="691">
        <f>+H83*F83</f>
        <v>4818.2210045662105</v>
      </c>
      <c r="J83" s="691">
        <f t="shared" si="13"/>
        <v>46676.515981735167</v>
      </c>
      <c r="L83" s="711"/>
      <c r="M83" s="711"/>
      <c r="N83" s="714"/>
      <c r="P83" s="711"/>
    </row>
    <row r="84" spans="1:16">
      <c r="A84" s="678">
        <f t="shared" si="12"/>
        <v>71</v>
      </c>
      <c r="B84" s="689" t="s">
        <v>94</v>
      </c>
      <c r="C84" s="691">
        <v>31</v>
      </c>
      <c r="D84" s="694">
        <f t="shared" si="14"/>
        <v>31</v>
      </c>
      <c r="E84" s="695">
        <f>$D$23-SUM($D$73:D84)+1</f>
        <v>1</v>
      </c>
      <c r="F84" s="696">
        <f t="shared" si="15"/>
        <v>2.7397260273972603E-3</v>
      </c>
      <c r="G84" s="713"/>
      <c r="H84" s="692">
        <v>54957.833333333336</v>
      </c>
      <c r="I84" s="691">
        <f>+H84*F84</f>
        <v>150.56940639269408</v>
      </c>
      <c r="J84" s="691">
        <f>+I84+J83</f>
        <v>46827.08538812786</v>
      </c>
      <c r="K84" s="715"/>
      <c r="L84" s="711"/>
      <c r="M84" s="711"/>
      <c r="N84" s="714"/>
      <c r="P84" s="711"/>
    </row>
    <row r="85" spans="1:16">
      <c r="A85" s="678">
        <f t="shared" si="12"/>
        <v>72</v>
      </c>
      <c r="B85" s="697"/>
      <c r="C85" s="697" t="s">
        <v>19</v>
      </c>
      <c r="D85" s="698">
        <f>SUM(D73:D84)</f>
        <v>365</v>
      </c>
      <c r="E85" s="697"/>
      <c r="F85" s="699"/>
      <c r="G85" s="690"/>
      <c r="H85" s="700">
        <f>SUM(H73:H84)</f>
        <v>274789.16666666669</v>
      </c>
      <c r="I85" s="700">
        <f>SUM(I73:I84)</f>
        <v>46827.08538812786</v>
      </c>
      <c r="J85" s="699"/>
    </row>
    <row r="86" spans="1:16">
      <c r="B86" s="702"/>
      <c r="C86" s="702"/>
      <c r="D86" s="702"/>
      <c r="E86" s="702"/>
      <c r="F86" s="701"/>
      <c r="G86" s="701"/>
      <c r="H86" s="716"/>
      <c r="I86" s="704"/>
      <c r="J86" s="701"/>
    </row>
    <row r="87" spans="1:16">
      <c r="A87" s="678">
        <f>+A85+1</f>
        <v>73</v>
      </c>
      <c r="B87" s="678" t="s">
        <v>699</v>
      </c>
      <c r="F87" s="705" t="s">
        <v>709</v>
      </c>
      <c r="G87" s="701"/>
      <c r="I87" s="701"/>
      <c r="J87" s="692">
        <v>0</v>
      </c>
      <c r="K87" s="705"/>
      <c r="M87" s="717"/>
    </row>
    <row r="88" spans="1:16">
      <c r="A88" s="678">
        <f>+A87+1</f>
        <v>74</v>
      </c>
      <c r="B88" s="678" t="s">
        <v>842</v>
      </c>
      <c r="F88" s="678" t="str">
        <f>"(Line "&amp;A87&amp;" less line "&amp;A89&amp;")"</f>
        <v>(Line 73 less line 75)</v>
      </c>
      <c r="G88" s="701"/>
      <c r="I88" s="701"/>
      <c r="J88" s="706">
        <f>+J87-J89</f>
        <v>0</v>
      </c>
      <c r="K88" s="705"/>
    </row>
    <row r="89" spans="1:16">
      <c r="A89" s="678">
        <f t="shared" ref="A89:A95" si="17">+A88+1</f>
        <v>75</v>
      </c>
      <c r="B89" s="678" t="s">
        <v>702</v>
      </c>
      <c r="F89" s="678" t="str">
        <f>"(Line "&amp;A72&amp;", Col H)"</f>
        <v>(Line 59, Col H)</v>
      </c>
      <c r="G89" s="701"/>
      <c r="I89" s="701"/>
      <c r="J89" s="691">
        <f>+J72</f>
        <v>0</v>
      </c>
      <c r="K89" s="705"/>
    </row>
    <row r="90" spans="1:16">
      <c r="A90" s="678">
        <f t="shared" si="17"/>
        <v>76</v>
      </c>
      <c r="B90" s="678" t="s">
        <v>703</v>
      </c>
      <c r="F90" s="705" t="s">
        <v>710</v>
      </c>
      <c r="G90" s="701"/>
      <c r="I90" s="701"/>
      <c r="J90" s="692">
        <f>H85</f>
        <v>274789.16666666669</v>
      </c>
      <c r="K90" s="705"/>
    </row>
    <row r="91" spans="1:16">
      <c r="A91" s="678">
        <f t="shared" si="17"/>
        <v>77</v>
      </c>
      <c r="B91" s="678" t="str">
        <f>+B88</f>
        <v xml:space="preserve">Less non Prorated Items </v>
      </c>
      <c r="F91" s="678" t="str">
        <f>"(Line "&amp;A90&amp;" less line "&amp;A92&amp;")"</f>
        <v>(Line 76 less line 78)</v>
      </c>
      <c r="G91" s="701"/>
      <c r="I91" s="701"/>
      <c r="J91" s="706">
        <f>J90-J92</f>
        <v>227962.08127853883</v>
      </c>
      <c r="K91" s="705"/>
    </row>
    <row r="92" spans="1:16">
      <c r="A92" s="678">
        <f t="shared" si="17"/>
        <v>78</v>
      </c>
      <c r="B92" s="678" t="s">
        <v>705</v>
      </c>
      <c r="F92" s="678" t="str">
        <f>"(Line "&amp;A84&amp;", Col H)"</f>
        <v>(Line 71, Col H)</v>
      </c>
      <c r="G92" s="701"/>
      <c r="I92" s="701"/>
      <c r="J92" s="718">
        <f>J84</f>
        <v>46827.08538812786</v>
      </c>
      <c r="K92" s="705"/>
    </row>
    <row r="93" spans="1:16">
      <c r="A93" s="678">
        <f t="shared" si="17"/>
        <v>79</v>
      </c>
      <c r="B93" s="705" t="s">
        <v>706</v>
      </c>
      <c r="C93" s="705"/>
      <c r="D93" s="705"/>
      <c r="E93" s="705"/>
      <c r="F93" s="705" t="s">
        <v>846</v>
      </c>
      <c r="G93" s="728"/>
      <c r="H93" s="705"/>
      <c r="I93" s="729"/>
      <c r="J93" s="730">
        <f>J84+(J88+J91)/2</f>
        <v>160808.12602739729</v>
      </c>
    </row>
    <row r="94" spans="1:16">
      <c r="A94" s="678">
        <f t="shared" si="17"/>
        <v>80</v>
      </c>
      <c r="B94" s="678" t="s">
        <v>707</v>
      </c>
      <c r="F94" s="678" t="s">
        <v>804</v>
      </c>
      <c r="G94" s="701"/>
      <c r="I94" s="687"/>
      <c r="J94" s="692">
        <v>0</v>
      </c>
    </row>
    <row r="95" spans="1:16">
      <c r="A95" s="678">
        <f t="shared" si="17"/>
        <v>81</v>
      </c>
      <c r="B95" s="678" t="s">
        <v>798</v>
      </c>
      <c r="F95" s="678" t="str">
        <f>"(Line "&amp;A93&amp;" less line "&amp;A94&amp;")"</f>
        <v>(Line 79 less line 80)</v>
      </c>
      <c r="J95" s="731">
        <f>+J93-J94</f>
        <v>160808.12602739729</v>
      </c>
    </row>
    <row r="98" spans="1:10">
      <c r="A98" s="678">
        <f>+A95+1</f>
        <v>82</v>
      </c>
      <c r="B98" s="681" t="s">
        <v>711</v>
      </c>
      <c r="H98" s="682"/>
      <c r="I98" s="682"/>
      <c r="J98" s="682"/>
    </row>
    <row r="99" spans="1:10">
      <c r="A99" s="678">
        <f>+A98+1</f>
        <v>83</v>
      </c>
      <c r="B99" s="780" t="s">
        <v>689</v>
      </c>
      <c r="C99" s="781"/>
      <c r="D99" s="781"/>
      <c r="E99" s="781"/>
      <c r="F99" s="782"/>
      <c r="G99" s="683"/>
      <c r="H99" s="783" t="s">
        <v>690</v>
      </c>
      <c r="I99" s="784"/>
      <c r="J99" s="785"/>
    </row>
    <row r="100" spans="1:10">
      <c r="B100" s="684" t="s">
        <v>73</v>
      </c>
      <c r="C100" s="684" t="s">
        <v>74</v>
      </c>
      <c r="D100" s="684" t="s">
        <v>75</v>
      </c>
      <c r="E100" s="684" t="s">
        <v>76</v>
      </c>
      <c r="F100" s="684" t="s">
        <v>77</v>
      </c>
      <c r="G100" s="683"/>
      <c r="H100" s="684" t="s">
        <v>78</v>
      </c>
      <c r="I100" s="684" t="s">
        <v>79</v>
      </c>
      <c r="J100" s="684" t="s">
        <v>81</v>
      </c>
    </row>
    <row r="101" spans="1:10" ht="62">
      <c r="A101" s="678">
        <f>+A99+1</f>
        <v>84</v>
      </c>
      <c r="B101" s="686" t="s">
        <v>201</v>
      </c>
      <c r="C101" s="686" t="s">
        <v>691</v>
      </c>
      <c r="D101" s="686" t="s">
        <v>692</v>
      </c>
      <c r="E101" s="686" t="s">
        <v>693</v>
      </c>
      <c r="F101" s="686" t="s">
        <v>694</v>
      </c>
      <c r="G101" s="687"/>
      <c r="H101" s="686" t="s">
        <v>695</v>
      </c>
      <c r="I101" s="686" t="s">
        <v>696</v>
      </c>
      <c r="J101" s="686" t="s">
        <v>697</v>
      </c>
    </row>
    <row r="102" spans="1:10">
      <c r="A102" s="678">
        <f t="shared" ref="A102:A116" si="18">+A101+1</f>
        <v>85</v>
      </c>
      <c r="C102" s="687"/>
      <c r="D102" s="687"/>
      <c r="E102" s="687"/>
      <c r="F102" s="687"/>
      <c r="G102" s="687"/>
      <c r="H102" s="687"/>
      <c r="I102" s="687"/>
      <c r="J102" s="687"/>
    </row>
    <row r="103" spans="1:10">
      <c r="A103" s="678">
        <f t="shared" si="18"/>
        <v>86</v>
      </c>
      <c r="B103" s="688" t="s">
        <v>698</v>
      </c>
      <c r="C103" s="689"/>
      <c r="D103" s="690"/>
      <c r="E103" s="690"/>
      <c r="F103" s="690"/>
      <c r="G103" s="690"/>
      <c r="H103" s="691"/>
      <c r="I103" s="691"/>
      <c r="J103" s="692">
        <v>0</v>
      </c>
    </row>
    <row r="104" spans="1:10">
      <c r="A104" s="678">
        <f t="shared" si="18"/>
        <v>87</v>
      </c>
      <c r="B104" s="689" t="s">
        <v>101</v>
      </c>
      <c r="C104" s="691">
        <v>31</v>
      </c>
      <c r="D104" s="694">
        <f>C104</f>
        <v>31</v>
      </c>
      <c r="E104" s="695">
        <f>D116-D104+1</f>
        <v>335</v>
      </c>
      <c r="F104" s="696">
        <f>IF(E104=0,0,E104/$D$116)</f>
        <v>0.9178082191780822</v>
      </c>
      <c r="G104" s="690"/>
      <c r="H104" s="692">
        <v>0</v>
      </c>
      <c r="I104" s="691">
        <f>+H104*F104</f>
        <v>0</v>
      </c>
      <c r="J104" s="691">
        <f t="shared" ref="J104:J115" si="19">+I104+J103</f>
        <v>0</v>
      </c>
    </row>
    <row r="105" spans="1:10">
      <c r="A105" s="678">
        <f t="shared" si="18"/>
        <v>88</v>
      </c>
      <c r="B105" s="689" t="s">
        <v>100</v>
      </c>
      <c r="C105" s="692">
        <v>28</v>
      </c>
      <c r="D105" s="694">
        <f t="shared" ref="D105:D115" si="20">C105</f>
        <v>28</v>
      </c>
      <c r="E105" s="695">
        <f>$D$23-SUM($D$104:D105)+1</f>
        <v>307</v>
      </c>
      <c r="F105" s="696">
        <f t="shared" ref="F105:F115" si="21">IF(E105=0,0,E105/$D$116)</f>
        <v>0.84109589041095889</v>
      </c>
      <c r="G105" s="690"/>
      <c r="H105" s="692">
        <f>+H104</f>
        <v>0</v>
      </c>
      <c r="I105" s="691">
        <f t="shared" ref="I105:I115" si="22">+H105*F105</f>
        <v>0</v>
      </c>
      <c r="J105" s="691">
        <f t="shared" si="19"/>
        <v>0</v>
      </c>
    </row>
    <row r="106" spans="1:10">
      <c r="A106" s="678">
        <f t="shared" si="18"/>
        <v>89</v>
      </c>
      <c r="B106" s="689" t="s">
        <v>99</v>
      </c>
      <c r="C106" s="691">
        <v>31</v>
      </c>
      <c r="D106" s="694">
        <f t="shared" si="20"/>
        <v>31</v>
      </c>
      <c r="E106" s="695">
        <f>$D$23-SUM($D$104:D106)+1</f>
        <v>276</v>
      </c>
      <c r="F106" s="696">
        <f t="shared" si="21"/>
        <v>0.75616438356164384</v>
      </c>
      <c r="G106" s="690"/>
      <c r="H106" s="692">
        <f t="shared" ref="H106:H115" si="23">+H105</f>
        <v>0</v>
      </c>
      <c r="I106" s="691">
        <f t="shared" si="22"/>
        <v>0</v>
      </c>
      <c r="J106" s="691">
        <f t="shared" si="19"/>
        <v>0</v>
      </c>
    </row>
    <row r="107" spans="1:10">
      <c r="A107" s="678">
        <f t="shared" si="18"/>
        <v>90</v>
      </c>
      <c r="B107" s="689" t="s">
        <v>91</v>
      </c>
      <c r="C107" s="691">
        <v>30</v>
      </c>
      <c r="D107" s="694">
        <f t="shared" si="20"/>
        <v>30</v>
      </c>
      <c r="E107" s="695">
        <f>$D$23-SUM($D$104:D107)+1</f>
        <v>246</v>
      </c>
      <c r="F107" s="696">
        <f t="shared" si="21"/>
        <v>0.67397260273972603</v>
      </c>
      <c r="G107" s="690"/>
      <c r="H107" s="692">
        <f t="shared" si="23"/>
        <v>0</v>
      </c>
      <c r="I107" s="691">
        <f t="shared" si="22"/>
        <v>0</v>
      </c>
      <c r="J107" s="691">
        <f t="shared" si="19"/>
        <v>0</v>
      </c>
    </row>
    <row r="108" spans="1:10">
      <c r="A108" s="678">
        <f t="shared" si="18"/>
        <v>91</v>
      </c>
      <c r="B108" s="689" t="s">
        <v>90</v>
      </c>
      <c r="C108" s="691">
        <v>31</v>
      </c>
      <c r="D108" s="694">
        <f t="shared" si="20"/>
        <v>31</v>
      </c>
      <c r="E108" s="695">
        <f>$D$23-SUM($D$104:D108)+1</f>
        <v>215</v>
      </c>
      <c r="F108" s="696">
        <f t="shared" si="21"/>
        <v>0.58904109589041098</v>
      </c>
      <c r="G108" s="690"/>
      <c r="H108" s="692">
        <f t="shared" si="23"/>
        <v>0</v>
      </c>
      <c r="I108" s="691">
        <f t="shared" si="22"/>
        <v>0</v>
      </c>
      <c r="J108" s="691">
        <f t="shared" si="19"/>
        <v>0</v>
      </c>
    </row>
    <row r="109" spans="1:10">
      <c r="A109" s="678">
        <f t="shared" si="18"/>
        <v>92</v>
      </c>
      <c r="B109" s="689" t="s">
        <v>111</v>
      </c>
      <c r="C109" s="691">
        <v>30</v>
      </c>
      <c r="D109" s="694">
        <f t="shared" si="20"/>
        <v>30</v>
      </c>
      <c r="E109" s="695">
        <f>$D$23-SUM($D$104:D109)+1</f>
        <v>185</v>
      </c>
      <c r="F109" s="696">
        <f t="shared" si="21"/>
        <v>0.50684931506849318</v>
      </c>
      <c r="G109" s="690"/>
      <c r="H109" s="692">
        <f t="shared" si="23"/>
        <v>0</v>
      </c>
      <c r="I109" s="691">
        <f t="shared" si="22"/>
        <v>0</v>
      </c>
      <c r="J109" s="691">
        <f t="shared" si="19"/>
        <v>0</v>
      </c>
    </row>
    <row r="110" spans="1:10">
      <c r="A110" s="678">
        <f t="shared" si="18"/>
        <v>93</v>
      </c>
      <c r="B110" s="689" t="s">
        <v>98</v>
      </c>
      <c r="C110" s="691">
        <v>31</v>
      </c>
      <c r="D110" s="694">
        <f t="shared" si="20"/>
        <v>31</v>
      </c>
      <c r="E110" s="695">
        <f>$D$23-SUM($D$104:D110)+1</f>
        <v>154</v>
      </c>
      <c r="F110" s="696">
        <f t="shared" si="21"/>
        <v>0.42191780821917807</v>
      </c>
      <c r="G110" s="690"/>
      <c r="H110" s="692">
        <f t="shared" si="23"/>
        <v>0</v>
      </c>
      <c r="I110" s="691">
        <f t="shared" si="22"/>
        <v>0</v>
      </c>
      <c r="J110" s="691">
        <f t="shared" si="19"/>
        <v>0</v>
      </c>
    </row>
    <row r="111" spans="1:10">
      <c r="A111" s="678">
        <f t="shared" si="18"/>
        <v>94</v>
      </c>
      <c r="B111" s="689" t="s">
        <v>97</v>
      </c>
      <c r="C111" s="691">
        <v>31</v>
      </c>
      <c r="D111" s="694">
        <f t="shared" si="20"/>
        <v>31</v>
      </c>
      <c r="E111" s="695">
        <f>$D$23-SUM($D$104:D111)+1</f>
        <v>123</v>
      </c>
      <c r="F111" s="696">
        <f t="shared" si="21"/>
        <v>0.33698630136986302</v>
      </c>
      <c r="G111" s="690"/>
      <c r="H111" s="692">
        <f t="shared" si="23"/>
        <v>0</v>
      </c>
      <c r="I111" s="691">
        <f t="shared" si="22"/>
        <v>0</v>
      </c>
      <c r="J111" s="691">
        <f t="shared" si="19"/>
        <v>0</v>
      </c>
    </row>
    <row r="112" spans="1:10">
      <c r="A112" s="678">
        <f t="shared" si="18"/>
        <v>95</v>
      </c>
      <c r="B112" s="689" t="s">
        <v>96</v>
      </c>
      <c r="C112" s="691">
        <v>30</v>
      </c>
      <c r="D112" s="694">
        <f t="shared" si="20"/>
        <v>30</v>
      </c>
      <c r="E112" s="695">
        <f>$D$23-SUM($D$104:D112)+1</f>
        <v>93</v>
      </c>
      <c r="F112" s="696">
        <f t="shared" si="21"/>
        <v>0.25479452054794521</v>
      </c>
      <c r="G112" s="690"/>
      <c r="H112" s="692">
        <f t="shared" si="23"/>
        <v>0</v>
      </c>
      <c r="I112" s="691">
        <f t="shared" si="22"/>
        <v>0</v>
      </c>
      <c r="J112" s="691">
        <f t="shared" si="19"/>
        <v>0</v>
      </c>
    </row>
    <row r="113" spans="1:10">
      <c r="A113" s="678">
        <f t="shared" si="18"/>
        <v>96</v>
      </c>
      <c r="B113" s="689" t="s">
        <v>102</v>
      </c>
      <c r="C113" s="691">
        <v>31</v>
      </c>
      <c r="D113" s="694">
        <f t="shared" si="20"/>
        <v>31</v>
      </c>
      <c r="E113" s="695">
        <f>$D$23-SUM($D$104:D113)+1</f>
        <v>62</v>
      </c>
      <c r="F113" s="696">
        <f t="shared" si="21"/>
        <v>0.16986301369863013</v>
      </c>
      <c r="G113" s="690"/>
      <c r="H113" s="692">
        <f t="shared" si="23"/>
        <v>0</v>
      </c>
      <c r="I113" s="691">
        <f t="shared" si="22"/>
        <v>0</v>
      </c>
      <c r="J113" s="691">
        <f t="shared" si="19"/>
        <v>0</v>
      </c>
    </row>
    <row r="114" spans="1:10">
      <c r="A114" s="678">
        <f t="shared" si="18"/>
        <v>97</v>
      </c>
      <c r="B114" s="689" t="s">
        <v>95</v>
      </c>
      <c r="C114" s="691">
        <v>30</v>
      </c>
      <c r="D114" s="694">
        <f t="shared" si="20"/>
        <v>30</v>
      </c>
      <c r="E114" s="695">
        <f>$D$23-SUM($D$104:D114)+1</f>
        <v>32</v>
      </c>
      <c r="F114" s="696">
        <f t="shared" si="21"/>
        <v>8.7671232876712329E-2</v>
      </c>
      <c r="G114" s="690"/>
      <c r="H114" s="692">
        <f t="shared" si="23"/>
        <v>0</v>
      </c>
      <c r="I114" s="691">
        <f t="shared" si="22"/>
        <v>0</v>
      </c>
      <c r="J114" s="691">
        <f t="shared" si="19"/>
        <v>0</v>
      </c>
    </row>
    <row r="115" spans="1:10">
      <c r="A115" s="678">
        <f t="shared" si="18"/>
        <v>98</v>
      </c>
      <c r="B115" s="689" t="s">
        <v>94</v>
      </c>
      <c r="C115" s="691">
        <v>31</v>
      </c>
      <c r="D115" s="694">
        <f t="shared" si="20"/>
        <v>31</v>
      </c>
      <c r="E115" s="695">
        <f>$D$23-SUM($D$104:D115)+1</f>
        <v>1</v>
      </c>
      <c r="F115" s="696">
        <f t="shared" si="21"/>
        <v>2.7397260273972603E-3</v>
      </c>
      <c r="G115" s="690"/>
      <c r="H115" s="692">
        <f t="shared" si="23"/>
        <v>0</v>
      </c>
      <c r="I115" s="691">
        <f t="shared" si="22"/>
        <v>0</v>
      </c>
      <c r="J115" s="691">
        <f t="shared" si="19"/>
        <v>0</v>
      </c>
    </row>
    <row r="116" spans="1:10">
      <c r="A116" s="678">
        <f t="shared" si="18"/>
        <v>99</v>
      </c>
      <c r="B116" s="697"/>
      <c r="C116" s="697" t="s">
        <v>19</v>
      </c>
      <c r="D116" s="698">
        <f>SUM(D104:D115)</f>
        <v>365</v>
      </c>
      <c r="E116" s="697"/>
      <c r="F116" s="699"/>
      <c r="G116" s="690"/>
      <c r="H116" s="700">
        <f>SUM(H104:H115)</f>
        <v>0</v>
      </c>
      <c r="I116" s="700">
        <f>SUM(I104:I115)</f>
        <v>0</v>
      </c>
      <c r="J116" s="699"/>
    </row>
    <row r="117" spans="1:10">
      <c r="B117" s="702"/>
      <c r="C117" s="702"/>
      <c r="D117" s="702"/>
      <c r="E117" s="702"/>
      <c r="F117" s="701"/>
      <c r="G117" s="701"/>
      <c r="H117" s="703"/>
      <c r="I117" s="704"/>
      <c r="J117" s="701"/>
    </row>
    <row r="118" spans="1:10">
      <c r="A118" s="678">
        <f>+A116+1</f>
        <v>100</v>
      </c>
      <c r="B118" s="678" t="s">
        <v>699</v>
      </c>
      <c r="F118" s="705" t="s">
        <v>712</v>
      </c>
      <c r="G118" s="701"/>
      <c r="I118" s="701"/>
      <c r="J118" s="692">
        <v>0</v>
      </c>
    </row>
    <row r="119" spans="1:10">
      <c r="A119" s="678">
        <f>+A118+1</f>
        <v>101</v>
      </c>
      <c r="B119" s="678" t="s">
        <v>701</v>
      </c>
      <c r="F119" s="678" t="str">
        <f>"(Line "&amp;A118&amp;" less line "&amp;A120&amp;")"</f>
        <v>(Line 100 less line 102)</v>
      </c>
      <c r="G119" s="701"/>
      <c r="I119" s="701"/>
      <c r="J119" s="706">
        <f>+J118-J120</f>
        <v>0</v>
      </c>
    </row>
    <row r="120" spans="1:10">
      <c r="A120" s="678">
        <f t="shared" ref="A120:A126" si="24">+A119+1</f>
        <v>102</v>
      </c>
      <c r="B120" s="678" t="s">
        <v>702</v>
      </c>
      <c r="F120" s="678" t="str">
        <f>"(Line "&amp;A103&amp;", Col H)"</f>
        <v>(Line 86, Col H)</v>
      </c>
      <c r="G120" s="701"/>
      <c r="I120" s="701"/>
      <c r="J120" s="691">
        <f>+J103</f>
        <v>0</v>
      </c>
    </row>
    <row r="121" spans="1:10">
      <c r="A121" s="678">
        <f t="shared" si="24"/>
        <v>103</v>
      </c>
      <c r="B121" s="678" t="s">
        <v>703</v>
      </c>
      <c r="F121" s="705" t="s">
        <v>713</v>
      </c>
      <c r="G121" s="701"/>
      <c r="I121" s="701"/>
      <c r="J121" s="692">
        <v>0</v>
      </c>
    </row>
    <row r="122" spans="1:10">
      <c r="A122" s="678">
        <f t="shared" si="24"/>
        <v>104</v>
      </c>
      <c r="B122" s="678" t="str">
        <f>+B119</f>
        <v>Less non Prorated Items</v>
      </c>
      <c r="F122" s="678" t="str">
        <f>"(Line "&amp;A121&amp;" less line "&amp;A123&amp;")"</f>
        <v>(Line 103 less line 105)</v>
      </c>
      <c r="G122" s="701"/>
      <c r="I122" s="701"/>
      <c r="J122" s="706">
        <f>+J121-J123</f>
        <v>0</v>
      </c>
    </row>
    <row r="123" spans="1:10">
      <c r="A123" s="678">
        <f t="shared" si="24"/>
        <v>105</v>
      </c>
      <c r="B123" s="678" t="s">
        <v>705</v>
      </c>
      <c r="F123" s="678" t="str">
        <f>"(Line "&amp;A115&amp;", Col H)"</f>
        <v>(Line 98, Col H)</v>
      </c>
      <c r="G123" s="701"/>
      <c r="I123" s="701"/>
      <c r="J123" s="691">
        <f>+J115</f>
        <v>0</v>
      </c>
    </row>
    <row r="124" spans="1:10">
      <c r="A124" s="678">
        <f t="shared" si="24"/>
        <v>106</v>
      </c>
      <c r="B124" s="705" t="s">
        <v>706</v>
      </c>
      <c r="C124" s="705"/>
      <c r="D124" s="705"/>
      <c r="E124" s="705"/>
      <c r="F124" s="705" t="s">
        <v>847</v>
      </c>
      <c r="G124" s="728"/>
      <c r="H124" s="705"/>
      <c r="I124" s="729"/>
      <c r="J124" s="730">
        <f>J115+(J119+J122)/2</f>
        <v>0</v>
      </c>
    </row>
    <row r="125" spans="1:10">
      <c r="A125" s="678">
        <f t="shared" si="24"/>
        <v>107</v>
      </c>
      <c r="B125" s="678" t="s">
        <v>707</v>
      </c>
      <c r="F125" s="678" t="s">
        <v>804</v>
      </c>
      <c r="G125" s="701"/>
      <c r="I125" s="687"/>
      <c r="J125" s="692"/>
    </row>
    <row r="126" spans="1:10">
      <c r="A126" s="678">
        <f t="shared" si="24"/>
        <v>108</v>
      </c>
      <c r="B126" s="678" t="s">
        <v>798</v>
      </c>
      <c r="F126" s="678" t="str">
        <f>"(Line "&amp;A124&amp;" less line "&amp;A125&amp;")"</f>
        <v>(Line 106 less line 107)</v>
      </c>
      <c r="J126" s="707">
        <f>+J124-J125</f>
        <v>0</v>
      </c>
    </row>
    <row r="128" spans="1:10">
      <c r="A128" s="719"/>
      <c r="B128" s="719"/>
      <c r="C128" s="719"/>
      <c r="D128" s="719"/>
      <c r="E128" s="719"/>
      <c r="F128" s="719"/>
      <c r="G128" s="719"/>
      <c r="H128" s="719"/>
    </row>
    <row r="129" spans="1:8">
      <c r="A129" s="719"/>
      <c r="B129" s="719"/>
      <c r="C129" s="719"/>
      <c r="D129" s="719"/>
      <c r="E129" s="719"/>
      <c r="F129" s="719"/>
      <c r="G129" s="719"/>
      <c r="H129" s="719"/>
    </row>
  </sheetData>
  <mergeCells count="11">
    <mergeCell ref="B99:F99"/>
    <mergeCell ref="H99:J99"/>
    <mergeCell ref="B37:F37"/>
    <mergeCell ref="H37:J37"/>
    <mergeCell ref="B1:K1"/>
    <mergeCell ref="B2:K2"/>
    <mergeCell ref="B3:K3"/>
    <mergeCell ref="B6:F6"/>
    <mergeCell ref="H6:J6"/>
    <mergeCell ref="B68:F68"/>
    <mergeCell ref="H68:J68"/>
  </mergeCells>
  <printOptions horizontalCentered="1"/>
  <pageMargins left="0.45" right="0.45" top="0.5" bottom="0.5" header="0.3" footer="0.3"/>
  <pageSetup scale="35"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92D050"/>
  </sheetPr>
  <dimension ref="A1:V96"/>
  <sheetViews>
    <sheetView zoomScale="90" zoomScaleNormal="90" workbookViewId="0">
      <selection activeCell="K4" sqref="K4"/>
    </sheetView>
  </sheetViews>
  <sheetFormatPr defaultColWidth="14" defaultRowHeight="13"/>
  <cols>
    <col min="1" max="1" width="5.765625" style="123" bestFit="1" customWidth="1"/>
    <col min="2" max="2" width="23.765625" style="15" customWidth="1"/>
    <col min="3" max="3" width="16.765625" style="15" customWidth="1"/>
    <col min="4" max="4" width="16.23046875" style="15" customWidth="1"/>
    <col min="5" max="5" width="12" style="15" customWidth="1"/>
    <col min="6" max="7" width="10.765625" style="15" customWidth="1"/>
    <col min="8" max="8" width="12.4609375" style="15" bestFit="1" customWidth="1"/>
    <col min="9" max="9" width="12.4609375" style="15" customWidth="1"/>
    <col min="10" max="10" width="13.765625" style="15" bestFit="1" customWidth="1"/>
    <col min="11" max="11" width="12.53515625" style="15" bestFit="1" customWidth="1"/>
    <col min="12" max="12" width="13.23046875" style="15" customWidth="1"/>
    <col min="13" max="13" width="12.765625" style="15" customWidth="1"/>
    <col min="14" max="14" width="14" style="15"/>
    <col min="15" max="15" width="10" style="15" bestFit="1" customWidth="1"/>
    <col min="16" max="16384" width="14" style="15"/>
  </cols>
  <sheetData>
    <row r="1" spans="1:20">
      <c r="G1" s="20" t="s">
        <v>234</v>
      </c>
      <c r="M1" s="305" t="s">
        <v>683</v>
      </c>
    </row>
    <row r="2" spans="1:20" ht="15" customHeight="1">
      <c r="G2" s="303" t="s">
        <v>620</v>
      </c>
    </row>
    <row r="3" spans="1:20">
      <c r="D3" s="40"/>
      <c r="E3" s="40"/>
      <c r="F3" s="40"/>
      <c r="G3" s="650" t="str">
        <f>'Attachment H'!$D$5</f>
        <v>NextEra Energy Transmission MidAtlantic, Inc.</v>
      </c>
      <c r="H3" s="40"/>
      <c r="J3" s="40"/>
      <c r="K3" s="40"/>
      <c r="L3" s="40"/>
      <c r="M3" s="40"/>
      <c r="N3" s="40"/>
    </row>
    <row r="4" spans="1:20">
      <c r="B4" s="29"/>
    </row>
    <row r="6" spans="1:20" s="136" customFormat="1" ht="69.75" customHeight="1">
      <c r="A6" s="396" t="s">
        <v>189</v>
      </c>
      <c r="B6" s="134" t="s">
        <v>201</v>
      </c>
      <c r="C6" s="134" t="s">
        <v>406</v>
      </c>
      <c r="D6" s="134" t="s">
        <v>345</v>
      </c>
      <c r="E6" s="134" t="s">
        <v>346</v>
      </c>
      <c r="F6" s="134" t="s">
        <v>407</v>
      </c>
      <c r="G6" s="134" t="s">
        <v>326</v>
      </c>
      <c r="H6" s="134" t="s">
        <v>209</v>
      </c>
      <c r="I6" s="134" t="s">
        <v>210</v>
      </c>
      <c r="J6" s="135" t="s">
        <v>330</v>
      </c>
      <c r="K6" s="135" t="s">
        <v>408</v>
      </c>
      <c r="L6" s="507" t="s">
        <v>495</v>
      </c>
      <c r="M6" s="134" t="s">
        <v>409</v>
      </c>
      <c r="O6" s="417"/>
    </row>
    <row r="7" spans="1:20" s="136" customFormat="1">
      <c r="A7" s="396"/>
      <c r="B7" s="134"/>
      <c r="C7" s="127" t="s">
        <v>241</v>
      </c>
      <c r="D7" s="355" t="s">
        <v>242</v>
      </c>
      <c r="E7" s="355" t="s">
        <v>243</v>
      </c>
      <c r="F7" s="356" t="s">
        <v>244</v>
      </c>
      <c r="G7" s="356" t="s">
        <v>246</v>
      </c>
      <c r="H7" s="356" t="s">
        <v>245</v>
      </c>
      <c r="I7" s="357" t="s">
        <v>247</v>
      </c>
      <c r="J7" s="357" t="s">
        <v>248</v>
      </c>
      <c r="K7" s="357" t="s">
        <v>249</v>
      </c>
      <c r="L7" s="303" t="s">
        <v>344</v>
      </c>
      <c r="M7" s="303" t="s">
        <v>348</v>
      </c>
      <c r="O7" s="417"/>
    </row>
    <row r="8" spans="1:20" ht="25.5" customHeight="1">
      <c r="A8" s="359"/>
      <c r="B8" s="504" t="s">
        <v>499</v>
      </c>
      <c r="C8" s="127">
        <v>1</v>
      </c>
      <c r="D8" s="127">
        <v>2</v>
      </c>
      <c r="E8" s="127">
        <v>3</v>
      </c>
      <c r="F8" s="127">
        <v>4</v>
      </c>
      <c r="G8" s="127">
        <v>5</v>
      </c>
      <c r="H8" s="128">
        <v>6</v>
      </c>
      <c r="I8" s="127">
        <v>7</v>
      </c>
      <c r="J8" s="128">
        <v>9</v>
      </c>
      <c r="K8" s="128">
        <v>11</v>
      </c>
      <c r="L8" s="128">
        <v>12</v>
      </c>
      <c r="M8" s="127">
        <v>16</v>
      </c>
      <c r="O8" s="418"/>
    </row>
    <row r="9" spans="1:20" s="17" customFormat="1" ht="24.75" customHeight="1">
      <c r="A9" s="359"/>
      <c r="B9" s="130" t="s">
        <v>621</v>
      </c>
      <c r="C9" s="303" t="s">
        <v>622</v>
      </c>
      <c r="D9" s="303" t="s">
        <v>623</v>
      </c>
      <c r="E9" s="303" t="s">
        <v>624</v>
      </c>
      <c r="F9" s="303" t="s">
        <v>625</v>
      </c>
      <c r="G9" s="539" t="s">
        <v>626</v>
      </c>
      <c r="H9" s="539" t="str">
        <f>+G9</f>
        <v>(Note E)</v>
      </c>
      <c r="I9" s="539" t="str">
        <f>+H9</f>
        <v>(Note E)</v>
      </c>
      <c r="J9" s="539" t="s">
        <v>627</v>
      </c>
      <c r="K9" s="539" t="s">
        <v>628</v>
      </c>
      <c r="L9" s="539" t="s">
        <v>629</v>
      </c>
      <c r="M9" s="303" t="s">
        <v>630</v>
      </c>
      <c r="O9" s="419"/>
    </row>
    <row r="10" spans="1:20" s="17" customFormat="1">
      <c r="A10" s="359"/>
      <c r="B10" s="130"/>
      <c r="O10" s="419"/>
    </row>
    <row r="11" spans="1:20">
      <c r="A11" s="359"/>
      <c r="B11" s="137"/>
      <c r="C11" s="127"/>
      <c r="D11" s="127"/>
      <c r="E11" s="127"/>
      <c r="F11" s="127"/>
      <c r="G11" s="127"/>
      <c r="H11" s="128"/>
      <c r="I11" s="127"/>
      <c r="J11" s="128"/>
      <c r="K11" s="128"/>
      <c r="L11" s="128"/>
      <c r="M11" s="127"/>
      <c r="O11" s="418"/>
    </row>
    <row r="12" spans="1:20">
      <c r="A12" s="359" t="s">
        <v>332</v>
      </c>
      <c r="B12" s="126" t="s">
        <v>101</v>
      </c>
      <c r="C12" s="514"/>
      <c r="D12" s="513"/>
      <c r="E12" s="513"/>
      <c r="F12" s="513"/>
      <c r="G12" s="513"/>
      <c r="H12" s="513"/>
      <c r="I12" s="513"/>
      <c r="J12" s="513"/>
      <c r="K12" s="513"/>
      <c r="L12" s="513"/>
      <c r="M12" s="513"/>
      <c r="O12" s="420"/>
    </row>
    <row r="13" spans="1:20">
      <c r="A13" s="359" t="s">
        <v>199</v>
      </c>
      <c r="B13" s="126" t="s">
        <v>100</v>
      </c>
      <c r="C13" s="514"/>
      <c r="D13" s="513"/>
      <c r="E13" s="513"/>
      <c r="F13" s="513"/>
      <c r="G13" s="513"/>
      <c r="H13" s="513"/>
      <c r="I13" s="513"/>
      <c r="J13" s="513"/>
      <c r="K13" s="513"/>
      <c r="L13" s="513"/>
      <c r="M13" s="513"/>
      <c r="O13" s="420"/>
    </row>
    <row r="14" spans="1:20">
      <c r="A14" s="359" t="s">
        <v>333</v>
      </c>
      <c r="B14" s="126" t="s">
        <v>99</v>
      </c>
      <c r="C14" s="514"/>
      <c r="D14" s="513"/>
      <c r="E14" s="513"/>
      <c r="F14" s="513"/>
      <c r="G14" s="513"/>
      <c r="H14" s="513"/>
      <c r="I14" s="513"/>
      <c r="J14" s="513"/>
      <c r="K14" s="513"/>
      <c r="L14" s="513"/>
      <c r="M14" s="513"/>
      <c r="O14" s="420"/>
    </row>
    <row r="15" spans="1:20">
      <c r="A15" s="359" t="s">
        <v>331</v>
      </c>
      <c r="B15" s="126" t="s">
        <v>91</v>
      </c>
      <c r="C15" s="514"/>
      <c r="D15" s="513"/>
      <c r="E15" s="513"/>
      <c r="F15" s="513"/>
      <c r="G15" s="513"/>
      <c r="H15" s="513"/>
      <c r="I15" s="513"/>
      <c r="J15" s="513"/>
      <c r="K15" s="513"/>
      <c r="L15" s="513"/>
      <c r="M15" s="513"/>
      <c r="O15" s="420"/>
    </row>
    <row r="16" spans="1:20">
      <c r="A16" s="359" t="s">
        <v>166</v>
      </c>
      <c r="B16" s="126" t="s">
        <v>90</v>
      </c>
      <c r="C16" s="514"/>
      <c r="D16" s="513"/>
      <c r="E16" s="513"/>
      <c r="F16" s="513"/>
      <c r="G16" s="513"/>
      <c r="H16" s="513"/>
      <c r="I16" s="513"/>
      <c r="J16" s="513"/>
      <c r="K16" s="513"/>
      <c r="L16" s="513"/>
      <c r="M16" s="513"/>
      <c r="O16" s="420"/>
      <c r="T16" s="664"/>
    </row>
    <row r="17" spans="1:22">
      <c r="A17" s="359" t="s">
        <v>167</v>
      </c>
      <c r="B17" s="126" t="s">
        <v>111</v>
      </c>
      <c r="C17" s="514"/>
      <c r="D17" s="513"/>
      <c r="E17" s="513"/>
      <c r="F17" s="513"/>
      <c r="G17" s="513"/>
      <c r="H17" s="513"/>
      <c r="I17" s="513"/>
      <c r="J17" s="513"/>
      <c r="K17" s="513"/>
      <c r="L17" s="513"/>
      <c r="M17" s="513"/>
      <c r="O17" s="420"/>
    </row>
    <row r="18" spans="1:22">
      <c r="A18" s="359" t="s">
        <v>170</v>
      </c>
      <c r="B18" s="126" t="s">
        <v>98</v>
      </c>
      <c r="C18" s="514"/>
      <c r="D18" s="513"/>
      <c r="E18" s="513"/>
      <c r="F18" s="513"/>
      <c r="G18" s="513"/>
      <c r="H18" s="513"/>
      <c r="I18" s="513"/>
      <c r="J18" s="513"/>
      <c r="K18" s="513"/>
      <c r="L18" s="513"/>
      <c r="M18" s="513"/>
      <c r="O18" s="420"/>
      <c r="V18" s="664"/>
    </row>
    <row r="19" spans="1:22">
      <c r="A19" s="359" t="s">
        <v>172</v>
      </c>
      <c r="B19" s="126" t="s">
        <v>97</v>
      </c>
      <c r="C19" s="514">
        <v>413524.17000000004</v>
      </c>
      <c r="D19" s="513">
        <v>0</v>
      </c>
      <c r="E19" s="513">
        <v>0</v>
      </c>
      <c r="F19" s="513">
        <v>32998.21</v>
      </c>
      <c r="G19" s="513">
        <v>0</v>
      </c>
      <c r="H19" s="513">
        <v>0</v>
      </c>
      <c r="I19" s="513">
        <v>0</v>
      </c>
      <c r="J19" s="513">
        <v>0</v>
      </c>
      <c r="K19" s="513">
        <v>0</v>
      </c>
      <c r="L19" s="513">
        <v>0</v>
      </c>
      <c r="M19" s="513">
        <v>159036.6</v>
      </c>
      <c r="O19" s="420"/>
    </row>
    <row r="20" spans="1:22">
      <c r="A20" s="359" t="s">
        <v>175</v>
      </c>
      <c r="B20" s="126" t="s">
        <v>96</v>
      </c>
      <c r="C20" s="514">
        <v>655171.92000000016</v>
      </c>
      <c r="D20" s="513">
        <v>0</v>
      </c>
      <c r="E20" s="513">
        <v>0</v>
      </c>
      <c r="F20" s="513">
        <v>233878.1</v>
      </c>
      <c r="G20" s="513">
        <v>0</v>
      </c>
      <c r="H20" s="513">
        <v>0</v>
      </c>
      <c r="I20" s="513">
        <v>0</v>
      </c>
      <c r="J20" s="513">
        <v>0</v>
      </c>
      <c r="K20" s="513">
        <v>0</v>
      </c>
      <c r="L20" s="513">
        <v>0</v>
      </c>
      <c r="M20" s="513">
        <v>159644.37</v>
      </c>
      <c r="O20" s="420"/>
    </row>
    <row r="21" spans="1:22">
      <c r="A21" s="359" t="s">
        <v>178</v>
      </c>
      <c r="B21" s="126" t="s">
        <v>102</v>
      </c>
      <c r="C21" s="514">
        <v>1027230.89</v>
      </c>
      <c r="D21" s="513">
        <v>0</v>
      </c>
      <c r="E21" s="513">
        <v>0</v>
      </c>
      <c r="F21" s="513">
        <v>142548.94999999998</v>
      </c>
      <c r="G21" s="513">
        <v>0</v>
      </c>
      <c r="H21" s="513">
        <v>0</v>
      </c>
      <c r="I21" s="513">
        <v>0</v>
      </c>
      <c r="J21" s="513">
        <v>0</v>
      </c>
      <c r="K21" s="513">
        <v>0</v>
      </c>
      <c r="L21" s="513">
        <v>0</v>
      </c>
      <c r="M21" s="513">
        <v>160516.12</v>
      </c>
      <c r="O21" s="420"/>
    </row>
    <row r="22" spans="1:22">
      <c r="A22" s="359" t="s">
        <v>179</v>
      </c>
      <c r="B22" s="126" t="s">
        <v>95</v>
      </c>
      <c r="C22" s="514">
        <v>286283.37</v>
      </c>
      <c r="D22" s="513">
        <v>0</v>
      </c>
      <c r="E22" s="513">
        <v>0</v>
      </c>
      <c r="F22" s="513">
        <v>243487.19999999998</v>
      </c>
      <c r="G22" s="513">
        <v>0</v>
      </c>
      <c r="H22" s="513">
        <v>0</v>
      </c>
      <c r="I22" s="513">
        <v>0</v>
      </c>
      <c r="J22" s="513">
        <v>0</v>
      </c>
      <c r="K22" s="513">
        <v>0</v>
      </c>
      <c r="L22" s="513">
        <v>0</v>
      </c>
      <c r="M22" s="513">
        <v>160950.49</v>
      </c>
      <c r="O22" s="420"/>
    </row>
    <row r="23" spans="1:22">
      <c r="A23" s="359" t="s">
        <v>181</v>
      </c>
      <c r="B23" s="126" t="s">
        <v>94</v>
      </c>
      <c r="C23" s="514">
        <v>34650.43</v>
      </c>
      <c r="D23" s="513">
        <v>0</v>
      </c>
      <c r="E23" s="513">
        <v>0</v>
      </c>
      <c r="F23" s="513">
        <v>2556613.62</v>
      </c>
      <c r="G23" s="513">
        <v>0</v>
      </c>
      <c r="H23" s="513">
        <v>0</v>
      </c>
      <c r="I23" s="513">
        <v>0</v>
      </c>
      <c r="J23" s="513">
        <v>0</v>
      </c>
      <c r="K23" s="513">
        <v>0</v>
      </c>
      <c r="L23" s="513">
        <v>0</v>
      </c>
      <c r="M23" s="513">
        <v>161082.32</v>
      </c>
      <c r="O23" s="420"/>
    </row>
    <row r="24" spans="1:22">
      <c r="A24" s="359" t="s">
        <v>183</v>
      </c>
      <c r="B24" s="129" t="s">
        <v>19</v>
      </c>
      <c r="C24" s="133">
        <f>SUM(C12:C23)</f>
        <v>2416860.7800000007</v>
      </c>
      <c r="D24" s="133">
        <f t="shared" ref="D24:L24" si="0">SUM(D12:D23)</f>
        <v>0</v>
      </c>
      <c r="E24" s="133">
        <f t="shared" si="0"/>
        <v>0</v>
      </c>
      <c r="F24" s="133">
        <f>SUM(F12:F23)</f>
        <v>3209526.08</v>
      </c>
      <c r="G24" s="133">
        <f t="shared" si="0"/>
        <v>0</v>
      </c>
      <c r="H24" s="133">
        <f t="shared" si="0"/>
        <v>0</v>
      </c>
      <c r="I24" s="133">
        <f t="shared" si="0"/>
        <v>0</v>
      </c>
      <c r="J24" s="133">
        <f t="shared" si="0"/>
        <v>0</v>
      </c>
      <c r="K24" s="133">
        <f t="shared" si="0"/>
        <v>0</v>
      </c>
      <c r="L24" s="133">
        <f t="shared" si="0"/>
        <v>0</v>
      </c>
      <c r="M24" s="133">
        <f>SUM(M12:M23)</f>
        <v>801229.89999999991</v>
      </c>
      <c r="O24" s="421"/>
      <c r="Q24" s="664"/>
    </row>
    <row r="25" spans="1:22">
      <c r="A25" s="359"/>
      <c r="B25" s="126"/>
      <c r="C25" s="675"/>
      <c r="D25" s="126"/>
      <c r="E25" s="126"/>
      <c r="F25" s="675"/>
      <c r="G25" s="126"/>
      <c r="H25" s="126"/>
      <c r="I25" s="126"/>
      <c r="J25" s="126"/>
      <c r="N25" s="126"/>
      <c r="O25" s="422"/>
    </row>
    <row r="26" spans="1:22">
      <c r="A26" s="359"/>
      <c r="B26" s="126"/>
      <c r="C26" s="126"/>
      <c r="D26" s="126"/>
      <c r="E26" s="126"/>
      <c r="F26" s="126"/>
      <c r="G26" s="126"/>
      <c r="H26" s="126"/>
      <c r="I26" s="126"/>
      <c r="J26" s="126"/>
      <c r="N26" s="126"/>
      <c r="O26" s="422"/>
    </row>
    <row r="27" spans="1:22" ht="39">
      <c r="A27" s="359"/>
      <c r="C27" s="134" t="s">
        <v>410</v>
      </c>
      <c r="D27" s="136" t="s">
        <v>347</v>
      </c>
      <c r="E27" s="134" t="s">
        <v>411</v>
      </c>
      <c r="F27" s="136" t="s">
        <v>327</v>
      </c>
      <c r="G27" s="135" t="s">
        <v>412</v>
      </c>
      <c r="H27" s="134" t="s">
        <v>328</v>
      </c>
      <c r="I27" s="134" t="s">
        <v>413</v>
      </c>
      <c r="J27" s="134" t="s">
        <v>329</v>
      </c>
      <c r="K27" s="134" t="s">
        <v>213</v>
      </c>
      <c r="L27" s="134" t="s">
        <v>212</v>
      </c>
      <c r="M27" s="134" t="s">
        <v>417</v>
      </c>
      <c r="N27" s="126"/>
      <c r="O27" s="423"/>
    </row>
    <row r="28" spans="1:22" s="510" customFormat="1">
      <c r="A28" s="359"/>
      <c r="C28" s="127" t="s">
        <v>241</v>
      </c>
      <c r="D28" s="355" t="s">
        <v>242</v>
      </c>
      <c r="E28" s="355" t="s">
        <v>243</v>
      </c>
      <c r="F28" s="356" t="s">
        <v>244</v>
      </c>
      <c r="G28" s="356" t="s">
        <v>246</v>
      </c>
      <c r="H28" s="356" t="s">
        <v>245</v>
      </c>
      <c r="I28" s="356" t="s">
        <v>247</v>
      </c>
      <c r="J28" s="357" t="s">
        <v>248</v>
      </c>
      <c r="K28" s="357" t="s">
        <v>249</v>
      </c>
      <c r="L28" s="303" t="s">
        <v>344</v>
      </c>
      <c r="M28" s="303" t="s">
        <v>348</v>
      </c>
      <c r="N28" s="126"/>
      <c r="O28" s="423"/>
    </row>
    <row r="29" spans="1:22">
      <c r="A29" s="359"/>
      <c r="B29" s="139" t="s">
        <v>446</v>
      </c>
      <c r="C29" s="127">
        <v>17</v>
      </c>
      <c r="D29" s="359">
        <v>19</v>
      </c>
      <c r="E29" s="128">
        <v>23</v>
      </c>
      <c r="F29" s="128">
        <v>24</v>
      </c>
      <c r="G29" s="128">
        <v>26</v>
      </c>
      <c r="H29" s="128">
        <v>27</v>
      </c>
      <c r="I29" s="128">
        <v>28</v>
      </c>
      <c r="J29" s="128">
        <v>29</v>
      </c>
      <c r="K29" s="360">
        <v>37</v>
      </c>
      <c r="L29" s="128">
        <v>38</v>
      </c>
      <c r="M29" s="128">
        <v>39</v>
      </c>
      <c r="N29" s="126"/>
      <c r="O29" s="423"/>
    </row>
    <row r="30" spans="1:22" s="510" customFormat="1" ht="26">
      <c r="A30" s="359"/>
      <c r="B30" s="130" t="s">
        <v>621</v>
      </c>
      <c r="C30" s="539" t="s">
        <v>634</v>
      </c>
      <c r="D30" s="303" t="s">
        <v>631</v>
      </c>
      <c r="E30" s="303" t="s">
        <v>677</v>
      </c>
      <c r="F30" s="303" t="str">
        <f>+E30</f>
        <v>263.i</v>
      </c>
      <c r="G30" s="303" t="str">
        <f>+F30</f>
        <v>263.i</v>
      </c>
      <c r="H30" s="303" t="str">
        <f>+G30</f>
        <v>263.i</v>
      </c>
      <c r="I30" s="303" t="str">
        <f>+H30</f>
        <v>263.i</v>
      </c>
      <c r="J30" s="303" t="str">
        <f>+I30</f>
        <v>263.i</v>
      </c>
      <c r="K30" s="303" t="s">
        <v>632</v>
      </c>
      <c r="L30" s="303" t="s">
        <v>320</v>
      </c>
      <c r="M30" s="303" t="s">
        <v>633</v>
      </c>
      <c r="N30" s="126"/>
      <c r="O30" s="423"/>
    </row>
    <row r="31" spans="1:22" s="17" customFormat="1">
      <c r="A31" s="359"/>
      <c r="B31" s="130"/>
      <c r="N31" s="303"/>
    </row>
    <row r="32" spans="1:22">
      <c r="A32" s="359"/>
      <c r="C32" s="127"/>
      <c r="E32" s="127"/>
      <c r="F32" s="127"/>
      <c r="G32" s="127"/>
      <c r="H32" s="127"/>
      <c r="I32" s="127"/>
      <c r="J32" s="127"/>
      <c r="K32" s="127"/>
      <c r="L32" s="127"/>
      <c r="M32" s="127"/>
      <c r="N32" s="126"/>
    </row>
    <row r="33" spans="1:15">
      <c r="A33" s="359" t="s">
        <v>186</v>
      </c>
      <c r="B33" s="126" t="s">
        <v>101</v>
      </c>
      <c r="C33" s="514"/>
      <c r="D33" s="358"/>
      <c r="E33" s="358"/>
      <c r="F33" s="358"/>
      <c r="G33" s="513"/>
      <c r="H33" s="358"/>
      <c r="I33" s="358"/>
      <c r="J33" s="358"/>
      <c r="K33" s="358"/>
      <c r="L33" s="358"/>
      <c r="M33" s="732"/>
      <c r="N33" s="126"/>
    </row>
    <row r="34" spans="1:15">
      <c r="A34" s="359" t="s">
        <v>214</v>
      </c>
      <c r="B34" s="126" t="s">
        <v>100</v>
      </c>
      <c r="C34" s="514"/>
      <c r="D34" s="358"/>
      <c r="E34" s="358"/>
      <c r="F34" s="358"/>
      <c r="G34" s="513"/>
      <c r="H34" s="358"/>
      <c r="I34" s="358"/>
      <c r="J34" s="358"/>
      <c r="K34" s="358"/>
      <c r="L34" s="358"/>
      <c r="M34" s="732"/>
      <c r="N34" s="126"/>
    </row>
    <row r="35" spans="1:15">
      <c r="A35" s="359" t="s">
        <v>215</v>
      </c>
      <c r="B35" s="126" t="s">
        <v>99</v>
      </c>
      <c r="C35" s="514"/>
      <c r="D35" s="358"/>
      <c r="E35" s="358"/>
      <c r="F35" s="358"/>
      <c r="G35" s="513"/>
      <c r="H35" s="358"/>
      <c r="I35" s="358"/>
      <c r="J35" s="358"/>
      <c r="K35" s="358"/>
      <c r="L35" s="358"/>
      <c r="M35" s="732"/>
      <c r="N35" s="126"/>
    </row>
    <row r="36" spans="1:15">
      <c r="A36" s="359" t="s">
        <v>334</v>
      </c>
      <c r="B36" s="126" t="s">
        <v>91</v>
      </c>
      <c r="C36" s="514"/>
      <c r="D36" s="358"/>
      <c r="E36" s="358"/>
      <c r="F36" s="358"/>
      <c r="G36" s="513"/>
      <c r="H36" s="358"/>
      <c r="I36" s="358"/>
      <c r="J36" s="358"/>
      <c r="K36" s="358"/>
      <c r="L36" s="358"/>
      <c r="M36" s="732"/>
      <c r="N36" s="126"/>
    </row>
    <row r="37" spans="1:15">
      <c r="A37" s="359" t="s">
        <v>335</v>
      </c>
      <c r="B37" s="126" t="s">
        <v>90</v>
      </c>
      <c r="C37" s="514"/>
      <c r="D37" s="358"/>
      <c r="E37" s="358"/>
      <c r="F37" s="358"/>
      <c r="G37" s="513"/>
      <c r="H37" s="358"/>
      <c r="I37" s="358"/>
      <c r="J37" s="358"/>
      <c r="K37" s="358"/>
      <c r="L37" s="358"/>
      <c r="M37" s="732"/>
      <c r="N37" s="126"/>
    </row>
    <row r="38" spans="1:15">
      <c r="A38" s="359" t="s">
        <v>336</v>
      </c>
      <c r="B38" s="126" t="s">
        <v>111</v>
      </c>
      <c r="C38" s="514"/>
      <c r="D38" s="358"/>
      <c r="E38" s="358"/>
      <c r="F38" s="358"/>
      <c r="G38" s="513"/>
      <c r="H38" s="358"/>
      <c r="I38" s="358"/>
      <c r="J38" s="358"/>
      <c r="K38" s="358"/>
      <c r="L38" s="358"/>
      <c r="M38" s="732"/>
      <c r="N38" s="126"/>
    </row>
    <row r="39" spans="1:15">
      <c r="A39" s="359" t="s">
        <v>337</v>
      </c>
      <c r="B39" s="126" t="s">
        <v>98</v>
      </c>
      <c r="C39" s="514"/>
      <c r="D39" s="358"/>
      <c r="E39" s="358"/>
      <c r="F39" s="513"/>
      <c r="G39" s="513"/>
      <c r="H39" s="358"/>
      <c r="I39" s="358"/>
      <c r="J39" s="358"/>
      <c r="K39" s="358"/>
      <c r="L39" s="358"/>
      <c r="M39" s="732"/>
      <c r="N39" s="126"/>
    </row>
    <row r="40" spans="1:15">
      <c r="A40" s="359" t="s">
        <v>338</v>
      </c>
      <c r="B40" s="126" t="s">
        <v>97</v>
      </c>
      <c r="C40" s="514">
        <v>9.86</v>
      </c>
      <c r="D40" s="358">
        <v>0</v>
      </c>
      <c r="E40" s="358">
        <v>0</v>
      </c>
      <c r="F40" s="513">
        <v>0</v>
      </c>
      <c r="G40" s="513">
        <v>0</v>
      </c>
      <c r="H40" s="358">
        <v>0</v>
      </c>
      <c r="I40" s="358">
        <v>0</v>
      </c>
      <c r="J40" s="358">
        <v>0</v>
      </c>
      <c r="K40" s="358">
        <v>0</v>
      </c>
      <c r="L40" s="358">
        <v>0</v>
      </c>
      <c r="M40" s="732">
        <v>285.29109583333332</v>
      </c>
      <c r="N40" s="126"/>
    </row>
    <row r="41" spans="1:15">
      <c r="A41" s="359" t="s">
        <v>339</v>
      </c>
      <c r="B41" s="126" t="s">
        <v>96</v>
      </c>
      <c r="C41" s="514">
        <v>9.86</v>
      </c>
      <c r="D41" s="358">
        <v>0</v>
      </c>
      <c r="E41" s="358">
        <v>0</v>
      </c>
      <c r="F41" s="513">
        <v>0</v>
      </c>
      <c r="G41" s="513">
        <v>0</v>
      </c>
      <c r="H41" s="358">
        <v>0</v>
      </c>
      <c r="I41" s="358">
        <v>0</v>
      </c>
      <c r="J41" s="358">
        <v>0</v>
      </c>
      <c r="K41" s="358">
        <v>0</v>
      </c>
      <c r="L41" s="358">
        <v>0</v>
      </c>
      <c r="M41" s="732">
        <v>285.29109583333332</v>
      </c>
      <c r="N41" s="126"/>
    </row>
    <row r="42" spans="1:15">
      <c r="A42" s="359" t="s">
        <v>340</v>
      </c>
      <c r="B42" s="126" t="s">
        <v>102</v>
      </c>
      <c r="C42" s="514">
        <v>9.86</v>
      </c>
      <c r="D42" s="358">
        <v>0</v>
      </c>
      <c r="E42" s="358">
        <v>0</v>
      </c>
      <c r="F42" s="513">
        <v>0</v>
      </c>
      <c r="G42" s="513">
        <v>0</v>
      </c>
      <c r="H42" s="358">
        <v>0</v>
      </c>
      <c r="I42" s="358">
        <v>0</v>
      </c>
      <c r="J42" s="358">
        <v>0</v>
      </c>
      <c r="K42" s="358">
        <v>0</v>
      </c>
      <c r="L42" s="358">
        <v>0</v>
      </c>
      <c r="M42" s="732">
        <v>285.29109583333332</v>
      </c>
      <c r="N42" s="126"/>
    </row>
    <row r="43" spans="1:15">
      <c r="A43" s="359" t="s">
        <v>341</v>
      </c>
      <c r="B43" s="126" t="s">
        <v>95</v>
      </c>
      <c r="C43" s="514">
        <v>9.86</v>
      </c>
      <c r="D43" s="358">
        <v>0</v>
      </c>
      <c r="E43" s="358">
        <v>0</v>
      </c>
      <c r="F43" s="513">
        <v>0</v>
      </c>
      <c r="G43" s="513">
        <v>0</v>
      </c>
      <c r="H43" s="358">
        <v>0</v>
      </c>
      <c r="I43" s="358">
        <v>0</v>
      </c>
      <c r="J43" s="358">
        <v>0</v>
      </c>
      <c r="K43" s="358">
        <v>0</v>
      </c>
      <c r="L43" s="358">
        <v>0</v>
      </c>
      <c r="M43" s="732">
        <v>285.29109583333332</v>
      </c>
      <c r="N43" s="126"/>
    </row>
    <row r="44" spans="1:15">
      <c r="A44" s="359" t="s">
        <v>342</v>
      </c>
      <c r="B44" s="126" t="s">
        <v>94</v>
      </c>
      <c r="C44" s="514">
        <v>9.86</v>
      </c>
      <c r="D44" s="358">
        <v>0</v>
      </c>
      <c r="E44" s="358">
        <v>0</v>
      </c>
      <c r="F44" s="513">
        <v>0</v>
      </c>
      <c r="G44" s="513">
        <v>0</v>
      </c>
      <c r="H44" s="358">
        <v>0</v>
      </c>
      <c r="I44" s="358">
        <v>0</v>
      </c>
      <c r="J44" s="358">
        <v>0</v>
      </c>
      <c r="K44" s="358">
        <v>0</v>
      </c>
      <c r="L44" s="358">
        <v>0</v>
      </c>
      <c r="M44" s="732">
        <v>285.29109583333332</v>
      </c>
      <c r="N44" s="126"/>
    </row>
    <row r="45" spans="1:15">
      <c r="A45" s="359" t="s">
        <v>343</v>
      </c>
      <c r="B45" s="129" t="s">
        <v>19</v>
      </c>
      <c r="C45" s="133">
        <f t="shared" ref="C45:M45" si="1">SUM(C33:C44)</f>
        <v>49.3</v>
      </c>
      <c r="D45" s="133">
        <f t="shared" si="1"/>
        <v>0</v>
      </c>
      <c r="E45" s="133">
        <f t="shared" si="1"/>
        <v>0</v>
      </c>
      <c r="F45" s="133">
        <f t="shared" si="1"/>
        <v>0</v>
      </c>
      <c r="G45" s="133">
        <f>SUM(G33:G44)</f>
        <v>0</v>
      </c>
      <c r="H45" s="133">
        <f t="shared" si="1"/>
        <v>0</v>
      </c>
      <c r="I45" s="133">
        <f t="shared" si="1"/>
        <v>0</v>
      </c>
      <c r="J45" s="133">
        <f t="shared" si="1"/>
        <v>0</v>
      </c>
      <c r="K45" s="133">
        <f t="shared" si="1"/>
        <v>0</v>
      </c>
      <c r="L45" s="133">
        <f t="shared" si="1"/>
        <v>0</v>
      </c>
      <c r="M45" s="133">
        <f t="shared" si="1"/>
        <v>1426.4554791666665</v>
      </c>
      <c r="N45" s="126"/>
    </row>
    <row r="46" spans="1:15">
      <c r="B46" s="126"/>
      <c r="C46" s="126"/>
      <c r="D46" s="126"/>
      <c r="E46" s="126"/>
      <c r="F46" s="126"/>
      <c r="G46" s="127" t="s">
        <v>234</v>
      </c>
      <c r="H46" s="126"/>
      <c r="I46" s="126"/>
      <c r="J46" s="126"/>
      <c r="M46" s="305" t="s">
        <v>188</v>
      </c>
      <c r="N46" s="126"/>
      <c r="O46" s="138"/>
    </row>
    <row r="47" spans="1:15" s="560" customFormat="1">
      <c r="A47" s="123"/>
      <c r="B47" s="126"/>
      <c r="C47" s="126"/>
      <c r="D47" s="126"/>
      <c r="E47" s="126"/>
      <c r="F47" s="126"/>
      <c r="G47" s="127" t="s">
        <v>620</v>
      </c>
      <c r="H47" s="126"/>
      <c r="I47" s="126"/>
      <c r="J47" s="126"/>
      <c r="N47" s="126"/>
      <c r="O47" s="138"/>
    </row>
    <row r="48" spans="1:15" s="560" customFormat="1">
      <c r="A48" s="123"/>
      <c r="B48" s="126"/>
      <c r="C48" s="126"/>
      <c r="D48" s="126"/>
      <c r="E48" s="126"/>
      <c r="F48" s="126"/>
      <c r="G48" s="650" t="str">
        <f>'Attachment H'!$D$5</f>
        <v>NextEra Energy Transmission MidAtlantic, Inc.</v>
      </c>
      <c r="H48" s="126"/>
      <c r="I48" s="126"/>
      <c r="J48" s="126"/>
      <c r="N48" s="126"/>
      <c r="O48" s="138"/>
    </row>
    <row r="49" spans="1:15" s="560" customFormat="1">
      <c r="A49" s="123"/>
      <c r="B49" s="126"/>
      <c r="C49" s="126"/>
      <c r="D49" s="126"/>
      <c r="E49" s="126"/>
      <c r="F49" s="126"/>
      <c r="G49" s="126"/>
      <c r="H49" s="126"/>
      <c r="I49" s="126"/>
      <c r="J49" s="126"/>
      <c r="N49" s="126"/>
      <c r="O49" s="138"/>
    </row>
    <row r="50" spans="1:15">
      <c r="B50" s="126"/>
      <c r="C50" s="126"/>
      <c r="D50" s="126"/>
      <c r="E50" s="126"/>
      <c r="F50" s="126"/>
      <c r="G50" s="126"/>
      <c r="H50" s="126"/>
      <c r="I50" s="126"/>
      <c r="J50" s="126"/>
      <c r="N50" s="126"/>
      <c r="O50" s="138"/>
    </row>
    <row r="51" spans="1:15" ht="129" customHeight="1">
      <c r="B51" s="540"/>
      <c r="C51" s="541" t="s">
        <v>0</v>
      </c>
      <c r="D51" s="542" t="s">
        <v>264</v>
      </c>
      <c r="E51" s="542" t="s">
        <v>422</v>
      </c>
      <c r="F51" s="543" t="s">
        <v>423</v>
      </c>
      <c r="G51" s="544" t="s">
        <v>223</v>
      </c>
      <c r="H51" s="126"/>
      <c r="I51" s="126"/>
      <c r="J51" s="126"/>
      <c r="K51" s="510"/>
      <c r="L51" s="510"/>
      <c r="M51" s="510"/>
      <c r="N51" s="126"/>
      <c r="O51" s="126"/>
    </row>
    <row r="52" spans="1:15">
      <c r="B52" s="510"/>
      <c r="C52" s="128" t="s">
        <v>241</v>
      </c>
      <c r="D52" s="377" t="s">
        <v>242</v>
      </c>
      <c r="E52" s="377" t="s">
        <v>243</v>
      </c>
      <c r="F52" s="378" t="s">
        <v>244</v>
      </c>
      <c r="G52" s="378" t="s">
        <v>246</v>
      </c>
      <c r="H52" s="126"/>
      <c r="I52" s="126"/>
      <c r="J52" s="126"/>
      <c r="K52" s="510"/>
      <c r="L52" s="510"/>
      <c r="M52" s="510"/>
      <c r="N52" s="126"/>
      <c r="O52" s="126"/>
    </row>
    <row r="53" spans="1:15" ht="26">
      <c r="B53" s="504" t="s">
        <v>500</v>
      </c>
      <c r="C53" s="128">
        <v>27</v>
      </c>
      <c r="D53" s="376" t="s">
        <v>424</v>
      </c>
      <c r="E53" s="128">
        <v>31</v>
      </c>
      <c r="F53" s="128">
        <v>32</v>
      </c>
      <c r="G53" s="360" t="s">
        <v>479</v>
      </c>
      <c r="H53" s="127"/>
      <c r="I53" s="127"/>
      <c r="J53" s="126"/>
      <c r="K53" s="510"/>
      <c r="L53" s="510"/>
      <c r="M53" s="510"/>
    </row>
    <row r="54" spans="1:15" ht="26">
      <c r="B54" s="130"/>
      <c r="C54" s="539" t="s">
        <v>635</v>
      </c>
      <c r="D54" s="303" t="s">
        <v>636</v>
      </c>
      <c r="E54" s="12" t="s">
        <v>637</v>
      </c>
      <c r="F54" s="510" t="str">
        <f>+E54</f>
        <v>Portion of Account 456.1</v>
      </c>
      <c r="G54" s="510"/>
      <c r="H54" s="127"/>
      <c r="I54" s="510"/>
      <c r="J54" s="510"/>
      <c r="K54" s="510"/>
      <c r="L54" s="127"/>
      <c r="M54" s="127"/>
    </row>
    <row r="55" spans="1:15">
      <c r="B55" s="510"/>
      <c r="C55" s="127"/>
      <c r="D55" s="510"/>
      <c r="E55" s="127"/>
      <c r="F55" s="127"/>
      <c r="G55" s="127"/>
      <c r="H55" s="127"/>
      <c r="I55" s="36"/>
      <c r="J55" s="510"/>
      <c r="K55" s="510"/>
      <c r="L55" s="127"/>
      <c r="M55" s="127"/>
    </row>
    <row r="56" spans="1:15">
      <c r="A56" s="375">
        <f>+A45+1</f>
        <v>27</v>
      </c>
      <c r="B56" s="126" t="s">
        <v>101</v>
      </c>
      <c r="C56" s="358">
        <v>0</v>
      </c>
      <c r="D56" s="358">
        <v>0</v>
      </c>
      <c r="E56" s="358"/>
      <c r="F56" s="358">
        <v>0</v>
      </c>
      <c r="G56" s="358">
        <v>0</v>
      </c>
      <c r="H56" s="126"/>
      <c r="I56" s="36"/>
      <c r="J56" s="510"/>
      <c r="K56" s="510"/>
      <c r="L56" s="126"/>
      <c r="M56" s="126"/>
    </row>
    <row r="57" spans="1:15">
      <c r="A57" s="375">
        <f t="shared" ref="A57:A88" si="2">+A56+1</f>
        <v>28</v>
      </c>
      <c r="B57" s="126" t="s">
        <v>100</v>
      </c>
      <c r="C57" s="358">
        <v>0</v>
      </c>
      <c r="D57" s="358">
        <v>0</v>
      </c>
      <c r="E57" s="358"/>
      <c r="F57" s="358">
        <v>0</v>
      </c>
      <c r="G57" s="358">
        <v>0</v>
      </c>
      <c r="H57" s="126"/>
      <c r="I57" s="510"/>
      <c r="J57" s="510"/>
      <c r="K57" s="510"/>
      <c r="L57" s="126"/>
      <c r="M57" s="126"/>
    </row>
    <row r="58" spans="1:15">
      <c r="A58" s="375">
        <f t="shared" si="2"/>
        <v>29</v>
      </c>
      <c r="B58" s="126" t="s">
        <v>99</v>
      </c>
      <c r="C58" s="358">
        <v>0</v>
      </c>
      <c r="D58" s="358">
        <v>0</v>
      </c>
      <c r="E58" s="358"/>
      <c r="F58" s="358">
        <v>0</v>
      </c>
      <c r="G58" s="358">
        <v>0</v>
      </c>
      <c r="H58" s="126"/>
      <c r="I58" s="36"/>
      <c r="J58" s="510"/>
      <c r="K58" s="510"/>
      <c r="L58" s="126"/>
      <c r="M58" s="126"/>
    </row>
    <row r="59" spans="1:15">
      <c r="A59" s="375">
        <f t="shared" si="2"/>
        <v>30</v>
      </c>
      <c r="B59" s="126" t="s">
        <v>91</v>
      </c>
      <c r="C59" s="358">
        <v>0</v>
      </c>
      <c r="D59" s="358">
        <v>0</v>
      </c>
      <c r="E59" s="358"/>
      <c r="F59" s="358">
        <v>0</v>
      </c>
      <c r="G59" s="358">
        <v>0</v>
      </c>
      <c r="H59" s="126"/>
      <c r="I59" s="28"/>
      <c r="J59" s="510"/>
      <c r="K59" s="510"/>
      <c r="L59" s="126"/>
      <c r="M59" s="126"/>
    </row>
    <row r="60" spans="1:15">
      <c r="A60" s="375">
        <f t="shared" si="2"/>
        <v>31</v>
      </c>
      <c r="B60" s="126" t="s">
        <v>90</v>
      </c>
      <c r="C60" s="358">
        <v>0</v>
      </c>
      <c r="D60" s="358">
        <v>0</v>
      </c>
      <c r="E60" s="358"/>
      <c r="F60" s="358">
        <v>0</v>
      </c>
      <c r="G60" s="358">
        <v>0</v>
      </c>
      <c r="H60" s="126"/>
      <c r="I60" s="510"/>
      <c r="J60" s="510"/>
      <c r="K60" s="510"/>
      <c r="L60" s="126"/>
      <c r="M60" s="126"/>
    </row>
    <row r="61" spans="1:15">
      <c r="A61" s="375">
        <f t="shared" si="2"/>
        <v>32</v>
      </c>
      <c r="B61" s="126" t="s">
        <v>111</v>
      </c>
      <c r="C61" s="358">
        <v>0</v>
      </c>
      <c r="D61" s="358">
        <v>0</v>
      </c>
      <c r="E61" s="358"/>
      <c r="F61" s="358">
        <v>0</v>
      </c>
      <c r="G61" s="358">
        <v>0</v>
      </c>
      <c r="H61" s="126"/>
      <c r="I61" s="510"/>
      <c r="J61" s="510"/>
      <c r="K61" s="510"/>
      <c r="L61" s="126"/>
      <c r="M61" s="126"/>
    </row>
    <row r="62" spans="1:15">
      <c r="A62" s="375">
        <f t="shared" si="2"/>
        <v>33</v>
      </c>
      <c r="B62" s="126" t="s">
        <v>98</v>
      </c>
      <c r="C62" s="358">
        <v>0</v>
      </c>
      <c r="D62" s="358">
        <v>0</v>
      </c>
      <c r="E62" s="358"/>
      <c r="F62" s="358">
        <v>0</v>
      </c>
      <c r="G62" s="358">
        <v>0</v>
      </c>
      <c r="H62" s="126"/>
      <c r="I62" s="510"/>
      <c r="J62" s="510"/>
      <c r="K62" s="510"/>
      <c r="L62" s="126"/>
      <c r="M62" s="126"/>
    </row>
    <row r="63" spans="1:15">
      <c r="A63" s="375">
        <f t="shared" si="2"/>
        <v>34</v>
      </c>
      <c r="B63" s="126" t="s">
        <v>97</v>
      </c>
      <c r="C63" s="358">
        <v>0</v>
      </c>
      <c r="D63" s="358">
        <v>0</v>
      </c>
      <c r="E63" s="358">
        <v>18638.82</v>
      </c>
      <c r="F63" s="358">
        <v>0</v>
      </c>
      <c r="G63" s="358">
        <v>0</v>
      </c>
      <c r="H63" s="126"/>
      <c r="I63" s="510"/>
      <c r="J63" s="510"/>
      <c r="K63" s="510"/>
      <c r="L63" s="126"/>
      <c r="M63" s="126"/>
    </row>
    <row r="64" spans="1:15">
      <c r="A64" s="375">
        <f t="shared" si="2"/>
        <v>35</v>
      </c>
      <c r="B64" s="126" t="s">
        <v>96</v>
      </c>
      <c r="C64" s="358">
        <v>0</v>
      </c>
      <c r="D64" s="358">
        <v>0</v>
      </c>
      <c r="E64" s="358">
        <v>16670.060000000001</v>
      </c>
      <c r="F64" s="358">
        <v>0</v>
      </c>
      <c r="G64" s="358">
        <v>0</v>
      </c>
      <c r="H64" s="126"/>
      <c r="I64" s="510"/>
      <c r="J64" s="510"/>
      <c r="K64" s="510"/>
      <c r="L64" s="126"/>
      <c r="M64" s="126"/>
    </row>
    <row r="65" spans="1:15">
      <c r="A65" s="375">
        <f t="shared" si="2"/>
        <v>36</v>
      </c>
      <c r="B65" s="126" t="s">
        <v>102</v>
      </c>
      <c r="C65" s="358">
        <v>0</v>
      </c>
      <c r="D65" s="358">
        <v>0</v>
      </c>
      <c r="E65" s="358">
        <v>13432.39</v>
      </c>
      <c r="F65" s="358">
        <v>0</v>
      </c>
      <c r="G65" s="358">
        <v>0</v>
      </c>
      <c r="H65" s="126"/>
      <c r="I65" s="510"/>
      <c r="J65" s="510"/>
      <c r="K65" s="510"/>
      <c r="L65" s="126"/>
      <c r="M65" s="126"/>
    </row>
    <row r="66" spans="1:15">
      <c r="A66" s="375">
        <f t="shared" si="2"/>
        <v>37</v>
      </c>
      <c r="B66" s="126" t="s">
        <v>95</v>
      </c>
      <c r="C66" s="358">
        <v>0</v>
      </c>
      <c r="D66" s="358">
        <v>0</v>
      </c>
      <c r="E66" s="358">
        <v>15411.26</v>
      </c>
      <c r="F66" s="358">
        <v>0</v>
      </c>
      <c r="G66" s="358">
        <v>0</v>
      </c>
      <c r="H66" s="126"/>
      <c r="I66" s="510"/>
      <c r="J66" s="510"/>
      <c r="K66" s="510"/>
      <c r="L66" s="126"/>
      <c r="M66" s="126"/>
    </row>
    <row r="67" spans="1:15">
      <c r="A67" s="375">
        <f t="shared" si="2"/>
        <v>38</v>
      </c>
      <c r="B67" s="126" t="s">
        <v>94</v>
      </c>
      <c r="C67" s="358">
        <v>0</v>
      </c>
      <c r="D67" s="358">
        <v>0</v>
      </c>
      <c r="E67" s="358">
        <v>15839.98</v>
      </c>
      <c r="F67" s="358">
        <v>0</v>
      </c>
      <c r="G67" s="358">
        <v>0</v>
      </c>
      <c r="H67" s="126"/>
      <c r="I67" s="510"/>
      <c r="J67" s="510"/>
      <c r="K67" s="510"/>
      <c r="L67" s="126"/>
      <c r="M67" s="126"/>
      <c r="N67" s="126"/>
      <c r="O67" s="126"/>
    </row>
    <row r="68" spans="1:15">
      <c r="A68" s="375">
        <f t="shared" si="2"/>
        <v>39</v>
      </c>
      <c r="B68" s="129" t="s">
        <v>19</v>
      </c>
      <c r="C68" s="133">
        <f>SUM(C56:C67)</f>
        <v>0</v>
      </c>
      <c r="D68" s="133">
        <f>SUM(D56:D67)</f>
        <v>0</v>
      </c>
      <c r="E68" s="133">
        <f>SUM(E56:E67)</f>
        <v>79992.510000000009</v>
      </c>
      <c r="F68" s="133">
        <f>SUM(F56:F67)</f>
        <v>0</v>
      </c>
      <c r="G68" s="133">
        <f>SUM(G56:G67)</f>
        <v>0</v>
      </c>
      <c r="H68" s="126"/>
      <c r="I68" s="126"/>
      <c r="J68" s="126"/>
      <c r="K68" s="510"/>
      <c r="L68" s="510"/>
      <c r="M68" s="510"/>
      <c r="N68" s="126"/>
      <c r="O68" s="126"/>
    </row>
    <row r="69" spans="1:15">
      <c r="A69" s="375">
        <f t="shared" si="2"/>
        <v>40</v>
      </c>
      <c r="B69" s="126"/>
      <c r="C69" s="126"/>
      <c r="D69" s="126"/>
      <c r="E69" s="126"/>
      <c r="F69" s="126"/>
      <c r="G69" s="126"/>
      <c r="H69" s="126"/>
      <c r="I69" s="126"/>
      <c r="J69" s="126"/>
      <c r="K69" s="510"/>
      <c r="L69" s="510"/>
      <c r="M69" s="510"/>
      <c r="N69" s="126"/>
      <c r="O69" s="126"/>
    </row>
    <row r="70" spans="1:15">
      <c r="A70" s="375">
        <f t="shared" si="2"/>
        <v>41</v>
      </c>
      <c r="B70" s="28" t="s">
        <v>64</v>
      </c>
      <c r="C70" s="29"/>
      <c r="D70" s="510"/>
      <c r="E70" s="510"/>
      <c r="F70" s="29"/>
      <c r="G70" s="29"/>
      <c r="H70" s="29"/>
      <c r="I70" s="29"/>
      <c r="J70" s="37"/>
      <c r="K70" s="400"/>
      <c r="L70" s="37"/>
      <c r="M70" s="510"/>
      <c r="N70" s="126"/>
      <c r="O70" s="126"/>
    </row>
    <row r="71" spans="1:15" ht="24" customHeight="1">
      <c r="A71" s="375"/>
      <c r="B71" s="28" t="s">
        <v>638</v>
      </c>
      <c r="C71" s="29"/>
      <c r="D71" s="510"/>
      <c r="E71" s="510"/>
      <c r="F71" s="29"/>
      <c r="G71" s="29"/>
      <c r="H71" s="29"/>
      <c r="I71" s="29"/>
      <c r="J71" s="29"/>
      <c r="K71" s="401"/>
      <c r="L71" s="29"/>
      <c r="M71" s="510"/>
      <c r="N71" s="126"/>
      <c r="O71" s="126"/>
    </row>
    <row r="72" spans="1:15" ht="16" thickBot="1">
      <c r="A72" s="375"/>
      <c r="B72" s="28"/>
      <c r="C72" s="29"/>
      <c r="D72" s="402"/>
      <c r="E72" s="402"/>
      <c r="F72" s="402"/>
      <c r="G72" s="402"/>
      <c r="H72" s="402"/>
      <c r="I72" s="402"/>
      <c r="J72" s="403" t="s">
        <v>56</v>
      </c>
      <c r="K72" s="401"/>
      <c r="L72" s="29"/>
      <c r="M72" s="510"/>
      <c r="N72" s="132"/>
      <c r="O72" s="132"/>
    </row>
    <row r="73" spans="1:15" ht="15.5">
      <c r="A73" s="375">
        <f>+A70+1</f>
        <v>42</v>
      </c>
      <c r="B73" s="28"/>
      <c r="C73" s="29"/>
      <c r="D73" s="402" t="s">
        <v>838</v>
      </c>
      <c r="E73" s="402"/>
      <c r="F73" s="402"/>
      <c r="G73" s="402"/>
      <c r="H73" s="402"/>
      <c r="I73" s="402"/>
      <c r="J73" s="431">
        <v>2714551</v>
      </c>
      <c r="K73" s="510"/>
      <c r="L73" s="510"/>
      <c r="M73" s="510"/>
      <c r="N73" s="126"/>
      <c r="O73" s="126"/>
    </row>
    <row r="74" spans="1:15" ht="15.5">
      <c r="A74" s="375"/>
      <c r="B74" s="28"/>
      <c r="C74" s="29"/>
      <c r="D74" s="402"/>
      <c r="E74" s="402"/>
      <c r="F74" s="402"/>
      <c r="G74" s="402"/>
      <c r="H74" s="402"/>
      <c r="I74" s="402"/>
      <c r="J74" s="379"/>
      <c r="K74" s="510"/>
      <c r="L74" s="510"/>
      <c r="M74" s="510"/>
      <c r="N74" s="126"/>
      <c r="O74" s="126"/>
    </row>
    <row r="75" spans="1:15" ht="15.5">
      <c r="A75" s="375">
        <f>+A73+1</f>
        <v>43</v>
      </c>
      <c r="B75" s="28"/>
      <c r="C75" s="29"/>
      <c r="D75" s="402" t="s">
        <v>450</v>
      </c>
      <c r="E75" s="402"/>
      <c r="F75" s="402"/>
      <c r="G75" s="402"/>
      <c r="H75" s="402"/>
      <c r="I75" s="404"/>
      <c r="J75" s="431">
        <v>0</v>
      </c>
      <c r="K75" s="510"/>
      <c r="L75" s="510"/>
      <c r="M75" s="510"/>
      <c r="N75" s="126"/>
      <c r="O75" s="126"/>
    </row>
    <row r="76" spans="1:15" ht="15.5">
      <c r="A76" s="375"/>
      <c r="B76" s="28"/>
      <c r="C76" s="29"/>
      <c r="D76" s="402"/>
      <c r="E76" s="402"/>
      <c r="F76" s="402"/>
      <c r="G76" s="402"/>
      <c r="H76" s="402"/>
      <c r="I76" s="402"/>
      <c r="J76" s="379"/>
      <c r="K76" s="510"/>
      <c r="L76" s="510"/>
      <c r="M76" s="510"/>
    </row>
    <row r="77" spans="1:15" ht="15.5">
      <c r="A77" s="375">
        <f>+A75+1</f>
        <v>44</v>
      </c>
      <c r="B77" s="28"/>
      <c r="C77" s="29"/>
      <c r="D77" s="402" t="s">
        <v>451</v>
      </c>
      <c r="E77" s="405"/>
      <c r="F77" s="402"/>
      <c r="G77" s="402"/>
      <c r="H77" s="402"/>
      <c r="I77" s="402"/>
      <c r="J77" s="431">
        <v>56488897</v>
      </c>
      <c r="K77" s="510"/>
      <c r="L77" s="510"/>
      <c r="M77" s="510"/>
    </row>
    <row r="78" spans="1:15" ht="15.5">
      <c r="A78" s="375">
        <f t="shared" si="2"/>
        <v>45</v>
      </c>
      <c r="B78" s="28"/>
      <c r="C78" s="29"/>
      <c r="D78" s="402" t="s">
        <v>481</v>
      </c>
      <c r="E78" s="402"/>
      <c r="F78" s="402"/>
      <c r="G78" s="402"/>
      <c r="H78" s="402"/>
      <c r="I78" s="402"/>
      <c r="J78" s="432">
        <v>0</v>
      </c>
      <c r="K78" s="510"/>
      <c r="L78" s="510"/>
      <c r="M78" s="510"/>
    </row>
    <row r="79" spans="1:15" ht="16" thickBot="1">
      <c r="A79" s="375">
        <f t="shared" si="2"/>
        <v>46</v>
      </c>
      <c r="B79" s="28"/>
      <c r="C79" s="29"/>
      <c r="D79" s="402" t="s">
        <v>452</v>
      </c>
      <c r="E79" s="402"/>
      <c r="F79" s="402"/>
      <c r="G79" s="402"/>
      <c r="H79" s="402"/>
      <c r="I79" s="402"/>
      <c r="J79" s="433">
        <v>0</v>
      </c>
      <c r="K79" s="510"/>
      <c r="L79" s="510"/>
      <c r="M79" s="510"/>
    </row>
    <row r="80" spans="1:15" ht="15.5">
      <c r="A80" s="375">
        <f t="shared" si="2"/>
        <v>47</v>
      </c>
      <c r="B80" s="28"/>
      <c r="C80" s="29"/>
      <c r="D80" s="402" t="s">
        <v>453</v>
      </c>
      <c r="E80" s="405" t="s">
        <v>678</v>
      </c>
      <c r="F80" s="405"/>
      <c r="G80" s="405"/>
      <c r="H80" s="406"/>
      <c r="I80" s="405"/>
      <c r="J80" s="379">
        <f>+J77-J78-J79</f>
        <v>56488897</v>
      </c>
      <c r="K80" s="510"/>
      <c r="L80" s="510"/>
      <c r="M80" s="510"/>
    </row>
    <row r="81" spans="1:13">
      <c r="A81" s="375"/>
      <c r="B81" s="28"/>
      <c r="C81" s="29"/>
      <c r="D81" s="510"/>
      <c r="E81" s="510"/>
      <c r="F81" s="510"/>
      <c r="G81" s="510"/>
      <c r="H81" s="510"/>
      <c r="I81" s="510"/>
      <c r="J81" s="18"/>
      <c r="K81" s="510"/>
      <c r="L81" s="510"/>
      <c r="M81" s="510"/>
    </row>
    <row r="82" spans="1:13">
      <c r="A82" s="375"/>
      <c r="B82" s="28"/>
      <c r="C82" s="29"/>
      <c r="D82" s="510"/>
      <c r="E82" s="510"/>
      <c r="G82" s="29"/>
      <c r="H82" s="29"/>
      <c r="I82" s="29"/>
      <c r="J82" s="29"/>
      <c r="K82" s="401"/>
      <c r="L82" s="29"/>
      <c r="M82" s="510"/>
    </row>
    <row r="83" spans="1:13">
      <c r="A83" s="375"/>
      <c r="B83" s="31"/>
      <c r="C83" s="29"/>
      <c r="D83" s="510"/>
      <c r="E83" s="510"/>
      <c r="F83" s="29"/>
      <c r="G83" s="29"/>
      <c r="H83" s="29"/>
      <c r="I83" s="32" t="s">
        <v>65</v>
      </c>
      <c r="J83" s="29"/>
      <c r="K83" s="29"/>
      <c r="L83" s="29"/>
      <c r="M83" s="510"/>
    </row>
    <row r="84" spans="1:13" ht="13.5" thickBot="1">
      <c r="A84" s="375"/>
      <c r="B84" s="31"/>
      <c r="C84" s="29"/>
      <c r="D84" s="510"/>
      <c r="E84" s="510"/>
      <c r="F84" s="33" t="s">
        <v>56</v>
      </c>
      <c r="G84" s="33" t="s">
        <v>66</v>
      </c>
      <c r="H84" s="29"/>
      <c r="I84" s="253"/>
      <c r="J84" s="29"/>
      <c r="K84" s="33" t="s">
        <v>67</v>
      </c>
      <c r="L84" s="29"/>
      <c r="M84" s="510"/>
    </row>
    <row r="85" spans="1:13">
      <c r="A85" s="375">
        <f>+A80+1</f>
        <v>48</v>
      </c>
      <c r="B85" s="28" t="s">
        <v>305</v>
      </c>
      <c r="C85" s="34" t="s">
        <v>502</v>
      </c>
      <c r="D85" s="510"/>
      <c r="E85" s="665"/>
      <c r="F85" s="445">
        <v>47192307.692307696</v>
      </c>
      <c r="G85" s="158">
        <f>IF(F$88=0,0,F85/F$88)</f>
        <v>0.40019645280788718</v>
      </c>
      <c r="H85" s="27"/>
      <c r="I85" s="720">
        <f>J73/F85</f>
        <v>5.7521048084759573E-2</v>
      </c>
      <c r="J85" s="27"/>
      <c r="K85" s="27">
        <f>G85*I85</f>
        <v>2.3019719405312694E-2</v>
      </c>
      <c r="L85" s="254" t="s">
        <v>68</v>
      </c>
      <c r="M85" s="510"/>
    </row>
    <row r="86" spans="1:13">
      <c r="A86" s="375">
        <f t="shared" si="2"/>
        <v>49</v>
      </c>
      <c r="B86" s="28" t="s">
        <v>142</v>
      </c>
      <c r="C86" s="36" t="s">
        <v>503</v>
      </c>
      <c r="D86" s="510"/>
      <c r="E86" s="510"/>
      <c r="F86" s="445">
        <v>0</v>
      </c>
      <c r="G86" s="158">
        <f>IF(F$88=0,0,F86/F$88)</f>
        <v>0</v>
      </c>
      <c r="H86" s="27"/>
      <c r="I86" s="158">
        <v>0</v>
      </c>
      <c r="J86" s="27"/>
      <c r="K86" s="27">
        <f>G86*I86</f>
        <v>0</v>
      </c>
      <c r="L86" s="29"/>
      <c r="M86" s="510"/>
    </row>
    <row r="87" spans="1:13" ht="13.5" thickBot="1">
      <c r="A87" s="375">
        <f t="shared" si="2"/>
        <v>50</v>
      </c>
      <c r="B87" s="28" t="s">
        <v>414</v>
      </c>
      <c r="C87" s="36" t="s">
        <v>504</v>
      </c>
      <c r="D87" s="510"/>
      <c r="E87" s="664" t="s">
        <v>843</v>
      </c>
      <c r="F87" s="629">
        <v>70730545.849230781</v>
      </c>
      <c r="G87" s="158">
        <f>IF(F$88=0,0,F87/F$88)</f>
        <v>0.59980354719211282</v>
      </c>
      <c r="H87" s="35"/>
      <c r="I87" s="632">
        <v>0.115</v>
      </c>
      <c r="J87" s="27"/>
      <c r="K87" s="47">
        <f>G87*I87</f>
        <v>6.8977407927092976E-2</v>
      </c>
      <c r="L87" s="29"/>
      <c r="M87" s="510"/>
    </row>
    <row r="88" spans="1:13">
      <c r="A88" s="375">
        <f t="shared" si="2"/>
        <v>51</v>
      </c>
      <c r="B88" s="31" t="s">
        <v>293</v>
      </c>
      <c r="C88" s="36" t="s">
        <v>797</v>
      </c>
      <c r="D88" s="510"/>
      <c r="E88" s="510"/>
      <c r="F88" s="255">
        <f>SUM(F85:F87)</f>
        <v>117922853.54153848</v>
      </c>
      <c r="G88" s="27" t="s">
        <v>8</v>
      </c>
      <c r="H88" s="29"/>
      <c r="I88" s="158"/>
      <c r="J88" s="27"/>
      <c r="K88" s="27">
        <f>SUM(K85:K87)</f>
        <v>9.199712733240567E-2</v>
      </c>
      <c r="L88" s="254" t="s">
        <v>69</v>
      </c>
      <c r="M88" s="510"/>
    </row>
    <row r="89" spans="1:13">
      <c r="A89" s="375"/>
      <c r="B89" s="510"/>
      <c r="C89" s="510"/>
      <c r="D89" s="510"/>
      <c r="E89" s="510"/>
      <c r="F89" s="510"/>
      <c r="G89" s="27"/>
      <c r="H89" s="510"/>
      <c r="I89" s="510"/>
      <c r="J89" s="510"/>
      <c r="K89" s="510"/>
      <c r="L89" s="510"/>
      <c r="M89" s="510"/>
    </row>
    <row r="90" spans="1:13">
      <c r="A90" s="510" t="s">
        <v>501</v>
      </c>
      <c r="B90" s="510"/>
      <c r="C90" s="510"/>
      <c r="D90" s="510"/>
      <c r="E90" s="510"/>
      <c r="F90" s="510"/>
      <c r="G90" s="510"/>
      <c r="H90" s="510"/>
      <c r="I90" s="510"/>
      <c r="J90" s="510"/>
      <c r="K90" s="510"/>
      <c r="L90" s="510"/>
      <c r="M90" s="510"/>
    </row>
    <row r="91" spans="1:13">
      <c r="A91" s="376" t="s">
        <v>73</v>
      </c>
      <c r="B91" s="297" t="s">
        <v>839</v>
      </c>
      <c r="C91" s="297"/>
      <c r="D91" s="297"/>
      <c r="E91" s="297"/>
      <c r="F91" s="297"/>
      <c r="G91" s="297"/>
      <c r="H91" s="297"/>
      <c r="I91" s="297"/>
      <c r="J91" s="297"/>
      <c r="K91" s="297"/>
      <c r="L91" s="297"/>
      <c r="M91" s="297"/>
    </row>
    <row r="92" spans="1:13" s="664" customFormat="1">
      <c r="A92" s="666"/>
      <c r="B92" s="668" t="s">
        <v>836</v>
      </c>
      <c r="C92" s="665"/>
      <c r="D92" s="665"/>
      <c r="E92" s="665"/>
      <c r="F92" s="665"/>
      <c r="G92" s="665"/>
      <c r="H92" s="665"/>
      <c r="I92" s="665"/>
      <c r="J92" s="665"/>
      <c r="K92" s="665"/>
      <c r="L92" s="665"/>
      <c r="M92" s="665"/>
    </row>
    <row r="93" spans="1:13">
      <c r="A93" s="376" t="s">
        <v>74</v>
      </c>
      <c r="B93" s="297" t="s">
        <v>679</v>
      </c>
      <c r="C93" s="297"/>
      <c r="D93" s="297"/>
      <c r="E93" s="297"/>
      <c r="F93" s="297"/>
      <c r="G93" s="297"/>
      <c r="H93" s="297"/>
      <c r="I93" s="297"/>
      <c r="J93" s="297"/>
      <c r="K93" s="297"/>
      <c r="L93" s="297"/>
      <c r="M93" s="297"/>
    </row>
    <row r="94" spans="1:13">
      <c r="A94" s="376" t="s">
        <v>75</v>
      </c>
      <c r="B94" s="297" t="s">
        <v>680</v>
      </c>
      <c r="C94" s="297"/>
      <c r="D94" s="297"/>
      <c r="E94" s="297"/>
      <c r="F94" s="297"/>
      <c r="G94" s="297"/>
      <c r="H94" s="297"/>
      <c r="I94" s="297"/>
      <c r="J94" s="297"/>
      <c r="K94" s="297"/>
      <c r="L94" s="297"/>
      <c r="M94" s="297"/>
    </row>
    <row r="95" spans="1:13">
      <c r="A95" s="359"/>
      <c r="B95" s="753" t="s">
        <v>237</v>
      </c>
      <c r="C95" s="753"/>
      <c r="D95" s="753"/>
      <c r="E95" s="753"/>
      <c r="F95" s="753"/>
      <c r="G95" s="753"/>
      <c r="H95" s="753"/>
      <c r="I95" s="753"/>
      <c r="J95" s="753"/>
      <c r="K95" s="753"/>
    </row>
    <row r="96" spans="1:13">
      <c r="A96" s="359"/>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1">
    <mergeCell ref="B95:K95"/>
  </mergeCells>
  <phoneticPr fontId="0" type="noConversion"/>
  <pageMargins left="0.25" right="0.25" top="0.75" bottom="0.75" header="0.3" footer="0.3"/>
  <pageSetup scale="62" fitToHeight="0" orientation="landscape" r:id="rId2"/>
  <rowBreaks count="1" manualBreakCount="1">
    <brk id="45" max="12" man="1"/>
  </rowBreaks>
  <customProperties>
    <customPr name="_pios_id" r:id="rId3"/>
    <customPr name="CofWorksheetType" r:id="rId4"/>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AA70"/>
  <sheetViews>
    <sheetView zoomScale="85" zoomScaleNormal="85" zoomScaleSheetLayoutView="100" workbookViewId="0">
      <selection activeCell="K4" sqref="K4"/>
    </sheetView>
  </sheetViews>
  <sheetFormatPr defaultColWidth="8.765625" defaultRowHeight="13"/>
  <cols>
    <col min="1" max="1" width="4" style="15" customWidth="1"/>
    <col min="2" max="2" width="12" style="15" bestFit="1" customWidth="1"/>
    <col min="3" max="3" width="8.765625" style="15"/>
    <col min="4" max="6" width="7.765625" style="15" customWidth="1"/>
    <col min="7" max="7" width="8.23046875" style="15" customWidth="1"/>
    <col min="8" max="16" width="7.765625" style="15" customWidth="1"/>
    <col min="17" max="17" width="10.765625" style="15" bestFit="1" customWidth="1"/>
    <col min="18" max="16384" width="8.765625" style="15"/>
  </cols>
  <sheetData>
    <row r="1" spans="1:27">
      <c r="I1" s="20" t="s">
        <v>235</v>
      </c>
      <c r="Q1" s="305" t="s">
        <v>676</v>
      </c>
    </row>
    <row r="2" spans="1:27">
      <c r="I2" s="303" t="s">
        <v>641</v>
      </c>
    </row>
    <row r="3" spans="1:27">
      <c r="I3" s="650" t="str">
        <f>'Attachment H'!$D$5</f>
        <v>NextEra Energy Transmission MidAtlantic, Inc.</v>
      </c>
    </row>
    <row r="4" spans="1:27" s="560" customFormat="1">
      <c r="I4" s="595"/>
    </row>
    <row r="5" spans="1:27" s="560" customFormat="1">
      <c r="I5" s="595"/>
    </row>
    <row r="6" spans="1:27" ht="15.5">
      <c r="E6" s="636" t="s">
        <v>782</v>
      </c>
      <c r="F6" s="637" t="s">
        <v>783</v>
      </c>
      <c r="G6" s="638" t="s">
        <v>784</v>
      </c>
      <c r="H6" s="637" t="s">
        <v>785</v>
      </c>
    </row>
    <row r="7" spans="1:27" ht="51">
      <c r="A7" s="410"/>
      <c r="B7" s="309"/>
      <c r="C7" s="306" t="s">
        <v>639</v>
      </c>
      <c r="D7" s="306"/>
      <c r="E7" s="639" t="s">
        <v>786</v>
      </c>
      <c r="F7" s="639" t="s">
        <v>791</v>
      </c>
      <c r="G7" s="639" t="s">
        <v>824</v>
      </c>
      <c r="H7" s="639" t="s">
        <v>787</v>
      </c>
      <c r="R7" s="423"/>
      <c r="S7" s="423"/>
      <c r="T7" s="423"/>
      <c r="U7" s="423"/>
      <c r="V7" s="423"/>
      <c r="W7" s="423"/>
      <c r="X7" s="423"/>
      <c r="Y7" s="423"/>
      <c r="Z7" s="423"/>
      <c r="AA7" s="423"/>
    </row>
    <row r="8" spans="1:27" ht="15.5">
      <c r="A8" s="410">
        <v>1</v>
      </c>
      <c r="B8" s="723">
        <v>2024</v>
      </c>
      <c r="C8" s="308" t="s">
        <v>462</v>
      </c>
      <c r="D8" s="545"/>
      <c r="E8" s="640">
        <v>8.5000000000000006E-2</v>
      </c>
      <c r="F8" s="640"/>
      <c r="G8" s="733">
        <f>IF(F8&gt;0,MIN(E8:F8),E8)</f>
        <v>8.5000000000000006E-2</v>
      </c>
      <c r="H8" s="733">
        <f t="shared" ref="H8:H14" si="0">E8</f>
        <v>8.5000000000000006E-2</v>
      </c>
      <c r="R8" s="641"/>
      <c r="S8" s="642"/>
      <c r="T8" s="642"/>
      <c r="U8" s="642"/>
      <c r="V8" s="643"/>
      <c r="W8" s="644"/>
      <c r="X8" s="645"/>
      <c r="Y8" s="644"/>
      <c r="Z8" s="642"/>
      <c r="AA8" s="423"/>
    </row>
    <row r="9" spans="1:27" ht="15.5">
      <c r="A9" s="410">
        <v>2</v>
      </c>
      <c r="B9" s="723">
        <v>2024</v>
      </c>
      <c r="C9" s="308" t="s">
        <v>460</v>
      </c>
      <c r="D9" s="545"/>
      <c r="E9" s="640">
        <v>8.5000000000000006E-2</v>
      </c>
      <c r="F9" s="640"/>
      <c r="G9" s="733">
        <f t="shared" ref="G9:G14" si="1">IF(F9&gt;0,MIN(E9:F9),E9)</f>
        <v>8.5000000000000006E-2</v>
      </c>
      <c r="H9" s="733">
        <f t="shared" si="0"/>
        <v>8.5000000000000006E-2</v>
      </c>
      <c r="R9" s="641"/>
      <c r="S9" s="642"/>
      <c r="T9" s="641"/>
      <c r="U9" s="641"/>
      <c r="V9" s="646"/>
      <c r="W9" s="646"/>
      <c r="X9" s="646"/>
      <c r="Y9" s="646"/>
      <c r="Z9" s="646"/>
      <c r="AA9" s="423"/>
    </row>
    <row r="10" spans="1:27" ht="15.5">
      <c r="A10" s="410">
        <v>3</v>
      </c>
      <c r="B10" s="723">
        <v>2024</v>
      </c>
      <c r="C10" s="308" t="s">
        <v>461</v>
      </c>
      <c r="D10" s="545"/>
      <c r="E10" s="640">
        <v>8.5000000000000006E-2</v>
      </c>
      <c r="F10" s="640"/>
      <c r="G10" s="733">
        <f t="shared" si="1"/>
        <v>8.5000000000000006E-2</v>
      </c>
      <c r="H10" s="733">
        <f t="shared" si="0"/>
        <v>8.5000000000000006E-2</v>
      </c>
      <c r="R10" s="641"/>
      <c r="S10" s="642"/>
      <c r="T10" s="641"/>
      <c r="U10" s="641"/>
      <c r="V10" s="647"/>
      <c r="W10" s="647"/>
      <c r="X10" s="648"/>
      <c r="Y10" s="648"/>
      <c r="Z10" s="648"/>
      <c r="AA10" s="423"/>
    </row>
    <row r="11" spans="1:27" ht="15.5">
      <c r="A11" s="410">
        <v>4</v>
      </c>
      <c r="B11" s="723">
        <v>2024</v>
      </c>
      <c r="C11" s="308" t="s">
        <v>801</v>
      </c>
      <c r="D11" s="545"/>
      <c r="E11" s="640">
        <v>8.5000000000000006E-2</v>
      </c>
      <c r="F11" s="640"/>
      <c r="G11" s="733">
        <f t="shared" si="1"/>
        <v>8.5000000000000006E-2</v>
      </c>
      <c r="H11" s="733">
        <f t="shared" si="0"/>
        <v>8.5000000000000006E-2</v>
      </c>
      <c r="R11" s="641"/>
      <c r="S11" s="642"/>
      <c r="T11" s="641"/>
      <c r="U11" s="641"/>
      <c r="V11" s="647"/>
      <c r="W11" s="647"/>
      <c r="X11" s="648"/>
      <c r="Y11" s="648"/>
      <c r="Z11" s="648"/>
      <c r="AA11" s="423"/>
    </row>
    <row r="12" spans="1:27" ht="15.75" customHeight="1">
      <c r="A12" s="410">
        <v>5</v>
      </c>
      <c r="B12" s="723">
        <v>2025</v>
      </c>
      <c r="C12" s="308" t="s">
        <v>462</v>
      </c>
      <c r="D12" s="545"/>
      <c r="E12" s="640">
        <v>8.0399999999999999E-2</v>
      </c>
      <c r="F12" s="640"/>
      <c r="G12" s="733">
        <f t="shared" si="1"/>
        <v>8.0399999999999999E-2</v>
      </c>
      <c r="H12" s="733">
        <f t="shared" si="0"/>
        <v>8.0399999999999999E-2</v>
      </c>
      <c r="R12" s="641"/>
      <c r="S12" s="642"/>
      <c r="T12" s="641"/>
      <c r="U12" s="641"/>
      <c r="V12" s="647"/>
      <c r="W12" s="647"/>
      <c r="X12" s="648"/>
      <c r="Y12" s="648"/>
      <c r="Z12" s="648"/>
      <c r="AA12" s="423"/>
    </row>
    <row r="13" spans="1:27" ht="15.5">
      <c r="A13" s="410">
        <v>6</v>
      </c>
      <c r="B13" s="723">
        <v>2025</v>
      </c>
      <c r="C13" s="308" t="s">
        <v>460</v>
      </c>
      <c r="D13" s="545"/>
      <c r="E13" s="640">
        <v>7.5499999999999998E-2</v>
      </c>
      <c r="F13" s="640"/>
      <c r="G13" s="733">
        <f t="shared" si="1"/>
        <v>7.5499999999999998E-2</v>
      </c>
      <c r="H13" s="733">
        <f t="shared" si="0"/>
        <v>7.5499999999999998E-2</v>
      </c>
      <c r="R13" s="641"/>
      <c r="S13" s="642"/>
      <c r="T13" s="641"/>
      <c r="U13" s="641"/>
      <c r="V13" s="647"/>
      <c r="W13" s="647"/>
      <c r="X13" s="648"/>
      <c r="Y13" s="648"/>
      <c r="Z13" s="648"/>
      <c r="AA13" s="423"/>
    </row>
    <row r="14" spans="1:27" ht="15.5">
      <c r="A14" s="410">
        <v>7</v>
      </c>
      <c r="B14" s="723">
        <v>2025</v>
      </c>
      <c r="C14" s="308" t="s">
        <v>461</v>
      </c>
      <c r="D14" s="545"/>
      <c r="E14" s="640">
        <v>7.5499999999999998E-2</v>
      </c>
      <c r="F14" s="640"/>
      <c r="G14" s="733">
        <f t="shared" si="1"/>
        <v>7.5499999999999998E-2</v>
      </c>
      <c r="H14" s="733">
        <f t="shared" si="0"/>
        <v>7.5499999999999998E-2</v>
      </c>
      <c r="R14" s="641"/>
      <c r="S14" s="642"/>
      <c r="T14" s="642"/>
      <c r="U14" s="642"/>
      <c r="V14" s="642"/>
      <c r="W14" s="642"/>
      <c r="X14" s="642"/>
      <c r="Y14" s="642"/>
      <c r="Z14" s="642"/>
      <c r="AA14" s="423"/>
    </row>
    <row r="15" spans="1:27" ht="15.5">
      <c r="A15" s="410"/>
      <c r="B15" s="307"/>
      <c r="C15" s="307"/>
      <c r="D15" s="434"/>
      <c r="E15" s="640"/>
      <c r="F15" s="640"/>
      <c r="G15" s="734"/>
      <c r="H15" s="734"/>
      <c r="R15" s="641"/>
      <c r="S15" s="642"/>
      <c r="T15" s="642"/>
      <c r="U15" s="642"/>
      <c r="V15" s="642"/>
      <c r="W15" s="642"/>
      <c r="X15" s="642"/>
      <c r="Y15" s="642"/>
      <c r="Z15" s="642"/>
      <c r="AA15" s="423"/>
    </row>
    <row r="16" spans="1:27" ht="15.5">
      <c r="A16" s="410"/>
      <c r="B16" s="307"/>
      <c r="C16" s="310"/>
      <c r="D16" s="435"/>
      <c r="E16" s="435"/>
      <c r="F16" s="434"/>
      <c r="G16" s="434"/>
      <c r="H16" s="434"/>
      <c r="R16" s="641"/>
      <c r="S16" s="642"/>
      <c r="T16" s="642"/>
      <c r="U16" s="642"/>
      <c r="V16" s="649"/>
      <c r="W16" s="648"/>
      <c r="X16" s="642"/>
      <c r="Y16" s="642"/>
      <c r="Z16" s="642"/>
      <c r="AA16" s="423"/>
    </row>
    <row r="17" spans="1:27" ht="15.5">
      <c r="A17" s="410">
        <v>8</v>
      </c>
      <c r="B17" s="411" t="s">
        <v>789</v>
      </c>
      <c r="C17" s="311"/>
      <c r="D17" s="435"/>
      <c r="E17" s="434"/>
      <c r="F17" s="434"/>
      <c r="G17" s="735">
        <f>AVERAGE(G8:G14)</f>
        <v>8.1628571428571425E-2</v>
      </c>
      <c r="H17" s="735">
        <f>AVERAGE(H8:H14)</f>
        <v>8.1628571428571425E-2</v>
      </c>
      <c r="R17" s="641"/>
      <c r="S17" s="642"/>
      <c r="T17" s="642"/>
      <c r="U17" s="642"/>
      <c r="V17" s="649"/>
      <c r="W17" s="648"/>
      <c r="X17" s="642"/>
      <c r="Y17" s="642"/>
      <c r="Z17" s="642"/>
      <c r="AA17" s="423"/>
    </row>
    <row r="18" spans="1:27" ht="15.5">
      <c r="A18" s="307"/>
      <c r="B18" s="307"/>
      <c r="C18" s="311"/>
      <c r="D18" s="435"/>
      <c r="E18" s="435"/>
      <c r="F18" s="434"/>
      <c r="G18" s="434"/>
      <c r="H18" s="434"/>
      <c r="R18" s="641"/>
      <c r="S18" s="642"/>
      <c r="T18" s="642"/>
      <c r="U18" s="642"/>
      <c r="V18" s="642"/>
      <c r="W18" s="642"/>
      <c r="X18" s="642"/>
      <c r="Y18" s="642"/>
      <c r="Z18" s="642"/>
      <c r="AA18" s="423"/>
    </row>
    <row r="19" spans="1:27" ht="15.5">
      <c r="A19" s="307" t="s">
        <v>640</v>
      </c>
      <c r="B19" s="307"/>
      <c r="C19" s="307"/>
      <c r="D19" s="307"/>
      <c r="E19" s="307"/>
      <c r="F19" s="307"/>
      <c r="G19" s="307"/>
      <c r="H19" s="307"/>
      <c r="R19" s="641"/>
      <c r="S19" s="642"/>
      <c r="T19" s="642"/>
      <c r="U19" s="642"/>
      <c r="V19" s="642"/>
      <c r="W19" s="642"/>
      <c r="X19" s="642"/>
      <c r="Y19" s="642"/>
      <c r="Z19" s="642"/>
      <c r="AA19" s="423"/>
    </row>
    <row r="20" spans="1:27" ht="15.5">
      <c r="A20" s="307"/>
      <c r="B20" s="635" t="s">
        <v>788</v>
      </c>
      <c r="C20" s="307"/>
      <c r="D20" s="307"/>
      <c r="E20" s="307"/>
      <c r="F20" s="307"/>
      <c r="G20" s="307"/>
      <c r="H20" s="307"/>
      <c r="R20" s="641"/>
      <c r="S20" s="641"/>
      <c r="T20" s="423"/>
      <c r="U20" s="642"/>
      <c r="V20" s="642"/>
      <c r="W20" s="642"/>
      <c r="X20" s="642"/>
      <c r="Y20" s="642"/>
      <c r="Z20" s="642"/>
      <c r="AA20" s="423"/>
    </row>
    <row r="21" spans="1:27" ht="15.5">
      <c r="A21" s="307"/>
      <c r="B21" s="635" t="s">
        <v>790</v>
      </c>
      <c r="C21" s="307"/>
      <c r="D21" s="307"/>
      <c r="E21" s="307"/>
      <c r="F21" s="307"/>
      <c r="G21" s="307"/>
      <c r="H21" s="307"/>
      <c r="R21" s="634"/>
      <c r="S21" s="635"/>
      <c r="U21" s="635"/>
      <c r="V21" s="635"/>
      <c r="W21" s="635"/>
      <c r="X21" s="635"/>
      <c r="Y21" s="635"/>
      <c r="Z21" s="635"/>
    </row>
    <row r="22" spans="1:27" s="560" customFormat="1" ht="15.5">
      <c r="A22" s="307"/>
      <c r="B22" s="635" t="s">
        <v>792</v>
      </c>
      <c r="C22" s="307"/>
      <c r="D22" s="307"/>
      <c r="E22" s="307"/>
      <c r="F22" s="307"/>
      <c r="G22" s="307"/>
      <c r="H22" s="307"/>
      <c r="R22" s="634"/>
      <c r="S22" s="635"/>
      <c r="T22" s="635"/>
      <c r="U22" s="635"/>
      <c r="V22" s="635"/>
      <c r="W22" s="635"/>
      <c r="X22" s="635"/>
      <c r="Y22" s="635"/>
      <c r="Z22" s="635"/>
    </row>
    <row r="23" spans="1:27" s="560" customFormat="1" ht="15.5">
      <c r="A23" s="307"/>
      <c r="B23" s="307"/>
      <c r="C23" s="307"/>
      <c r="D23" s="307"/>
      <c r="E23" s="307"/>
      <c r="F23" s="307"/>
      <c r="G23" s="307"/>
      <c r="H23" s="307"/>
    </row>
    <row r="24" spans="1:27">
      <c r="A24" s="517"/>
      <c r="B24" s="296"/>
      <c r="C24" s="296"/>
      <c r="D24" s="790"/>
      <c r="E24" s="790"/>
      <c r="F24" s="299"/>
      <c r="G24" s="299"/>
      <c r="H24" s="562"/>
      <c r="I24" s="299"/>
      <c r="J24" s="299"/>
      <c r="K24" s="299"/>
      <c r="L24" s="299"/>
    </row>
    <row r="25" spans="1:27">
      <c r="A25" s="517">
        <v>9</v>
      </c>
      <c r="B25" s="296" t="s">
        <v>92</v>
      </c>
      <c r="C25" s="296"/>
      <c r="D25" s="790"/>
      <c r="E25" s="790"/>
      <c r="F25" s="790"/>
      <c r="G25" s="790"/>
      <c r="H25" s="562"/>
      <c r="I25" s="790"/>
      <c r="J25" s="790"/>
      <c r="K25" s="790"/>
      <c r="L25" s="790"/>
    </row>
    <row r="26" spans="1:27">
      <c r="A26" s="517">
        <v>10</v>
      </c>
      <c r="B26" s="722">
        <v>2024</v>
      </c>
      <c r="C26" s="296"/>
      <c r="D26" s="299"/>
      <c r="E26" s="299"/>
      <c r="F26" s="300"/>
      <c r="G26" s="299"/>
      <c r="H26" s="299"/>
      <c r="I26" s="299"/>
      <c r="J26" s="299"/>
      <c r="K26" s="299"/>
      <c r="L26" s="299"/>
    </row>
    <row r="27" spans="1:27">
      <c r="A27" s="408"/>
      <c r="B27" s="470" t="s">
        <v>73</v>
      </c>
      <c r="C27" s="470" t="s">
        <v>74</v>
      </c>
      <c r="D27" s="571" t="s">
        <v>75</v>
      </c>
      <c r="E27" s="572" t="s">
        <v>76</v>
      </c>
      <c r="F27" s="572" t="s">
        <v>77</v>
      </c>
      <c r="G27" s="572" t="s">
        <v>78</v>
      </c>
      <c r="H27" s="572" t="s">
        <v>79</v>
      </c>
      <c r="I27" s="572" t="s">
        <v>81</v>
      </c>
      <c r="J27" s="572" t="s">
        <v>82</v>
      </c>
      <c r="K27" s="572" t="s">
        <v>83</v>
      </c>
      <c r="L27" s="572" t="s">
        <v>120</v>
      </c>
      <c r="M27" s="573" t="s">
        <v>649</v>
      </c>
      <c r="N27" s="573" t="s">
        <v>150</v>
      </c>
      <c r="O27" s="574" t="s">
        <v>642</v>
      </c>
      <c r="P27" s="558" t="s">
        <v>153</v>
      </c>
      <c r="Q27" s="559" t="s">
        <v>154</v>
      </c>
    </row>
    <row r="28" spans="1:27">
      <c r="A28" s="517"/>
      <c r="B28" s="468"/>
      <c r="C28" s="465"/>
      <c r="D28" s="561"/>
      <c r="E28" s="562"/>
      <c r="F28" s="562"/>
      <c r="G28" s="408"/>
      <c r="H28" s="562"/>
      <c r="I28" s="299"/>
      <c r="J28" s="562"/>
      <c r="K28" s="299"/>
      <c r="L28" s="299"/>
      <c r="M28" s="455"/>
      <c r="N28" s="455"/>
      <c r="O28" s="566"/>
      <c r="P28" s="578"/>
      <c r="Q28" s="579"/>
    </row>
    <row r="29" spans="1:27">
      <c r="A29" s="517"/>
      <c r="B29" s="469"/>
      <c r="C29" s="471"/>
      <c r="D29" s="561"/>
      <c r="E29" s="562"/>
      <c r="F29" s="562"/>
      <c r="G29" s="562"/>
      <c r="H29" s="562"/>
      <c r="I29" s="562"/>
      <c r="J29" s="562"/>
      <c r="K29" s="562"/>
      <c r="L29" s="562"/>
      <c r="M29" s="564"/>
      <c r="N29" s="564"/>
      <c r="O29" s="520"/>
      <c r="P29" s="519"/>
      <c r="Q29" s="471"/>
    </row>
    <row r="30" spans="1:27">
      <c r="A30" s="517"/>
      <c r="B30" s="471" t="s">
        <v>547</v>
      </c>
      <c r="C30" s="471"/>
      <c r="D30" s="789" t="s">
        <v>650</v>
      </c>
      <c r="E30" s="790"/>
      <c r="F30" s="790"/>
      <c r="G30" s="790"/>
      <c r="H30" s="790"/>
      <c r="I30" s="790"/>
      <c r="J30" s="790"/>
      <c r="K30" s="790"/>
      <c r="L30" s="790"/>
      <c r="M30" s="790"/>
      <c r="N30" s="790"/>
      <c r="O30" s="791"/>
      <c r="P30" s="519" t="s">
        <v>442</v>
      </c>
      <c r="Q30" s="471" t="s">
        <v>442</v>
      </c>
    </row>
    <row r="31" spans="1:27">
      <c r="A31" s="517"/>
      <c r="B31" s="467" t="s">
        <v>539</v>
      </c>
      <c r="C31" s="467" t="s">
        <v>540</v>
      </c>
      <c r="D31" s="589" t="s">
        <v>101</v>
      </c>
      <c r="E31" s="590" t="s">
        <v>100</v>
      </c>
      <c r="F31" s="591" t="s">
        <v>99</v>
      </c>
      <c r="G31" s="591" t="s">
        <v>91</v>
      </c>
      <c r="H31" s="590" t="s">
        <v>90</v>
      </c>
      <c r="I31" s="590" t="s">
        <v>111</v>
      </c>
      <c r="J31" s="590" t="s">
        <v>98</v>
      </c>
      <c r="K31" s="590" t="s">
        <v>97</v>
      </c>
      <c r="L31" s="590" t="s">
        <v>96</v>
      </c>
      <c r="M31" s="592" t="s">
        <v>102</v>
      </c>
      <c r="N31" s="592" t="s">
        <v>95</v>
      </c>
      <c r="O31" s="587" t="s">
        <v>94</v>
      </c>
      <c r="P31" s="586" t="s">
        <v>651</v>
      </c>
      <c r="Q31" s="467" t="s">
        <v>612</v>
      </c>
    </row>
    <row r="32" spans="1:27">
      <c r="A32" s="517">
        <v>11</v>
      </c>
      <c r="B32" s="490" t="s">
        <v>447</v>
      </c>
      <c r="C32" s="490" t="s">
        <v>841</v>
      </c>
      <c r="D32" s="525"/>
      <c r="E32" s="491"/>
      <c r="F32" s="491"/>
      <c r="G32" s="491"/>
      <c r="H32" s="491"/>
      <c r="I32" s="565"/>
      <c r="J32" s="565"/>
      <c r="K32" s="565"/>
      <c r="L32" s="565"/>
      <c r="M32" s="547"/>
      <c r="N32" s="547"/>
      <c r="O32" s="567"/>
      <c r="P32" s="575"/>
      <c r="Q32" s="580"/>
    </row>
    <row r="33" spans="1:17">
      <c r="A33" s="517" t="s">
        <v>646</v>
      </c>
      <c r="B33" s="490"/>
      <c r="C33" s="490"/>
      <c r="D33" s="525"/>
      <c r="E33" s="491"/>
      <c r="F33" s="491"/>
      <c r="G33" s="491"/>
      <c r="H33" s="491"/>
      <c r="I33" s="491"/>
      <c r="J33" s="491"/>
      <c r="K33" s="565"/>
      <c r="L33" s="565"/>
      <c r="M33" s="547"/>
      <c r="N33" s="547"/>
      <c r="O33" s="567"/>
      <c r="P33" s="576">
        <f>+H17</f>
        <v>8.1628571428571425E-2</v>
      </c>
      <c r="Q33" s="593">
        <f>+P33*(D33+E33*0.91667+F33*0.83333+G33*0.75+H33*0.66667+I33*7/12+J33*6/12+K33*5/12+L33*4/12+M33*3/12+N33*2/12+O33*1/12)+P33*1.5*SUM(D33:O33)</f>
        <v>0</v>
      </c>
    </row>
    <row r="34" spans="1:17">
      <c r="A34" s="517" t="s">
        <v>647</v>
      </c>
      <c r="B34" s="490"/>
      <c r="C34" s="490"/>
      <c r="D34" s="525"/>
      <c r="E34" s="491"/>
      <c r="F34" s="491"/>
      <c r="G34" s="491"/>
      <c r="H34" s="491"/>
      <c r="I34" s="491"/>
      <c r="J34" s="491"/>
      <c r="K34" s="565"/>
      <c r="L34" s="565"/>
      <c r="M34" s="547"/>
      <c r="N34" s="547"/>
      <c r="O34" s="567"/>
      <c r="P34" s="576">
        <f>+P33</f>
        <v>8.1628571428571425E-2</v>
      </c>
      <c r="Q34" s="593">
        <f t="shared" ref="Q34:Q51" si="2">+P34*(D34+E34*0.91667+F34*0.83333+G34*0.75+H34*0.66667+I34*7/12+J34*6/12+K34*5/12+L34*4/12+M34*3/12+N34*2/12+O34*1/12)+P34*1.5*SUM(D34:O34)</f>
        <v>0</v>
      </c>
    </row>
    <row r="35" spans="1:17">
      <c r="A35" s="517" t="s">
        <v>648</v>
      </c>
      <c r="B35" s="490"/>
      <c r="C35" s="490"/>
      <c r="D35" s="525"/>
      <c r="E35" s="491"/>
      <c r="F35" s="491"/>
      <c r="G35" s="491"/>
      <c r="H35" s="491"/>
      <c r="I35" s="491"/>
      <c r="J35" s="491"/>
      <c r="K35" s="565"/>
      <c r="L35" s="565"/>
      <c r="M35" s="547"/>
      <c r="N35" s="547"/>
      <c r="O35" s="567"/>
      <c r="P35" s="576">
        <f t="shared" ref="P35:P51" si="3">+P34</f>
        <v>8.1628571428571425E-2</v>
      </c>
      <c r="Q35" s="593">
        <f t="shared" si="2"/>
        <v>0</v>
      </c>
    </row>
    <row r="36" spans="1:17">
      <c r="A36" s="517" t="s">
        <v>441</v>
      </c>
      <c r="B36" s="490"/>
      <c r="C36" s="490"/>
      <c r="D36" s="525"/>
      <c r="E36" s="491"/>
      <c r="F36" s="491"/>
      <c r="G36" s="491"/>
      <c r="H36" s="491"/>
      <c r="I36" s="491"/>
      <c r="J36" s="491"/>
      <c r="K36" s="565"/>
      <c r="L36" s="565"/>
      <c r="M36" s="547"/>
      <c r="N36" s="547"/>
      <c r="O36" s="567"/>
      <c r="P36" s="576">
        <f t="shared" si="3"/>
        <v>8.1628571428571425E-2</v>
      </c>
      <c r="Q36" s="593">
        <f t="shared" si="2"/>
        <v>0</v>
      </c>
    </row>
    <row r="37" spans="1:17">
      <c r="A37" s="517"/>
      <c r="B37" s="490"/>
      <c r="C37" s="490"/>
      <c r="D37" s="525"/>
      <c r="E37" s="491"/>
      <c r="F37" s="491"/>
      <c r="G37" s="491"/>
      <c r="H37" s="491"/>
      <c r="I37" s="491"/>
      <c r="J37" s="491"/>
      <c r="K37" s="565"/>
      <c r="L37" s="565"/>
      <c r="M37" s="547"/>
      <c r="N37" s="547"/>
      <c r="O37" s="567"/>
      <c r="P37" s="576">
        <f t="shared" si="3"/>
        <v>8.1628571428571425E-2</v>
      </c>
      <c r="Q37" s="593">
        <f t="shared" si="2"/>
        <v>0</v>
      </c>
    </row>
    <row r="38" spans="1:17">
      <c r="A38" s="517"/>
      <c r="B38" s="490"/>
      <c r="C38" s="490"/>
      <c r="D38" s="525"/>
      <c r="E38" s="491"/>
      <c r="F38" s="491"/>
      <c r="G38" s="491"/>
      <c r="H38" s="491"/>
      <c r="I38" s="491"/>
      <c r="J38" s="491"/>
      <c r="K38" s="565"/>
      <c r="L38" s="565"/>
      <c r="M38" s="547"/>
      <c r="N38" s="547"/>
      <c r="O38" s="567"/>
      <c r="P38" s="576">
        <f t="shared" si="3"/>
        <v>8.1628571428571425E-2</v>
      </c>
      <c r="Q38" s="593">
        <f t="shared" si="2"/>
        <v>0</v>
      </c>
    </row>
    <row r="39" spans="1:17">
      <c r="A39" s="517"/>
      <c r="B39" s="490"/>
      <c r="C39" s="490"/>
      <c r="D39" s="525"/>
      <c r="E39" s="491"/>
      <c r="F39" s="491"/>
      <c r="G39" s="491"/>
      <c r="H39" s="491"/>
      <c r="I39" s="491"/>
      <c r="J39" s="491"/>
      <c r="K39" s="565"/>
      <c r="L39" s="565"/>
      <c r="M39" s="547"/>
      <c r="N39" s="547"/>
      <c r="O39" s="567"/>
      <c r="P39" s="576">
        <f t="shared" si="3"/>
        <v>8.1628571428571425E-2</v>
      </c>
      <c r="Q39" s="593">
        <f t="shared" si="2"/>
        <v>0</v>
      </c>
    </row>
    <row r="40" spans="1:17">
      <c r="A40" s="517"/>
      <c r="B40" s="490"/>
      <c r="C40" s="490"/>
      <c r="D40" s="525"/>
      <c r="E40" s="491"/>
      <c r="F40" s="491"/>
      <c r="G40" s="491"/>
      <c r="H40" s="491"/>
      <c r="I40" s="491"/>
      <c r="J40" s="491"/>
      <c r="K40" s="565"/>
      <c r="L40" s="565"/>
      <c r="M40" s="547"/>
      <c r="N40" s="547"/>
      <c r="O40" s="567"/>
      <c r="P40" s="576">
        <f t="shared" si="3"/>
        <v>8.1628571428571425E-2</v>
      </c>
      <c r="Q40" s="593">
        <f t="shared" si="2"/>
        <v>0</v>
      </c>
    </row>
    <row r="41" spans="1:17">
      <c r="A41" s="517"/>
      <c r="B41" s="490"/>
      <c r="C41" s="490"/>
      <c r="D41" s="525"/>
      <c r="E41" s="491"/>
      <c r="F41" s="491"/>
      <c r="G41" s="491"/>
      <c r="H41" s="491"/>
      <c r="I41" s="491"/>
      <c r="J41" s="491"/>
      <c r="K41" s="565"/>
      <c r="L41" s="565"/>
      <c r="M41" s="547"/>
      <c r="N41" s="547"/>
      <c r="O41" s="567"/>
      <c r="P41" s="576">
        <f t="shared" si="3"/>
        <v>8.1628571428571425E-2</v>
      </c>
      <c r="Q41" s="593">
        <f t="shared" si="2"/>
        <v>0</v>
      </c>
    </row>
    <row r="42" spans="1:17">
      <c r="A42" s="517"/>
      <c r="B42" s="490"/>
      <c r="C42" s="490"/>
      <c r="D42" s="525"/>
      <c r="E42" s="491"/>
      <c r="F42" s="491"/>
      <c r="G42" s="491"/>
      <c r="H42" s="491"/>
      <c r="I42" s="491"/>
      <c r="J42" s="491"/>
      <c r="K42" s="565"/>
      <c r="L42" s="565"/>
      <c r="M42" s="547"/>
      <c r="N42" s="547"/>
      <c r="O42" s="567"/>
      <c r="P42" s="576">
        <f t="shared" si="3"/>
        <v>8.1628571428571425E-2</v>
      </c>
      <c r="Q42" s="593">
        <f t="shared" si="2"/>
        <v>0</v>
      </c>
    </row>
    <row r="43" spans="1:17">
      <c r="A43" s="517"/>
      <c r="B43" s="490"/>
      <c r="C43" s="490"/>
      <c r="D43" s="525"/>
      <c r="E43" s="491"/>
      <c r="F43" s="491"/>
      <c r="G43" s="491"/>
      <c r="H43" s="491"/>
      <c r="I43" s="491"/>
      <c r="J43" s="491"/>
      <c r="K43" s="565"/>
      <c r="L43" s="565"/>
      <c r="M43" s="547"/>
      <c r="N43" s="547"/>
      <c r="O43" s="567"/>
      <c r="P43" s="576">
        <f t="shared" si="3"/>
        <v>8.1628571428571425E-2</v>
      </c>
      <c r="Q43" s="593">
        <f t="shared" si="2"/>
        <v>0</v>
      </c>
    </row>
    <row r="44" spans="1:17">
      <c r="A44" s="517"/>
      <c r="B44" s="490"/>
      <c r="C44" s="490"/>
      <c r="D44" s="525"/>
      <c r="E44" s="491"/>
      <c r="F44" s="491"/>
      <c r="G44" s="491"/>
      <c r="H44" s="491"/>
      <c r="I44" s="491"/>
      <c r="J44" s="491"/>
      <c r="K44" s="565"/>
      <c r="L44" s="565"/>
      <c r="M44" s="547"/>
      <c r="N44" s="547"/>
      <c r="O44" s="567"/>
      <c r="P44" s="576">
        <f t="shared" si="3"/>
        <v>8.1628571428571425E-2</v>
      </c>
      <c r="Q44" s="593">
        <f t="shared" si="2"/>
        <v>0</v>
      </c>
    </row>
    <row r="45" spans="1:17">
      <c r="A45" s="517"/>
      <c r="B45" s="490"/>
      <c r="C45" s="490"/>
      <c r="D45" s="525"/>
      <c r="E45" s="491"/>
      <c r="F45" s="491"/>
      <c r="G45" s="491"/>
      <c r="H45" s="491"/>
      <c r="I45" s="491"/>
      <c r="J45" s="491"/>
      <c r="K45" s="565"/>
      <c r="L45" s="565"/>
      <c r="M45" s="547"/>
      <c r="N45" s="547"/>
      <c r="O45" s="567"/>
      <c r="P45" s="576">
        <f t="shared" si="3"/>
        <v>8.1628571428571425E-2</v>
      </c>
      <c r="Q45" s="593">
        <f t="shared" si="2"/>
        <v>0</v>
      </c>
    </row>
    <row r="46" spans="1:17">
      <c r="A46" s="517"/>
      <c r="B46" s="490"/>
      <c r="C46" s="490"/>
      <c r="D46" s="525"/>
      <c r="E46" s="491"/>
      <c r="F46" s="491"/>
      <c r="G46" s="491"/>
      <c r="H46" s="491"/>
      <c r="I46" s="491"/>
      <c r="J46" s="491"/>
      <c r="K46" s="565"/>
      <c r="L46" s="565"/>
      <c r="M46" s="547"/>
      <c r="N46" s="547"/>
      <c r="O46" s="567"/>
      <c r="P46" s="576">
        <f t="shared" si="3"/>
        <v>8.1628571428571425E-2</v>
      </c>
      <c r="Q46" s="593">
        <f t="shared" si="2"/>
        <v>0</v>
      </c>
    </row>
    <row r="47" spans="1:17">
      <c r="A47" s="517"/>
      <c r="B47" s="490"/>
      <c r="C47" s="490"/>
      <c r="D47" s="525"/>
      <c r="E47" s="491"/>
      <c r="F47" s="491"/>
      <c r="G47" s="491"/>
      <c r="H47" s="491"/>
      <c r="I47" s="491"/>
      <c r="J47" s="491"/>
      <c r="K47" s="565"/>
      <c r="L47" s="565"/>
      <c r="M47" s="547"/>
      <c r="N47" s="547"/>
      <c r="O47" s="567"/>
      <c r="P47" s="576">
        <f t="shared" si="3"/>
        <v>8.1628571428571425E-2</v>
      </c>
      <c r="Q47" s="593">
        <f t="shared" si="2"/>
        <v>0</v>
      </c>
    </row>
    <row r="48" spans="1:17">
      <c r="A48" s="517"/>
      <c r="B48" s="490"/>
      <c r="C48" s="490"/>
      <c r="D48" s="525"/>
      <c r="E48" s="491"/>
      <c r="F48" s="491"/>
      <c r="G48" s="491"/>
      <c r="H48" s="491"/>
      <c r="I48" s="491"/>
      <c r="J48" s="491"/>
      <c r="K48" s="565"/>
      <c r="L48" s="565"/>
      <c r="M48" s="547"/>
      <c r="N48" s="547"/>
      <c r="O48" s="567"/>
      <c r="P48" s="576">
        <f t="shared" si="3"/>
        <v>8.1628571428571425E-2</v>
      </c>
      <c r="Q48" s="593">
        <f t="shared" si="2"/>
        <v>0</v>
      </c>
    </row>
    <row r="49" spans="1:17">
      <c r="A49" s="517"/>
      <c r="B49" s="490"/>
      <c r="C49" s="490"/>
      <c r="D49" s="525"/>
      <c r="E49" s="491"/>
      <c r="F49" s="491"/>
      <c r="G49" s="491"/>
      <c r="H49" s="491"/>
      <c r="I49" s="491"/>
      <c r="J49" s="491"/>
      <c r="K49" s="565"/>
      <c r="L49" s="565"/>
      <c r="M49" s="547"/>
      <c r="N49" s="547"/>
      <c r="O49" s="567"/>
      <c r="P49" s="576">
        <f t="shared" si="3"/>
        <v>8.1628571428571425E-2</v>
      </c>
      <c r="Q49" s="593">
        <f t="shared" si="2"/>
        <v>0</v>
      </c>
    </row>
    <row r="50" spans="1:17">
      <c r="A50" s="517"/>
      <c r="B50" s="490"/>
      <c r="C50" s="490"/>
      <c r="D50" s="525"/>
      <c r="E50" s="491"/>
      <c r="F50" s="491"/>
      <c r="G50" s="491"/>
      <c r="H50" s="491"/>
      <c r="I50" s="491"/>
      <c r="J50" s="491"/>
      <c r="K50" s="565"/>
      <c r="L50" s="565"/>
      <c r="M50" s="547"/>
      <c r="N50" s="547"/>
      <c r="O50" s="567"/>
      <c r="P50" s="576">
        <f t="shared" si="3"/>
        <v>8.1628571428571425E-2</v>
      </c>
      <c r="Q50" s="593">
        <f t="shared" si="2"/>
        <v>0</v>
      </c>
    </row>
    <row r="51" spans="1:17">
      <c r="A51" s="517"/>
      <c r="B51" s="490"/>
      <c r="C51" s="490"/>
      <c r="D51" s="525"/>
      <c r="E51" s="491"/>
      <c r="F51" s="491"/>
      <c r="G51" s="491"/>
      <c r="H51" s="491"/>
      <c r="I51" s="491"/>
      <c r="J51" s="491"/>
      <c r="K51" s="565"/>
      <c r="L51" s="565"/>
      <c r="M51" s="547"/>
      <c r="N51" s="547"/>
      <c r="O51" s="567"/>
      <c r="P51" s="576">
        <f t="shared" si="3"/>
        <v>8.1628571428571425E-2</v>
      </c>
      <c r="Q51" s="593">
        <f t="shared" si="2"/>
        <v>0</v>
      </c>
    </row>
    <row r="52" spans="1:17">
      <c r="A52" s="517"/>
      <c r="B52" s="472"/>
      <c r="C52" s="472"/>
      <c r="D52" s="529"/>
      <c r="E52" s="568"/>
      <c r="F52" s="301"/>
      <c r="G52" s="568"/>
      <c r="H52" s="302"/>
      <c r="I52" s="301"/>
      <c r="J52" s="301"/>
      <c r="K52" s="301"/>
      <c r="L52" s="301"/>
      <c r="M52" s="569"/>
      <c r="N52" s="569"/>
      <c r="O52" s="570"/>
      <c r="P52" s="577"/>
      <c r="Q52" s="581"/>
    </row>
    <row r="53" spans="1:17">
      <c r="A53" s="517"/>
      <c r="B53" s="296"/>
      <c r="C53" s="296"/>
      <c r="D53" s="563"/>
      <c r="E53" s="563"/>
      <c r="F53" s="563"/>
      <c r="G53" s="563"/>
      <c r="H53" s="563"/>
      <c r="I53" s="563"/>
      <c r="J53" s="563"/>
      <c r="K53" s="563"/>
      <c r="L53" s="563"/>
    </row>
    <row r="54" spans="1:17">
      <c r="A54" s="517"/>
      <c r="B54" s="296" t="s">
        <v>503</v>
      </c>
      <c r="C54" s="296"/>
      <c r="D54" s="531"/>
      <c r="E54" s="531"/>
      <c r="F54" s="531"/>
      <c r="G54" s="531"/>
      <c r="H54" s="531"/>
      <c r="I54" s="531"/>
      <c r="J54" s="531"/>
      <c r="K54" s="531"/>
      <c r="L54" s="531"/>
    </row>
    <row r="55" spans="1:17">
      <c r="A55" s="517"/>
      <c r="B55" s="296" t="s">
        <v>655</v>
      </c>
      <c r="C55" s="296"/>
      <c r="D55" s="531"/>
      <c r="E55" s="531"/>
      <c r="F55" s="531"/>
      <c r="G55" s="531"/>
      <c r="H55" s="131"/>
      <c r="I55" s="131"/>
      <c r="J55" s="131"/>
      <c r="K55" s="131"/>
      <c r="L55" s="531"/>
    </row>
    <row r="56" spans="1:17">
      <c r="A56" s="517"/>
      <c r="B56" s="296" t="s">
        <v>656</v>
      </c>
      <c r="C56" s="296"/>
      <c r="D56" s="531"/>
      <c r="E56" s="531"/>
      <c r="F56" s="531"/>
      <c r="G56" s="531"/>
      <c r="H56" s="131"/>
      <c r="I56" s="131"/>
      <c r="J56" s="131"/>
      <c r="K56" s="131"/>
      <c r="L56" s="531"/>
    </row>
    <row r="70"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5">
    <mergeCell ref="D30:O30"/>
    <mergeCell ref="D24:E24"/>
    <mergeCell ref="D25:E25"/>
    <mergeCell ref="F25:G25"/>
    <mergeCell ref="I25:L25"/>
  </mergeCells>
  <phoneticPr fontId="0" type="noConversion"/>
  <pageMargins left="0.25" right="0.25" top="0.75" bottom="0.75" header="0.3" footer="0.3"/>
  <pageSetup scale="49" orientation="landscape" r:id="rId2"/>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pplication xmlns="http://www.sap.com/cof/excel/application">
  <Version>2</Version>
  <Revision>2.8.2000.1138</Revision>
</Application>
</file>

<file path=customXml/itemProps1.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2.xml><?xml version="1.0" encoding="utf-8"?>
<ds:datastoreItem xmlns:ds="http://schemas.openxmlformats.org/officeDocument/2006/customXml" ds:itemID="{988DBC8E-E135-4F5E-ADEE-BD14D77AAFE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8F61DAA3-5C83-42A6-9F33-A7F7918EC272}">
  <ds:schemaRefs>
    <ds:schemaRef ds:uri="http://www.sap.com/cof/excel/application"/>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'1-Project Rev Req'!Print_Area</vt:lpstr>
      <vt:lpstr>'2-Incentive ROE'!Print_Area</vt:lpstr>
      <vt:lpstr>'3-Project True-up'!Print_Area</vt:lpstr>
      <vt:lpstr>'4- Rate Base'!Print_Area</vt:lpstr>
      <vt:lpstr>'4a-Projection ADIT'!Print_Area</vt:lpstr>
      <vt:lpstr>'5-P3 Support'!Print_Area</vt:lpstr>
      <vt:lpstr>'7 - PBOP'!Print_Area</vt:lpstr>
      <vt:lpstr>'8-Dep Rates'!Print_Area</vt:lpstr>
      <vt:lpstr>'Attachment H'!Print_Area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Hollis, Gabriel</dc:creator>
  <cp:lastModifiedBy>Beilhart, Alex</cp:lastModifiedBy>
  <cp:lastPrinted>2025-06-20T20:26:57Z</cp:lastPrinted>
  <dcterms:created xsi:type="dcterms:W3CDTF">2020-03-10T19:08:26Z</dcterms:created>
  <dcterms:modified xsi:type="dcterms:W3CDTF">2025-06-20T20:40:08Z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