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T:\_NEET MidAtlantic\Formula Rate\2025 Formula Rate Filing\2024 True-up\"/>
    </mc:Choice>
  </mc:AlternateContent>
  <xr:revisionPtr revIDLastSave="0" documentId="13_ncr:1_{96D490EB-BD00-4F71-B1A3-777E39CCBCDD}" xr6:coauthVersionLast="47" xr6:coauthVersionMax="47" xr10:uidLastSave="{00000000-0000-0000-0000-000000000000}"/>
  <bookViews>
    <workbookView xWindow="-120" yWindow="-120" windowWidth="51840" windowHeight="21120" tabRatio="855" firstSheet="1" activeTab="1" xr2:uid="{00000000-000D-0000-FFFF-FFFF00000000}"/>
  </bookViews>
  <sheets>
    <sheet name="_com.sap.ip.bi.xl.hiddensheet" sheetId="33" state="veryHidden" r:id="rId1"/>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7 - PBOP" sheetId="17" r:id="rId10"/>
    <sheet name="8-Dep Rates" sheetId="13" r:id="rId11"/>
  </sheets>
  <definedNames>
    <definedName name="\\MODAYS">#REF!</definedName>
    <definedName name="\\PDATA">#REF!</definedName>
    <definedName name="\\PROD">#REF!</definedName>
    <definedName name="\0">#REF!</definedName>
    <definedName name="\2">#N/A</definedName>
    <definedName name="\a">#REF!</definedName>
    <definedName name="\b">#N/A</definedName>
    <definedName name="\c">#REF!</definedName>
    <definedName name="\d">#REF!</definedName>
    <definedName name="\e">#REF!</definedName>
    <definedName name="\f">#REF!</definedName>
    <definedName name="\g">#REF!</definedName>
    <definedName name="\h">#REF!</definedName>
    <definedName name="\j">#REF!</definedName>
    <definedName name="\M">#REF!</definedName>
    <definedName name="\M1">#REF!</definedName>
    <definedName name="\o">#REF!</definedName>
    <definedName name="\P">#REF!</definedName>
    <definedName name="\q">#REF!</definedName>
    <definedName name="\r">#N/A</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__hpe1">#REF!</definedName>
    <definedName name="_________hpe2">#REF!</definedName>
    <definedName name="_________hwp1">#REF!</definedName>
    <definedName name="_________hwp2">#REF!</definedName>
    <definedName name="________hpe1">#REF!</definedName>
    <definedName name="________hpe2">#REF!</definedName>
    <definedName name="________hwp1">#REF!</definedName>
    <definedName name="________hwp2">#REF!</definedName>
    <definedName name="_______APR1">#REF!</definedName>
    <definedName name="_______APR2">#REF!</definedName>
    <definedName name="_______AUG1">#REF!</definedName>
    <definedName name="_______AUG2">#REF!</definedName>
    <definedName name="_______DEC1">#REF!</definedName>
    <definedName name="_______DEC2">#REF!</definedName>
    <definedName name="_______FEB1">#REF!</definedName>
    <definedName name="_______FEB2">#REF!</definedName>
    <definedName name="_______hpe1">#REF!</definedName>
    <definedName name="_______hpe2">#REF!</definedName>
    <definedName name="_______hwp1">#REF!</definedName>
    <definedName name="_______hwp2">#REF!</definedName>
    <definedName name="_______JAN1">#REF!</definedName>
    <definedName name="_______JAN2">#REF!</definedName>
    <definedName name="_______JUL1">#REF!</definedName>
    <definedName name="_______JUL2">#REF!</definedName>
    <definedName name="_______JUN1">#REF!</definedName>
    <definedName name="_______JUN2">#REF!</definedName>
    <definedName name="_______MAR1">#REF!</definedName>
    <definedName name="_______MAR2">#REF!</definedName>
    <definedName name="_______MAY1">#REF!</definedName>
    <definedName name="_______MAY2">#REF!</definedName>
    <definedName name="_______NOV1">#REF!</definedName>
    <definedName name="_______NOV2">#REF!</definedName>
    <definedName name="_______OCT1">#REF!</definedName>
    <definedName name="_______OCT2">#REF!</definedName>
    <definedName name="_______SEP1">#REF!</definedName>
    <definedName name="_______SEP2">#REF!</definedName>
    <definedName name="______APR1">#REF!</definedName>
    <definedName name="______APR2">#REF!</definedName>
    <definedName name="______AUG1">#REF!</definedName>
    <definedName name="______AUG2">#REF!</definedName>
    <definedName name="______DEC1">#REF!</definedName>
    <definedName name="______DEC2">#REF!</definedName>
    <definedName name="______FEB1">#REF!</definedName>
    <definedName name="______FEB2">#REF!</definedName>
    <definedName name="______hpe1">#REF!</definedName>
    <definedName name="______hpe2">#REF!</definedName>
    <definedName name="______hwp1">#REF!</definedName>
    <definedName name="______hwp2">#REF!</definedName>
    <definedName name="______JAN1">#REF!</definedName>
    <definedName name="______JAN2">#REF!</definedName>
    <definedName name="______JUL1">#REF!</definedName>
    <definedName name="______JUL2">#REF!</definedName>
    <definedName name="______JUN1">#REF!</definedName>
    <definedName name="______JUN2">#REF!</definedName>
    <definedName name="______MAR1">#REF!</definedName>
    <definedName name="______MAR2">#REF!</definedName>
    <definedName name="______mat1">#REF!</definedName>
    <definedName name="______MAY1">#REF!</definedName>
    <definedName name="______MAY2">#REF!</definedName>
    <definedName name="______NOV1">#REF!</definedName>
    <definedName name="______NOV2">#REF!</definedName>
    <definedName name="______OCT1">#REF!</definedName>
    <definedName name="______OCT2">#REF!</definedName>
    <definedName name="______SEP1">#REF!</definedName>
    <definedName name="______SEP2">#REF!</definedName>
    <definedName name="_____APR1">#REF!</definedName>
    <definedName name="_____APR2">#REF!</definedName>
    <definedName name="_____AUG1">#REF!</definedName>
    <definedName name="_____AUG2">#REF!</definedName>
    <definedName name="_____dat1111">#REF!</definedName>
    <definedName name="_____DEC1">#REF!</definedName>
    <definedName name="_____DEC2">#REF!</definedName>
    <definedName name="_____FEB1">#REF!</definedName>
    <definedName name="_____FEB2">#REF!</definedName>
    <definedName name="_____hpe1">#REF!</definedName>
    <definedName name="_____hpe2">#REF!</definedName>
    <definedName name="_____hwp1">#REF!</definedName>
    <definedName name="_____hwp2">#REF!</definedName>
    <definedName name="_____IRR10">#REF!</definedName>
    <definedName name="_____JAN1">#REF!</definedName>
    <definedName name="_____JAN2">#REF!</definedName>
    <definedName name="_____JUL1">#REF!</definedName>
    <definedName name="_____JUL2">#REF!</definedName>
    <definedName name="_____JUN1">#REF!</definedName>
    <definedName name="_____JUN2">#REF!</definedName>
    <definedName name="_____MAR1">#REF!</definedName>
    <definedName name="_____MAR2">#REF!</definedName>
    <definedName name="_____mat1">#REF!</definedName>
    <definedName name="_____MAY1">#REF!</definedName>
    <definedName name="_____MAY2">#REF!</definedName>
    <definedName name="_____NOV1">#REF!</definedName>
    <definedName name="_____NOV2">#REF!</definedName>
    <definedName name="_____OCT1">#REF!</definedName>
    <definedName name="_____OCT2">#REF!</definedName>
    <definedName name="_____SEP1">#REF!</definedName>
    <definedName name="_____SEP2">#REF!</definedName>
    <definedName name="____APR1">#REF!</definedName>
    <definedName name="____APR2">#REF!</definedName>
    <definedName name="____AUG1">#REF!</definedName>
    <definedName name="____AUG2">#REF!</definedName>
    <definedName name="____dat1111">#REF!</definedName>
    <definedName name="____DEC1">#REF!</definedName>
    <definedName name="____DEC2">#REF!</definedName>
    <definedName name="____FEB1">#REF!</definedName>
    <definedName name="____FEB2">#REF!</definedName>
    <definedName name="____hpe1">#REF!</definedName>
    <definedName name="____hpe2">#REF!</definedName>
    <definedName name="____hwp1">#REF!</definedName>
    <definedName name="____hwp2">#REF!</definedName>
    <definedName name="____INP1">#REF!</definedName>
    <definedName name="____INP2">#REF!</definedName>
    <definedName name="____INP3">#REF!</definedName>
    <definedName name="____INP4">#REF!</definedName>
    <definedName name="____INP5">#REF!</definedName>
    <definedName name="____INP6">#REF!</definedName>
    <definedName name="____JAN1">#REF!</definedName>
    <definedName name="____JAN2">#REF!</definedName>
    <definedName name="____JUL1">#REF!</definedName>
    <definedName name="____JUL2">#REF!</definedName>
    <definedName name="____JUN1">#REF!</definedName>
    <definedName name="____JUN2">#REF!</definedName>
    <definedName name="____MAR1">#REF!</definedName>
    <definedName name="____MAR2">#REF!</definedName>
    <definedName name="____MAY1">#REF!</definedName>
    <definedName name="____MAY2">#REF!</definedName>
    <definedName name="____n4" hidden="1">{"EXCELHLP.HLP!1802";5;10;5;10;13;13;13;8;5;5;10;14;13;13;13;13;5;10;14;13;5;10;1;2;24}</definedName>
    <definedName name="____NOV1">#REF!</definedName>
    <definedName name="____NOV2">#REF!</definedName>
    <definedName name="____OCT1">#REF!</definedName>
    <definedName name="____OCT2">#REF!</definedName>
    <definedName name="____SEP1">#REF!</definedName>
    <definedName name="____SEP2">#REF!</definedName>
    <definedName name="____W.O.R.K.B.O.O.K..C.O.N.T.E.N.T.S____">#REF!</definedName>
    <definedName name="___APR1">#REF!</definedName>
    <definedName name="___APR2">#REF!</definedName>
    <definedName name="___AUG1">#REF!</definedName>
    <definedName name="___AUG2">#REF!</definedName>
    <definedName name="___DAT1">#REF!</definedName>
    <definedName name="___DAT10">#REF!</definedName>
    <definedName name="___DAT11">#REF!</definedName>
    <definedName name="___dat11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5">#REF!</definedName>
    <definedName name="___DAT6">#REF!</definedName>
    <definedName name="___DAT7">#REF!</definedName>
    <definedName name="___DAT8">#REF!</definedName>
    <definedName name="___DAT9">#REF!</definedName>
    <definedName name="___DEC1">#REF!</definedName>
    <definedName name="___DEC2">#REF!</definedName>
    <definedName name="___FEB1">#REF!</definedName>
    <definedName name="___FEB2">#REF!</definedName>
    <definedName name="___hpe1">#REF!</definedName>
    <definedName name="___hpe2">#REF!</definedName>
    <definedName name="___hwp1">#REF!</definedName>
    <definedName name="___hwp2">#REF!</definedName>
    <definedName name="___INP3">#REF!</definedName>
    <definedName name="___INP4">#REF!</definedName>
    <definedName name="___INP5">#REF!</definedName>
    <definedName name="___INP6">#REF!</definedName>
    <definedName name="___INP8">#REF!</definedName>
    <definedName name="___IRR10">#REF!</definedName>
    <definedName name="___JAN1">#REF!</definedName>
    <definedName name="___JAN2">#REF!</definedName>
    <definedName name="___JUL1">#REF!</definedName>
    <definedName name="___JUL2">#REF!</definedName>
    <definedName name="___JUN1">#REF!</definedName>
    <definedName name="___JUN2">#REF!</definedName>
    <definedName name="___MAR1">#REF!</definedName>
    <definedName name="___MAR2">#REF!</definedName>
    <definedName name="___mat1">#REF!</definedName>
    <definedName name="___MAY1">#REF!</definedName>
    <definedName name="___MAY2">#REF!</definedName>
    <definedName name="___mm2001">#REF!</definedName>
    <definedName name="___mm2002">#REF!</definedName>
    <definedName name="___mm2003">#REF!</definedName>
    <definedName name="___mm2004">#REF!</definedName>
    <definedName name="___mm2005">#REF!</definedName>
    <definedName name="___Moj16">#REF!</definedName>
    <definedName name="___Moj18">#REF!</definedName>
    <definedName name="___n4" hidden="1">{"EXCELHLP.HLP!1802";5;10;5;10;13;13;13;8;5;5;10;14;13;13;13;13;5;10;14;13;5;10;1;2;24}</definedName>
    <definedName name="___NOV1">#REF!</definedName>
    <definedName name="___NOV2">#REF!</definedName>
    <definedName name="___OCT1">#REF!</definedName>
    <definedName name="___OCT2">#REF!</definedName>
    <definedName name="___SEP1">#REF!</definedName>
    <definedName name="___SEP2">#REF!</definedName>
    <definedName name="__1__123Graph_ACHART_1" hidden="1">#REF!</definedName>
    <definedName name="__10__123Graph_XMKT_STOR" hidden="1">#REF!</definedName>
    <definedName name="__11__123Graph_XX_ACTUAL"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CMS" hidden="1">#REF!</definedName>
    <definedName name="__123Graph_ACCSP" hidden="1">#REF!</definedName>
    <definedName name="__123Graph_ACG" hidden="1">#REF!</definedName>
    <definedName name="__123Graph_ACM" hidden="1">#REF!</definedName>
    <definedName name="__123Graph_ACMS" hidden="1">#REF!</definedName>
    <definedName name="__123Graph_ACSP" hidden="1">#REF!</definedName>
    <definedName name="__123Graph_AHG" hidden="1">#REF!</definedName>
    <definedName name="__123Graph_AHMS" hidden="1">#REF!</definedName>
    <definedName name="__123Graph_AILL" hidden="1">#REF!</definedName>
    <definedName name="__123Graph_AIOWA" hidden="1">#REF!</definedName>
    <definedName name="__123Graph_AKEOTA" hidden="1">#REF!</definedName>
    <definedName name="__123Graph_ALOUD" hidden="1">#REF!</definedName>
    <definedName name="__123Graph_ANL" hidden="1">#REF!</definedName>
    <definedName name="__123Graph_ASAY" hidden="1">#REF!</definedName>
    <definedName name="__123Graph_ATOTSYS"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CMS" hidden="1">#REF!</definedName>
    <definedName name="__123Graph_BCCSP" hidden="1">#REF!</definedName>
    <definedName name="__123Graph_BCG" hidden="1">#REF!</definedName>
    <definedName name="__123Graph_BCM" hidden="1">#REF!</definedName>
    <definedName name="__123Graph_BCMS" hidden="1">#REF!</definedName>
    <definedName name="__123Graph_BCSP" hidden="1">#REF!</definedName>
    <definedName name="__123Graph_BHG" hidden="1">#REF!</definedName>
    <definedName name="__123Graph_BHMS" hidden="1">#REF!</definedName>
    <definedName name="__123Graph_BILL" hidden="1">#REF!</definedName>
    <definedName name="__123Graph_BIOWA" hidden="1">#REF!</definedName>
    <definedName name="__123Graph_BKEOTA" hidden="1">#REF!</definedName>
    <definedName name="__123Graph_BLOUD" hidden="1">#REF!</definedName>
    <definedName name="__123Graph_BNL" hidden="1">#REF!</definedName>
    <definedName name="__123Graph_BSAY" hidden="1">#REF!</definedName>
    <definedName name="__123Graph_BTOTSYS" hidden="1">#REF!</definedName>
    <definedName name="__123Graph_C" hidden="1">#REF!</definedName>
    <definedName name="__123Graph_CBAR" hidden="1">#REF!</definedName>
    <definedName name="__123Graph_CCCMS" hidden="1">#REF!</definedName>
    <definedName name="__123Graph_CCCSP" hidden="1">#REF!</definedName>
    <definedName name="__123Graph_CCG" hidden="1">#REF!</definedName>
    <definedName name="__123Graph_CCM" hidden="1">#REF!</definedName>
    <definedName name="__123Graph_CCMS" hidden="1">#REF!</definedName>
    <definedName name="__123Graph_CCSP" hidden="1">#REF!</definedName>
    <definedName name="__123Graph_CHG" hidden="1">#REF!</definedName>
    <definedName name="__123Graph_CHMS" hidden="1">#REF!</definedName>
    <definedName name="__123Graph_CILL" hidden="1">#REF!</definedName>
    <definedName name="__123Graph_CIOWA" hidden="1">#REF!</definedName>
    <definedName name="__123Graph_CKEOTA" hidden="1">#REF!</definedName>
    <definedName name="__123Graph_CLOUD" hidden="1">#REF!</definedName>
    <definedName name="__123Graph_CNL" hidden="1">#REF!</definedName>
    <definedName name="__123Graph_CSAY" hidden="1">#REF!</definedName>
    <definedName name="__123Graph_CTOTSYS" hidden="1">#REF!</definedName>
    <definedName name="__123Graph_D" hidden="1">#REF!</definedName>
    <definedName name="__123Graph_DBAR" hidden="1">#REF!</definedName>
    <definedName name="__123Graph_EBAR"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CMS" hidden="1">#REF!</definedName>
    <definedName name="__123Graph_XCCSP" hidden="1">#REF!</definedName>
    <definedName name="__123Graph_XCG" hidden="1">#REF!</definedName>
    <definedName name="__123Graph_XCM" hidden="1">#REF!</definedName>
    <definedName name="__123Graph_XCMS" hidden="1">#REF!</definedName>
    <definedName name="__123Graph_XCSP" hidden="1">#REF!</definedName>
    <definedName name="__123Graph_XHG" hidden="1">#REF!</definedName>
    <definedName name="__123Graph_XHMS" hidden="1">#REF!</definedName>
    <definedName name="__123Graph_XILL" hidden="1">#REF!</definedName>
    <definedName name="__123Graph_XIOWA" hidden="1">#REF!</definedName>
    <definedName name="__123Graph_XKEOTA" hidden="1">#REF!</definedName>
    <definedName name="__123Graph_XLOUD" hidden="1">#REF!</definedName>
    <definedName name="__123Graph_XNL" hidden="1">#REF!</definedName>
    <definedName name="__123Graph_XSAY" hidden="1">#REF!</definedName>
    <definedName name="__123Graph_XTOTSYS" hidden="1">#REF!</definedName>
    <definedName name="__2__123Graph_AMKT_STOR" hidden="1">#REF!</definedName>
    <definedName name="__3__123Graph_AX_ACTUAL" hidden="1">#REF!</definedName>
    <definedName name="__4__123Graph_BCHART_1" hidden="1">#REF!</definedName>
    <definedName name="__5__123Graph_BMKT_STOR" hidden="1">#REF!</definedName>
    <definedName name="__6__123Graph_CCHART_1" hidden="1">#REF!</definedName>
    <definedName name="__7__123Graph_CMKT_STOR" hidden="1">#REF!</definedName>
    <definedName name="__8__123Graph_CX_ACTUAL" hidden="1">#REF!</definedName>
    <definedName name="__9__123Graph_XCHART_1" hidden="1">#REF!</definedName>
    <definedName name="__APR1">#REF!</definedName>
    <definedName name="__APR2">#REF!</definedName>
    <definedName name="__AUG1">#REF!</definedName>
    <definedName name="__AUG2">#REF!</definedName>
    <definedName name="__DAT1">#REF!</definedName>
    <definedName name="__DAT10">#REF!</definedName>
    <definedName name="__DAT11">#REF!</definedName>
    <definedName name="__dat11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1">#REF!</definedName>
    <definedName name="__DEC2">#REF!</definedName>
    <definedName name="__FDS_HYPERLINK_TOGGLE_STATE__" hidden="1">"ON"</definedName>
    <definedName name="__FEB1">#REF!</definedName>
    <definedName name="__FEB2">#REF!</definedName>
    <definedName name="__hpe1">#REF!</definedName>
    <definedName name="__hpe2">#REF!</definedName>
    <definedName name="__hwp1">#REF!</definedName>
    <definedName name="__hwp2">#REF!</definedName>
    <definedName name="__inf2000">#REF!</definedName>
    <definedName name="__inf2001">#REF!</definedName>
    <definedName name="__inf2002">#REF!</definedName>
    <definedName name="__inf2003">#REF!</definedName>
    <definedName name="__inf2004">#REF!</definedName>
    <definedName name="__inf2005">#REF!</definedName>
    <definedName name="__inf2006">#REF!</definedName>
    <definedName name="__inf2007">#REF!</definedName>
    <definedName name="__inf2008">#REF!</definedName>
    <definedName name="__inf2009">#REF!</definedName>
    <definedName name="__INP1">#REF!</definedName>
    <definedName name="__INP2">#REF!</definedName>
    <definedName name="__INP3">#REF!</definedName>
    <definedName name="__INP4">#REF!</definedName>
    <definedName name="__INP5">#REF!</definedName>
    <definedName name="__INP6">#REF!</definedName>
    <definedName name="__IntlFixup">TRUE</definedName>
    <definedName name="__JAN1">#REF!</definedName>
    <definedName name="__JAN2">#REF!</definedName>
    <definedName name="__JUL1">#REF!</definedName>
    <definedName name="__JUL2">#REF!</definedName>
    <definedName name="__JUN1">#REF!</definedName>
    <definedName name="__JUN2">#REF!</definedName>
    <definedName name="__MAR1">#REF!</definedName>
    <definedName name="__MAR2">#REF!</definedName>
    <definedName name="__MAY1">#REF!</definedName>
    <definedName name="__MAY2">#REF!</definedName>
    <definedName name="__mm2001">#REF!</definedName>
    <definedName name="__mm2002">#REF!</definedName>
    <definedName name="__mm2003">#REF!</definedName>
    <definedName name="__mm2004">#REF!</definedName>
    <definedName name="__mm2005">#REF!</definedName>
    <definedName name="__Moj16">#REF!</definedName>
    <definedName name="__Moj18">#REF!</definedName>
    <definedName name="__n4" hidden="1">{"EXCELHLP.HLP!1802";5;10;5;10;13;13;13;8;5;5;10;14;13;13;13;13;5;10;14;13;5;10;1;2;24}</definedName>
    <definedName name="__NOV1">#REF!</definedName>
    <definedName name="__NOV2">#REF!</definedName>
    <definedName name="__OCT1">#REF!</definedName>
    <definedName name="__OCT2">#REF!</definedName>
    <definedName name="__PTP96">#REF!</definedName>
    <definedName name="__rm9" hidden="1">{"detail305",#N/A,FALSE,"BI-305"}</definedName>
    <definedName name="__SEP1">#REF!</definedName>
    <definedName name="__SEP2">#REF!</definedName>
    <definedName name="__TAD1">#REF!</definedName>
    <definedName name="__TAD2">#REF!</definedName>
    <definedName name="__TAD3">#REF!</definedName>
    <definedName name="_1_">#REF!</definedName>
    <definedName name="_1__123Graph_ACHART_1" hidden="1">#REF!</definedName>
    <definedName name="_1__123Graph_XCHART_2" hidden="1">#REF!</definedName>
    <definedName name="_1_0c">#REF!</definedName>
    <definedName name="_1_2005_Plan_Descriptions___Methodologies">#REF!</definedName>
    <definedName name="_10__123Graph_XMKT_STOR" hidden="1">#REF!</definedName>
    <definedName name="_10_0calculat">#REF!</definedName>
    <definedName name="_10C_58">#REF!</definedName>
    <definedName name="_11__123Graph_XX_ACTUAL" hidden="1">#REF!</definedName>
    <definedName name="_11D_1">#REF!</definedName>
    <definedName name="_12PG_1">#REF!</definedName>
    <definedName name="_13_0jen">#REF!</definedName>
    <definedName name="_14_0jen">#REF!</definedName>
    <definedName name="_1961COPY">#REF!</definedName>
    <definedName name="_1962">#REF!</definedName>
    <definedName name="_1963">#REF!</definedName>
    <definedName name="_1964">#REF!</definedName>
    <definedName name="_1965">#REF!</definedName>
    <definedName name="_1966">#REF!</definedName>
    <definedName name="_1967">#REF!</definedName>
    <definedName name="_1968">#REF!</definedName>
    <definedName name="_1969">#REF!</definedName>
    <definedName name="_1970">#REF!</definedName>
    <definedName name="_1971">#REF!</definedName>
    <definedName name="_1972">#REF!</definedName>
    <definedName name="_1973">#REF!</definedName>
    <definedName name="_1974">#REF!</definedName>
    <definedName name="_1975">#REF!</definedName>
    <definedName name="_1976">#REF!</definedName>
    <definedName name="_1977">#REF!</definedName>
    <definedName name="_1978">#REF!</definedName>
    <definedName name="_1979">#REF!</definedName>
    <definedName name="_1980">#REF!</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B_6">#REF!</definedName>
    <definedName name="_1E_1">#N/A</definedName>
    <definedName name="_2_">#REF!</definedName>
    <definedName name="_2__123Graph_AMKT_STOR" hidden="1">#REF!</definedName>
    <definedName name="_2_0calculat">#REF!</definedName>
    <definedName name="_2001E_EBITDA_Multiple">#REF!</definedName>
    <definedName name="_3__123Graph_AX_ACTUAL" hidden="1">#REF!</definedName>
    <definedName name="_3_0c">#REF!</definedName>
    <definedName name="_3_0jen">#REF!</definedName>
    <definedName name="_31_Dec_00" localSheetId="3">#REF!</definedName>
    <definedName name="_31_Dec_00">#REF!</definedName>
    <definedName name="_31_Jan_01">#REF!</definedName>
    <definedName name="_331">#REF!</definedName>
    <definedName name="_3C_12">#REF!</definedName>
    <definedName name="_4__123Graph_BCHART_1" hidden="1">#REF!</definedName>
    <definedName name="_4_0calculat">#REF!</definedName>
    <definedName name="_4c">#REF!</definedName>
    <definedName name="_4C_2">#REF!</definedName>
    <definedName name="_5__123Graph_BMKT_STOR" hidden="1">#REF!</definedName>
    <definedName name="_5_0c">#REF!</definedName>
    <definedName name="_5_0jen">#REF!</definedName>
    <definedName name="_5calculat">#REF!</definedName>
    <definedName name="_6__123Graph_CCHART_1" hidden="1">#REF!</definedName>
    <definedName name="_6_0c">#REF!</definedName>
    <definedName name="_6c">#REF!</definedName>
    <definedName name="_6C_38B">#REF!</definedName>
    <definedName name="_6jen">#REF!</definedName>
    <definedName name="_7__123Graph_CMKT_STOR" hidden="1">#REF!</definedName>
    <definedName name="_7calculat">#REF!</definedName>
    <definedName name="_8__123Graph_CX_ACTUAL" hidden="1">#REF!</definedName>
    <definedName name="_8C_56">#REF!</definedName>
    <definedName name="_8jen">#REF!</definedName>
    <definedName name="_9__123Graph_XCHART_1" hidden="1">#REF!</definedName>
    <definedName name="_9_0calculat">#REF!</definedName>
    <definedName name="_94SALES">#REF!</definedName>
    <definedName name="_A">#REF!</definedName>
    <definedName name="_a1111" hidden="1">{"Cash Budget",#N/A,FALSE,"98 Cash";"Running Cash Budget",#N/A,FALSE,"98 Cash";"Actual Cash",#N/A,FALSE,"98 Cash";"Update Cash Budget",#N/A,FALSE,"98 Cash"}</definedName>
    <definedName name="_ACD1">#REF!</definedName>
    <definedName name="_ACD2">#REF!</definedName>
    <definedName name="_ACD3">#REF!</definedName>
    <definedName name="_ACQ1">#REF!</definedName>
    <definedName name="_ACQ10">#REF!</definedName>
    <definedName name="_ACQ11">#REF!</definedName>
    <definedName name="_ACQ12">#REF!</definedName>
    <definedName name="_ACQ13">#REF!</definedName>
    <definedName name="_ACQ14">#REF!</definedName>
    <definedName name="_ACQ15">#REF!</definedName>
    <definedName name="_ACQ16">#REF!</definedName>
    <definedName name="_ACQ17">#REF!</definedName>
    <definedName name="_ACQ18">#REF!</definedName>
    <definedName name="_ACQ19">#REF!</definedName>
    <definedName name="_ACQ2">#REF!</definedName>
    <definedName name="_ACQ20">#REF!</definedName>
    <definedName name="_ACQ21">#REF!</definedName>
    <definedName name="_ACQ22">#REF!</definedName>
    <definedName name="_ACQ23">#REF!</definedName>
    <definedName name="_ACQ24">#REF!</definedName>
    <definedName name="_ACQ25">#REF!</definedName>
    <definedName name="_ACQ26">#REF!</definedName>
    <definedName name="_ACQ27">#REF!</definedName>
    <definedName name="_ACQ28">#REF!</definedName>
    <definedName name="_ACQ29">#REF!</definedName>
    <definedName name="_ACQ3">#REF!</definedName>
    <definedName name="_ACQ30">#REF!</definedName>
    <definedName name="_ACQ31">#REF!</definedName>
    <definedName name="_ACQ32">#REF!</definedName>
    <definedName name="_ACQ33">#REF!</definedName>
    <definedName name="_ACQ34">#REF!</definedName>
    <definedName name="_ACQ35">#REF!</definedName>
    <definedName name="_ACQ36">#REF!</definedName>
    <definedName name="_ACQ37">#REF!</definedName>
    <definedName name="_ACQ38">#REF!</definedName>
    <definedName name="_ACQ39">#REF!</definedName>
    <definedName name="_ACQ4">#REF!</definedName>
    <definedName name="_ACQ40">#REF!</definedName>
    <definedName name="_ACQ41">#REF!</definedName>
    <definedName name="_ACQ42">#REF!</definedName>
    <definedName name="_ACQ43">#REF!</definedName>
    <definedName name="_ACQ44">#REF!</definedName>
    <definedName name="_ACQ45">#REF!</definedName>
    <definedName name="_ACQ46">#REF!</definedName>
    <definedName name="_ACQ47">#REF!</definedName>
    <definedName name="_ACQ48">#REF!</definedName>
    <definedName name="_ACQ49">#REF!</definedName>
    <definedName name="_ACQ5">#REF!</definedName>
    <definedName name="_ACQ50">#REF!</definedName>
    <definedName name="_ACQ6">#REF!</definedName>
    <definedName name="_ACQ7">#REF!</definedName>
    <definedName name="_ACQ8">#REF!</definedName>
    <definedName name="_ACQ9">#REF!</definedName>
    <definedName name="_act1">#REF!</definedName>
    <definedName name="_act2">#REF!</definedName>
    <definedName name="_ALB1">#REF!</definedName>
    <definedName name="_ALB10">#REF!</definedName>
    <definedName name="_ALB11">#REF!</definedName>
    <definedName name="_ALB12">#REF!</definedName>
    <definedName name="_ALB13">#REF!</definedName>
    <definedName name="_ALB14">#REF!</definedName>
    <definedName name="_ALB15">#REF!</definedName>
    <definedName name="_ALB16">#REF!</definedName>
    <definedName name="_ALB17">#REF!</definedName>
    <definedName name="_ALB18">#REF!</definedName>
    <definedName name="_ALB19">#REF!</definedName>
    <definedName name="_ALB2">#REF!</definedName>
    <definedName name="_ALB20">#REF!</definedName>
    <definedName name="_ALB23">#REF!</definedName>
    <definedName name="_ALB24">#REF!</definedName>
    <definedName name="_ALB26">#REF!</definedName>
    <definedName name="_ALB27">#REF!</definedName>
    <definedName name="_ALB28">#REF!</definedName>
    <definedName name="_ALB29">#REF!</definedName>
    <definedName name="_ALB3">#REF!</definedName>
    <definedName name="_ALB30">#REF!</definedName>
    <definedName name="_ALB31">#REF!</definedName>
    <definedName name="_ALB32">#REF!</definedName>
    <definedName name="_ALB33">#REF!</definedName>
    <definedName name="_ALB35">#REF!</definedName>
    <definedName name="_ALB38">#REF!</definedName>
    <definedName name="_ALB39">#REF!</definedName>
    <definedName name="_ALB4">#REF!</definedName>
    <definedName name="_ALB40">#REF!</definedName>
    <definedName name="_ALB41">#REF!</definedName>
    <definedName name="_ALB43">#REF!</definedName>
    <definedName name="_ALB44">#REF!</definedName>
    <definedName name="_ALB45">#REF!</definedName>
    <definedName name="_ALB46">#REF!</definedName>
    <definedName name="_ALB47">#REF!</definedName>
    <definedName name="_ALB48">#REF!</definedName>
    <definedName name="_ALB5">#REF!</definedName>
    <definedName name="_ALB6">#REF!</definedName>
    <definedName name="_ALB7">#REF!</definedName>
    <definedName name="_ALB8">#REF!</definedName>
    <definedName name="_ALB9">#REF!</definedName>
    <definedName name="_ALK1">#REF!</definedName>
    <definedName name="_ALK2">#REF!</definedName>
    <definedName name="_ALK3">#REF!</definedName>
    <definedName name="_APR1">#REF!</definedName>
    <definedName name="_APR2">#REF!</definedName>
    <definedName name="_asd2">#REF!</definedName>
    <definedName name="_ATPRegress_Dlg_Results" hidden="1">{2;#N/A;"R13C16:R17C16";#N/A;"R13C14:R17C15";FALSE;FALSE;FALSE;95;#N/A;#N/A;"R13C19";#N/A;FALSE;FALSE;FALSE;FALSE;#N/A;"";#N/A;FALSE;"";"";#N/A;#N/A;#N/A}</definedName>
    <definedName name="_ATPRegress_Dlg_Types" hidden="1">{"EXCELHLP.HLP!1802";5;10;5;10;13;13;13;8;5;5;10;14;13;13;13;13;5;10;14;13;5;10;1;2;24}</definedName>
    <definedName name="_ATPRegress_Range1" hidden="1">#REF!</definedName>
    <definedName name="_ATPRegress_Range2" hidden="1">#REF!</definedName>
    <definedName name="_ATPRegress_Range3" hidden="1">#REF!</definedName>
    <definedName name="_ATPRegress_Range4" hidden="1">"="</definedName>
    <definedName name="_ATPRegress_Range5" hidden="1">"="</definedName>
    <definedName name="_AUG1">#REF!</definedName>
    <definedName name="_AUG2">#REF!</definedName>
    <definedName name="_B">#REF!</definedName>
    <definedName name="_BAL1">#REF!</definedName>
    <definedName name="_bal2">#REF!</definedName>
    <definedName name="_bdm.37E2A9A526F14BE28438D0D77462415E.edm" hidden="1">#REF!</definedName>
    <definedName name="_bdm.67DB5193A043445CAC1F8C017AB81E09.edm" hidden="1">#REF!</definedName>
    <definedName name="_BLM11">#REF!</definedName>
    <definedName name="_BLM12">#REF!</definedName>
    <definedName name="_bok2">#REF!,#REF!,#REF!,#REF!</definedName>
    <definedName name="_bud1">#REF!</definedName>
    <definedName name="_bud2">#REF!</definedName>
    <definedName name="_C">#REF!</definedName>
    <definedName name="_Check_Input">#REF!</definedName>
    <definedName name="_Checks">#REF!</definedName>
    <definedName name="_COM1">#REF!</definedName>
    <definedName name="_COM10">#REF!</definedName>
    <definedName name="_COM11">#REF!</definedName>
    <definedName name="_COM12">#REF!</definedName>
    <definedName name="_COM13">#REF!</definedName>
    <definedName name="_COM14">#REF!</definedName>
    <definedName name="_COM15">#REF!</definedName>
    <definedName name="_COM16">#REF!</definedName>
    <definedName name="_COM17">#REF!</definedName>
    <definedName name="_COM18">#REF!</definedName>
    <definedName name="_COM19">#REF!</definedName>
    <definedName name="_COM2">#REF!</definedName>
    <definedName name="_COM20">#REF!</definedName>
    <definedName name="_COM21">#REF!</definedName>
    <definedName name="_COM22">#REF!</definedName>
    <definedName name="_COM23">#REF!</definedName>
    <definedName name="_COM24">#REF!</definedName>
    <definedName name="_COM25">#REF!</definedName>
    <definedName name="_COM26">#REF!</definedName>
    <definedName name="_COM27">#REF!</definedName>
    <definedName name="_COM28">#REF!</definedName>
    <definedName name="_COM29">#REF!</definedName>
    <definedName name="_COM3">#REF!</definedName>
    <definedName name="_COM30">#REF!</definedName>
    <definedName name="_COM31">#REF!</definedName>
    <definedName name="_COM32">#REF!</definedName>
    <definedName name="_COM33">#REF!</definedName>
    <definedName name="_COM34">#REF!</definedName>
    <definedName name="_COM35">#REF!</definedName>
    <definedName name="_COM36">#REF!</definedName>
    <definedName name="_COM37">#REF!</definedName>
    <definedName name="_COM38">#REF!</definedName>
    <definedName name="_COM39">#REF!</definedName>
    <definedName name="_COM4">#REF!</definedName>
    <definedName name="_COM40">#REF!</definedName>
    <definedName name="_COM41">#REF!</definedName>
    <definedName name="_COM42">#REF!</definedName>
    <definedName name="_COM43">#REF!</definedName>
    <definedName name="_COM44">#REF!</definedName>
    <definedName name="_COM45">#REF!</definedName>
    <definedName name="_COM46">#REF!</definedName>
    <definedName name="_COM47">#REF!</definedName>
    <definedName name="_COM48">#REF!</definedName>
    <definedName name="_COM49">#REF!</definedName>
    <definedName name="_COM5">#REF!</definedName>
    <definedName name="_COM50">#REF!</definedName>
    <definedName name="_COM6">#REF!</definedName>
    <definedName name="_COM7">#REF!</definedName>
    <definedName name="_COM8">#REF!</definedName>
    <definedName name="_COM9">#REF!</definedName>
    <definedName name="_cpi2007">#REF!</definedName>
    <definedName name="_cpi2008">#REF!</definedName>
    <definedName name="_cpi2009">#REF!</definedName>
    <definedName name="_cpi2010">#REF!</definedName>
    <definedName name="_cpi2011">#REF!</definedName>
    <definedName name="_CPY1">#REF!</definedName>
    <definedName name="_CPY2">#REF!</definedName>
    <definedName name="_CPY3">#REF!</definedName>
    <definedName name="_CTG1">#REF!</definedName>
    <definedName name="_CTG2">#REF!</definedName>
    <definedName name="_CTG3">#REF!</definedName>
    <definedName name="_CTG4">#REF!</definedName>
    <definedName name="_CurrCase">#REF!</definedName>
    <definedName name="_DAT1">#REF!</definedName>
    <definedName name="_DAT10">#REF!</definedName>
    <definedName name="_DAT11">#REF!</definedName>
    <definedName name="_dat11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4">#REF!</definedName>
    <definedName name="_DAT5">#REF!</definedName>
    <definedName name="_DAT6">#REF!</definedName>
    <definedName name="_DAT7">#REF!</definedName>
    <definedName name="_DAT8">#REF!</definedName>
    <definedName name="_DAT9">#REF!</definedName>
    <definedName name="_Data_Query">#REF!</definedName>
    <definedName name="_Data_Query2">#REF!</definedName>
    <definedName name="_DEC1">#REF!</definedName>
    <definedName name="_DEC2">#REF!</definedName>
    <definedName name="_DIC1">#REF!</definedName>
    <definedName name="_DIC2">#REF!</definedName>
    <definedName name="_End_Yr">#REF!</definedName>
    <definedName name="_EndYr2">#REF!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0">#REF!</definedName>
    <definedName name="_EST21">#REF!</definedName>
    <definedName name="_EST22">#REF!</definedName>
    <definedName name="_EST23">#REF!</definedName>
    <definedName name="_EST24">#REF!</definedName>
    <definedName name="_EST25">#REF!</definedName>
    <definedName name="_EST26">#REF!</definedName>
    <definedName name="_EST27">#REF!</definedName>
    <definedName name="_EST28">#REF!</definedName>
    <definedName name="_EST29">#REF!</definedName>
    <definedName name="_EST3">#REF!</definedName>
    <definedName name="_EST30">#REF!</definedName>
    <definedName name="_EST31">#REF!</definedName>
    <definedName name="_EST32">#REF!</definedName>
    <definedName name="_EST33">#REF!</definedName>
    <definedName name="_EST34">#REF!</definedName>
    <definedName name="_EST35">#REF!</definedName>
    <definedName name="_EST36">#REF!</definedName>
    <definedName name="_EST37">#REF!</definedName>
    <definedName name="_EST38">#REF!</definedName>
    <definedName name="_EST39">#REF!</definedName>
    <definedName name="_EST4">#REF!</definedName>
    <definedName name="_EST40">#REF!</definedName>
    <definedName name="_EST41">#REF!</definedName>
    <definedName name="_EST42">#REF!</definedName>
    <definedName name="_EST43">#REF!</definedName>
    <definedName name="_EST44">#REF!</definedName>
    <definedName name="_EST45">#REF!</definedName>
    <definedName name="_EST46">#REF!</definedName>
    <definedName name="_EST47">#REF!</definedName>
    <definedName name="_EST48">#REF!</definedName>
    <definedName name="_EST49">#REF!</definedName>
    <definedName name="_EST5">#REF!</definedName>
    <definedName name="_EST50">#REF!</definedName>
    <definedName name="_EST6">#REF!</definedName>
    <definedName name="_EST7">#REF!</definedName>
    <definedName name="_EST8">#REF!</definedName>
    <definedName name="_EST9">#REF!</definedName>
    <definedName name="_FC_ID">#REF!</definedName>
    <definedName name="_FC_Query">#REF!</definedName>
    <definedName name="_FC_Table">#REF!</definedName>
    <definedName name="_FEB1">#REF!</definedName>
    <definedName name="_FEB1a">#REF!</definedName>
    <definedName name="_FEB2">#REF!</definedName>
    <definedName name="_FFO1">#REF!</definedName>
    <definedName name="_FFO2">#REF!</definedName>
    <definedName name="_FFO3">#REF!</definedName>
    <definedName name="_FFO4">#REF!</definedName>
    <definedName name="_Fill" hidden="1">#REF!</definedName>
    <definedName name="_FLL2" hidden="1">#REF!</definedName>
    <definedName name="_FMA1">#REF!</definedName>
    <definedName name="_FMA2">#REF!</definedName>
    <definedName name="_GECCBID">#REF!</definedName>
    <definedName name="_HBO2">#REF!,#REF!,#REF!,#REF!</definedName>
    <definedName name="_hpe1">#REF!</definedName>
    <definedName name="_hpe2">#REF!</definedName>
    <definedName name="_hwp1">#REF!</definedName>
    <definedName name="_hwp2">#REF!</definedName>
    <definedName name="_inf2000">#REF!</definedName>
    <definedName name="_Inf2001">#REF!</definedName>
    <definedName name="_inf2002">#REF!</definedName>
    <definedName name="_inf2003">#REF!</definedName>
    <definedName name="_inf2004">#REF!</definedName>
    <definedName name="_inf2005">#REF!</definedName>
    <definedName name="_inf2006">#REF!</definedName>
    <definedName name="_inf2007">#REF!</definedName>
    <definedName name="_inf2008">#REF!</definedName>
    <definedName name="_inf2009">#REF!</definedName>
    <definedName name="_inf2010">#REF!</definedName>
    <definedName name="_inf2011">#REF!</definedName>
    <definedName name="_INP1">#REF!</definedName>
    <definedName name="_INP2">#REF!</definedName>
    <definedName name="_INP3">#REF!</definedName>
    <definedName name="_INP4">#REF!</definedName>
    <definedName name="_INP5">#REF!</definedName>
    <definedName name="_INP6">#REF!</definedName>
    <definedName name="_INP8">#REF!</definedName>
    <definedName name="_IRR10">#REF!</definedName>
    <definedName name="_JAN1">#REF!</definedName>
    <definedName name="_JAN2">#REF!</definedName>
    <definedName name="_JUL1">#REF!</definedName>
    <definedName name="_JUL2">#REF!</definedName>
    <definedName name="_JUN1">#REF!</definedName>
    <definedName name="_JUN2">#REF!</definedName>
    <definedName name="_Key1" hidden="1">#REF!</definedName>
    <definedName name="_Key2" hidden="1">#REF!</definedName>
    <definedName name="_LB1">#REF!</definedName>
    <definedName name="_LB10">#REF!</definedName>
    <definedName name="_LB11">#REF!</definedName>
    <definedName name="_LB12">#REF!</definedName>
    <definedName name="_LB13">#REF!</definedName>
    <definedName name="_LB14">#REF!</definedName>
    <definedName name="_LB15">#REF!</definedName>
    <definedName name="_LB16">#REF!</definedName>
    <definedName name="_LB17">#REF!</definedName>
    <definedName name="_LB18">#REF!</definedName>
    <definedName name="_LB19">#REF!</definedName>
    <definedName name="_LB2">#REF!</definedName>
    <definedName name="_LB20">#REF!</definedName>
    <definedName name="_LB21">#REF!</definedName>
    <definedName name="_LB22">#REF!</definedName>
    <definedName name="_LB23">#REF!</definedName>
    <definedName name="_LB24">#REF!</definedName>
    <definedName name="_LB25">#REF!</definedName>
    <definedName name="_LB26">#REF!</definedName>
    <definedName name="_LB27">#REF!</definedName>
    <definedName name="_LB28">#REF!</definedName>
    <definedName name="_LB29">#REF!</definedName>
    <definedName name="_LB3">#REF!</definedName>
    <definedName name="_LB30">#REF!</definedName>
    <definedName name="_LB31">#REF!</definedName>
    <definedName name="_LB32">#REF!</definedName>
    <definedName name="_LB33">#REF!</definedName>
    <definedName name="_LB34">#REF!</definedName>
    <definedName name="_LB35">#REF!</definedName>
    <definedName name="_LB36">#REF!</definedName>
    <definedName name="_LB37">#REF!</definedName>
    <definedName name="_LB38">#REF!</definedName>
    <definedName name="_LB39">#REF!</definedName>
    <definedName name="_LB4">#REF!</definedName>
    <definedName name="_LB40">#REF!</definedName>
    <definedName name="_LB41">#REF!</definedName>
    <definedName name="_LB42">#REF!</definedName>
    <definedName name="_LB43">#REF!</definedName>
    <definedName name="_LB44">#REF!</definedName>
    <definedName name="_LB45">#REF!</definedName>
    <definedName name="_LB46">#REF!</definedName>
    <definedName name="_LB47">#REF!</definedName>
    <definedName name="_LB48">#REF!</definedName>
    <definedName name="_LB49">#REF!</definedName>
    <definedName name="_LB5">#REF!</definedName>
    <definedName name="_LB50">#REF!</definedName>
    <definedName name="_LB6">#REF!</definedName>
    <definedName name="_LB7">#REF!</definedName>
    <definedName name="_LB8">#REF!</definedName>
    <definedName name="_LB9">#REF!</definedName>
    <definedName name="_M">#REF!</definedName>
    <definedName name="_MAR1">#REF!</definedName>
    <definedName name="_MAR2">#REF!</definedName>
    <definedName name="_mat1">#REF!</definedName>
    <definedName name="_MAY1">#REF!</definedName>
    <definedName name="_MAY2">#REF!</definedName>
    <definedName name="_MDZ2">#REF!,#REF!,#REF!,#REF!</definedName>
    <definedName name="_Meter_Pt">#REF!</definedName>
    <definedName name="_mm2001">#REF!</definedName>
    <definedName name="_mm2002">#REF!</definedName>
    <definedName name="_mm2003">#REF!</definedName>
    <definedName name="_mm2004">#REF!</definedName>
    <definedName name="_mm2005">#REF!</definedName>
    <definedName name="_Moj16">#REF!</definedName>
    <definedName name="_Moj18">#REF!</definedName>
    <definedName name="_MTD1">#REF!</definedName>
    <definedName name="_n4" hidden="1">{"EXCELHLP.HLP!1802";5;10;5;10;13;13;13;8;5;5;10;14;13;13;13;13;5;10;14;13;5;10;1;2;24}</definedName>
    <definedName name="_NOV1">#REF!</definedName>
    <definedName name="_NOV2">#REF!</definedName>
    <definedName name="_OCT1">#REF!</definedName>
    <definedName name="_OCT2">#REF!</definedName>
    <definedName name="_OP1">#REF!</definedName>
    <definedName name="_OP2">#REF!</definedName>
    <definedName name="_OP3">#REF!</definedName>
    <definedName name="_OP4">#REF!</definedName>
    <definedName name="_Order1" hidden="1">255</definedName>
    <definedName name="_Order2" hidden="1">0</definedName>
    <definedName name="_Own10">#REF!</definedName>
    <definedName name="_Own11">#REF!</definedName>
    <definedName name="_Own4">#REF!</definedName>
    <definedName name="_Own5">#REF!</definedName>
    <definedName name="_Own6">#REF!</definedName>
    <definedName name="_Own8">#REF!</definedName>
    <definedName name="_pcp1">#REF!</definedName>
    <definedName name="_PG1">#REF!</definedName>
    <definedName name="_pg12">#REF!</definedName>
    <definedName name="_pg2">#REF!</definedName>
    <definedName name="_PG3">#REF!</definedName>
    <definedName name="_PG4">#REF!</definedName>
    <definedName name="_PG45">#REF!</definedName>
    <definedName name="_PG56">#REF!</definedName>
    <definedName name="_PG8">#REF!</definedName>
    <definedName name="_PG89">#REF!</definedName>
    <definedName name="_PH1">#REF!</definedName>
    <definedName name="_PH2">#REF!</definedName>
    <definedName name="_PH3">#REF!</definedName>
    <definedName name="_pHF1">#REF!</definedName>
    <definedName name="_PP1">#REF!</definedName>
    <definedName name="_PP2">#REF!</definedName>
    <definedName name="_PR1">#REF!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18">#REF!</definedName>
    <definedName name="_PR19">#REF!</definedName>
    <definedName name="_PR2">#REF!</definedName>
    <definedName name="_PR20">#REF!</definedName>
    <definedName name="_PR21">#REF!</definedName>
    <definedName name="_PR22">#REF!</definedName>
    <definedName name="_PR23">#REF!</definedName>
    <definedName name="_PR24">#REF!</definedName>
    <definedName name="_PR25">#REF!</definedName>
    <definedName name="_PR26">#REF!</definedName>
    <definedName name="_PR27">#REF!</definedName>
    <definedName name="_PR28">#REF!</definedName>
    <definedName name="_PR29">#REF!</definedName>
    <definedName name="_PR3">#REF!</definedName>
    <definedName name="_PR30">#REF!</definedName>
    <definedName name="_PR31">#REF!</definedName>
    <definedName name="_PR32">#REF!</definedName>
    <definedName name="_PR33">#REF!</definedName>
    <definedName name="_PR34">#REF!</definedName>
    <definedName name="_PR35">#REF!</definedName>
    <definedName name="_PR36">#REF!</definedName>
    <definedName name="_PR37">#REF!</definedName>
    <definedName name="_PR38">#REF!</definedName>
    <definedName name="_PR39">#REF!</definedName>
    <definedName name="_PR4">#REF!</definedName>
    <definedName name="_PR40">#REF!</definedName>
    <definedName name="_PR41">#REF!</definedName>
    <definedName name="_PR42">#REF!</definedName>
    <definedName name="_PR43">#REF!</definedName>
    <definedName name="_PR44">#REF!</definedName>
    <definedName name="_PR45">#REF!</definedName>
    <definedName name="_PR46">#REF!</definedName>
    <definedName name="_PR47">#REF!</definedName>
    <definedName name="_PR48">#REF!</definedName>
    <definedName name="_PR49">#REF!</definedName>
    <definedName name="_PR5">#REF!</definedName>
    <definedName name="_PR50">#REF!</definedName>
    <definedName name="_PR6">#REF!</definedName>
    <definedName name="_PR7">#REF!</definedName>
    <definedName name="_PR8">#REF!</definedName>
    <definedName name="_PR9">#REF!</definedName>
    <definedName name="_PTP96">#REF!</definedName>
    <definedName name="_Query1a">#REF!</definedName>
    <definedName name="_Query1b">#REF!</definedName>
    <definedName name="_Query2a">#REF!</definedName>
    <definedName name="_Query2b">#REF!</definedName>
    <definedName name="_reb7">#REF!</definedName>
    <definedName name="_REF1">#REF!</definedName>
    <definedName name="_REF2">#REF!</definedName>
    <definedName name="_REF3">#REF!</definedName>
    <definedName name="_REF4">#REF!</definedName>
    <definedName name="_Regression_Out" hidden="1">#REF!</definedName>
    <definedName name="_Report">"Print All"</definedName>
    <definedName name="_RG2">#REF!</definedName>
    <definedName name="_rm9" hidden="1">{"detail305",#N/A,FALSE,"BI-305"}</definedName>
    <definedName name="_RunCase">#REF!</definedName>
    <definedName name="_S_Base">{0.1;0;0.382758620689655;0;0;0;0.258620689655172;0;0.258620689655172}</definedName>
    <definedName name="_S_new_case">{0.1;0;0.45;0;0;0;0;0;0.45}</definedName>
    <definedName name="_SEP1">#REF!</definedName>
    <definedName name="_SEP2">#REF!</definedName>
    <definedName name="_SHT1">#REF!</definedName>
    <definedName name="_SHT2">#N/A</definedName>
    <definedName name="_SHT3">#N/A</definedName>
    <definedName name="_SO41">#REF!</definedName>
    <definedName name="_Sort" hidden="1">#REF!</definedName>
    <definedName name="_Split_Mthd">#REF!</definedName>
    <definedName name="_STAMPA_RIMANENZE">#REF!</definedName>
    <definedName name="_Start_Yr">#REF!</definedName>
    <definedName name="_StartYr2">#REF!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D1">#REF!</definedName>
    <definedName name="_TAD2">#REF!</definedName>
    <definedName name="_TAD3">#REF!</definedName>
    <definedName name="_tet12" hidden="1">{"assumptions",#N/A,FALSE,"Scenario 1";"valuation",#N/A,FALSE,"Scenario 1"}</definedName>
    <definedName name="_tet5" hidden="1">{"assumptions",#N/A,FALSE,"Scenario 1";"valuation",#N/A,FALSE,"Scenario 1"}</definedName>
    <definedName name="_The">#REF!</definedName>
    <definedName name="_var1">#REF!</definedName>
    <definedName name="_var2">#REF!</definedName>
    <definedName name="_xlcn.WorksheetConnection_CopyofCableEventCostTrackingCURRENT2.xlsxtable_cable_splice" hidden="1">table_cable_splice</definedName>
    <definedName name="_xlcn.WorksheetConnection_CopyofCableEventCostTrackingCURRENT2.xlsxtable_demob" hidden="1">table_demob</definedName>
    <definedName name="_xlcn.WorksheetConnection_CopyofCableEventCostTrackingCURRENT2.xlsxtable_inspection" hidden="1">table_inspection</definedName>
    <definedName name="a">{"Complete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A_">#REF!</definedName>
    <definedName name="A_1">#REF!</definedName>
    <definedName name="a_g">#REF!</definedName>
    <definedName name="aa" hidden="1">{"1999 Cash Budget",#N/A,FALSE,"99 Cash";"1999 Cash Budget YTD",#N/A,FALSE,"99 Cash";"1999 Cash Actual/Forcast",#N/A,FALSE,"99 Cash";"1999 Cash Actual/Forcast YTD",#N/A,FALSE,"99 Cash"}</definedName>
    <definedName name="aaa" hidden="1">{#N/A,#N/A,FALSE,"O&amp;M by processes";#N/A,#N/A,FALSE,"Elec Act vs Bud";#N/A,#N/A,FALSE,"G&amp;A";#N/A,#N/A,FALSE,"BGS";#N/A,#N/A,FALSE,"Res Cost"}</definedName>
    <definedName name="AAA_DOCTOPS" hidden="1">"AAA_SET"</definedName>
    <definedName name="AAA_duser" hidden="1">"OFF"</definedName>
    <definedName name="aaaa"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hidden="1">{"Income Budget",#N/A,FALSE,"98 Income";"Running GAAP Budget Income",#N/A,FALSE,"98 Income";"GAAP Actual",#N/A,FALSE,"98 Income";"GAAP Varinance",#N/A,FALSE,"98 Income"}</definedName>
    <definedName name="aaaaaa"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hidden="1">{"Income Budget",#N/A,FALSE,"98 Income";"Running GAAP Budget Income",#N/A,FALSE,"98 Income";"GAAP Actual",#N/A,FALSE,"98 Income";"GAAP Varinance",#N/A,FALSE,"98 Income"}</definedName>
    <definedName name="aaaaaaaaaa" hidden="1">{"Cash Budget",#N/A,FALSE,"98 Cash";"Running Cash Budget",#N/A,FALSE,"98 Cash";"Actual Cash",#N/A,FALSE,"98 Cash";"Update Cash Budget",#N/A,FALSE,"98 Cash"}</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bcd">#REF!</definedName>
    <definedName name="ABD">#REF!,#REF!,#REF!,#REF!</definedName>
    <definedName name="abit">0.000000001</definedName>
    <definedName name="ABS_Legacy_Long_Bond">#REF!</definedName>
    <definedName name="ABS_Legacy_Long_Loan">#REF!</definedName>
    <definedName name="ABS_Legacy_Long_Treasury">#REF!</definedName>
    <definedName name="ABS_Legacy_Short_Bond">#REF!</definedName>
    <definedName name="ABS_Legacy_Short_Treasury">#REF!</definedName>
    <definedName name="ABSORP___PRICE">#REF!</definedName>
    <definedName name="ABSW">#REF!</definedName>
    <definedName name="AC_255">#REF!</definedName>
    <definedName name="Access_Button">"Loan_Front_End_Input_List"</definedName>
    <definedName name="AccessDatabase">"C:\My Documents\DAVE\MODELS\Cash at Risk\Loan Front End.mdb"</definedName>
    <definedName name="ACCNT">#REF!</definedName>
    <definedName name="Accompanying">#REF!</definedName>
    <definedName name="Account">#REF!</definedName>
    <definedName name="Account2">#REF!</definedName>
    <definedName name="AccountDescr">#REF!</definedName>
    <definedName name="AccountDescr2">#REF!</definedName>
    <definedName name="Accounting_Method">#REF!</definedName>
    <definedName name="ACCOUNTS">#REF!</definedName>
    <definedName name="accruedc">#REF!</definedName>
    <definedName name="accruedp">#REF!</definedName>
    <definedName name="ACDADD">#REF!</definedName>
    <definedName name="ACGDIST">#REF!</definedName>
    <definedName name="acoeff">#REF!</definedName>
    <definedName name="ACQ_FEE">#REF!</definedName>
    <definedName name="ACQ0">#REF!</definedName>
    <definedName name="Acquirer">#REF!</definedName>
    <definedName name="Acquirer_Shares_Outstanding">#REF!</definedName>
    <definedName name="Acquisition_Cost_Period">#REF!</definedName>
    <definedName name="Acquisition_Goodwill_Period">#REF!</definedName>
    <definedName name="ACSR">#REF!</definedName>
    <definedName name="ACSRCosts">#REF!</definedName>
    <definedName name="Active">#REF!</definedName>
    <definedName name="Activity">#REF!</definedName>
    <definedName name="Activity2">#REF!</definedName>
    <definedName name="ActivityDescr">#REF!</definedName>
    <definedName name="ActivityDescr2">#REF!</definedName>
    <definedName name="activo">#REF!</definedName>
    <definedName name="Actual">#REF!</definedName>
    <definedName name="Actual_IRRs">#REF!</definedName>
    <definedName name="AD">#REF!</definedName>
    <definedName name="AD_2">#REF!</definedName>
    <definedName name="addl_pass">#REF!</definedName>
    <definedName name="adg">#REF!</definedName>
    <definedName name="ADJI">#REF!</definedName>
    <definedName name="ADJIII">#REF!</definedName>
    <definedName name="adjust">#REF!</definedName>
    <definedName name="Adjustments">#REF!</definedName>
    <definedName name="ADMIN">#REF!</definedName>
    <definedName name="Administration">#REF!</definedName>
    <definedName name="adsfadsfsadfdsafa">#REF!</definedName>
    <definedName name="adsfdsa">#REF!</definedName>
    <definedName name="adviser_list">#REF!</definedName>
    <definedName name="aersrter">#REF!,#REF!,#REF!,#REF!</definedName>
    <definedName name="afdas">#REF!</definedName>
    <definedName name="Affiliate">#REF!</definedName>
    <definedName name="Affiliate2">#REF!</definedName>
    <definedName name="AffiliateDescr">#REF!</definedName>
    <definedName name="ag">#REF!,#REF!,#REF!,#REF!</definedName>
    <definedName name="aga">#REF!,#REF!,#REF!,#REF!</definedName>
    <definedName name="aGF">#REF!,#REF!,#REF!,#REF!</definedName>
    <definedName name="AggregateOut">#REF!</definedName>
    <definedName name="aging">#REF!</definedName>
    <definedName name="agrt">#REF!,#REF!,#REF!,#REF!</definedName>
    <definedName name="AIC_Software">#REF!</definedName>
    <definedName name="AJO">#REF!</definedName>
    <definedName name="ALANDCO">#REF!</definedName>
    <definedName name="ALB0">#REF!</definedName>
    <definedName name="Alignment" hidden="1">"a1"</definedName>
    <definedName name="ALKADD">#REF!</definedName>
    <definedName name="ALKF">#REF!</definedName>
    <definedName name="all_months">#REF!</definedName>
    <definedName name="AllASS">#REF!</definedName>
    <definedName name="ALLCGI">#REF!</definedName>
    <definedName name="ALLJE">#REF!</definedName>
    <definedName name="Alloc">#REF!</definedName>
    <definedName name="alloc1">#REF!</definedName>
    <definedName name="alloc2">#REF!</definedName>
    <definedName name="AllocationType">OFFSET(#REF!,0,0,COUNTA(#REF!),1)</definedName>
    <definedName name="ALLRD">#REF!</definedName>
    <definedName name="ALLSKP">#REF!</definedName>
    <definedName name="AllTables">{4}</definedName>
    <definedName name="AllTemplate1">#REF!</definedName>
    <definedName name="AllTemplate2">#REF!</definedName>
    <definedName name="ALTADJ">#REF!</definedName>
    <definedName name="am">#REF!,#REF!,#REF!,#REF!</definedName>
    <definedName name="Amort">#REF!</definedName>
    <definedName name="Amort_Table">#REF!</definedName>
    <definedName name="amort2">#REF!</definedName>
    <definedName name="Amortization_Period">#REF!</definedName>
    <definedName name="Amortization_Period_Additions">#REF!</definedName>
    <definedName name="amortizationtable">#REF!</definedName>
    <definedName name="Amortize_Finance_Fees">#REF!</definedName>
    <definedName name="AmortizingMortgageTerm">#REF!</definedName>
    <definedName name="Amps">#REF!</definedName>
    <definedName name="an">#REF!,#REF!,#REF!,#REF!</definedName>
    <definedName name="ANA_PRD">#REF!</definedName>
    <definedName name="analysis">#REF!</definedName>
    <definedName name="analyst">#REF!</definedName>
    <definedName name="Angle_Pole_Costs">#REF!</definedName>
    <definedName name="Angle_Poles">#REF!</definedName>
    <definedName name="Angle_Tangents">#REF!</definedName>
    <definedName name="Annual_Energy_Production">#REF!</definedName>
    <definedName name="Annual_kWh">#REF!</definedName>
    <definedName name="Annual_Tariff_2013_On">#REF!</definedName>
    <definedName name="Annual_Tariff_Escalation_2012">#REF!</definedName>
    <definedName name="ANNUALCF">#REF!</definedName>
    <definedName name="another">#REF!,#REF!,#REF!,#REF!</definedName>
    <definedName name="anscount" hidden="1">1</definedName>
    <definedName name="APA">#REF!</definedName>
    <definedName name="APN">#REF!</definedName>
    <definedName name="apr">#REF!</definedName>
    <definedName name="april">#REF!</definedName>
    <definedName name="AR">#REF!</definedName>
    <definedName name="ARA_Threshold">#REF!</definedName>
    <definedName name="Argus_File_Name">#REF!</definedName>
    <definedName name="Argus_File_Path">#REF!</definedName>
    <definedName name="ARP_Threshold">#REF!</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axWorkpaper" hidden="1">" "</definedName>
    <definedName name="AS2TickmarkLS" hidden="1">#REF!</definedName>
    <definedName name="AS2VersionLS" hidden="1">300</definedName>
    <definedName name="asas">#REF!,#REF!,#REF!,#REF!</definedName>
    <definedName name="asd" hidden="1">{2;#N/A;"R13C16:R17C16";#N/A;"R13C14:R17C15";FALSE;FALSE;FALSE;95;#N/A;#N/A;"R13C19";#N/A;FALSE;FALSE;FALSE;FALSE;#N/A;"";#N/A;FALSE;"";"";#N/A;#N/A;#N/A}</definedName>
    <definedName name="asdf">#REF!,#REF!,#REF!,#REF!</definedName>
    <definedName name="ASH">#REF!</definedName>
    <definedName name="Ash_Disposal____ton">#REF!</definedName>
    <definedName name="Ash_Generation_Rate__tons_MWH">#REF!</definedName>
    <definedName name="Assembly_Costs">#REF!</definedName>
    <definedName name="Assembly_Labor">#REF!</definedName>
    <definedName name="Asset_Write_up_Period">#REF!</definedName>
    <definedName name="AssetType">#REF!</definedName>
    <definedName name="AsSoldExcRev" hidden="1">{#N/A,#N/A,FALSE,"Sum6 (1)"}</definedName>
    <definedName name="ASSUME">#REF!</definedName>
    <definedName name="assumptions">#REF!</definedName>
    <definedName name="assumptions97">#REF!</definedName>
    <definedName name="assumptions98">#REF!</definedName>
    <definedName name="assumptions99">#REF!</definedName>
    <definedName name="At_Closing_International_Sale">#REF!</definedName>
    <definedName name="AT_T">#REF!</definedName>
    <definedName name="ATAX">#REF!</definedName>
    <definedName name="atpr" hidden="1">{"EXCELHLP.HLP!1802";5;10;5;10;13;13;13;8;5;5;10;14;13;13;13;13;5;10;14;13;5;10;1;2;24}</definedName>
    <definedName name="AU_329">#REF!</definedName>
    <definedName name="aud">#REF!</definedName>
    <definedName name="aug">#REF!</definedName>
    <definedName name="Auger">#REF!</definedName>
    <definedName name="Auger_Setup">#REF!</definedName>
    <definedName name="AUX">#REF!</definedName>
    <definedName name="avail">#REF!</definedName>
    <definedName name="AVAIL_1">#REF!</definedName>
    <definedName name="AVAIL_2">#REF!</definedName>
    <definedName name="AVAIL_POST_COD">#REF!</definedName>
    <definedName name="AVAIL_POST_COD_1">#REF!</definedName>
    <definedName name="AVAIL_POST_COD_2">#REF!</definedName>
    <definedName name="AVAILABILITY">#REF!</definedName>
    <definedName name="Average_EBITDA_Exit_Multiple">#REF!</definedName>
    <definedName name="B">#REF!</definedName>
    <definedName name="B_">#REF!</definedName>
    <definedName name="B_1">#REF!</definedName>
    <definedName name="B_2">#REF!</definedName>
    <definedName name="B_3">#REF!</definedName>
    <definedName name="B_V_ACTUAL_PRO">#REF!</definedName>
    <definedName name="B_V_MILESTONES">#REF!</definedName>
    <definedName name="B_V_PLANNED_PRO">#REF!</definedName>
    <definedName name="baird">#REF!</definedName>
    <definedName name="BAL">#REF!</definedName>
    <definedName name="BALANCE">#REF!</definedName>
    <definedName name="Balance_Sheet">#REF!</definedName>
    <definedName name="balance_type">1</definedName>
    <definedName name="Balances">#REF!</definedName>
    <definedName name="balancesheet">#REF!</definedName>
    <definedName name="Bank_Debt_U_W_Spread">#REF!</definedName>
    <definedName name="bankdebt">#REF!</definedName>
    <definedName name="Base_Rate">#REF!</definedName>
    <definedName name="basis_2x16">#REF!</definedName>
    <definedName name="basis_7x8">#REF!</definedName>
    <definedName name="Basis_Points">#REF!</definedName>
    <definedName name="BasisPointCor">#REF!</definedName>
    <definedName name="bayatxinc">#REF!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BPROP">#REF!</definedName>
    <definedName name="bcoeff">#REF!</definedName>
    <definedName name="BDV">#REF!</definedName>
    <definedName name="Beauregard">"Check Box 1"</definedName>
    <definedName name="Because" hidden="1">{#N/A,#N/A,TRUE,"TOTAL DISTRIBUTION";#N/A,#N/A,TRUE,"SOUTH";#N/A,#N/A,TRUE,"NORTHEAST";#N/A,#N/A,TRUE,"WEST"}</definedName>
    <definedName name="beg_CWIP">#REF!</definedName>
    <definedName name="begdate">#REF!</definedName>
    <definedName name="BeginDateOut">#REF!</definedName>
    <definedName name="BELL">#REF!</definedName>
    <definedName name="bfc_esc">#REF!</definedName>
    <definedName name="BG_Del" hidden="1">15</definedName>
    <definedName name="BG_Ins" hidden="1">4</definedName>
    <definedName name="BG_Mod" hidden="1">6</definedName>
    <definedName name="BGS_Cost_Scenario">#REF!</definedName>
    <definedName name="BGS_RFP">#REF!</definedName>
    <definedName name="BIADJ">#REF!</definedName>
    <definedName name="Bid_Form_Quant">#REF!</definedName>
    <definedName name="Bid_Form_Sub_Quant">#REF!</definedName>
    <definedName name="bid_price">#REF!</definedName>
    <definedName name="BidformQuant">#REF!</definedName>
    <definedName name="BidformQuantSub">#REF!</definedName>
    <definedName name="Bill">#REF!</definedName>
    <definedName name="BILLDESCRIPTION">#REF!</definedName>
    <definedName name="BLE_Close_Date">#REF!</definedName>
    <definedName name="Blended_Hurdle">#REF!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6" hidden="1">#REF!</definedName>
    <definedName name="BLPH66" hidden="1">#REF!</definedName>
    <definedName name="bma_2x16">#REF!</definedName>
    <definedName name="bma_7x8">#REF!</definedName>
    <definedName name="BOEquipment_Concrete">#REF!</definedName>
    <definedName name="BOEquipment_Costs">#REF!</definedName>
    <definedName name="BOEquipment_Steel">#REF!</definedName>
    <definedName name="BoilerFeedwtrPumpNoiseEmiss">#REF!</definedName>
    <definedName name="BoilerFeedwtrPumpVend">#REF!</definedName>
    <definedName name="BONUS">#REF!</definedName>
    <definedName name="booby" hidden="1">{#N/A,#N/A,TRUE,"TOTAL DISTRIBUTION";#N/A,#N/A,TRUE,"SOUTH";#N/A,#N/A,TRUE,"NORTHEAST";#N/A,#N/A,TRUE,"WEST"}</definedName>
    <definedName name="booby2" hidden="1">{#N/A,#N/A,TRUE,"TOTAL DSBN";#N/A,#N/A,TRUE,"WEST";#N/A,#N/A,TRUE,"SOUTH";#N/A,#N/A,TRUE,"NORTHEAST"}</definedName>
    <definedName name="book2.xls" hidden="1">{#N/A,#N/A,TRUE,"TOTAL DISTRIBUTION";#N/A,#N/A,TRUE,"SOUTH";#N/A,#N/A,TRUE,"NORTHEAST";#N/A,#N/A,TRUE,"WEST"}</definedName>
    <definedName name="book2a\.xls" hidden="1">{#N/A,#N/A,TRUE,"TOTAL DSBN";#N/A,#N/A,TRUE,"WEST";#N/A,#N/A,TRUE,"SOUTH";#N/A,#N/A,TRUE,"NORTHEAST"}</definedName>
    <definedName name="BookType">1</definedName>
    <definedName name="BOPEquipment_Labor">#REF!</definedName>
    <definedName name="Borrowing">#REF!</definedName>
    <definedName name="BOY">#REF!</definedName>
    <definedName name="BR">#REF!</definedName>
    <definedName name="BR_2">#REF!</definedName>
    <definedName name="bra">#REF!</definedName>
    <definedName name="bradtxinc">#REF!</definedName>
    <definedName name="bre">#REF!</definedName>
    <definedName name="BRECP">#REF!</definedName>
    <definedName name="BRECP_II">#REF!</definedName>
    <definedName name="BREH_REC">#REF!</definedName>
    <definedName name="BREOCP">#REF!</definedName>
    <definedName name="BREP_I">#REF!</definedName>
    <definedName name="BREP_II">#REF!</definedName>
    <definedName name="BREP_III">#REF!</definedName>
    <definedName name="BREP_IV">#REF!</definedName>
    <definedName name="BREPIII">#REF!</definedName>
    <definedName name="brick">#REF!</definedName>
    <definedName name="BridgeCrane">#REF!</definedName>
    <definedName name="Brokerage_Fee">#REF!</definedName>
    <definedName name="BS">#REF!</definedName>
    <definedName name="BS_Exch_Rate">#REF!</definedName>
    <definedName name="BTL_06Actual_Essbase">#REF!</definedName>
    <definedName name="btwcols">#REF!,#REF!,#REF!,#REF!,#REF!,#REF!,#REF!,#REF!,#REF!,#REF!,#REF!,#REF!,#REF!,#REF!,#REF!</definedName>
    <definedName name="BU_Table">#REF!</definedName>
    <definedName name="bud" hidden="1">{"summary",#N/A,FALSE,"PCR DIRECTORY"}</definedName>
    <definedName name="BUDACT">#REF!</definedName>
    <definedName name="Budget">#REF!</definedName>
    <definedName name="budgetdata">#REF!</definedName>
    <definedName name="Bulk" hidden="1">{#N/A,#N/A,FALSE,"Sum6 (1)"}</definedName>
    <definedName name="Bundle_Discount">#REF!</definedName>
    <definedName name="BUrole">#REF!</definedName>
    <definedName name="BURoles">#REF!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iness_Activities_Tax">#REF!</definedName>
    <definedName name="Business_Units">#REF!</definedName>
    <definedName name="Butt_Dia">#REF!</definedName>
    <definedName name="BV">#REF!</definedName>
    <definedName name="BV_2">#REF!</definedName>
    <definedName name="bym" hidden="1">{"summary",#N/A,FALSE,"PCR DIRECTORY"}</definedName>
    <definedName name="c_">#REF!</definedName>
    <definedName name="c_1">#REF!</definedName>
    <definedName name="C_5">#REF!</definedName>
    <definedName name="C00_tax_rptBak">#REF!</definedName>
    <definedName name="CA1_">#REF!</definedName>
    <definedName name="CA2_">#REF!</definedName>
    <definedName name="CA3_">#REF!</definedName>
    <definedName name="CAADD">#REF!</definedName>
    <definedName name="Cable_Bus">#REF!</definedName>
    <definedName name="Cable_pick">#REF!</definedName>
    <definedName name="Cable_pick_ACSS">#REF!</definedName>
    <definedName name="Cadastral_Value">#REF!</definedName>
    <definedName name="CAF">#REF!</definedName>
    <definedName name="calc">#REF!</definedName>
    <definedName name="CalcET">#REF!</definedName>
    <definedName name="calculation">#REF!</definedName>
    <definedName name="calitxinc">#REF!</definedName>
    <definedName name="can" hidden="1">{#N/A,#N/A,FALSE,"O&amp;M by processes";#N/A,#N/A,FALSE,"Elec Act vs Bud";#N/A,#N/A,FALSE,"G&amp;A";#N/A,#N/A,FALSE,"BGS";#N/A,#N/A,FALSE,"Res Cost"}</definedName>
    <definedName name="CAP">#REF!</definedName>
    <definedName name="Cap_06Actual_Essbase">#REF!</definedName>
    <definedName name="Cap_Bank_Series_Labor">#REF!</definedName>
    <definedName name="Cap_banks">#REF!</definedName>
    <definedName name="Cap_banks_concrete">#REF!</definedName>
    <definedName name="Cap_banks_labor">#REF!</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ap_Fac_Jan97">#REF!</definedName>
    <definedName name="cap_interest">#REF!</definedName>
    <definedName name="Cap_Rate">#REF!</definedName>
    <definedName name="Capacity_Factor">#REF!</definedName>
    <definedName name="Capacity_Price">#REF!</definedName>
    <definedName name="Capacity_Price_Wind">#REF!</definedName>
    <definedName name="CapacityPrice">#REF!</definedName>
    <definedName name="CapacityRate">HLOOKUP(ProjectYear,tblCapRate,swCaptbl+1)</definedName>
    <definedName name="capBig">#REF!,#REF!,#REF!,#REF!,#REF!,#REF!,#REF!</definedName>
    <definedName name="capc_toggle">#REF!</definedName>
    <definedName name="CAPCALC">#REF!</definedName>
    <definedName name="CAPCOST">#REF!</definedName>
    <definedName name="capData">#REF!</definedName>
    <definedName name="Capex">#REF!</definedName>
    <definedName name="Capital">#REF!</definedName>
    <definedName name="Capital_Gains_Tax">#REF!</definedName>
    <definedName name="capitalc">#REF!</definedName>
    <definedName name="capitalexpenditures">#REF!</definedName>
    <definedName name="capitalp">#REF!</definedName>
    <definedName name="caprate">HLOOKUP(ProjectYear,tblCapRate,swCaptbl+1)</definedName>
    <definedName name="capres">#REF!</definedName>
    <definedName name="capSmall">#REF!,#REF!,#REF!,#REF!,#REF!,#REF!</definedName>
    <definedName name="CAPTI">#REF!</definedName>
    <definedName name="captionslist1">#REF!</definedName>
    <definedName name="captionslist2">#REF!</definedName>
    <definedName name="captionslist3">#REF!</definedName>
    <definedName name="CASAT1">#REF!</definedName>
    <definedName name="CASAT2">#REF!</definedName>
    <definedName name="CaseID1">#REF!</definedName>
    <definedName name="CaseID2">#REF!</definedName>
    <definedName name="CASH">#REF!</definedName>
    <definedName name="CASH_FLOW_FROM_OPERATIONS">#REF!</definedName>
    <definedName name="Cash_Flow_Statement">#REF!</definedName>
    <definedName name="CashFlow">#REF!</definedName>
    <definedName name="cashflowstatement">#REF!</definedName>
    <definedName name="cashsalvage">"j41"</definedName>
    <definedName name="CATEGORY">#N/A</definedName>
    <definedName name="CB">#REF!</definedName>
    <definedName name="cbnusdca">#REF!</definedName>
    <definedName name="CBWorkbookPriority" hidden="1">-988078685</definedName>
    <definedName name="CC">#REF!</definedName>
    <definedName name="CC_2">#REF!</definedName>
    <definedName name="ccash">#REF!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ccccc" hidden="1">{"EXCELHLP.HLP!1802";5;10;5;10;13;13;13;8;5;5;10;14;13;13;13;13;5;10;14;13;5;10;1;2;24}</definedName>
    <definedName name="CCLRR">#REF!</definedName>
    <definedName name="ccoeff">#REF!</definedName>
    <definedName name="cell_data">#REF!,#REF!,#REF!,#REF!,#REF!,#REF!,#REF!,#REF!,#REF!,#REF!,#REF!,#REF!,#REF!,#REF!,#REF!,#REF!,#REF!,#REF!,#REF!,#REF!,#REF!,#REF!</definedName>
    <definedName name="cell_data1">#REF!,#REF!,#REF!,#REF!,#REF!,#REF!,#REF!,#REF!,#REF!,#REF!,#REF!,#REF!,#REF!,#REF!,#REF!,#REF!,#REF!,#REF!</definedName>
    <definedName name="cell_data2">#REF!,#REF!,#REF!,#REF!</definedName>
    <definedName name="CEND5">#REF!</definedName>
    <definedName name="CEP_Amortization">#REF!</definedName>
    <definedName name="CER">#REF!</definedName>
    <definedName name="cf.page">#REF!</definedName>
    <definedName name="CFA">#REF!</definedName>
    <definedName name="CFCAM">#REF!</definedName>
    <definedName name="CFCAO">#REF!</definedName>
    <definedName name="CFCAP">#REF!</definedName>
    <definedName name="CFCBM">#REF!</definedName>
    <definedName name="CFCBO">#REF!</definedName>
    <definedName name="CFCBS">#REF!</definedName>
    <definedName name="CFEAM">#REF!</definedName>
    <definedName name="CFEAO">#REF!</definedName>
    <definedName name="CFEAP">#REF!</definedName>
    <definedName name="CFEBM">#REF!</definedName>
    <definedName name="CFEBO">#REF!</definedName>
    <definedName name="CFEBS">#REF!</definedName>
    <definedName name="CFLO">#REF!</definedName>
    <definedName name="CFLOA">#REF!</definedName>
    <definedName name="CFLOO">#REF!</definedName>
    <definedName name="CG">#REF!</definedName>
    <definedName name="CH_COS" localSheetId="2">#REF!</definedName>
    <definedName name="CH_COS">#REF!</definedName>
    <definedName name="CHANGES">#REF!</definedName>
    <definedName name="Char">#REF!</definedName>
    <definedName name="charlyr">#REF!</definedName>
    <definedName name="charlyr1">#REF!</definedName>
    <definedName name="charlyr2">#REF!</definedName>
    <definedName name="CHART">#REF!</definedName>
    <definedName name="Chart_Comm_1_30">OFFSET(#REF!,0,COUNTA(#REF!)-(#REF!*2)-1,1,(#REF!*2))</definedName>
    <definedName name="Chart_Comm_121_150">OFFSET(#REF!,0,COUNTA(#REF!)-(#REF!*2)-1,1,(#REF!*2))</definedName>
    <definedName name="Chart_Comm_151_180">OFFSET(#REF!,0,COUNTA(#REF!)-(#REF!*2)-1,1,(#REF!*2))</definedName>
    <definedName name="Chart_Comm_181">OFFSET(#REF!,0,COUNTA(#REF!)-(#REF!*2)-1,1,(#REF!*2))</definedName>
    <definedName name="Chart_Comm_31_60">OFFSET(#REF!,0,COUNTA(#REF!)-(#REF!*2)-1,1,(#REF!*2))</definedName>
    <definedName name="Chart_Comm_61_90">OFFSET(#REF!,0,COUNTA(#REF!)-(#REF!*2)-1,1,(#REF!*2))</definedName>
    <definedName name="Chart_Comm_91_120">OFFSET(#REF!,0,COUNTA(#REF!)-(#REF!*2)-1,1,(#REF!*2))</definedName>
    <definedName name="Chart_Comm_CreditBal">OFFSET(#REF!,0,COUNTA(#REF!)-(#REF!*2)-1,1,(#REF!*2))</definedName>
    <definedName name="Chart_Comm_Current">OFFSET(#REF!,0,COUNTA(#REF!)-(#REF!*2)-1,1,(#REF!*2))</definedName>
    <definedName name="Chart_MF_1_30">OFFSET(#REF!,0,COUNTA(#REF!)-(#REF!*2)-1,1,(#REF!*2))</definedName>
    <definedName name="Chart_MF_121_150">OFFSET(#REF!,0,COUNTA(#REF!)-(#REF!*2)-1,1,(#REF!*2))</definedName>
    <definedName name="Chart_MF_151_180">OFFSET(#REF!,0,COUNTA(#REF!)-(#REF!*2)-1,1,(#REF!*2))</definedName>
    <definedName name="Chart_MF_181">OFFSET(#REF!,0,COUNTA(#REF!)-(#REF!*2)-1,1,(#REF!*2))</definedName>
    <definedName name="Chart_MF_31_60">OFFSET(#REF!,0,COUNTA(#REF!)-(#REF!*2)-1,1,(#REF!*2))</definedName>
    <definedName name="Chart_MF_61_90">OFFSET(#REF!,0,COUNTA(#REF!)-(#REF!*2)-1,1,(#REF!*2))</definedName>
    <definedName name="Chart_MF_91_120">OFFSET(#REF!,0,COUNTA(#REF!)-(#REF!*2)-1,1,(#REF!*2))</definedName>
    <definedName name="Chart_MF_CreditBal">OFFSET(#REF!,0,COUNTA(#REF!)-(#REF!*2)-1,1,(#REF!*2))</definedName>
    <definedName name="Chart_MF_Current">OFFSET(#REF!,0,COUNTA(#REF!)-(#REF!*2)-1,1,(#REF!*2))</definedName>
    <definedName name="Chart_Proforma_Comm_Total">OFFSET(#REF!,0,COUNTA(#REF!)-(#REF!*2)-1,1,(#REF!*2))</definedName>
    <definedName name="Chart_Proforma_MF_Total">OFFSET(#REF!,0,COUNTA(#REF!)-(#REF!*2)-1,1,(#REF!*2))</definedName>
    <definedName name="Chart_Proforma_Total">OFFSET(#REF!,0,COUNTA(#REF!)-(#REF!*2)-1,1,(#REF!*2))</definedName>
    <definedName name="Chart_Projection_Aging">OFFSET(#REF!,0,COUNTA(#REF!)-(#REF!*2)-1,1,(#REF!*2))</definedName>
    <definedName name="Chart_Projection_Percent">OFFSET(#REF!,0,COUNTA(#REF!)-(#REF!*2)-1,1,(#REF!*2))</definedName>
    <definedName name="Chart_Projection_Proforma">OFFSET(#REF!,0,COUNTA(#REF!)-(#REF!*2)-1,1,(#REF!*2))</definedName>
    <definedName name="Chart_Projection_Writeoffs">OFFSET(#REF!,0,COUNTA(#REF!)-(#REF!*2)-1,1,(#REF!*2))</definedName>
    <definedName name="Chart_Reserve_Comm_1_30">OFFSET(#REF!,0,COUNTA(#REF!)-(#REF!*2)-2,1,(#REF!*2))</definedName>
    <definedName name="Chart_Reserve_Comm_121_150">OFFSET(#REF!,0,COUNTA(#REF!)-(#REF!*2)-2,1,(#REF!*2))</definedName>
    <definedName name="Chart_Reserve_Comm_151_180">OFFSET(#REF!,0,COUNTA(#REF!)-(#REF!*2)-2,1,(#REF!*2))</definedName>
    <definedName name="Chart_Reserve_Comm_181">OFFSET(#REF!,0,COUNTA(#REF!)-(#REF!*2)-2,1,(#REF!*2))</definedName>
    <definedName name="Chart_Reserve_Comm_31_60">OFFSET(#REF!,0,COUNTA(#REF!)-(#REF!*2)-2,1,(#REF!*2))</definedName>
    <definedName name="Chart_Reserve_Comm_61_90">OFFSET(#REF!,0,COUNTA(#REF!)-(#REF!*2)-2,1,(#REF!*2))</definedName>
    <definedName name="Chart_Reserve_Comm_91_120">OFFSET(#REF!,0,COUNTA(#REF!)-(#REF!*2)-2,1,(#REF!*2))</definedName>
    <definedName name="Chart_Reserve_Comm_CreditBal">OFFSET(#REF!,0,COUNTA(#REF!)-(#REF!*2)-2,1,(#REF!*2))</definedName>
    <definedName name="Chart_Reserve_Comm_Current">OFFSET(#REF!,0,COUNTA(#REF!)-(#REF!*2)-2,1,(#REF!*2))</definedName>
    <definedName name="Chart_Reserve_Comm_Total">OFFSET(#REF!,0,COUNTA(#REF!)-(#REF!*2)-2,1,(#REF!*2))</definedName>
    <definedName name="Chart_Reserve_MF_1_30">OFFSET(#REF!,0,COUNTA(#REF!)-(#REF!*2)-2,1,(#REF!*2))</definedName>
    <definedName name="Chart_Reserve_MF_121_150">OFFSET(#REF!,0,COUNTA(#REF!)-(#REF!*2)-2,1,(#REF!*2))</definedName>
    <definedName name="Chart_Reserve_MF_151_180">OFFSET(#REF!,0,COUNTA(#REF!)-(#REF!*2)-2,1,(#REF!*2))</definedName>
    <definedName name="Chart_Reserve_MF_181">OFFSET(#REF!,0,COUNTA(#REF!)-(#REF!*2)-2,1,(#REF!*2))</definedName>
    <definedName name="Chart_Reserve_MF_31_60">OFFSET(#REF!,0,COUNTA(#REF!)-(#REF!*2)-2,1,(#REF!*2))</definedName>
    <definedName name="Chart_Reserve_MF_61_90">OFFSET(#REF!,0,COUNTA(#REF!)-(#REF!*2)-2,1,(#REF!*2))</definedName>
    <definedName name="Chart_Reserve_MF_91_120">OFFSET(#REF!,0,COUNTA(#REF!)-(#REF!*2)-2,1,(#REF!*2))</definedName>
    <definedName name="Chart_Reserve_MF_CreditBal">OFFSET(#REF!,0,COUNTA(#REF!)-(#REF!*2)-2,1,(#REF!*2))</definedName>
    <definedName name="Chart_Reserve_MF_Current">OFFSET(#REF!,0,COUNTA(#REF!)-(#REF!*2)-2,1,(#REF!*2))</definedName>
    <definedName name="Chart_Reserve_MF_Total">OFFSET(#REF!,0,COUNTA(#REF!)-(#REF!*2)-2,1,(#REF!*2))</definedName>
    <definedName name="Chart_Reserve_Resi_1_30">OFFSET(#REF!,0,COUNTA(#REF!)-(#REF!*2)-2,1,(#REF!*2))</definedName>
    <definedName name="Chart_Reserve_Resi_121_150">OFFSET(#REF!,0,COUNTA(#REF!)-(#REF!*2)-2,1,(#REF!*2))</definedName>
    <definedName name="Chart_Reserve_Resi_151_180">OFFSET(#REF!,0,COUNTA(#REF!)-(#REF!*2)-2,1,(#REF!*2))</definedName>
    <definedName name="Chart_Reserve_Resi_181">OFFSET(#REF!,0,COUNTA(#REF!)-(#REF!*2)-2,1,(#REF!*2))</definedName>
    <definedName name="Chart_Reserve_Resi_31_60">OFFSET(#REF!,0,COUNTA(#REF!)-(#REF!*2)-2,1,(#REF!*2))</definedName>
    <definedName name="Chart_Reserve_Resi_61_90">OFFSET(#REF!,0,COUNTA(#REF!)-(#REF!*2)-2,1,(#REF!*2))</definedName>
    <definedName name="Chart_Reserve_Resi_91_120">OFFSET(#REF!,0,COUNTA(#REF!)-(#REF!*2)-2,1,(#REF!*2))</definedName>
    <definedName name="Chart_Reserve_Resi_CreditBal">OFFSET(#REF!,0,COUNTA(#REF!)-(#REF!*2)-2,1,(#REF!*2))</definedName>
    <definedName name="Chart_Reserve_Resi_Current">OFFSET(#REF!,0,COUNTA(#REF!)-(#REF!*2)-2,1,(#REF!*2))</definedName>
    <definedName name="Chart_Reserve_Resi_Total">OFFSET(#REF!,0,COUNTA(#REF!)-(#REF!*2)-2,1,(#REF!*2))</definedName>
    <definedName name="Chart_Reserve_UnBilled_AR">OFFSET(#REF!,0,COUNTA(#REF!)-(#REF!*2)-2,1,(#REF!*2))</definedName>
    <definedName name="Chart_Resi_1_30">OFFSET(#REF!,0,COUNTA(#REF!)-(#REF!*2)-1,1,(#REF!*2))</definedName>
    <definedName name="Chart_Resi_121_150">OFFSET(#REF!,0,COUNTA(#REF!)-(#REF!*2)-1,1,(#REF!*2))</definedName>
    <definedName name="Chart_Resi_151_180">OFFSET(#REF!,0,COUNTA(#REF!)-(#REF!*2)-1,1,(#REF!*2))</definedName>
    <definedName name="Chart_Resi_181">OFFSET(#REF!,0,COUNTA(#REF!)-(#REF!*2)-1,1,(#REF!*2))</definedName>
    <definedName name="Chart_Resi_31_60">OFFSET(#REF!,0,COUNTA(#REF!)-(#REF!*2)-1,1,(#REF!*2))</definedName>
    <definedName name="Chart_Resi_61_90">OFFSET(#REF!,0,COUNTA(#REF!)-(#REF!*2)-1,1,(#REF!*2))</definedName>
    <definedName name="Chart_Resi_91_120">OFFSET(#REF!,0,COUNTA(#REF!)-(#REF!*2)-1,1,(#REF!*2))</definedName>
    <definedName name="Chart_Resi_CreditBal">OFFSET(#REF!,0,COUNTA(#REF!)-(#REF!*2)-1,1,(#REF!*2))</definedName>
    <definedName name="Chart_Resi_Current">OFFSET(#REF!,0,COUNTA(#REF!)-(#REF!*2)-1,1,(#REF!*2))</definedName>
    <definedName name="Chart_UnBilled_AR">OFFSET(#REF!,0,COUNTA(#REF!)-(#REF!*2)-1,1,(#REF!*2))</definedName>
    <definedName name="ChartAccounts">#REF!</definedName>
    <definedName name="CHIAT">#REF!</definedName>
    <definedName name="cintexp">#REF!</definedName>
    <definedName name="cip">#REF!</definedName>
    <definedName name="CIP_Year">OFFSET(#REF!,0,0,COUNTA(#REF!)-1,1)</definedName>
    <definedName name="CIQWBGuid" hidden="1">"1cbb647e-56c6-4fd6-8155-649f77b34fbe"</definedName>
    <definedName name="Circuit_Breaker">#REF!</definedName>
    <definedName name="Circuit_Breaker_Concrete">#REF!</definedName>
    <definedName name="Circuit_Breaker_Labor">#REF!</definedName>
    <definedName name="Circuit_Breaker_Steel">#REF!</definedName>
    <definedName name="Circuit_Switcher">#REF!</definedName>
    <definedName name="Circuit_Switcher_Concrete">#REF!</definedName>
    <definedName name="Circuit_Switcher_Labor">#REF!</definedName>
    <definedName name="Circuit_Switcher_Steel">#REF!</definedName>
    <definedName name="City">#REF!</definedName>
    <definedName name="CL1_">#REF!</definedName>
    <definedName name="CL2DOSE">#REF!</definedName>
    <definedName name="CL2RESID">#REF!</definedName>
    <definedName name="CLADD">#REF!</definedName>
    <definedName name="Class">OFFSET(#REF!,0,0,COUNTA(#REF!),1)</definedName>
    <definedName name="Clearing">#REF!</definedName>
    <definedName name="ClientMatter" hidden="1">"b1"</definedName>
    <definedName name="Close">#REF!</definedName>
    <definedName name="close_date">#REF!</definedName>
    <definedName name="Closing_date">#REF!</definedName>
    <definedName name="Closing_Month">#REF!</definedName>
    <definedName name="CMBS_Legacy_Long_Loan">#REF!</definedName>
    <definedName name="CMBS_Legacy_Long_Treasury">#REF!</definedName>
    <definedName name="CMBS_Legacy_Short_Treasury">#REF!</definedName>
    <definedName name="CNROW">#N/A</definedName>
    <definedName name="Cnst_Loan_Amt">#REF!</definedName>
    <definedName name="Cnst_Loan_Cmp">#REF!</definedName>
    <definedName name="Cnst_Loan_Input">#REF!</definedName>
    <definedName name="Cnst_Loan_Rec">#REF!</definedName>
    <definedName name="co">230</definedName>
    <definedName name="co_name_line1">#REF!</definedName>
    <definedName name="co_name_line2">#REF!</definedName>
    <definedName name="COA">#REF!</definedName>
    <definedName name="Coal_Efficiency__BTU_LB.">#REF!</definedName>
    <definedName name="Coal_Price____TON">#REF!</definedName>
    <definedName name="COD">#REF!</definedName>
    <definedName name="COD_2012">#REF!</definedName>
    <definedName name="COD_DATE">#REF!</definedName>
    <definedName name="COD_Months">#REF!</definedName>
    <definedName name="CODE">#N/A</definedName>
    <definedName name="Code_WBS">#REF!</definedName>
    <definedName name="COGEN">#REF!</definedName>
    <definedName name="cogen_fuel">#REF!</definedName>
    <definedName name="CoInvAtl">#REF!</definedName>
    <definedName name="CoInvBeg1stQ">#REF!</definedName>
    <definedName name="CoInvBeg2ndQ">#REF!</definedName>
    <definedName name="CoInvCad">#REF!</definedName>
    <definedName name="CoInvCad2">#REF!</definedName>
    <definedName name="CoInvDKB">#REF!</definedName>
    <definedName name="CoInvGtBr">#REF!</definedName>
    <definedName name="CoInvHntgtn">#REF!</definedName>
    <definedName name="coinvirr">#REF!</definedName>
    <definedName name="CoInvKmrt">#REF!</definedName>
    <definedName name="CoInvPhl">#REF!</definedName>
    <definedName name="CoInvTmbl">#REF!</definedName>
    <definedName name="CoIRDen">#REF!</definedName>
    <definedName name="col">#REF!</definedName>
    <definedName name="col_fin">#REF!,#REF!,#REF!,#REF!,#REF!,#REF!,#REF!,#REF!,#REF!</definedName>
    <definedName name="col_percent">#REF!,#REF!,#REF!,#REF!,#REF!</definedName>
    <definedName name="COLDSU">#REF!</definedName>
    <definedName name="Coll_UG_Cable_LF_TO">#REF!</definedName>
    <definedName name="CollectionYard_Spacing">#REF!</definedName>
    <definedName name="cols">#REF!</definedName>
    <definedName name="column_mid">#REF!,#REF!,#REF!</definedName>
    <definedName name="column_mid2">#REF!,#REF!</definedName>
    <definedName name="ColumnCommand">#REF!</definedName>
    <definedName name="ColumnMember">#REF!</definedName>
    <definedName name="Columns">#REF!</definedName>
    <definedName name="COM0">#REF!</definedName>
    <definedName name="CombLiqProps">#REF!</definedName>
    <definedName name="COMFEE">#REF!</definedName>
    <definedName name="COMM_CAPACITY">#REF!</definedName>
    <definedName name="comm_ops_1">#REF!</definedName>
    <definedName name="comm_ops_2">#REF!</definedName>
    <definedName name="Commited">#REF!</definedName>
    <definedName name="CommodityCor">#REF!</definedName>
    <definedName name="COMP">#REF!</definedName>
    <definedName name="Companies">#REF!</definedName>
    <definedName name="compans">#REF!</definedName>
    <definedName name="COMPANY">#REF!</definedName>
    <definedName name="Company_Name">#REF!</definedName>
    <definedName name="COMPARE">#REF!</definedName>
    <definedName name="COMPETITIVE_SET">#REF!</definedName>
    <definedName name="compInc">#REF!</definedName>
    <definedName name="Completed">#REF!</definedName>
    <definedName name="completed2">#REF!</definedName>
    <definedName name="ComRisk_Fcst">#REF!</definedName>
    <definedName name="Concentric_Network__Corp.">"FY99_FY00"</definedName>
    <definedName name="Concrete">#REF!</definedName>
    <definedName name="Condensate" hidden="1">{#N/A,#N/A,FALSE,"Earnings release"}</definedName>
    <definedName name="Conductor">#REF!</definedName>
    <definedName name="Conductor_Bundle">#REF!</definedName>
    <definedName name="Conductor_Bundle_ACSS">#REF!</definedName>
    <definedName name="Conductor_Information">#REF!</definedName>
    <definedName name="Conductor_Information_ACSS">#REF!</definedName>
    <definedName name="Conductor_Pick">#REF!</definedName>
    <definedName name="Conductor_Poles">#REF!</definedName>
    <definedName name="Conductor_Spacing">#REF!</definedName>
    <definedName name="Conduit">#REF!</definedName>
    <definedName name="CONSBILLSTATE">#REF!</definedName>
    <definedName name="CONSOL">#REF!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NSTR">#REF!</definedName>
    <definedName name="CONSTR1">#REF!</definedName>
    <definedName name="Construction_Loan_Closing">#REF!</definedName>
    <definedName name="Construction_Start_Date">#REF!</definedName>
    <definedName name="Consumables">#REF!</definedName>
    <definedName name="Contacts">#REF!</definedName>
    <definedName name="contb">#REF!</definedName>
    <definedName name="CONTIN">#REF!</definedName>
    <definedName name="Contingency">#REF!</definedName>
    <definedName name="contp">#REF!</definedName>
    <definedName name="Contract_Period">#REF!</definedName>
    <definedName name="CONTROL">#REF!</definedName>
    <definedName name="ConversionRate">#REF!</definedName>
    <definedName name="CoolingTowers">#REF!</definedName>
    <definedName name="CoolingTowersVendTable">#REF!</definedName>
    <definedName name="copy1">#REF!</definedName>
    <definedName name="CorporateDiscountRate">#REF!</definedName>
    <definedName name="CorpSec_OM_06Actual_Essbase">#REF!</definedName>
    <definedName name="CORPTAX_DATAMAPDEFINITIONS_DataMap_1" hidden="1">#REF!</definedName>
    <definedName name="CORPTAX_DATAMAPDEFINITIONS_DataMap_2" hidden="1">#REF!</definedName>
    <definedName name="CORPTAX_DATAMAPDEFINITIONS_DataMap_3" hidden="1">#REF!</definedName>
    <definedName name="Corrected_Billing">#REF!</definedName>
    <definedName name="COS">#REF!</definedName>
    <definedName name="cosotxinc">#REF!</definedName>
    <definedName name="COST">#REF!</definedName>
    <definedName name="COST_KW">#REF!</definedName>
    <definedName name="cost_of_good_sold">#REF!</definedName>
    <definedName name="Cost_Savings">#REF!</definedName>
    <definedName name="Cost_Savings_Yearly_Amount">#REF!</definedName>
    <definedName name="cost2001">#REF!</definedName>
    <definedName name="COUNTY">#REF!</definedName>
    <definedName name="Covenants">#REF!</definedName>
    <definedName name="cover">#REF!</definedName>
    <definedName name="coveragecalcs">#REF!</definedName>
    <definedName name="coverages97">#REF!</definedName>
    <definedName name="coverages98">#REF!</definedName>
    <definedName name="coverages99">#REF!</definedName>
    <definedName name="COVERINIT">#REF!</definedName>
    <definedName name="COW">#REF!</definedName>
    <definedName name="CP">#REF!</definedName>
    <definedName name="CPGALTADJ">#REF!</definedName>
    <definedName name="CPGATAX">#REF!</definedName>
    <definedName name="CPGBIADJ">#REF!</definedName>
    <definedName name="CPGRTAX">#REF!</definedName>
    <definedName name="CPGSUM">#REF!</definedName>
    <definedName name="CPGTI">#REF!</definedName>
    <definedName name="CPI">#REF!</definedName>
    <definedName name="CPI_04">#REF!</definedName>
    <definedName name="CPI_05">#REF!</definedName>
    <definedName name="CPI_06">#REF!</definedName>
    <definedName name="CPI_07">#REF!</definedName>
    <definedName name="CPI_08">#REF!</definedName>
    <definedName name="CPI_09">#REF!</definedName>
    <definedName name="CPI_10">#REF!</definedName>
    <definedName name="CPI_11">#REF!</definedName>
    <definedName name="CPI_12">#REF!</definedName>
    <definedName name="Cptl_Expdtr">#REF!</definedName>
    <definedName name="CRCL">#REF!</definedName>
    <definedName name="CRD">#REF!</definedName>
    <definedName name="CRE">#REF!</definedName>
    <definedName name="Credit">#REF!</definedName>
    <definedName name="Credit_at_Closing">#REF!</definedName>
    <definedName name="credit_life">#REF!</definedName>
    <definedName name="CREDIT_LOSS">#REF!</definedName>
    <definedName name="crentinc">#REF!</definedName>
    <definedName name="Cristina_Barrero">#REF!</definedName>
    <definedName name="_xlnm.Criteria">#REF!</definedName>
    <definedName name="Criteria_MI">#REF!</definedName>
    <definedName name="CSTART5">#REF!</definedName>
    <definedName name="CSW_Lease_Rate">#REF!</definedName>
    <definedName name="CSW_MinPayment">#REF!</definedName>
    <definedName name="CSW_Turb">#REF!</definedName>
    <definedName name="CSW_Turbines">#REF!</definedName>
    <definedName name="Ct_Fe2___Fe_OH_2">#REF!</definedName>
    <definedName name="CUM">#REF!</definedName>
    <definedName name="curliabc">#REF!</definedName>
    <definedName name="curliabp">#REF!</definedName>
    <definedName name="CURMTH">#REF!</definedName>
    <definedName name="CURRENCY">#REF!</definedName>
    <definedName name="current">#REF!</definedName>
    <definedName name="Current_Cap_Rate">#REF!</definedName>
    <definedName name="Current_Month">#REF!</definedName>
    <definedName name="Current_sum">#REF!</definedName>
    <definedName name="Current_Year">#REF!</definedName>
    <definedName name="CUSTAR">#REF!</definedName>
    <definedName name="Customer_Refunds_Paid">#REF!</definedName>
    <definedName name="Customers">#REF!</definedName>
    <definedName name="custservcompare0607">#REF!</definedName>
    <definedName name="CUT">#REF!</definedName>
    <definedName name="CUTINS">#REF!</definedName>
    <definedName name="CUYAHOGA_FALLS">#REF!</definedName>
    <definedName name="CV">#REF!</definedName>
    <definedName name="CV_2">#REF!</definedName>
    <definedName name="Cwvu.GREY_ALL." hidden="1">#REF!</definedName>
    <definedName name="cydepr">#REF!</definedName>
    <definedName name="CYEAR">#REF!</definedName>
    <definedName name="D">#REF!</definedName>
    <definedName name="d_">#REF!</definedName>
    <definedName name="D_1">#REF!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#REF!</definedName>
    <definedName name="daily_pk_vols">#REF!</definedName>
    <definedName name="DAS">#REF!</definedName>
    <definedName name="Data">#REF!</definedName>
    <definedName name="data_3">#REF!</definedName>
    <definedName name="DATA_AREA">#N/A</definedName>
    <definedName name="data_Env">#REF!</definedName>
    <definedName name="data_FIN">#REF!,#REF!,#REF!,#REF!,#REF!,#REF!</definedName>
    <definedName name="Data_Listing">#REF!</definedName>
    <definedName name="data_NonOP">#REF!</definedName>
    <definedName name="data_PER">#REF!,#REF!,#REF!,#REF!,#REF!</definedName>
    <definedName name="data_Prod">#REF!</definedName>
    <definedName name="data_SiteG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006">#REF!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ase_MI">#REF!</definedName>
    <definedName name="DatabaseNameCopy">#REF!</definedName>
    <definedName name="DatabaseNameDG">#REF!</definedName>
    <definedName name="DatabseNameOut">#REF!</definedName>
    <definedName name="DATB6">#REF!</definedName>
    <definedName name="DATE">#REF!</definedName>
    <definedName name="Date_Cnst_Loan">#REF!</definedName>
    <definedName name="Date_Coll_Start">#REF!</definedName>
    <definedName name="Date_Comm_Ops">#REF!</definedName>
    <definedName name="Date_Equip_Del">#REF!</definedName>
    <definedName name="Date_Erec_Complt">#REF!</definedName>
    <definedName name="Date_Erec_Start">#REF!</definedName>
    <definedName name="Date_Fnd_Cmplt">#REF!</definedName>
    <definedName name="Date_Grd_Brk">#REF!</definedName>
    <definedName name="Date_Mech_Complt_End">#REF!</definedName>
    <definedName name="Date_Partial_Yr">#REF!</definedName>
    <definedName name="date_price_table">#REF!</definedName>
    <definedName name="Date_Prj_COD">#REF!</definedName>
    <definedName name="Date_Proj_Start">#REF!</definedName>
    <definedName name="Date_Rd_Start">#REF!</definedName>
    <definedName name="Date_SubS_Energize">#REF!</definedName>
    <definedName name="Date_Term_Loan_Beg">#REF!</definedName>
    <definedName name="Date_Term_Loan_End">#REF!</definedName>
    <definedName name="DATE_TIME">#N/A</definedName>
    <definedName name="Date_TLine_Complt">#REF!</definedName>
    <definedName name="Date_TLine_Start">#REF!</definedName>
    <definedName name="Date_Trans_Start">#REF!</definedName>
    <definedName name="Date_WFarm_Start">#REF!</definedName>
    <definedName name="Date_WTG_Last_Comm">#REF!</definedName>
    <definedName name="date2">#REF!</definedName>
    <definedName name="date44">#REF!</definedName>
    <definedName name="DateAcquisition">#REF!</definedName>
    <definedName name="DateColumn">#REF!</definedName>
    <definedName name="DateColumnRowOut">#REF!</definedName>
    <definedName name="DateComOp">#REF!</definedName>
    <definedName name="DATET">#REF!</definedName>
    <definedName name="david">#REF!,#REF!,#REF!,#REF!,#REF!,#REF!,#REF!</definedName>
    <definedName name="DAYS">#REF!</definedName>
    <definedName name="DAYS_YEAR">#REF!</definedName>
    <definedName name="DaySelection">#REF!</definedName>
    <definedName name="DaysList">#REF!</definedName>
    <definedName name="DCF">#N/A</definedName>
    <definedName name="dd" hidden="1">{#N/A,#N/A,FALSE,"95CAPGRY"}</definedName>
    <definedName name="ddd">#REF!</definedName>
    <definedName name="DDDD">#REF!</definedName>
    <definedName name="dddddd">{#N/A,#N/A,FALSE,"CAPREIT"}</definedName>
    <definedName name="ddddddd">{#N/A,#N/A,FALSE,"CAPREIT"}</definedName>
    <definedName name="DDOWN">#REF!</definedName>
    <definedName name="de">#REF!</definedName>
    <definedName name="Debit">#REF!</definedName>
    <definedName name="debt">#REF!</definedName>
    <definedName name="Debt_Schedule">#REF!</definedName>
    <definedName name="DEBT1">#REF!</definedName>
    <definedName name="debt97">#REF!</definedName>
    <definedName name="debt98">#REF!</definedName>
    <definedName name="debt99">#REF!</definedName>
    <definedName name="debtsenior">#REF!</definedName>
    <definedName name="dec">#REF!</definedName>
    <definedName name="deccwip">#REF!</definedName>
    <definedName name="Decisions">1</definedName>
    <definedName name="DefaultCopy" localSheetId="3">#REF!</definedName>
    <definedName name="DefaultCopy">#REF!</definedName>
    <definedName name="DefaultPaste">#REF!</definedName>
    <definedName name="Deferral_Interest_Rate">#REF!</definedName>
    <definedName name="Deferral_Recovery">#REF!</definedName>
    <definedName name="DefTax">#REF!</definedName>
    <definedName name="DEG_HR">#REF!</definedName>
    <definedName name="DEG_POWER">#REF!</definedName>
    <definedName name="DEGR_NET_CAP">#REF!</definedName>
    <definedName name="delete" hidden="1">{#N/A,#N/A,FALSE,"CURRENT"}</definedName>
    <definedName name="Delivery_Start">#REF!</definedName>
    <definedName name="Delivery_Start_1">#REF!</definedName>
    <definedName name="Delivery_Start_2">#REF!</definedName>
    <definedName name="DELTA" hidden="1">{#N/A,#N/A,FALSE,"Sum6 (1)"}</definedName>
    <definedName name="DEP">#REF!</definedName>
    <definedName name="DEPAMT">#REF!</definedName>
    <definedName name="depreciation">#REF!</definedName>
    <definedName name="Depreciation_Life">#REF!</definedName>
    <definedName name="Depreciation_Period">#REF!</definedName>
    <definedName name="Depreciation_Period_Additions">#REF!</definedName>
    <definedName name="depreciation97">#REF!</definedName>
    <definedName name="depreciation98">#REF!</definedName>
    <definedName name="depreciation99">#REF!</definedName>
    <definedName name="Deprecitaion_Additions">#REF!</definedName>
    <definedName name="DeptDescr">#REF!</definedName>
    <definedName name="DeptDescr2">#REF!</definedName>
    <definedName name="DeptID">#REF!</definedName>
    <definedName name="DeptID2">#REF!</definedName>
    <definedName name="des" hidden="1">{#N/A,#N/A,FALSE,"Transaction Summary-DTW";#N/A,#N/A,FALSE,"Proforma Five Yr";#N/A,#N/A,FALSE,"Occ and Rate"}</definedName>
    <definedName name="DescriptionColumn1">#REF!</definedName>
    <definedName name="DescriptionColumn2">#REF!</definedName>
    <definedName name="DescriptionOut">#REF!</definedName>
    <definedName name="DestDBname">#REF!</definedName>
    <definedName name="DestStudyName">#REF!</definedName>
    <definedName name="DestStudyNameCopy">#REF!</definedName>
    <definedName name="DestUserName">#REF!</definedName>
    <definedName name="detail">#REF!</definedName>
    <definedName name="detail_colB">#REF!,#REF!,#REF!,#REF!,#REF!,#REF!</definedName>
    <definedName name="detail_colS">#REF!,#REF!,#REF!,#REF!,#REF!</definedName>
    <definedName name="detail_data">#REF!,#REF!</definedName>
    <definedName name="DETAIL_EST">#REF!</definedName>
    <definedName name="DEVCOSTS">#REF!</definedName>
    <definedName name="df" hidden="1">{2;#N/A;"R13C16:R17C16";#N/A;"R13C14:R17C15";FALSE;FALSE;FALSE;95;#N/A;#N/A;"R13C19";#N/A;FALSE;FALSE;FALSE;FALSE;#N/A;"";#N/A;FALSE;"";"";#N/A;#N/A;#N/A}</definedName>
    <definedName name="DF_GRID_1">#REF!</definedName>
    <definedName name="dfd">#REF!,#REF!,#REF!,#REF!</definedName>
    <definedName name="DICF">#REF!</definedName>
    <definedName name="DIF_DETAIL">#REF!</definedName>
    <definedName name="DIF_SUM">#REF!</definedName>
    <definedName name="DIF_SUM_SUM">#REF!</definedName>
    <definedName name="diffexpl">#REF!</definedName>
    <definedName name="DIR_HOURS">#REF!</definedName>
    <definedName name="Disconnect_Switch">#REF!</definedName>
    <definedName name="Disconnect_Switch_Concrete">#REF!</definedName>
    <definedName name="Disconnect_Switch_Labor">#REF!</definedName>
    <definedName name="Disconnect_Switch_Steel">#REF!</definedName>
    <definedName name="Discount_Rate">#REF!</definedName>
    <definedName name="discrate">#REF!</definedName>
    <definedName name="DISPATCH">#REF!</definedName>
    <definedName name="DISTR">#REF!</definedName>
    <definedName name="Dividend">#REF!</definedName>
    <definedName name="DLS">#REF!</definedName>
    <definedName name="DMK">#REF!</definedName>
    <definedName name="dmoe" hidden="1">"45E1EZH1GI603A6TQ7A2B7Y0J"</definedName>
    <definedName name="docket_no">#REF!</definedName>
    <definedName name="docket_num">#REF!</definedName>
    <definedName name="DocumentName" hidden="1">"b1"</definedName>
    <definedName name="DocumentNum" hidden="1">"a1"</definedName>
    <definedName name="doge">#REF!,#REF!,#REF!,#REF!</definedName>
    <definedName name="DONE">#REF!</definedName>
    <definedName name="doswtxinc">#REF!</definedName>
    <definedName name="doubtxinc">#REF!</definedName>
    <definedName name="Downtime">#REF!</definedName>
    <definedName name="DP">#REF!</definedName>
    <definedName name="DP_2">#REF!</definedName>
    <definedName name="DPC">#REF!</definedName>
    <definedName name="dr" hidden="1">"45E1COOP3K6ZCCKMU61PY1S6R"</definedName>
    <definedName name="Drop_CWIP">#REF!</definedName>
    <definedName name="ds">#REF!,#REF!,#REF!,#REF!</definedName>
    <definedName name="DSR">#REF!</definedName>
    <definedName name="DSR_FEE">#REF!</definedName>
    <definedName name="DSR_MOS">#REF!</definedName>
    <definedName name="DSUMDATA">#REF!</definedName>
    <definedName name="dukfg">#REF!,#REF!,#REF!,#REF!</definedName>
    <definedName name="Duration_Delta">#REF!</definedName>
    <definedName name="e">#REF!</definedName>
    <definedName name="E_1">#REF!</definedName>
    <definedName name="E_Rate">HLOOKUP(ProjectYear,tblEnergyRate,swEnergytbl+1)</definedName>
    <definedName name="Earning_Amounts">#REF!</definedName>
    <definedName name="EarningsCode_Table">#REF!</definedName>
    <definedName name="ebentxinc">#REF!</definedName>
    <definedName name="EC">#REF!</definedName>
    <definedName name="ECDescr">#REF!</definedName>
    <definedName name="ECDescr2">#REF!</definedName>
    <definedName name="ECID">#REF!</definedName>
    <definedName name="economy">#REF!</definedName>
    <definedName name="EDGERTON">#REF!</definedName>
    <definedName name="eee">#REF!</definedName>
    <definedName name="eeee" hidden="1">{#N/A,#N/A,FALSE,"O&amp;M by processes";#N/A,#N/A,FALSE,"Elec Act vs Bud";#N/A,#N/A,FALSE,"G&amp;A";#N/A,#N/A,FALSE,"BGS";#N/A,#N/A,FALSE,"Res Cost"}</definedName>
    <definedName name="Eff_Tax_Rate">#REF!</definedName>
    <definedName name="EffectiveDate">#REF!</definedName>
    <definedName name="EFOR">#REF!</definedName>
    <definedName name="efr">#REF!,#REF!,#REF!,#REF!</definedName>
    <definedName name="EITF">#REF!</definedName>
    <definedName name="Elapsed">#REF!</definedName>
    <definedName name="elec_tax">#REF!</definedName>
    <definedName name="ELECT">#REF!</definedName>
    <definedName name="Ellwood_City">#REF!</definedName>
    <definedName name="ELMORE">#REF!</definedName>
    <definedName name="Embed_Ratio">#REF!</definedName>
    <definedName name="Embeds">#REF!</definedName>
    <definedName name="emergency">#REF!</definedName>
    <definedName name="EmpDataAllGrps">#REF!</definedName>
    <definedName name="EmpDatabyBU">#REF!</definedName>
    <definedName name="employees">#REF!</definedName>
    <definedName name="en">HLOOKUP(ProjectYear,tblEnergyRate,swEnergytbl+1)</definedName>
    <definedName name="ENCF">#REF!</definedName>
    <definedName name="End_Bal">#REF!</definedName>
    <definedName name="END_DATA">#N/A</definedName>
    <definedName name="End_Date">#REF!</definedName>
    <definedName name="END_MSG">#N/A</definedName>
    <definedName name="EndContractMonthCor">#REF!</definedName>
    <definedName name="EndDateOut">#REF!</definedName>
    <definedName name="EndEffDateCor">#REF!</definedName>
    <definedName name="Energization">#REF!</definedName>
    <definedName name="Energization_1">#REF!</definedName>
    <definedName name="Energization_2">#REF!</definedName>
    <definedName name="Energy">HLOOKUP(ProjectYear,tblEnergyRate,swEnergytbl+1)</definedName>
    <definedName name="Energy2">HLOOKUP(ProjectYear,tblEnergyRate,swEnergytbl+1)</definedName>
    <definedName name="EnergyInflationRate">#REF!</definedName>
    <definedName name="EnergyRate">HLOOKUP(ProjectYear,tblEnergyRate,swEnergytbl+1)</definedName>
    <definedName name="Energyrate1">HLOOKUP(ProjectYear,tblEnergyRate,swEnergytbl+1)</definedName>
    <definedName name="Enthalpy">#REF!</definedName>
    <definedName name="Enthalpy3C">#REF!</definedName>
    <definedName name="Enthalpy3T">#REF!</definedName>
    <definedName name="Enthalpy4C">#REF!</definedName>
    <definedName name="enthalpy4c1">#REF!</definedName>
    <definedName name="Enthalpy4T">#REF!</definedName>
    <definedName name="Entity">OFFSET(#REF!,0,0,COUNTA(#REF!),1)</definedName>
    <definedName name="EntityName">#REF!</definedName>
    <definedName name="EntityNameOut">#REF!</definedName>
    <definedName name="EntityType">OFFSET(#REF!,0,0,COUNTA(#REF!),1)</definedName>
    <definedName name="EntityTypeOut">#REF!</definedName>
    <definedName name="entry">#REF!,#REF!,#REF!,#REF!,#REF!,#REF!</definedName>
    <definedName name="EntryFields">#REF!,#REF!,#REF!,#REF!,#REF!,#REF!</definedName>
    <definedName name="ENVIR">#REF!</definedName>
    <definedName name="Environmental">#REF!</definedName>
    <definedName name="EOY">#REF!</definedName>
    <definedName name="EPMWorkbookOptions_1">"R7UAAB|LCAAAAAAABADtnW1zmkoUgL93pv8h43cVFI1mTDp0ReNcBQqY3DbTYVDXhKmKF0zT/vu7KFFBNKKEsMvOdKYGzq67j|fsC3vOofHlz3Ry8RvajmnNrnNsgcldwNnQGpmzx|vc82KcZ6u5LzefPzXuLfvXwLJ|SfMFEnUuULmZc/XHMa9zT4vF/KpYfHl5KbyUC5b9WCwxDFv8t9dVh09wauTNmbMwZkOYW5cavV0qh7714qIBrNkMDt3"</definedName>
    <definedName name="EPMWorkbookOptions_10" hidden="1">"E5OY4m0EX|yCl9IxOEZxgYxmfCHzJxOn|9V6VqVTRGGloNNdt/LH89L0RnuCpUdpRYkS8elKplecjyKxD6QaBwtQyD4GAY4r0jNAfkKOAwPeknBTl5tWWSgWNBwTN1RBQi|y6iPpRsKWehBbdmT2I8NP4hv94QVN4RE/h4RjzxxFbGM8nhaE1dRN5sHsSeXx4Co83kncElOZQgPQBURzChg|E/B5TfhUWvD/2|IPChhN2PYgSNozJApBY14P07F"</definedName>
    <definedName name="EPMWorkbookOptions_11" hidden="1">"QS9w8lMC1kuJubeCd804VuB/ttdbxYCPH|S48F0wimjWAMEQiuPxeoMhz2Ly6JEUeNK5Uojo12lCrYJx2IFQeX2TwuoTiq2GdxSdfslqinH4H59amnH4nJU6KEGmASaBeS8SDLjvXhOCiNzRjGN0lIEJKiMSxRb2USneqptzJR3srpMc2Ek5ASGEkQmkCQIyCBYJxAmBp9SVzMhkt97LcEqY/9e9CgPvbUxz5lNrtyLN5|C1rGfe23UWg6z|NOI"</definedName>
    <definedName name="EPMWorkbookOptions_12" hidden="1">"z22Sr2tA4IxudXirqHxkCDF3Zo4Z9Lti5oV7HxDgWMbOk/STJrD2auLof/iUg5MoGG7lUoz1fgNXyWDl5ey95b9a2BZv5CVLpYYX6V3b/jlX0ber9boOHeGbRqDCexB|3FTw871z5821UrzFY3/AbMALC1HtQAA"</definedName>
    <definedName name="EPMWorkbookOptions_2" hidden="1">"v1CzwbNtwtrgz4cvypu9201gY3lV0XTSmcPVt629awOn82TaXX9V3oC3bcAxRfUNYQA3K3egtuad/lYF4zzL6g1fo0UL3uBJXGM8nhaE1vaoxDFN0jHlxMB8Wf|oPqICO2o0|yV1e1GVBcT|PjYkDfzaKbjM2jeLn84k5NLYAHt241zr8tWxd9vp8s25F4MtXtDYAL4p7b92aoxGcNc0pnDnLpu4X3TTT8ckgKfXJelnXAayJZd8s7GfYKIbcOF"</definedName>
    <definedName name="EPMWorkbookOptions_3" hidden="1">"R02YuQkju98woijVjAP4uW8duyzQVq16bszq0jirdM21kcqGN1P1DRupH7|RwrtS3Xn5n/PcNlx3kApL6oNYphNw/VsQKOzLrCsOUau1VB2E|xLCvZI2jflBvF1YfQ2p35xPgr29Yc2ou/N2ylWhnDwThfqY64PFca1/O1CoR5xoAlbjS45C4HZfeb/aVCKu4azkKFE2ThcNSD0wEaqELE/DoZKoBEVuW3MD14EH8WHmReEUTtlkUfFRZZODLdH"</definedName>
    <definedName name="EPMWorkbookOptions_4" hidden="1">"fE91d6a0Dbs4dPfjegFGhavZubkOufqTS5gP4d/2ePKNopvdThGIuo/mqTxXcrEY1JaaomrJoUyhRIwHZYS2SLy40df5FW10xaFJu5gGsVjRuOtCeXdJj8A9Puv6ulzH8NwaBl3/NTHkTf1rRD6xzQA2roEcFfTuIi45usu7gFwL2MOJW22q8uacrL9lsuVCsdxx9tvhVT7dTFSjX1vjZV6Mi9|P1ldq5csU6tdHq|uVQLVdcVwo6tld77J9LZi"</definedName>
    <definedName name="EPMWorkbookOptions_5" hidden="1">"B4lrvkB3n99ouncT/d8UsDflmAnx3a6fj95WJFXVRUGjpHykymUW|w1q6uaBs5YuaOtRrZbLEfYel8ROBruLFyBT446Gi2VZ7J9VpsfCm7zGq1JfAUKCz9Vr5Bn4hqNfYV3j3rpH9TasmSfobasvomWRIvAJqm2dPLVdY/Q/FmtlepsSAsU15Zb|o8XritTt9mWKxq8vembPQPYqC4s9kvSM9u4MqvHtBMd6lokw2BuwPqjXuXp|NBiU81yFreU"</definedName>
    <definedName name="EPMWorkbookOptions_6" hidden="1">"H40sjb1RH5UG9XCmVxqMUDPYeRb|iNjWdiME|PcoqK1Kro4FztsyR1bVEnrauMQYO3AW2nGk3hBAuJY8Li7hwlIvvibtMxOj2LlD0jpjZo|/9owsyoxL|o0sKp8PzniJHX8Gx5G3XfSwDJk0HuhAyRK0Y0mPTiqyBvoIIg9N9BE6w6CirXEwseoskUlX0r69i7zUZGwvAY88iPTardXpJnvEQ|PzEJeifWkoISiHT8|4eJtn1id8D5BsFsgWEqZ"</definedName>
    <definedName name="EPMWorkbookOptions_7" hidden="1">"JhNSka3RVe1L7LSY7wLIHhca8YAyEtBMT4pEdV7wRF7UhikppKnqJ6EP16eqdj7xkVMw8ZbSUoEZ|GFHAHkp6RrCfwal8RzgjLiz6UERiY94pxtemXBaUjNTuZPZnYoSFiHw0Ro8UeIeRrTbhQoxiWUcR39VUc1RaWbyWxLCxh2VfcdCtAElW9K7TRJuojc69smvFG8pXg73hIY8JDzQNx5vwtqwrg9hjbOM0qTrGHQ5YQucv9ZkfrNP29vu2o2"</definedName>
    <definedName name="EPMWorkbookOptions_8" hidden="1">"nG5OvDstOv5H|L1f/TTAkx73VciPf3Hs5fa7s66Xq|T21|0Al/9qncEG6x/ufJdw0Z/D9w5kBjsAK210J3pmANzYoaspcOf3R3/4K6xao|XnMv740CP32qTT/hgX7OYAm25rEpVDjR6iLclGOuBVRX3TVbcQCoUiB/IUSuVLAHB/kwkbiCXuANJz6NVIIltkGDOgShHRJjMdEuEgag0uSvkO2KG8wqEIclrUmYDOvcpSasjUiQ|JXGfdFIkQbtp"</definedName>
    <definedName name="EPMWorkbookOptions_9" hidden="1">"444kTVNeT04uQSCBvtQuQH9QhCgIeqYH9yAQ4OZwpjg2OCoUB10L7dUPBAR3GOmZ37zzzORyWEfxT8VkTxd|JkyEL3W8SI4|Js8Mkk5T74AeReJHQk0nCEUFt02919YVAXR5Ffstb4rmPwCSfHkRgY6iZzmBebWmUknjAeKmgeFLaM|rUB5rBWFbovSV8liP7mQsFtMzqnsOi8m9KoHEN3uc6fTpVUw19VB3bkA/yfQ7JL7RI6KXrldRKtXybAY"</definedName>
    <definedName name="EPS">#REF!</definedName>
    <definedName name="Equip_Delivery_Date">#REF!</definedName>
    <definedName name="Equipment_Spacing">#REF!</definedName>
    <definedName name="equity">#REF!</definedName>
    <definedName name="Equity_Sponsor_Participation">#REF!</definedName>
    <definedName name="ER_Table">#REF!</definedName>
    <definedName name="erase" hidden="1">{#N/A,#N/A,TRUE,"TOTAL DISTRIBUTION";#N/A,#N/A,TRUE,"SOUTH";#N/A,#N/A,TRUE,"NORTHEAST";#N/A,#N/A,TRUE,"WEST"}</definedName>
    <definedName name="ERASEERR">#N/A</definedName>
    <definedName name="Erect_Time">#REF!</definedName>
    <definedName name="Erect_Time_1">#REF!</definedName>
    <definedName name="Erect_Time_2">#REF!</definedName>
    <definedName name="EROA">#REF!</definedName>
    <definedName name="ert">#REF!,#REF!,#REF!,#REF!</definedName>
    <definedName name="ert4e" hidden="1">{#N/A,#N/A,TRUE,"TOTAL DISTRIBUTION";#N/A,#N/A,TRUE,"SOUTH";#N/A,#N/A,TRUE,"NORTHEAST";#N/A,#N/A,TRUE,"WEST"}</definedName>
    <definedName name="ESA">#REF!</definedName>
    <definedName name="ESC_BOILER_FUEL">#REF!</definedName>
    <definedName name="ESC_DUCT_FUEL">#REF!</definedName>
    <definedName name="ESC_EXCESS_ELEC">#REF!</definedName>
    <definedName name="ESC_GT_FUEL">#REF!</definedName>
    <definedName name="ESC_HOST_CAP">#REF!</definedName>
    <definedName name="ESC_O_M">#REF!</definedName>
    <definedName name="ESC_STEAM">#REF!</definedName>
    <definedName name="ESC_UTIL">#REF!</definedName>
    <definedName name="ESI">#REF!</definedName>
    <definedName name="esireport">#REF!,#REF!,#REF!,#REF!,#REF!,#REF!,#REF!,#REF!</definedName>
    <definedName name="Ess_300">#REF!</definedName>
    <definedName name="Ess_304">#REF!</definedName>
    <definedName name="EssAliasTable">"Default"</definedName>
    <definedName name="EssLatest">"JAN"</definedName>
    <definedName name="EssOptions">"A3100001100110100000001100000_01008#Missing"</definedName>
    <definedName name="Est_Avoided_Cost">#REF!</definedName>
    <definedName name="EST_COMFEE">#REF!</definedName>
    <definedName name="EST_FINCFEE">#REF!</definedName>
    <definedName name="Est_Life">#REF!</definedName>
    <definedName name="EST_T5">#REF!</definedName>
    <definedName name="EST0">#REF!</definedName>
    <definedName name="Estimate">#REF!</definedName>
    <definedName name="ET">#REF!</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u3q">#REF!,#REF!,#REF!,#REF!</definedName>
    <definedName name="eur">#REF!</definedName>
    <definedName name="EV__LASTREFTIME__" hidden="1">39826.8319444444</definedName>
    <definedName name="evt" hidden="1">{#N/A,#N/A,FALSE,"INPUTDATA";#N/A,#N/A,FALSE,"SUMMARY";#N/A,#N/A,FALSE,"CTAREP";#N/A,#N/A,FALSE,"CTBREP";#N/A,#N/A,FALSE,"TURBEFF";#N/A,#N/A,FALSE,"Condenser Performance"}</definedName>
    <definedName name="EWSF">#REF!</definedName>
    <definedName name="Ex_rate">#REF!</definedName>
    <definedName name="EXAMP">#REF!</definedName>
    <definedName name="exc">#REF!</definedName>
    <definedName name="ExcelFile">#REF!</definedName>
    <definedName name="Exch">#REF!</definedName>
    <definedName name="Exch_Rate">#REF!</definedName>
    <definedName name="EXCH1">#REF!</definedName>
    <definedName name="EXCH10">#REF!</definedName>
    <definedName name="EXCH2">#REF!</definedName>
    <definedName name="EXCH3">#REF!</definedName>
    <definedName name="EXCH4">#REF!</definedName>
    <definedName name="EXCH5">#REF!</definedName>
    <definedName name="EXCH6">#REF!</definedName>
    <definedName name="EXCH7">#REF!</definedName>
    <definedName name="EXCH8">#REF!</definedName>
    <definedName name="EXCH9">#REF!</definedName>
    <definedName name="EXCHANGE">#REF!</definedName>
    <definedName name="EXHIBIT_II">#REF!</definedName>
    <definedName name="EXHIBITII">#REF!</definedName>
    <definedName name="Exit_Year">#REF!</definedName>
    <definedName name="exitcap">#REF!</definedName>
    <definedName name="exitcap2">#REF!</definedName>
    <definedName name="exitcapbuyer">#REF!</definedName>
    <definedName name="exitcapfmv">#REF!</definedName>
    <definedName name="exp">#REF!</definedName>
    <definedName name="Exp_Fcst">#REF!</definedName>
    <definedName name="EXP_OFFSET">#REF!</definedName>
    <definedName name="Exp_return">#REF!</definedName>
    <definedName name="Exp_type">#REF!</definedName>
    <definedName name="ExpandOutputs">#N/A</definedName>
    <definedName name="ExpandVPeriods">#N/A</definedName>
    <definedName name="expensesc">#REF!</definedName>
    <definedName name="ExportFile">#N/A</definedName>
    <definedName name="Exposures">#REF!</definedName>
    <definedName name="ExposuresRev">#REF!</definedName>
    <definedName name="EXPTYPE">#REF!</definedName>
    <definedName name="_xlnm.Extract">#REF!</definedName>
    <definedName name="Extract_MI">#REF!</definedName>
    <definedName name="extrapolated_pk_vols">#REF!</definedName>
    <definedName name="F">#REF!</definedName>
    <definedName name="F_I_">#REF!</definedName>
    <definedName name="fA">#REF!</definedName>
    <definedName name="Fac_Picks">#REF!</definedName>
    <definedName name="factor">#REF!</definedName>
    <definedName name="FandBCostByTotal?">#REF!</definedName>
    <definedName name="FandBRevByTotal?">#REF!</definedName>
    <definedName name="FAS157DataAnchor">#REF!</definedName>
    <definedName name="FAS157RunDate">#REF!</definedName>
    <definedName name="FAS157SponsorName">#REF!</definedName>
    <definedName name="FAS157SummaryAnchor">#REF!</definedName>
    <definedName name="fB">#REF!</definedName>
    <definedName name="FBS">#REF!</definedName>
    <definedName name="FBSwA">#REF!</definedName>
    <definedName name="FCOV">#REF!</definedName>
    <definedName name="FCVS">#REF!</definedName>
    <definedName name="FD">#REF!</definedName>
    <definedName name="fdfdfd">{#N/A,#N/A,FALSE,"CAPREIT"}</definedName>
    <definedName name="fdfdfdf">{#N/A,#N/A,FALSE,"CAPREIT"}</definedName>
    <definedName name="Fe_OH">#REF!</definedName>
    <definedName name="Fe_OH_3">#REF!</definedName>
    <definedName name="Fe2__Fe_CO3">#REF!</definedName>
    <definedName name="feb">#REF!</definedName>
    <definedName name="fed_inc_tax">#REF!</definedName>
    <definedName name="fed_other">#REF!</definedName>
    <definedName name="FED_Tax">#REF!</definedName>
    <definedName name="FEE">#REF!</definedName>
    <definedName name="FeeSched">#REF!</definedName>
    <definedName name="FEESCHED0794">#REF!</definedName>
    <definedName name="felix2">#REF!</definedName>
    <definedName name="fer" hidden="1">{2;#N/A;"R13C16:R17C16";#N/A;"R13C14:R17C15";FALSE;FALSE;FALSE;95;#N/A;#N/A;"R13C19";#N/A;FALSE;FALSE;FALSE;FALSE;#N/A;"";#N/A;FALSE;"";"";#N/A;#N/A;#N/A}</definedName>
    <definedName name="ferf">#REF!,#REF!,#REF!,#REF!</definedName>
    <definedName name="FF">#REF!</definedName>
    <definedName name="fff" hidden="1">{#N/A,#N/A,FALSE,"SUMMARY";#N/A,#N/A,FALSE,"INPUTDATA";#N/A,#N/A,FALSE,"Condenser Performance"}</definedName>
    <definedName name="FFO">#REF!</definedName>
    <definedName name="FFT">#REF!</definedName>
    <definedName name="file">#REF!</definedName>
    <definedName name="FilePath1">#REF!</definedName>
    <definedName name="FilePath2">#REF!</definedName>
    <definedName name="Fin_Cnst_Option_1">#REF!</definedName>
    <definedName name="Fin_Cnst_Option_2">#REF!</definedName>
    <definedName name="Fin_Cnst_Option_3">#REF!</definedName>
    <definedName name="Fin_Cnst_Option_4">#REF!</definedName>
    <definedName name="Fin_Com">#REF!</definedName>
    <definedName name="Fin_Com_1">#REF!</definedName>
    <definedName name="Fin_Com_2">#REF!</definedName>
    <definedName name="Fin_Term_Option_1">#REF!</definedName>
    <definedName name="Fin_Term_Option_2">#REF!</definedName>
    <definedName name="Fin_Term_Option_3">#REF!</definedName>
    <definedName name="Fin_Term_Option_4">#REF!</definedName>
    <definedName name="Finance_Fees_Amort._Period">#REF!</definedName>
    <definedName name="financials">#REF!</definedName>
    <definedName name="financials97">#REF!</definedName>
    <definedName name="financials98">#REF!</definedName>
    <definedName name="financials99">#REF!</definedName>
    <definedName name="Financing_Scenarios">#REF!</definedName>
    <definedName name="FINCFEE">#REF!</definedName>
    <definedName name="findwrn" hidden="1">{#N/A,#N/A,TRUE,"TOTAL DISTRIBUTION";#N/A,#N/A,TRUE,"SOUTH";#N/A,#N/A,TRUE,"NORTHEAST";#N/A,#N/A,TRUE,"WEST"}</definedName>
    <definedName name="findwrnor" hidden="1">{#N/A,#N/A,TRUE,"TOTAL DSBN";#N/A,#N/A,TRUE,"WEST";#N/A,#N/A,TRUE,"SOUTH";#N/A,#N/A,TRUE,"NORTHEAST"}</definedName>
    <definedName name="FINExtractRange">#REF!,#REF!</definedName>
    <definedName name="FINISH" hidden="1">{#N/A,#N/A,TRUE,"TOTAL DISTRIBUTION";#N/A,#N/A,TRUE,"SOUTH";#N/A,#N/A,TRUE,"NORTHEAST";#N/A,#N/A,TRUE,"WEST"}</definedName>
    <definedName name="FINISHDATE">#REF!</definedName>
    <definedName name="FINOptions">"0,0,1,1,1,0,0,-1,0,0,2,0,"</definedName>
    <definedName name="FINSUM">#REF!</definedName>
    <definedName name="FIVE">#REF!</definedName>
    <definedName name="Fix_Exp_Rate">#REF!</definedName>
    <definedName name="fixed">#REF!</definedName>
    <definedName name="Fixed_Cost">#REF!</definedName>
    <definedName name="FIXED_Exp">#REF!</definedName>
    <definedName name="FLHRS">#REF!</definedName>
    <definedName name="FM">#REF!</definedName>
    <definedName name="FO_HOURS">#REF!</definedName>
    <definedName name="For_Bid_Form">#REF!</definedName>
    <definedName name="ForBidForm">#REF!</definedName>
    <definedName name="ForBidFormSub">#REF!</definedName>
    <definedName name="forfeiture">#REF!</definedName>
    <definedName name="Form_926">OFFSET(#REF!,0,0,COUNTA(#REF!),1)</definedName>
    <definedName name="Formwork">#REF!</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_Alloc">#REF!</definedName>
    <definedName name="Fornitori">#REF!</definedName>
    <definedName name="forward">(1.1^0.25)</definedName>
    <definedName name="Fossil_BGS">#REF!</definedName>
    <definedName name="Fossil_Secur_Date">#REF!</definedName>
    <definedName name="fpl">#REF!</definedName>
    <definedName name="fplds">#REF!</definedName>
    <definedName name="fplitxinc">#REF!</definedName>
    <definedName name="FPLPAIDS">#REF!</definedName>
    <definedName name="fplreport">#REF!,#REF!,#REF!,#REF!,#REF!,#REF!,#REF!,#REF!</definedName>
    <definedName name="Framing">#REF!</definedName>
    <definedName name="Framing_labor">#REF!</definedName>
    <definedName name="FranchiseDiscountRate">#REF!</definedName>
    <definedName name="Franci">#REF!</definedName>
    <definedName name="FreeRent">#REF!</definedName>
    <definedName name="FS">#REF!</definedName>
    <definedName name="FSTD">#REF!</definedName>
    <definedName name="FTR">#REF!</definedName>
    <definedName name="fuel">#REF!</definedName>
    <definedName name="fuel_passed">#REF!</definedName>
    <definedName name="FUN">#REF!</definedName>
    <definedName name="FUNCOV">#REF!</definedName>
    <definedName name="FunctionName">#REF!</definedName>
    <definedName name="FunctionNameOut">#REF!</definedName>
    <definedName name="FUND">#REF!</definedName>
    <definedName name="FUNSTD">#REF!</definedName>
    <definedName name="FX">#REF!</definedName>
    <definedName name="fxrates">#REF!</definedName>
    <definedName name="FY">98</definedName>
    <definedName name="G">#REF!</definedName>
    <definedName name="GA">#REF!</definedName>
    <definedName name="GAAP_Other">#REF!</definedName>
    <definedName name="gain">#REF!</definedName>
    <definedName name="GainType">OFFSET(#REF!,0,0,COUNTA(#REF!),1)</definedName>
    <definedName name="GALION">#REF!</definedName>
    <definedName name="GAS">#REF!</definedName>
    <definedName name="gas_curve_for_extrapolation">#REF!</definedName>
    <definedName name="GasNumberPrint">#REF!</definedName>
    <definedName name="gbp">#REF!</definedName>
    <definedName name="GC">#REF!</definedName>
    <definedName name="GCInputs1">#REF!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efor">#REF!</definedName>
    <definedName name="GEN">#REF!</definedName>
    <definedName name="GENA">#REF!</definedName>
    <definedName name="GENERAL_INSTRUCTIONS_AND_RECOMMENDED_WORK_STEPS">#REF!</definedName>
    <definedName name="GeneralInflationRate">#REF!</definedName>
    <definedName name="generation">#REF!</definedName>
    <definedName name="GenLedger">#REF!</definedName>
    <definedName name="GENOA">#REF!</definedName>
    <definedName name="GENOA_NORTH">#REF!</definedName>
    <definedName name="GENOA_SOUTH">#REF!</definedName>
    <definedName name="GenStepUpXfmr">#REF!</definedName>
    <definedName name="GES">#REF!</definedName>
    <definedName name="ggg" hidden="1">{#N/A,#N/A,FALSE,"T COST";#N/A,#N/A,FALSE,"COST_FH"}</definedName>
    <definedName name="GGGG">#REF!</definedName>
    <definedName name="gggggggggg" hidden="1">{#N/A,#N/A,FALSE,"Aging Summary";#N/A,#N/A,FALSE,"Ratio Analysis";#N/A,#N/A,FALSE,"Test 120 Day Accts";#N/A,#N/A,FALSE,"Tickmarks"}</definedName>
    <definedName name="GH_Royalty">#REF!</definedName>
    <definedName name="GH_Share_of_Equity">#REF!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OD" hidden="1">{#N/A,#N/A,TRUE,"Facility-Input";#N/A,#N/A,TRUE,"Graphs";#N/A,#N/A,TRUE,"TOTAL"}</definedName>
    <definedName name="golly" hidden="1">{#N/A,#N/A,TRUE,"Facility-Input";#N/A,#N/A,TRUE,"Graphs";#N/A,#N/A,TRUE,"TOTAL"}</definedName>
    <definedName name="GOODBYE" hidden="1">{#N/A,#N/A,TRUE,"Facility-Input";#N/A,#N/A,TRUE,"Graphs";#N/A,#N/A,TRUE,"TOTAL"}</definedName>
    <definedName name="GOTOCommentary">#REF!</definedName>
    <definedName name="GotoCover">#REF!</definedName>
    <definedName name="GOTODetail">#REF!</definedName>
    <definedName name="GOTOFootnotes">#REF!</definedName>
    <definedName name="GOTOGraph">#REF!</definedName>
    <definedName name="GOTOTrend">#REF!</definedName>
    <definedName name="GPOWER">#REF!</definedName>
    <definedName name="GPSplit">OFFSET(#REF!,0,0,COUNTA(#REF!),1)</definedName>
    <definedName name="gr_power">#REF!</definedName>
    <definedName name="GRAFTON">#REF!</definedName>
    <definedName name="Graph">#REF!,#REF!,#REF!,#REF!</definedName>
    <definedName name="Grid">#REF!</definedName>
    <definedName name="Ground_Grid">#REF!</definedName>
    <definedName name="group">#REF!</definedName>
    <definedName name="Grove_City">#REF!</definedName>
    <definedName name="Growth_Est">#REF!</definedName>
    <definedName name="grp_Env">#REF!</definedName>
    <definedName name="grp_NonOP">#REF!</definedName>
    <definedName name="grp_Prod">#REF!</definedName>
    <definedName name="grp_SiteGA">#REF!</definedName>
    <definedName name="GRP_Supplies">#REF!</definedName>
    <definedName name="GRPCALC">#REF!</definedName>
    <definedName name="GRPTI">#REF!</definedName>
    <definedName name="Grubbing">#REF!</definedName>
    <definedName name="Grubbing_Costs">#REF!</definedName>
    <definedName name="Grwth_Rate">#REF!</definedName>
    <definedName name="gsCapacity_rate">#REF!</definedName>
    <definedName name="GSOF">#REF!</definedName>
    <definedName name="GSTD">#REF!</definedName>
    <definedName name="GTcommodityCor">#REF!</definedName>
    <definedName name="GTFUEL">#REF!</definedName>
    <definedName name="GTHR">#REF!</definedName>
    <definedName name="GTPOWER">#REF!</definedName>
    <definedName name="GUPTC">#REF!</definedName>
    <definedName name="H">#REF!</definedName>
    <definedName name="h2_alloc">#REF!</definedName>
    <definedName name="h2_merchant">#REF!</definedName>
    <definedName name="h2_prod">#REF!</definedName>
    <definedName name="h2_top">#REF!</definedName>
    <definedName name="H2O">#REF!</definedName>
    <definedName name="Haarlem">#REF!</definedName>
    <definedName name="Haircut">#REF!</definedName>
    <definedName name="HASKINS">#REF!</definedName>
    <definedName name="HB">#REF!</definedName>
    <definedName name="HB_2">#REF!</definedName>
    <definedName name="HCP">#REF!</definedName>
    <definedName name="hd" hidden="1">{#N/A,#N/A,FALSE,"Aging Summary";#N/A,#N/A,FALSE,"Ratio Analysis";#N/A,#N/A,FALSE,"Test 120 Day Accts";#N/A,#N/A,FALSE,"Tickmarks"}</definedName>
    <definedName name="HDD">#REF!</definedName>
    <definedName name="HDLGSTI">#REF!</definedName>
    <definedName name="HEADER">#REF!</definedName>
    <definedName name="HeaderRowOut">#REF!</definedName>
    <definedName name="Heatrate">#REF!</definedName>
    <definedName name="HELD">#REF!</definedName>
    <definedName name="hello" hidden="1">{#N/A,#N/A,TRUE,"Facility-Input";#N/A,#N/A,TRUE,"Graphs";#N/A,#N/A,TRUE,"TOTAL"}</definedName>
    <definedName name="help">#REF!</definedName>
    <definedName name="henryhub">#REF!</definedName>
    <definedName name="HERE">#REF!</definedName>
    <definedName name="HERE1">#REF!</definedName>
    <definedName name="HERE1A">#REF!</definedName>
    <definedName name="HERE2">#REF!</definedName>
    <definedName name="HERE3">#REF!</definedName>
    <definedName name="HERE4">#REF!</definedName>
    <definedName name="HERE5">#REF!</definedName>
    <definedName name="HERE6">#REF!</definedName>
    <definedName name="HEREA">#REF!</definedName>
    <definedName name="hhh" hidden="1">{"detail305",#N/A,FALSE,"BI-305"}</definedName>
    <definedName name="hhhgj">#REF!</definedName>
    <definedName name="hi" hidden="1">{#N/A,#N/A,FALSE,"Aging Summary";#N/A,#N/A,FALSE,"Ratio Analysis";#N/A,#N/A,FALSE,"Test 120 Day Accts";#N/A,#N/A,FALSE,"Tickmarks"}</definedName>
    <definedName name="high" hidden="1">{#N/A,#N/A,TRUE,"TOTAL DSBN";#N/A,#N/A,TRUE,"WEST";#N/A,#N/A,TRUE,"SOUTH";#N/A,#N/A,TRUE,"NORTHEAST"}</definedName>
    <definedName name="High_EBITDA_Exit_Multiple">#REF!</definedName>
    <definedName name="HighSum" hidden="1">{#N/A,#N/A,TRUE,"TOTAL DISTRIBUTION";#N/A,#N/A,TRUE,"SOUTH";#N/A,#N/A,TRUE,"NORTHEAST";#N/A,#N/A,TRUE,"WEST"}</definedName>
    <definedName name="HISTORICAL_YEAR_DATE">#REF!</definedName>
    <definedName name="HISTORICAL_YEAR_X">#REF!</definedName>
    <definedName name="History">#REF!</definedName>
    <definedName name="HLDGSCALC">#REF!</definedName>
    <definedName name="HoldCoSplit">OFFSET(#REF!,0,0,COUNTA(#REF!),1)</definedName>
    <definedName name="home">#REF!</definedName>
    <definedName name="HOST_DEMAND">#REF!</definedName>
    <definedName name="HOST_HOURS">#REF!</definedName>
    <definedName name="HotelName">#REF!</definedName>
    <definedName name="HOTSU">#REF!</definedName>
    <definedName name="hourending">#REF!</definedName>
    <definedName name="Hourly_Rate">#REF!</definedName>
    <definedName name="HP">#REF!</definedName>
    <definedName name="HR">#REF!</definedName>
    <definedName name="hrcompare0607">#REF!</definedName>
    <definedName name="HRS">#REF!</definedName>
    <definedName name="Hrsprmo">#REF!</definedName>
    <definedName name="HUBBARD">#REF!</definedName>
    <definedName name="HW02AJE1">#REF!</definedName>
    <definedName name="HW02AJE2">#REF!</definedName>
    <definedName name="HW02AJE3">#REF!</definedName>
    <definedName name="HW02AJE4">#REF!</definedName>
    <definedName name="HW02AJE5">#REF!</definedName>
    <definedName name="HW02AJE6">#REF!</definedName>
    <definedName name="HW02AJE7">#REF!</definedName>
    <definedName name="HW02AJE8">#REF!</definedName>
    <definedName name="hwpcoc">#REF!</definedName>
    <definedName name="hwpcoc2">#REF!</definedName>
    <definedName name="hyp8txinc">#REF!</definedName>
    <definedName name="hyp9txinc">#REF!</definedName>
    <definedName name="i">#REF!</definedName>
    <definedName name="I_DiscountRateCF">#REF!</definedName>
    <definedName name="IBI_Tax_Abatement">#REF!</definedName>
    <definedName name="IBI_Tax_Basis">#REF!</definedName>
    <definedName name="icap">#REF!</definedName>
    <definedName name="ICIO_Tax">#REF!</definedName>
    <definedName name="ICIO_Tax_Abatement">#REF!</definedName>
    <definedName name="ICOL">#N/A</definedName>
    <definedName name="impetxinc">#REF!</definedName>
    <definedName name="ImportFile">#N/A</definedName>
    <definedName name="ImportListDG">#REF!</definedName>
    <definedName name="IMPORTO">#REF!</definedName>
    <definedName name="ImportOut">#REF!</definedName>
    <definedName name="INC">#REF!</definedName>
    <definedName name="Include">#REF!</definedName>
    <definedName name="IncludeCor">#REF!</definedName>
    <definedName name="INCOME">#REF!</definedName>
    <definedName name="Income_Statement">#REF!</definedName>
    <definedName name="incomestatement">#REF!</definedName>
    <definedName name="IncomeStreamNumber">OFFSET(#REF!,0,0,COUNTA(#REF!),1)</definedName>
    <definedName name="incr">#REF!=0</definedName>
    <definedName name="incr_post">#REF!</definedName>
    <definedName name="incr_pre">#REF!</definedName>
    <definedName name="Incrementi_singoli_97">#REF!</definedName>
    <definedName name="index">#REF!</definedName>
    <definedName name="Inflation">#REF!</definedName>
    <definedName name="Inflation_Factor">#REF!</definedName>
    <definedName name="Initial_Billing">#REF!</definedName>
    <definedName name="ink">#REF!,#REF!,#REF!,#REF!</definedName>
    <definedName name="INP1W">#REF!</definedName>
    <definedName name="INP1WO">#REF!</definedName>
    <definedName name="INP2W">#REF!</definedName>
    <definedName name="INP2WO">#REF!</definedName>
    <definedName name="INP3W">#REF!</definedName>
    <definedName name="INP3WO">#REF!</definedName>
    <definedName name="INP4W">#REF!</definedName>
    <definedName name="INP4WO">#REF!</definedName>
    <definedName name="INP5W">#REF!</definedName>
    <definedName name="INP5WO">#REF!</definedName>
    <definedName name="INP6W">#REF!</definedName>
    <definedName name="INP6WO">#REF!</definedName>
    <definedName name="INP7W">#REF!</definedName>
    <definedName name="INP7WO">#REF!</definedName>
    <definedName name="INP8W">#REF!</definedName>
    <definedName name="INP8WO">#REF!</definedName>
    <definedName name="INPUT">#REF!</definedName>
    <definedName name="INPW">#REF!</definedName>
    <definedName name="INS">#REF!</definedName>
    <definedName name="Ins_per_Annum">#REF!</definedName>
    <definedName name="INSERT1">#REF!</definedName>
    <definedName name="INSERT2">#REF!</definedName>
    <definedName name="Insulator">#REF!</definedName>
    <definedName name="Insulator_Column">#REF!</definedName>
    <definedName name="Insulator_Costs">#REF!</definedName>
    <definedName name="Insulator_Labor">#REF!</definedName>
    <definedName name="Insulator_Type">#REF!</definedName>
    <definedName name="Insurance___000">#REF!</definedName>
    <definedName name="insvc">#REF!</definedName>
    <definedName name="INT_INC">#REF!</definedName>
    <definedName name="INT_RATE">#REF!</definedName>
    <definedName name="intang_afudc910">#REF!</definedName>
    <definedName name="interest_formulas">#REF!</definedName>
    <definedName name="Interest_on_Cash_Balance">#REF!</definedName>
    <definedName name="Interest_Rate">#REF!</definedName>
    <definedName name="InterestOnlyMortgageTerm">#REF!</definedName>
    <definedName name="International_Assets_Book_Basis">#REF!</definedName>
    <definedName name="International_Assets_Gross_Proceeds">#REF!</definedName>
    <definedName name="IntervalCor">#REF!</definedName>
    <definedName name="INTQ">#REF!</definedName>
    <definedName name="INTY">#REF!</definedName>
    <definedName name="Inv_Duration">#REF!</definedName>
    <definedName name="INV_Past_Col">#REF!</definedName>
    <definedName name="Inv225N.Mich">#REF!</definedName>
    <definedName name="InvAtl">#REF!</definedName>
    <definedName name="InvBeg1stQ">#REF!</definedName>
    <definedName name="InvBeg2ndQ">#REF!</definedName>
    <definedName name="InvCad">#REF!</definedName>
    <definedName name="InvCad2">#REF!</definedName>
    <definedName name="InvCentCity">#REF!</definedName>
    <definedName name="InvColSq">#REF!</definedName>
    <definedName name="InverterInitalSP">#REF!</definedName>
    <definedName name="Invertersize">#REF!</definedName>
    <definedName name="Investment_Approval_Date">#REF!</definedName>
    <definedName name="InvestmentID">OFFSET(#REF!,0,0,COUNTA(#REF!),1)</definedName>
    <definedName name="investmentsc">#REF!</definedName>
    <definedName name="investmentsp">#REF!</definedName>
    <definedName name="InvFtMag">#REF!</definedName>
    <definedName name="InvGtBr">#REF!</definedName>
    <definedName name="InvHntgtn">#REF!</definedName>
    <definedName name="INVOICE">#REF!</definedName>
    <definedName name="InvPhl">#REF!</definedName>
    <definedName name="InvPreston">#REF!</definedName>
    <definedName name="InvRDen">#REF!</definedName>
    <definedName name="InvSFHyatt">#REF!</definedName>
    <definedName name="InvStoneCrest">#REF!</definedName>
    <definedName name="ipo" hidden="1">{#N/A,#N/A,FALSE,"Aging Summary";#N/A,#N/A,FALSE,"Ratio Analysis";#N/A,#N/A,FALSE,"Test 120 Day Accts";#N/A,#N/A,FALSE,"Tickmarks"}</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"c100"</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"c360"</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42728.1988773148</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ICE_OVER_BVPS" hidden="1">"c1026"</definedName>
    <definedName name="IQ_PRICE_OVER_LTM_EPS" hidden="1">"c1029"</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39483.7502777778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D40" hidden="1">"$D$41:$D$2543"</definedName>
    <definedName name="IQRD41" hidden="1">"$D$42:$D$2544"</definedName>
    <definedName name="IQRE41" hidden="1">"$E$42:$E$2544"</definedName>
    <definedName name="IRATE">#REF!</definedName>
    <definedName name="Iron">#REF!</definedName>
    <definedName name="IROW">#N/A</definedName>
    <definedName name="IRR">#REF!</definedName>
    <definedName name="IRR_Analysis">#REF!</definedName>
    <definedName name="IRR_Delta">#REF!</definedName>
    <definedName name="IRR_Delta_Wind">#REF!</definedName>
    <definedName name="IRR10B">#REF!</definedName>
    <definedName name="IRROUT">#REF!</definedName>
    <definedName name="itc">#REF!</definedName>
    <definedName name="j">#REF!</definedName>
    <definedName name="jan">#REF!</definedName>
    <definedName name="je">#REF!</definedName>
    <definedName name="JE_S">#REF!</definedName>
    <definedName name="jean">#REF!,#REF!,#REF!,#REF!</definedName>
    <definedName name="jeentry912">#REF!</definedName>
    <definedName name="jeform">#REF!</definedName>
    <definedName name="JEG">#REF!</definedName>
    <definedName name="JEH">#REF!</definedName>
    <definedName name="jentry">#REF!</definedName>
    <definedName name="jentry89">#REF!</definedName>
    <definedName name="jentry90">#REF!</definedName>
    <definedName name="jentry91">#REF!</definedName>
    <definedName name="jentry92">#REF!</definedName>
    <definedName name="JEs">#REF!,#REF!,#REF!,#REF!,#REF!,#REF!,#REF!,#REF!,#REF!,#REF!,#REF!,#REF!,#REF!,#REF!,#REF!,#REF!,#REF!,#REF!,#REF!,#REF!</definedName>
    <definedName name="JESUS" hidden="1">{#N/A,#N/A,TRUE,"Facility-Input";#N/A,#N/A,TRUE,"Graphs";#N/A,#N/A,TRUE,"TOTAL"}</definedName>
    <definedName name="JGM">#REF!</definedName>
    <definedName name="jh" hidden="1">{#N/A,#N/A,FALSE,"Aging Summary";#N/A,#N/A,FALSE,"Ratio Analysis";#N/A,#N/A,FALSE,"Test 120 Day Accts";#N/A,#N/A,FALSE,"Tickmarks"}</definedName>
    <definedName name="jhfg">#N/A</definedName>
    <definedName name="JHG">#REF!</definedName>
    <definedName name="jj">#REF!,#REF!,#REF!,#REF!</definedName>
    <definedName name="jjj" hidden="1">{#N/A,#N/A,FALSE,"INPUTDATA";#N/A,#N/A,FALSE,"SUMMARY";#N/A,#N/A,FALSE,"CTAREP";#N/A,#N/A,FALSE,"CTBREP";#N/A,#N/A,FALSE,"PMG4ST86";#N/A,#N/A,FALSE,"TURBEFF";#N/A,#N/A,FALSE,"Condenser Performance"}</definedName>
    <definedName name="JLB">#REF!</definedName>
    <definedName name="jo">#N/A</definedName>
    <definedName name="JOBNO">#REF!</definedName>
    <definedName name="jonetxinc">#REF!</definedName>
    <definedName name="JPH">#REF!</definedName>
    <definedName name="JTP">#REF!</definedName>
    <definedName name="july">#REF!</definedName>
    <definedName name="Jun">#REF!</definedName>
    <definedName name="june">#REF!</definedName>
    <definedName name="JV1_38_90">#REF!</definedName>
    <definedName name="jvirr">#REF!</definedName>
    <definedName name="jyoti2">#REF!</definedName>
    <definedName name="k">#REF!</definedName>
    <definedName name="K1_">#REF!</definedName>
    <definedName name="K1P">#REF!</definedName>
    <definedName name="K2_">#REF!</definedName>
    <definedName name="K2P">#REF!</definedName>
    <definedName name="kerntxinc">#REF!</definedName>
    <definedName name="key">#REF!</definedName>
    <definedName name="KeyCon_Close_Date">#REF!</definedName>
    <definedName name="KeyControlFigure">#REF!</definedName>
    <definedName name="Keys">#REF!</definedName>
    <definedName name="kfpartner">#REF!</definedName>
    <definedName name="kk">#REF!</definedName>
    <definedName name="kkk" hidden="1">{#N/A,#N/A,FALSE,"INPUTDATA";#N/A,#N/A,FALSE,"SUMMARY";#N/A,#N/A,FALSE,"CTAREP";#N/A,#N/A,FALSE,"CTBREP";#N/A,#N/A,FALSE,"TURBEFF";#N/A,#N/A,FALSE,"Condenser Performance"}</definedName>
    <definedName name="KMD">#REF!</definedName>
    <definedName name="ko" hidden="1">{#N/A,#N/A,FALSE,"Aging Summary";#N/A,#N/A,FALSE,"Ratio Analysis";#N/A,#N/A,FALSE,"Test 120 Day Accts";#N/A,#N/A,FALSE,"Tickmarks"}</definedName>
    <definedName name="KS">#REF!</definedName>
    <definedName name="KSP">#REF!</definedName>
    <definedName name="Kva_Column">#REF!</definedName>
    <definedName name="kW">#REF!</definedName>
    <definedName name="KWP">#REF!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ABEL_BLK">#N/A</definedName>
    <definedName name="LABEL_CK0">#N/A</definedName>
    <definedName name="LABEL_CK1">#N/A</definedName>
    <definedName name="LABEL_CK2">#N/A</definedName>
    <definedName name="LABEL_CK3">#N/A</definedName>
    <definedName name="LABEL_ERR">#N/A</definedName>
    <definedName name="LABEL_ERR_MSG">#N/A</definedName>
    <definedName name="Labor">#REF!</definedName>
    <definedName name="Labor____of_People">#REF!</definedName>
    <definedName name="Labor_Impact">#REF!</definedName>
    <definedName name="Labor_Index">#REF!</definedName>
    <definedName name="labor2001">#REF!</definedName>
    <definedName name="labor2002">#REF!</definedName>
    <definedName name="labor2003">#REF!</definedName>
    <definedName name="labor2004">#REF!</definedName>
    <definedName name="labor2005">#REF!</definedName>
    <definedName name="LaborAnglePole">#REF!</definedName>
    <definedName name="LaborInfl">#REF!</definedName>
    <definedName name="LaborPole">#REF!</definedName>
    <definedName name="Lallo">#REF!</definedName>
    <definedName name="LAlloc">#REF!</definedName>
    <definedName name="Lamar_Alloc">#REF!</definedName>
    <definedName name="Land_Lease">#REF!</definedName>
    <definedName name="Land_Required">#REF!</definedName>
    <definedName name="LastRow1">#REF!</definedName>
    <definedName name="LastRow2">#REF!</definedName>
    <definedName name="LastRowA">4</definedName>
    <definedName name="LayoutOut">#REF!</definedName>
    <definedName name="LB0">#REF!</definedName>
    <definedName name="lborefin">LEFT(#REF!)="Y"</definedName>
    <definedName name="LCPI_04">#REF!</definedName>
    <definedName name="LCPI_05">#REF!</definedName>
    <definedName name="LCPI_06">#REF!</definedName>
    <definedName name="LCPI_07">#REF!</definedName>
    <definedName name="LCPI_08">#REF!</definedName>
    <definedName name="LCPI_09">#REF!</definedName>
    <definedName name="LCPI08">#REF!</definedName>
    <definedName name="LEAD">#REF!</definedName>
    <definedName name="LEAD_2">#REF!</definedName>
    <definedName name="LEVEL">#REF!</definedName>
    <definedName name="lew" hidden="1">{#N/A,#N/A,FALSE,"INPUTDATA";#N/A,#N/A,FALSE,"SUMMARY"}</definedName>
    <definedName name="LHMonth">#REF!</definedName>
    <definedName name="LHYear">#REF!</definedName>
    <definedName name="Library" hidden="1">"a1"</definedName>
    <definedName name="Life">#REF!</definedName>
    <definedName name="limcount" hidden="1">1</definedName>
    <definedName name="Limestone_Cost____ton">#REF!</definedName>
    <definedName name="Limestone_Usage__tons_MWH">#REF!</definedName>
    <definedName name="Line_Losses">#REF!</definedName>
    <definedName name="Lines">#REF!</definedName>
    <definedName name="LiqProps">#REF!</definedName>
    <definedName name="Liquids" hidden="1">{#N/A,#N/A,FALSE,"Earnings release"}</definedName>
    <definedName name="LIST">#REF!</definedName>
    <definedName name="List_Ancillary_Cases">#REF!</definedName>
    <definedName name="List_CnstFin_Cases">#REF!</definedName>
    <definedName name="List_CnstFund_Cases">#REF!</definedName>
    <definedName name="List_CnstPreFin_Cases">#REF!</definedName>
    <definedName name="List_MajMaint_Cases">#REF!</definedName>
    <definedName name="List_Market_Cases">#REF!</definedName>
    <definedName name="List_PropTax_Cases">#REF!</definedName>
    <definedName name="List_Sensitivity_Cases">#REF!</definedName>
    <definedName name="List_TermFin_Cases">#REF!</definedName>
    <definedName name="List_TermFund_Cases">#REF!</definedName>
    <definedName name="List_TermRsv_Cases">#REF!</definedName>
    <definedName name="LJG">#REF!</definedName>
    <definedName name="LJK">#REF!</definedName>
    <definedName name="LKK">#REF!</definedName>
    <definedName name="lll" hidden="1">{#N/A,#N/A,FALSE,"INPUTDATA";#N/A,#N/A,FALSE,"SUMMARY";#N/A,#N/A,FALSE,"CTAREP";#N/A,#N/A,FALSE,"CTBREP";#N/A,#N/A,FALSE,"TURBEFF";#N/A,#N/A,FALSE,"Condenser Performance"}</definedName>
    <definedName name="LNG_Tank_Lease">#REF!</definedName>
    <definedName name="LNSallo">#REF!</definedName>
    <definedName name="loan">#REF!</definedName>
    <definedName name="LOAN_CONST">#REF!</definedName>
    <definedName name="LOAN_FEE">#REF!</definedName>
    <definedName name="loanpayc">#REF!</definedName>
    <definedName name="loanpayp">#REF!</definedName>
    <definedName name="loanrecc">#REF!</definedName>
    <definedName name="loanrecp">#REF!</definedName>
    <definedName name="LOC">#REF!</definedName>
    <definedName name="location">#REF!</definedName>
    <definedName name="Location2">#REF!</definedName>
    <definedName name="LocationColumn1">#REF!</definedName>
    <definedName name="LocationColumn2">#REF!</definedName>
    <definedName name="LocationDescr">#REF!</definedName>
    <definedName name="LocationDescr2">#REF!</definedName>
    <definedName name="Locations">#REF!</definedName>
    <definedName name="Locativa">#REF!</definedName>
    <definedName name="LocTbl">#REF!</definedName>
    <definedName name="LODI">#REF!</definedName>
    <definedName name="LogReturnsCor">#REF!</definedName>
    <definedName name="louirr">#REF!</definedName>
    <definedName name="Low_EBITDA_Exit_Multiple">#REF!</definedName>
    <definedName name="lp">#N/A</definedName>
    <definedName name="lpo" hidden="1">{#N/A,#N/A,FALSE,"Aging Summary";#N/A,#N/A,FALSE,"Ratio Analysis";#N/A,#N/A,FALSE,"Test 120 Day Accts";#N/A,#N/A,FALSE,"Tickmarks"}</definedName>
    <definedName name="LPSplit">OFFSET(#REF!,0,0,COUNTA(#REF!),1)</definedName>
    <definedName name="lslkjd" hidden="1">#REF!</definedName>
    <definedName name="Lst_Price">#REF!</definedName>
    <definedName name="lstBooks_Click">#N/A</definedName>
    <definedName name="LT">#REF!</definedName>
    <definedName name="LTO">#REF!</definedName>
    <definedName name="LTV">#REF!</definedName>
    <definedName name="LUCAS">#REF!</definedName>
    <definedName name="lvlt">#REF!,#REF!,#REF!,#REF!</definedName>
    <definedName name="m">#REF!</definedName>
    <definedName name="MACROS">#REF!</definedName>
    <definedName name="MACRS15_1">#REF!</definedName>
    <definedName name="MACRS15_10">#REF!</definedName>
    <definedName name="MACRS15_11">#REF!</definedName>
    <definedName name="MACRS15_12">#REF!</definedName>
    <definedName name="MACRS15_13">#REF!</definedName>
    <definedName name="MACRS15_14">#REF!</definedName>
    <definedName name="MACRS15_15">#REF!</definedName>
    <definedName name="MACRS15_16">#REF!</definedName>
    <definedName name="MACRS15_2">#REF!</definedName>
    <definedName name="MACRS15_3">#REF!</definedName>
    <definedName name="MACRS15_4">#REF!</definedName>
    <definedName name="MACRS15_5">#REF!</definedName>
    <definedName name="MACRS15_6">#REF!</definedName>
    <definedName name="MACRS15_7">#REF!</definedName>
    <definedName name="MACRS15_8">#REF!</definedName>
    <definedName name="MACRS15_9">#REF!</definedName>
    <definedName name="MACRS5_1">#REF!</definedName>
    <definedName name="MACRS5_2">#REF!</definedName>
    <definedName name="MACRS5_3">#REF!</definedName>
    <definedName name="MACRS5_4">#REF!</definedName>
    <definedName name="MACRS5_5">#REF!</definedName>
    <definedName name="MACRS5_6">#REF!</definedName>
    <definedName name="Main_auto_1ph_xfmr_price">#REF!</definedName>
    <definedName name="Main_auto_xfmr_price">#REF!</definedName>
    <definedName name="Main_T_Line_Dist">#REF!</definedName>
    <definedName name="Main_xfmr_concrete">#REF!</definedName>
    <definedName name="Main_xfmr_phase">#REF!</definedName>
    <definedName name="Main_xfmr_price">#REF!</definedName>
    <definedName name="Main_xfmr_rock">#REF!</definedName>
    <definedName name="Main_xfmr_steel">#REF!</definedName>
    <definedName name="majormaintenance">#REF!</definedName>
    <definedName name="ManagementCoSplit">OFFSET(#REF!,0,0,COUNTA(#REF!),1)</definedName>
    <definedName name="MAPCAP">#REF!</definedName>
    <definedName name="MAPOM">#REF!</definedName>
    <definedName name="mapping">#REF!</definedName>
    <definedName name="MAPTOTAL">#REF!</definedName>
    <definedName name="mar">#REF!</definedName>
    <definedName name="march_01_capital_accrual">#REF!</definedName>
    <definedName name="margin_growth">#REF!,#REF!</definedName>
    <definedName name="margin_main">#REF!,#REF!</definedName>
    <definedName name="margin_matrix">#REF!,#REF!</definedName>
    <definedName name="margin_notes">#REF!,#REF!</definedName>
    <definedName name="margin_valuation">#REF!,#REF!</definedName>
    <definedName name="MARY" hidden="1">{#N/A,#N/A,TRUE,"TOTAL DISTRIBUTION";#N/A,#N/A,TRUE,"SOUTH";#N/A,#N/A,TRUE,"NORTHEAST";#N/A,#N/A,TRUE,"WEST"}</definedName>
    <definedName name="Materials">#REF!</definedName>
    <definedName name="matrix1">#REF!</definedName>
    <definedName name="Maximum_Bank_Debt___EBITDA">#REF!</definedName>
    <definedName name="Maximum_Sub._Debt___EBITDA">#REF!</definedName>
    <definedName name="may">#REF!</definedName>
    <definedName name="me">"Button 5"</definedName>
    <definedName name="MEC">#REF!</definedName>
    <definedName name="MENU">#REF!</definedName>
    <definedName name="MERCH_CAP">#REF!</definedName>
    <definedName name="MERCH_CAP1">#REF!</definedName>
    <definedName name="MERCH_CAP2">#REF!</definedName>
    <definedName name="MERCH_CAP3">#REF!</definedName>
    <definedName name="MERIT">#REF!</definedName>
    <definedName name="Messages">#REF!</definedName>
    <definedName name="MessagesDG">#REF!</definedName>
    <definedName name="MessagesDW">#REF!</definedName>
    <definedName name="Meter_Type">#REF!</definedName>
    <definedName name="Metering">#REF!</definedName>
    <definedName name="Metering_Concrete">#REF!</definedName>
    <definedName name="Metering_Labor">#REF!</definedName>
    <definedName name="Metering_Steel">#REF!</definedName>
    <definedName name="Method_abbrev">#REF!</definedName>
    <definedName name="MFR">#REF!</definedName>
    <definedName name="Mgmt" localSheetId="3">#REF!</definedName>
    <definedName name="Mgmt">#REF!</definedName>
    <definedName name="Mgmt_Exp">#REF!</definedName>
    <definedName name="Mgmt_Exp_Rate">#REF!</definedName>
    <definedName name="MGMT_FEE">#REF!</definedName>
    <definedName name="Mgmt_Participation">#REF!</definedName>
    <definedName name="Mgmt_Participation_Equity">#REF!</definedName>
    <definedName name="michael">#REF!,#REF!,#REF!,#REF!</definedName>
    <definedName name="midcols">#REF!,#REF!,#REF!,#REF!,#REF!,#REF!,#REF!,#REF!,#REF!,#REF!,#REF!,#REF!,#REF!,#REF!,#REF!,#REF!</definedName>
    <definedName name="MILAN">#REF!</definedName>
    <definedName name="milko">#REF!,#REF!,#REF!,#REF!</definedName>
    <definedName name="million">1000000</definedName>
    <definedName name="MIN">#REF!</definedName>
    <definedName name="Min_Amps">#REF!</definedName>
    <definedName name="MIN_CAPACITY">#REF!</definedName>
    <definedName name="MIN_TAKE">#REF!</definedName>
    <definedName name="Minimum_Cash_Balance">#REF!</definedName>
    <definedName name="MinRate_Bruno">#REF!</definedName>
    <definedName name="MinRate_Cielo">#REF!</definedName>
    <definedName name="MinRate_Cowden">#REF!</definedName>
    <definedName name="MinRate_NonCielo">#REF!</definedName>
    <definedName name="MinRate_Terry">#REF!</definedName>
    <definedName name="MinRate_Wooley">#REF!</definedName>
    <definedName name="misc">#REF!</definedName>
    <definedName name="mistie1">#REF!</definedName>
    <definedName name="mistiered">#REF!</definedName>
    <definedName name="MKT">#REF!</definedName>
    <definedName name="MKT_IN">#REF!</definedName>
    <definedName name="MktIndustrialRent">#REF!</definedName>
    <definedName name="MktMultiFamilyRent">#REF!</definedName>
    <definedName name="MktOfficeRent">#REF!</definedName>
    <definedName name="MktRetailARent">#REF!</definedName>
    <definedName name="MktRetailILRent">#REF!</definedName>
    <definedName name="MktRetailRent">#REF!</definedName>
    <definedName name="MktStor.OtherRent">#REF!</definedName>
    <definedName name="MLHRS">#REF!</definedName>
    <definedName name="MM">#REF!</definedName>
    <definedName name="MM_EOH_Table">#REF!</definedName>
    <definedName name="MM_OutageCost_Table">#REF!</definedName>
    <definedName name="mmm" hidden="1">{"summary",#N/A,FALSE,"PCR DIRECTORY"}</definedName>
    <definedName name="mmmmm" hidden="1">{#N/A,#N/A,FALSE,"SUMMARY";#N/A,#N/A,FALSE,"INPUTDATA";#N/A,#N/A,FALSE,"Condenser Performance"}</definedName>
    <definedName name="MMW">#REF!</definedName>
    <definedName name="MODEL_NUM">#REF!</definedName>
    <definedName name="ModelID1">#REF!</definedName>
    <definedName name="ModelID2">#REF!</definedName>
    <definedName name="MONCON">#REF!</definedName>
    <definedName name="MonitorCol">1</definedName>
    <definedName name="MonitorRow">1</definedName>
    <definedName name="MonoPoleColumn">#REF!</definedName>
    <definedName name="MonoPoleCost">#REF!</definedName>
    <definedName name="MONROEVILLE">#REF!</definedName>
    <definedName name="month">#REF!</definedName>
    <definedName name="MONTHKPAP">#REF!</definedName>
    <definedName name="MONTHKPBM">#REF!</definedName>
    <definedName name="months">#REF!</definedName>
    <definedName name="MonthSelection">#REF!</definedName>
    <definedName name="MonthsList">#REF!</definedName>
    <definedName name="monttxinc">#REF!</definedName>
    <definedName name="Morph_Purchase_Price_Allocation_7_1_2003_Problems_List">#REF!</definedName>
    <definedName name="Mortgage_Lender_Credit">#REF!</definedName>
    <definedName name="MosToStab">#REF!</definedName>
    <definedName name="MSA_SAP_DATA">#REF!</definedName>
    <definedName name="MTC_Amortization">#REF!</definedName>
    <definedName name="MTD">#REF!</definedName>
    <definedName name="mthincst2003">#REF!</definedName>
    <definedName name="mthincstmt2002">#REF!</definedName>
    <definedName name="Mtlconc">#REF!</definedName>
    <definedName name="MTM">#REF!</definedName>
    <definedName name="Multiplier">#REF!</definedName>
    <definedName name="Mw">#REF!</definedName>
    <definedName name="MWY">#REF!</definedName>
    <definedName name="n">#REF!</definedName>
    <definedName name="NA" hidden="1">{#N/A,#N/A,FALSE,"Expenses";#N/A,#N/A,FALSE,"Revenue"}</definedName>
    <definedName name="nada" hidden="1">{2;#N/A;"R13C16:R17C16";#N/A;"R13C14:R17C15";FALSE;FALSE;FALSE;95;#N/A;#N/A;"R13C19";#N/A;FALSE;FALSE;FALSE;FALSE;#N/A;"";#N/A;FALSE;"";"";#N/A;#N/A;#N/A}</definedName>
    <definedName name="naec1">#REF!</definedName>
    <definedName name="naec2">#REF!</definedName>
    <definedName name="naeccoc">#REF!</definedName>
    <definedName name="NAECCOC2">#REF!</definedName>
    <definedName name="NAME">#REF!</definedName>
    <definedName name="NAME_OF_ESI_SUB_ENTITY">#REF!</definedName>
    <definedName name="NAME0">#REF!</definedName>
    <definedName name="NAME1">#REF!</definedName>
    <definedName name="NAME10">#REF!</definedName>
    <definedName name="NAME11">#REF!</definedName>
    <definedName name="NAME12">#REF!</definedName>
    <definedName name="NAME13">#REF!</definedName>
    <definedName name="NAME14">#REF!</definedName>
    <definedName name="NAME15">#REF!</definedName>
    <definedName name="NAME16">#REF!</definedName>
    <definedName name="NAME17">#REF!</definedName>
    <definedName name="NAME18">#REF!</definedName>
    <definedName name="NAME19">#REF!</definedName>
    <definedName name="NAME2">#REF!</definedName>
    <definedName name="NAME20">#REF!</definedName>
    <definedName name="NAME21">#REF!</definedName>
    <definedName name="NAME22">#REF!</definedName>
    <definedName name="NAME23">#REF!</definedName>
    <definedName name="NAME24">#REF!</definedName>
    <definedName name="NAME25">#REF!</definedName>
    <definedName name="NAME26">#REF!</definedName>
    <definedName name="NAME27">#REF!</definedName>
    <definedName name="NAME28">#REF!</definedName>
    <definedName name="NAME29">#REF!</definedName>
    <definedName name="NAME3">#REF!</definedName>
    <definedName name="NAME30">#REF!</definedName>
    <definedName name="NAME31">#REF!</definedName>
    <definedName name="NAME32">#REF!</definedName>
    <definedName name="NAME33">#REF!</definedName>
    <definedName name="NAME34">#REF!</definedName>
    <definedName name="NAME35">#REF!</definedName>
    <definedName name="NAME36">#REF!</definedName>
    <definedName name="NAME37">#REF!</definedName>
    <definedName name="NAME38">#REF!</definedName>
    <definedName name="NAME39">#REF!</definedName>
    <definedName name="NAME4">#REF!</definedName>
    <definedName name="NAME40">#REF!</definedName>
    <definedName name="NAME41">#REF!</definedName>
    <definedName name="NAME42">#REF!</definedName>
    <definedName name="NAME43">#REF!</definedName>
    <definedName name="NAME44">#REF!</definedName>
    <definedName name="NAME45">#REF!</definedName>
    <definedName name="NAME46">#REF!</definedName>
    <definedName name="NAME47">#REF!</definedName>
    <definedName name="NAME48">#REF!</definedName>
    <definedName name="NAME49">#REF!</definedName>
    <definedName name="NAME5">#REF!</definedName>
    <definedName name="NAME50">#REF!</definedName>
    <definedName name="NAME6">#REF!</definedName>
    <definedName name="NAME7">#REF!</definedName>
    <definedName name="NAME8">#REF!</definedName>
    <definedName name="NAME9">#REF!</definedName>
    <definedName name="NamesColumn1">#REF!</definedName>
    <definedName name="NamesColumn2">#REF!</definedName>
    <definedName name="NAPOLEON">#REF!</definedName>
    <definedName name="NEASG">#REF!</definedName>
    <definedName name="NERC_prelim2005_file">#REF!</definedName>
    <definedName name="NESC">#REF!</definedName>
    <definedName name="net_power">#REF!</definedName>
    <definedName name="Net_Rentable_Area">#REF!</definedName>
    <definedName name="NETCAP">#REF!</definedName>
    <definedName name="new" localSheetId="3">#REF!</definedName>
    <definedName name="new">#REF!</definedName>
    <definedName name="New_Debt_Issue_Size">#REF!</definedName>
    <definedName name="New_Debt_Net_Proceeds">#REF!</definedName>
    <definedName name="New_Debt_Rate">#REF!</definedName>
    <definedName name="New_Debt_U_W_Fees">#REF!</definedName>
    <definedName name="New_Debt_U_W_Spread">#REF!</definedName>
    <definedName name="new_ins">#REF!</definedName>
    <definedName name="new_name">#REF!</definedName>
    <definedName name="New_Senior_Debt">#REF!</definedName>
    <definedName name="new_senior_debt_rate">#REF!</definedName>
    <definedName name="New_Wilmington">#REF!</definedName>
    <definedName name="newdata">#REF!</definedName>
    <definedName name="NewFuels">#REF!</definedName>
    <definedName name="newname" hidden="1">{#N/A,#N/A,FALSE,"CAP 1998";#N/A,#N/A,FALSE,"CAP 1999";#N/A,#N/A,FALSE,"CAP 2000";#N/A,#N/A,FALSE,"CAP_2001";#N/A,#N/A,FALSE,"CAP_2002";#N/A,#N/A,FALSE,"MAINT_1998";#N/A,#N/A,FALSE,"MAINT_1999";#N/A,#N/A,FALSE,"MAINT_2000";#N/A,#N/A,FALSE,"MAINT_2001";#N/A,#N/A,FALSE,"MAINT_2002"}</definedName>
    <definedName name="newtable">#REF!</definedName>
    <definedName name="NEWTON_FALLS">#REF!</definedName>
    <definedName name="ng_feed">#REF!</definedName>
    <definedName name="ng_fuel">#REF!</definedName>
    <definedName name="ng_price">#REF!</definedName>
    <definedName name="ngcost_cogen">#REF!</definedName>
    <definedName name="ngcost_fuel">#REF!</definedName>
    <definedName name="ngcost_h2">#REF!</definedName>
    <definedName name="NILES">#REF!</definedName>
    <definedName name="nlg">#REF!</definedName>
    <definedName name="nnnn" hidden="1">{#N/A,#N/A,FALSE,"T COST";#N/A,#N/A,FALSE,"COST_FH"}</definedName>
    <definedName name="No.Cassion">#REF!</definedName>
    <definedName name="Nominal_Output_MW">#REF!</definedName>
    <definedName name="non_cap_int">#REF!</definedName>
    <definedName name="none" hidden="1">{#N/A,#N/A,TRUE,"TOTAL DISTRIBUTION";#N/A,#N/A,TRUE,"SOUTH";#N/A,#N/A,TRUE,"NORTHEAST";#N/A,#N/A,TRUE,"WEST"}</definedName>
    <definedName name="nonoperatingcosts">#REF!</definedName>
    <definedName name="nonrec_oil">#REF!</definedName>
    <definedName name="NonUtil_06Actual_Essbase">#REF!</definedName>
    <definedName name="not">#REF!</definedName>
    <definedName name="NOTES">#REF!</definedName>
    <definedName name="nov">#REF!</definedName>
    <definedName name="NOX">#REF!</definedName>
    <definedName name="NPV">#REF!</definedName>
    <definedName name="NROW">#N/A</definedName>
    <definedName name="nrv">#REF!</definedName>
    <definedName name="NSF">#REF!</definedName>
    <definedName name="NSP_COS" localSheetId="2">#REF!</definedName>
    <definedName name="NSP_COS">#REF!</definedName>
    <definedName name="NSProjectionMethodIndex">#REF!</definedName>
    <definedName name="NSRequiredLevelOfEvidenceItems">#REF!</definedName>
    <definedName name="NSTargetedTestingItems">#REF!</definedName>
    <definedName name="Nuclear_Secur_Date">#REF!</definedName>
    <definedName name="Num_turbines">#REF!</definedName>
    <definedName name="Number_of_Payments">MATCH(0.01,End_Bal,-1)+1</definedName>
    <definedName name="NumPartners">#REF!</definedName>
    <definedName name="numqtrs">#REF!</definedName>
    <definedName name="NvsAnswerCol">"[Drill19]JRNLLAYOUT!$A$4:$A$46"</definedName>
    <definedName name="NvsASD">"V2003-12-31"</definedName>
    <definedName name="NvsAutoDrillOk">"VN"</definedName>
    <definedName name="NvsDateToNumber">"Y"</definedName>
    <definedName name="NvsElapsedTime">0.0000961805562837981</definedName>
    <definedName name="NvsEndTime">38040.4118747685</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"V1994-01-01"</definedName>
    <definedName name="NvsPanelSetid">"VSNRZA"</definedName>
    <definedName name="NvsParentRef">"'[BS CONS.xls]Sheet1'!$AM$151"</definedName>
    <definedName name="NvsReqBU">"V00048"</definedName>
    <definedName name="NvsReqBUOnly">"VN"</definedName>
    <definedName name="NvsTransLed">"VN"</definedName>
    <definedName name="NvsTreeASD">"V2003-12-31"</definedName>
    <definedName name="NvsValTbl.ACCOUNT">"GL_ACCOUNT_TBL"</definedName>
    <definedName name="NvsValTbl.AFFILIATE">"AFFILIATE_VW"</definedName>
    <definedName name="NvsValTbl.BUSINESS_UNIT">"BUS_UNIT_TBL_FS"</definedName>
    <definedName name="NvsValTbl.CURRENCY_CD">"CURRENCY_CD_TBL"</definedName>
    <definedName name="NvsValTbl.DEPTID">"DEPARTMENT_TBL"</definedName>
    <definedName name="NvsValTbl.JOURNAL_ID">"JRNL_POST_VW"</definedName>
    <definedName name="NvsValTbl.OPERATING_UNIT">"OPER_UNIT_TBL"</definedName>
    <definedName name="NvsValTbl.SCENARIO">"BD_SCENARIO_TBL"</definedName>
    <definedName name="NvsValTbl.TU_LOCATION">"TU_LOC_TBL"</definedName>
    <definedName name="NWASG">#REF!</definedName>
    <definedName name="o">#REF!</definedName>
    <definedName name="O_DEGRADE">#REF!</definedName>
    <definedName name="O_HRS">#REF!</definedName>
    <definedName name="OAK_HARBOR">#REF!</definedName>
    <definedName name="OandM">#REF!</definedName>
    <definedName name="OBERLIN">#REF!</definedName>
    <definedName name="OCC">#REF!</definedName>
    <definedName name="OCF">#REF!</definedName>
    <definedName name="offpk_basis">#REF!</definedName>
    <definedName name="offpk_bma">#REF!</definedName>
    <definedName name="offpk_correlations">#REF!</definedName>
    <definedName name="offpkgrowth">#REF!</definedName>
    <definedName name="OIRR">#REF!</definedName>
    <definedName name="ok" hidden="1">{#N/A,#N/A,FALSE,"Aging Summary";#N/A,#N/A,FALSE,"Ratio Analysis";#N/A,#N/A,FALSE,"Test 120 Day Accts";#N/A,#N/A,FALSE,"Tickmarks"}</definedName>
    <definedName name="oldname" hidden="1">{#N/A,#N/A,FALSE,"CAP 1998";#N/A,#N/A,FALSE,"CAP 1999";#N/A,#N/A,FALSE,"CAP 2000";#N/A,#N/A,FALSE,"CAP_2001";#N/A,#N/A,FALSE,"CAP_2002";#N/A,#N/A,FALSE,"MAINT_1998";#N/A,#N/A,FALSE,"MAINT_1999";#N/A,#N/A,FALSE,"MAINT_2000";#N/A,#N/A,FALSE,"MAINT_2001";#N/A,#N/A,FALSE,"MAINT_2002"}</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M">#REF!</definedName>
    <definedName name="OM_06Actual_Essbase">#REF!</definedName>
    <definedName name="OMFEE">#REF!</definedName>
    <definedName name="OMIO">#REF!</definedName>
    <definedName name="one">1</definedName>
    <definedName name="OnePager">#REF!</definedName>
    <definedName name="onpkgrowth">#REF!</definedName>
    <definedName name="OPA">#REF!</definedName>
    <definedName name="OPB">#REF!</definedName>
    <definedName name="OpeningDate">#REF!</definedName>
    <definedName name="OpeningYear">#REF!</definedName>
    <definedName name="Operating_Assumptions">#REF!</definedName>
    <definedName name="OPERATING_HOURS">#REF!</definedName>
    <definedName name="operatingcosts">#REF!</definedName>
    <definedName name="operatingrevenue">#REF!</definedName>
    <definedName name="OPERATIONS">#N/A</definedName>
    <definedName name="Operator_Fee">#REF!</definedName>
    <definedName name="operexp">#REF!</definedName>
    <definedName name="operexp97">#REF!</definedName>
    <definedName name="operexp98">#REF!</definedName>
    <definedName name="operexp99">#REF!</definedName>
    <definedName name="operrev97">#REF!</definedName>
    <definedName name="operrev98">#REF!</definedName>
    <definedName name="operrev99">#REF!</definedName>
    <definedName name="opexgrwth">#REF!</definedName>
    <definedName name="opexpgrwth">#REF!</definedName>
    <definedName name="ophours">#REF!</definedName>
    <definedName name="opiu" hidden="1">{2;#N/A;"R13C16:R17C16";#N/A;"R13C14:R17C15";FALSE;FALSE;FALSE;95;#N/A;#N/A;"R13C19";#N/A;FALSE;FALSE;FALSE;FALSE;#N/A;"";#N/A;FALSE;"";"";#N/A;#N/A;#N/A}</definedName>
    <definedName name="OPL">#REF!</definedName>
    <definedName name="OPS">#REF!</definedName>
    <definedName name="OPSW">#REF!</definedName>
    <definedName name="OPSWO">#REF!</definedName>
    <definedName name="OPTGCOST">#REF!</definedName>
    <definedName name="Option_Account">#REF!</definedName>
    <definedName name="Option_cnst_fin">#REF!</definedName>
    <definedName name="Option_Cnst_Fund">#REF!</definedName>
    <definedName name="Option_Cnst_Input">#REF!</definedName>
    <definedName name="Option_Cnst_Pre">#REF!</definedName>
    <definedName name="Option_MM_Exp">#REF!</definedName>
    <definedName name="Option_Other">#REF!</definedName>
    <definedName name="Option_PropTax">#REF!</definedName>
    <definedName name="Option_Term_Calc">#REF!</definedName>
    <definedName name="Option_Term_Fin">#REF!</definedName>
    <definedName name="Option_Term_Input">#REF!</definedName>
    <definedName name="Options">#REF!</definedName>
    <definedName name="opy">#REF!,#REF!,#REF!,#REF!</definedName>
    <definedName name="Organization">#REF!</definedName>
    <definedName name="OrgCost">#REF!</definedName>
    <definedName name="ORIGACCR">#REF!</definedName>
    <definedName name="ormetxinc">#REF!</definedName>
    <definedName name="OROE">#REF!</definedName>
    <definedName name="OT">#REF!</definedName>
    <definedName name="OTHER">#REF!</definedName>
    <definedName name="Other_1">#REF!</definedName>
    <definedName name="Other_2">#REF!</definedName>
    <definedName name="Other_3">#REF!</definedName>
    <definedName name="Other_4">#REF!</definedName>
    <definedName name="Other_5">#REF!</definedName>
    <definedName name="Other_6">#REF!</definedName>
    <definedName name="otherterm">#REF!</definedName>
    <definedName name="OTHEXP">#REF!</definedName>
    <definedName name="OTHINC">#REF!</definedName>
    <definedName name="OUTAGE">#REF!</definedName>
    <definedName name="outage_ot">#REF!</definedName>
    <definedName name="Outage_Rate">#REF!</definedName>
    <definedName name="outage_work">#REF!</definedName>
    <definedName name="outbasis_esi">#REF!</definedName>
    <definedName name="outbasis_other">#REF!</definedName>
    <definedName name="OverallProps">#REF!</definedName>
    <definedName name="overhaul">#REF!</definedName>
    <definedName name="Overtime_Rate">#REF!</definedName>
    <definedName name="overview">#REF!</definedName>
    <definedName name="Own">#REF!</definedName>
    <definedName name="Owner">#REF!</definedName>
    <definedName name="ownership">#REF!</definedName>
    <definedName name="Ownership_Tables">#REF!</definedName>
    <definedName name="P">#REF!</definedName>
    <definedName name="P_BOILER_FUEL">#REF!</definedName>
    <definedName name="P_CAPACITY2">#REF!</definedName>
    <definedName name="P_DUCT_FUEL">#REF!</definedName>
    <definedName name="p_Fe">#REF!</definedName>
    <definedName name="p_Fe_OH_3">#REF!</definedName>
    <definedName name="p_FeOH">#REF!</definedName>
    <definedName name="P_FUEL_V">#REF!</definedName>
    <definedName name="P_GT_FUEL">#REF!</definedName>
    <definedName name="P_HRS">#REF!</definedName>
    <definedName name="P_L">#REF!</definedName>
    <definedName name="P_OFUEL">#REF!</definedName>
    <definedName name="P1_">#REF!</definedName>
    <definedName name="PAGE_1_END">#REF!</definedName>
    <definedName name="PAGE_1_START">#REF!</definedName>
    <definedName name="PAGE1">#REF!</definedName>
    <definedName name="PAGE10">#REF!</definedName>
    <definedName name="page1a">#REF!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PageCommand">#REF!</definedName>
    <definedName name="PageMember">#REF!</definedName>
    <definedName name="pagenumber1">#REF!</definedName>
    <definedName name="pagenumber3">#REF!</definedName>
    <definedName name="pagenumber4">#REF!</definedName>
    <definedName name="panel">#REF!</definedName>
    <definedName name="parc">#REF!</definedName>
    <definedName name="parea">#REF!,#REF!,#REF!,#REF!,#REF!,#REF!,#REF!,#REF!,#REF!,#REF!,#REF!,#REF!,#REF!,#REF!,#REF!</definedName>
    <definedName name="pareaold">#REF!,#REF!,#REF!,#REF!,#REF!,#REF!,#REF!,#REF!,#REF!,#REF!,#REF!,#REF!,#REF!,#REF!,#REF!</definedName>
    <definedName name="PART1">#REF!</definedName>
    <definedName name="PART2">#REF!</definedName>
    <definedName name="Partialyr">#REF!</definedName>
    <definedName name="PARTNER">#REF!</definedName>
    <definedName name="partnercap">#REF!</definedName>
    <definedName name="Parts">#REF!</definedName>
    <definedName name="pasivo">#REF!</definedName>
    <definedName name="PasswordCopy">#REF!</definedName>
    <definedName name="PasswordDG">#REF!</definedName>
    <definedName name="PATHNAME">#REF!</definedName>
    <definedName name="PAY">#REF!</definedName>
    <definedName name="PAYBACK">#REF!</definedName>
    <definedName name="payroll">#REF!</definedName>
    <definedName name="PB">#REF!</definedName>
    <definedName name="PB_2">#REF!</definedName>
    <definedName name="PCap" hidden="1">#REF!</definedName>
    <definedName name="pcash">#REF!</definedName>
    <definedName name="pcown">#REF!</definedName>
    <definedName name="pctHW">#REF!</definedName>
    <definedName name="pctSWExp">#REF!</definedName>
    <definedName name="pctTraining">#REF!</definedName>
    <definedName name="PEAK">#REF!</definedName>
    <definedName name="PeakHrWest">#REF!</definedName>
    <definedName name="peaks">#REF!</definedName>
    <definedName name="PeakTypeOut">#REF!</definedName>
    <definedName name="PeakTypes">#REF!</definedName>
    <definedName name="PEC">#REF!</definedName>
    <definedName name="PEMBERVILLE">#REF!</definedName>
    <definedName name="PEOPLE">#REF!</definedName>
    <definedName name="Percent_Ownership">#REF!</definedName>
    <definedName name="Percentage_of_Shares_to_Buy">#REF!</definedName>
    <definedName name="period">#REF!</definedName>
    <definedName name="Period_Ended">#REF!</definedName>
    <definedName name="Periodic_rate">#REF!/#REF!</definedName>
    <definedName name="Permit_Fee_Construction_License">#REF!</definedName>
    <definedName name="Perrigo">#REF!,#REF!,#REF!,#REF!</definedName>
    <definedName name="pHF">#REF!</definedName>
    <definedName name="PHILOSOPHY">#REF!</definedName>
    <definedName name="PHS">#REF!</definedName>
    <definedName name="PIE">#REF!</definedName>
    <definedName name="pig_dig5" hidden="1">{#N/A,#N/A,FALSE,"T COST";#N/A,#N/A,FALSE,"COST_FH"}</definedName>
    <definedName name="pig_dog" hidden="1">{2;#N/A;"R13C16:R17C16";#N/A;"R13C14:R17C15";FALSE;FALSE;FALSE;95;#N/A;#N/A;"R13C19";#N/A;FALSE;FALSE;FALSE;FALSE;#N/A;"";#N/A;FALSE;"";"";#N/A;#N/A;#N/A}</definedName>
    <definedName name="pig_dog\" hidden="1">{"EXCELHLP.HLP!1802";5;10;5;10;13;13;13;8;5;5;10;14;13;13;13;13;5;10;14;13;5;10;1;2;24}</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hidden="1">{#N/A,#N/A,FALSE,"SUMMARY";#N/A,#N/A,FALSE,"INPUTDATA";#N/A,#N/A,FALSE,"Condenser Performance"}</definedName>
    <definedName name="pig_dog6" hidden="1">{#N/A,#N/A,FALSE,"INPUTDATA";#N/A,#N/A,FALSE,"SUMMARY";#N/A,#N/A,FALSE,"CTAREP";#N/A,#N/A,FALSE,"CTBREP";#N/A,#N/A,FALSE,"TURBEFF";#N/A,#N/A,FALSE,"Condenser Performance"}</definedName>
    <definedName name="pig_dog7" hidden="1">{#N/A,#N/A,FALSE,"INPUTDATA";#N/A,#N/A,FALSE,"SUMMARY"}</definedName>
    <definedName name="pig_dog8" hidden="1">{#N/A,#N/A,FALSE,"INPUTDATA";#N/A,#N/A,FALSE,"SUMMARY";#N/A,#N/A,FALSE,"CTAREP";#N/A,#N/A,FALSE,"CTBREP";#N/A,#N/A,FALSE,"PMG4ST86";#N/A,#N/A,FALSE,"TURBEFF";#N/A,#N/A,FALSE,"Condenser Performance"}</definedName>
    <definedName name="PIONEER">#REF!</definedName>
    <definedName name="pip">#REF!</definedName>
    <definedName name="PJE">#REF!</definedName>
    <definedName name="pk_basis">#REF!</definedName>
    <definedName name="pk_bma">#REF!</definedName>
    <definedName name="pk_correlations">#REF!</definedName>
    <definedName name="pk_vols">#REF!</definedName>
    <definedName name="pka" hidden="1">{#N/A,#N/A,FALSE,"INPUTDATA";#N/A,#N/A,FALSE,"SUMMARY";#N/A,#N/A,FALSE,"CTAREP";#N/A,#N/A,FALSE,"CTBREP";#N/A,#N/A,FALSE,"PMG4ST86";#N/A,#N/A,FALSE,"TURBEFF";#N/A,#N/A,FALSE,"Condenser Performance"}</definedName>
    <definedName name="pl">#REF!</definedName>
    <definedName name="PL_Exch_Rate">#REF!</definedName>
    <definedName name="Plant_Capacity">#REF!</definedName>
    <definedName name="Plant_Op_Fee">#REF!</definedName>
    <definedName name="Plant_Property_Tax_Rate">#REF!</definedName>
    <definedName name="PlantAlloc">#REF!</definedName>
    <definedName name="Platform_Print_Range">#REF!</definedName>
    <definedName name="ples">#REF!</definedName>
    <definedName name="pm">#REF!</definedName>
    <definedName name="pms" hidden="1">{"detail305",#N/A,FALSE,"BI-305"}</definedName>
    <definedName name="pnc" hidden="1">{#N/A,#N/A,FALSE,"T COST";#N/A,#N/A,FALSE,"COST_FH"}</definedName>
    <definedName name="poi">#N/A</definedName>
    <definedName name="poiuy" hidden="1">{#N/A,#N/A,FALSE,"Aging Summary";#N/A,#N/A,FALSE,"Ratio Analysis";#N/A,#N/A,FALSE,"Test 120 Day Accts";#N/A,#N/A,FALSE,"Tickmarks"}</definedName>
    <definedName name="Pole_Class">#REF!</definedName>
    <definedName name="Pole_List">#REF!</definedName>
    <definedName name="Pole_Weight">#REF!</definedName>
    <definedName name="PosDefCor">#REF!</definedName>
    <definedName name="posdtxinc">#REF!</definedName>
    <definedName name="PosPhases">#REF!</definedName>
    <definedName name="post_fossil">#REF!</definedName>
    <definedName name="Post_PPA_a">#REF!</definedName>
    <definedName name="POWER">#REF!</definedName>
    <definedName name="power_price">#REF!</definedName>
    <definedName name="power_use">#REF!</definedName>
    <definedName name="PowerCurve">#REF!</definedName>
    <definedName name="PP_Tax">#REF!</definedName>
    <definedName name="PPA">#REF!</definedName>
    <definedName name="ppa_gas2">#REF!</definedName>
    <definedName name="ppa_gasvols2">#REF!</definedName>
    <definedName name="PPA1_TERM">#REF!</definedName>
    <definedName name="PPage">#REF!</definedName>
    <definedName name="PPage1">#REF!</definedName>
    <definedName name="PPage2">#REF!</definedName>
    <definedName name="PPE">#REF!</definedName>
    <definedName name="ppp">HLOOKUP(ProjectYear,tblEnergyRate,swEnergytbl+1)</definedName>
    <definedName name="PQcor">#REF!</definedName>
    <definedName name="PR_Factor">#REF!</definedName>
    <definedName name="PR0">#REF!</definedName>
    <definedName name="PRAXIS">#REF!</definedName>
    <definedName name="prb" hidden="1">{"summary",#N/A,FALSE,"PCR DIRECTORY"}</definedName>
    <definedName name="Pre_Com_Time">#REF!</definedName>
    <definedName name="Pre_Com_Time_1">#REF!</definedName>
    <definedName name="Pre_Com_Time_2">#REF!</definedName>
    <definedName name="PrecomFinalcom">#REF!</definedName>
    <definedName name="PrecomFinalcom_1">#REF!</definedName>
    <definedName name="PrecomFinalcom_2">#REF!</definedName>
    <definedName name="Premium">#REF!</definedName>
    <definedName name="premiumc">#REF!</definedName>
    <definedName name="premiump">#REF!</definedName>
    <definedName name="PreorPostDeal">OFFSET(#REF!,0,0,COUNTA(#REF!),1)</definedName>
    <definedName name="PresentationNormalA4">#REF!</definedName>
    <definedName name="PreTaxDebt">#REF!</definedName>
    <definedName name="PriceCurtailment">#REF!</definedName>
    <definedName name="PriceNameCor">#REF!</definedName>
    <definedName name="Pricing_Steel_Pole_BasePlate">#REF!</definedName>
    <definedName name="Pricing_Steel_Pole_Embed">#REF!</definedName>
    <definedName name="PRINS">#REF!</definedName>
    <definedName name="PRINT">#REF!</definedName>
    <definedName name="PRINT_ALL">#REF!</definedName>
    <definedName name="_xlnm.Print_Area" localSheetId="2">'1-Project Rev Req'!$A$1:$S$108</definedName>
    <definedName name="_xlnm.Print_Area" localSheetId="3">'2-Incentive ROE'!$A$1:$K$48</definedName>
    <definedName name="_xlnm.Print_Area" localSheetId="4">'3-Project True-up'!$A$1:$K$64</definedName>
    <definedName name="_xlnm.Print_Area" localSheetId="5">'4- Rate Base'!$A$1:$J$73</definedName>
    <definedName name="_xlnm.Print_Area" localSheetId="6">'4a-Projection ADIT'!$A$1:$K$126</definedName>
    <definedName name="_xlnm.Print_Area" localSheetId="7">'5-P3 Support'!$A$1:$M$95</definedName>
    <definedName name="_xlnm.Print_Area" localSheetId="9">'7 - PBOP'!$A$1:$F$22</definedName>
    <definedName name="_xlnm.Print_Area" localSheetId="10">'8-Dep Rates'!$A$1:$D$47</definedName>
    <definedName name="_xlnm.Print_Area" localSheetId="1">'Attachment H'!$A$1:$K$274</definedName>
    <definedName name="_xlnm.Print_Area">#REF!</definedName>
    <definedName name="Print_Area_1">#REF!</definedName>
    <definedName name="Print_Area_2">#REF!</definedName>
    <definedName name="Print_Area_3">#REF!</definedName>
    <definedName name="Print_Area_4">#REF!</definedName>
    <definedName name="Print_Area_MI">#REF!</definedName>
    <definedName name="print_Avail">#REF!</definedName>
    <definedName name="Print_ESI">#REF!</definedName>
    <definedName name="print_Force_Out">#REF!</definedName>
    <definedName name="Print_functionality">#REF!</definedName>
    <definedName name="Print_Summary">#REF!</definedName>
    <definedName name="_xlnm.Print_Titles">#N/A</definedName>
    <definedName name="Print_Titles_MI">#REF!,#REF!</definedName>
    <definedName name="Print1" localSheetId="2">#REF!</definedName>
    <definedName name="Print1" localSheetId="3">#REF!</definedName>
    <definedName name="Print1">#REF!</definedName>
    <definedName name="Print3" localSheetId="2">#REF!</definedName>
    <definedName name="Print3">#REF!</definedName>
    <definedName name="Print4" localSheetId="2">#REF!</definedName>
    <definedName name="Print4">#REF!</definedName>
    <definedName name="Print5">#REF!</definedName>
    <definedName name="PrintArea">#REF!</definedName>
    <definedName name="PrintareaDec">#REF!,#REF!,#REF!</definedName>
    <definedName name="PrintCommentary">#REF!</definedName>
    <definedName name="PrintDetail">#REF!</definedName>
    <definedName name="PrintFootnotes">#REF!</definedName>
    <definedName name="printfpli">#REF!,#REF!,#REF!</definedName>
    <definedName name="PrintGraph">#REF!</definedName>
    <definedName name="PrintTrend">#REF!</definedName>
    <definedName name="Prior_Month">#REF!</definedName>
    <definedName name="PRIOR_YEAR_DATE">#REF!</definedName>
    <definedName name="PRIOR_YEAR_X">#REF!</definedName>
    <definedName name="Prj_Output">#REF!</definedName>
    <definedName name="PRNT">#REF!</definedName>
    <definedName name="Pro_Rata_Factor">#REF!</definedName>
    <definedName name="Probability">#REF!</definedName>
    <definedName name="ProbabilityAssignment">#REF!</definedName>
    <definedName name="Product_Line">#REF!</definedName>
    <definedName name="prof">#REF!</definedName>
    <definedName name="Proforma">#REF!</definedName>
    <definedName name="ProformaLookup">#REF!</definedName>
    <definedName name="ProImportExport.ImportFile">#N/A</definedName>
    <definedName name="ProImportExport.SaveNewFile">#N/A</definedName>
    <definedName name="Proj_Capacity">#REF!</definedName>
    <definedName name="proj_daily_pk_vols">#REF!</definedName>
    <definedName name="Proj_Ex">#REF!</definedName>
    <definedName name="proj_fuel_price">#REF!</definedName>
    <definedName name="proj_fuel_vol">#REF!</definedName>
    <definedName name="projcf">#REF!</definedName>
    <definedName name="project">#REF!</definedName>
    <definedName name="Project_Cost__All_In___000">#REF!</definedName>
    <definedName name="project_name">#REF!</definedName>
    <definedName name="ProjectDefaults">#REF!</definedName>
    <definedName name="ProjectEndYr">#REF!</definedName>
    <definedName name="ProjectionActual">OFFSET(#REF!,0,0,COUNTA(#REF!),1)</definedName>
    <definedName name="ProjectionBaseYear">#REF!</definedName>
    <definedName name="ProjectName">{"Client Name or Project Name"}</definedName>
    <definedName name="ProjectScenario">#REF!</definedName>
    <definedName name="ProjectTitle">#REF!</definedName>
    <definedName name="ProjIDList">#REF!</definedName>
    <definedName name="PROJNAME">#REF!</definedName>
    <definedName name="ProjTerm">#REF!</definedName>
    <definedName name="Promote_Fee">#REF!</definedName>
    <definedName name="PROMPT1">#N/A</definedName>
    <definedName name="property">#REF!</definedName>
    <definedName name="PropertyTaxInflationRate">#REF!</definedName>
    <definedName name="PropertyType">OFFSET(#REF!,0,0,COUNTA(#REF!),1)</definedName>
    <definedName name="Proposed" hidden="1">{#N/A,#N/A,TRUE,"TOTAL DISTRIBUTION";#N/A,#N/A,TRUE,"SOUTH";#N/A,#N/A,TRUE,"NORTHEAST";#N/A,#N/A,TRUE,"WEST"}</definedName>
    <definedName name="PropSize">#REF!</definedName>
    <definedName name="PROSPECT">#REF!</definedName>
    <definedName name="protected_sheet_password">#REF!</definedName>
    <definedName name="PRTAX">#REF!</definedName>
    <definedName name="prtrecon">#REF!,#REF!,#REF!,#REF!</definedName>
    <definedName name="prys" hidden="1">table_inspection</definedName>
    <definedName name="ps">#REF!</definedName>
    <definedName name="PS_Data">#REF!</definedName>
    <definedName name="PS_Tax_Year">#REF!,#REF!</definedName>
    <definedName name="PSCo_COS">#REF!</definedName>
    <definedName name="pscompare0607">#REF!</definedName>
    <definedName name="PSF">#REF!</definedName>
    <definedName name="Pship_Country">#REF!</definedName>
    <definedName name="Pship_NA1">#REF!</definedName>
    <definedName name="Pship_NA2">#REF!</definedName>
    <definedName name="Pship_NA3">#REF!</definedName>
    <definedName name="Pship_NA4">#REF!</definedName>
    <definedName name="Pship_NA5">#REF!</definedName>
    <definedName name="Pship_NA6">#REF!</definedName>
    <definedName name="Pship_NA7">#REF!</definedName>
    <definedName name="psnh1">#REF!</definedName>
    <definedName name="psnh2">#REF!</definedName>
    <definedName name="psnhcoc">#REF!</definedName>
    <definedName name="PSNHCOC2">#REF!</definedName>
    <definedName name="ptable">#REF!</definedName>
    <definedName name="PTAX">#REF!</definedName>
    <definedName name="PTC">#REF!</definedName>
    <definedName name="PTCD">#REF!</definedName>
    <definedName name="PTCexpire">#REF!</definedName>
    <definedName name="PTFAlloc">#REF!</definedName>
    <definedName name="PTP95_Cost_Mw_Month">#REF!</definedName>
    <definedName name="PTP95_Cost_Mwh">#REF!</definedName>
    <definedName name="PTP96_Cost_Mw_Month">#REF!</definedName>
    <definedName name="PTP96_Cost_Mwh_Month">#REF!</definedName>
    <definedName name="Purpose">#REF!</definedName>
    <definedName name="PURPWR">#REF!</definedName>
    <definedName name="pursuitwo">#REF!</definedName>
    <definedName name="PURSVC">#REF!</definedName>
    <definedName name="PV_Delta">#REF!</definedName>
    <definedName name="PYEAR">#REF!</definedName>
    <definedName name="PZ_GAS">#REF!</definedName>
    <definedName name="PZ_HEAT">#REF!</definedName>
    <definedName name="PZ_PRINT">#REF!</definedName>
    <definedName name="q">#REF!</definedName>
    <definedName name="q_MTEP06_App_AB_Facility">#REF!</definedName>
    <definedName name="q_MTEP06_App_AB_Projects">#REF!</definedName>
    <definedName name="QIU">OFFSET(#REF!,0,0,COUNTA(#REF!),1)</definedName>
    <definedName name="qqqqqqq" hidden="1">{#N/A,#N/A,FALSE,"Sum6 (1)"}</definedName>
    <definedName name="QRS11_10">#REF!</definedName>
    <definedName name="QRS11_11">#REF!</definedName>
    <definedName name="QRS11_12">#REF!</definedName>
    <definedName name="QRS11_13">#REF!</definedName>
    <definedName name="QRS11_14">#REF!</definedName>
    <definedName name="QRS11_15">#REF!</definedName>
    <definedName name="QRS11_17">#REF!</definedName>
    <definedName name="QRS11_24">#REF!</definedName>
    <definedName name="QRS11_26">#REF!</definedName>
    <definedName name="QRS11_27">#REF!</definedName>
    <definedName name="QRS11_28">#REF!</definedName>
    <definedName name="QRS11_29">#REF!</definedName>
    <definedName name="QRS11_7">#REF!</definedName>
    <definedName name="QRS11_8">#REF!</definedName>
    <definedName name="QRS11_9">#REF!</definedName>
    <definedName name="qryDetailQuantQuery_USD_1">#REF!</definedName>
    <definedName name="qryDetailQuantQuery_USD_2">#REF!</definedName>
    <definedName name="qryProjMorphFundings">#REF!</definedName>
    <definedName name="qryProjMorphFundings11903">#REF!</definedName>
    <definedName name="qrySDP">#REF!</definedName>
    <definedName name="QSE">#REF!</definedName>
    <definedName name="QSESF">#REF!</definedName>
    <definedName name="QTRLYCF">#REF!</definedName>
    <definedName name="Qty">#REF!</definedName>
    <definedName name="Qty_Cost_Select">#REF!</definedName>
    <definedName name="QUALTEC">#REF!</definedName>
    <definedName name="QUALTEC_QUALITY_SERVICES__INC.">#REF!</definedName>
    <definedName name="QUARTERLY_CF">#REF!</definedName>
    <definedName name="query">#REF!</definedName>
    <definedName name="Query_Module_Project_List_Export">#REF!</definedName>
    <definedName name="queryp1">#REF!</definedName>
    <definedName name="qw">OFFSET(rngFirstUserDefCol,5,0,25,6)</definedName>
    <definedName name="r.ref">#REF!</definedName>
    <definedName name="R_E_PROF">#REF!</definedName>
    <definedName name="range">#REF!</definedName>
    <definedName name="Range_AllET">#REF!</definedName>
    <definedName name="Range1">#REF!</definedName>
    <definedName name="RangeVar">#REF!</definedName>
    <definedName name="Rate">#REF!</definedName>
    <definedName name="Rate_CSW">#REF!</definedName>
    <definedName name="Rate_Reduction">#REF!</definedName>
    <definedName name="Rate_Reduction_Yearly_Amount">#REF!</definedName>
    <definedName name="rate_schedule">#REF!</definedName>
    <definedName name="Rated">#REF!</definedName>
    <definedName name="Rating">#REF!</definedName>
    <definedName name="Ratio_Analysis">#REF!</definedName>
    <definedName name="RawMtrlInfl">#REF!</definedName>
    <definedName name="RDVers">"2.10a"</definedName>
    <definedName name="Rebar">#REF!</definedName>
    <definedName name="Rebar_Ratio">#REF!</definedName>
    <definedName name="rebecca">#REF!</definedName>
    <definedName name="rebecca2">#REF!</definedName>
    <definedName name="rebecca3">#REF!</definedName>
    <definedName name="rebecca4">#REF!</definedName>
    <definedName name="rebecca5">#REF!</definedName>
    <definedName name="rebecca6">#REF!</definedName>
    <definedName name="rec">#REF!</definedName>
    <definedName name="Receivearea">#REF!</definedName>
    <definedName name="reclass_debt">#REF!</definedName>
    <definedName name="reconciliation">#REF!</definedName>
    <definedName name="Reconciliation_Sheet">#REF!</definedName>
    <definedName name="_xlnm.Recorder">#REF!</definedName>
    <definedName name="recur_exp">#REF!</definedName>
    <definedName name="RedPer">#REF!</definedName>
    <definedName name="ref">#REF!</definedName>
    <definedName name="Ref_1">#REF!</definedName>
    <definedName name="Ref_Plants">#REF!</definedName>
    <definedName name="refin">LEFT(#REF!)="Y"</definedName>
    <definedName name="Refinanced_Debt_Rate">#REF!</definedName>
    <definedName name="RELIABILITY">#REF!</definedName>
    <definedName name="RemAnnual">#REF!</definedName>
    <definedName name="rename" hidden="1">{#N/A,#N/A,FALSE,"Aging Summary";#N/A,#N/A,FALSE,"Ratio Analysis";#N/A,#N/A,FALSE,"Test 120 Day Accts";#N/A,#N/A,FALSE,"Tickmarks"}</definedName>
    <definedName name="RenewalProb">#REF!</definedName>
    <definedName name="rental_rate">#REF!</definedName>
    <definedName name="reopendate">#REF!</definedName>
    <definedName name="RepAllFormat">#REF!</definedName>
    <definedName name="RepAllHead">#REF!</definedName>
    <definedName name="RepDataFormat">#REF!</definedName>
    <definedName name="RepDataMoney1">#REF!</definedName>
    <definedName name="RepDataMoney2">#REF!</definedName>
    <definedName name="RepDataMoney3">#REF!</definedName>
    <definedName name="RepDataMoney4">#REF!</definedName>
    <definedName name="RepDataPercent1">#REF!</definedName>
    <definedName name="RepDataPercent2">#REF!</definedName>
    <definedName name="RepDataPercent3">#REF!</definedName>
    <definedName name="RepDelete">#REF!</definedName>
    <definedName name="REPLKW">#REF!</definedName>
    <definedName name="Report">#REF!</definedName>
    <definedName name="REPORT_DATE">#REF!</definedName>
    <definedName name="Reportable_Transaction">OFFSET(#REF!,0,0,COUNTA(#REF!),1)</definedName>
    <definedName name="ReportCol1">#REF!</definedName>
    <definedName name="REPORTDATE">#REF!</definedName>
    <definedName name="ReportDate2">#REF!</definedName>
    <definedName name="ReportRange">#REF!</definedName>
    <definedName name="RepPercent">#REF!</definedName>
    <definedName name="Request">#REF!</definedName>
    <definedName name="RES">#REF!</definedName>
    <definedName name="RESERVE_INT">#REF!</definedName>
    <definedName name="reserves">#REF!</definedName>
    <definedName name="resid_hand">#REF!</definedName>
    <definedName name="restruct_tog">#REF!</definedName>
    <definedName name="Result">#REF!</definedName>
    <definedName name="resultc">#REF!</definedName>
    <definedName name="resultp">#REF!</definedName>
    <definedName name="retained">#REF!</definedName>
    <definedName name="retainedc">#REF!</definedName>
    <definedName name="retainedp">#REF!</definedName>
    <definedName name="Return_Calculation">#REF!</definedName>
    <definedName name="Return_Schedule">#REF!</definedName>
    <definedName name="REV">#REF!</definedName>
    <definedName name="rev_option">#REF!</definedName>
    <definedName name="REVENUES">#REF!</definedName>
    <definedName name="reverse_toll_gas">#REF!</definedName>
    <definedName name="reverse_toll_vols">#REF!</definedName>
    <definedName name="Revolver_Rate">#REF!</definedName>
    <definedName name="revreq">#REF!</definedName>
    <definedName name="RG">#REF!</definedName>
    <definedName name="RG_2">#REF!</definedName>
    <definedName name="rgytj">#REF!,#REF!,#REF!,#REF!</definedName>
    <definedName name="RIC">#REF!</definedName>
    <definedName name="RIMANENZE">#REF!</definedName>
    <definedName name="RIP">#REF!</definedName>
    <definedName name="Risk_Ref">#REF!</definedName>
    <definedName name="RiskAfterRecalcMacro">"Maximize_Cap_Structure"</definedName>
    <definedName name="RiskCollectDistributionSamples">2</definedName>
    <definedName name="RiskDet">TRUE</definedName>
    <definedName name="RiskFixedSeed">1</definedName>
    <definedName name="RiskHasSettings">TRUE</definedName>
    <definedName name="RiskMinimizeOnStart">FALSE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ita" hidden="1">{#N/A,#N/A,TRUE,"TOTAL DISTRIBUTION";#N/A,#N/A,TRUE,"SOUTH";#N/A,#N/A,TRUE,"NORTHEAST";#N/A,#N/A,TRUE,"WEST"}</definedName>
    <definedName name="rlw">#REF!,#REF!,#REF!,#REF!</definedName>
    <definedName name="RMM">#REF!</definedName>
    <definedName name="rngAppName">#REF!</definedName>
    <definedName name="rngAppVersion">#REF!</definedName>
    <definedName name="rngBeginningDate">#REF!</definedName>
    <definedName name="rngCAProvinceCodes" comment="List of 2 letter Canadian Province Abbreviations/Codes">OFFSET(#REF!,,,COUNTA(#REF!))</definedName>
    <definedName name="rngClientViewSheets">OFFSET(#REF!,,,COUNTA(#REF!))</definedName>
    <definedName name="rngCountry">#REF!</definedName>
    <definedName name="rngDomorFor">#REF!</definedName>
    <definedName name="rngEndingDate">#REF!</definedName>
    <definedName name="rngEntityType">#REF!</definedName>
    <definedName name="rngGroupingCriteria">#REF!</definedName>
    <definedName name="rngHyperlinkUnhide">OFFSET(#REF!,,,COUNTA(#REF!))</definedName>
    <definedName name="rngImportShtList">OFFSET(#REF!,,,COUNTA(#REF!))</definedName>
    <definedName name="rngIRSCtrs">#REF!</definedName>
    <definedName name="rngM1Items">OFFSET(#REF!,,,COUNTA(#REF!))</definedName>
    <definedName name="rngMapType">#REF!</definedName>
    <definedName name="rngParentEntityID">#REF!</definedName>
    <definedName name="rngPTNum">#REF!</definedName>
    <definedName name="rngPtrNum">#REF!</definedName>
    <definedName name="rngRemoveChar">OFFSET(#REF!,,,COUNTA(#REF!))</definedName>
    <definedName name="rngSpecialItemList">OFFSET(#REF!,,,COUNTA(#REF!))</definedName>
    <definedName name="rngState">#REF!</definedName>
    <definedName name="rngStateNames">#REF!</definedName>
    <definedName name="rngStateSourceAccountsControl">#REF!</definedName>
    <definedName name="rngTaxYearTypes">OFFSET(#REF!,,,COUNTA(#REF!))</definedName>
    <definedName name="rngUserDef_PA">OFFSET(rngFirstUserDefCol,5,0,25,6)</definedName>
    <definedName name="ROB">#REF!</definedName>
    <definedName name="RodDia">#REF!</definedName>
    <definedName name="roledata">#REF!</definedName>
    <definedName name="rolegroup">#REF!</definedName>
    <definedName name="rolegroupamt">#REF!</definedName>
    <definedName name="round">1</definedName>
    <definedName name="Route_Complexity">#REF!</definedName>
    <definedName name="ROW">#REF!</definedName>
    <definedName name="row_Actual">#REF!</definedName>
    <definedName name="row_ActualCash">#REF!</definedName>
    <definedName name="row_ActualRev">#REF!</definedName>
    <definedName name="row_blank">#REF!,#REF!,#REF!,#REF!,#REF!,#REF!,#REF!</definedName>
    <definedName name="row_Budget">#REF!</definedName>
    <definedName name="row_BudgetCash">#REF!</definedName>
    <definedName name="row_BudgetRev">#REF!</definedName>
    <definedName name="row_data">#REF!,#REF!,#REF!,#REF!,#REF!,#REF!,#REF!</definedName>
    <definedName name="row_header">#REF!,#REF!,#REF!,#REF!,#REF!,#REF!,#REF!,#REF!,#REF!,#REF!,#REF!,#REF!,#REF!</definedName>
    <definedName name="row_Reforecast">#REF!</definedName>
    <definedName name="row_ReforecastCash">#REF!</definedName>
    <definedName name="row_ReforecastRev">#REF!</definedName>
    <definedName name="ROW_Width">#REF!</definedName>
    <definedName name="RowCommand">#REF!</definedName>
    <definedName name="ROWCOUNT">#N/A</definedName>
    <definedName name="RowMember">#REF!</definedName>
    <definedName name="rows">#REF!</definedName>
    <definedName name="RowStart">#REF!</definedName>
    <definedName name="RPT_DATE" comment="REPORT UPDATE DATE">#REF!</definedName>
    <definedName name="Rpt2Act">#REF!</definedName>
    <definedName name="Rpt2ActTot">#REF!</definedName>
    <definedName name="Rpt2Var">#REF!</definedName>
    <definedName name="Rpt2VarTot">#REF!</definedName>
    <definedName name="Rpt3EssData">#REF!</definedName>
    <definedName name="Rpt6YE">#REF!</definedName>
    <definedName name="Rpt6YTD">#REF!</definedName>
    <definedName name="Rpt8Act">#REF!</definedName>
    <definedName name="Rpt8Bud">#REF!</definedName>
    <definedName name="RptDecBUBud">#REF!</definedName>
    <definedName name="RptDecBud">#REF!</definedName>
    <definedName name="RptYTDAct">#REF!</definedName>
    <definedName name="RptYTDBUBud">#REF!</definedName>
    <definedName name="rr">#REF!</definedName>
    <definedName name="rrr">#REF!</definedName>
    <definedName name="rrrr" hidden="1">{#N/A,#N/A,FALSE,"O&amp;M by processes";#N/A,#N/A,FALSE,"Elec Act vs Bud";#N/A,#N/A,FALSE,"G&amp;A";#N/A,#N/A,FALSE,"BGS";#N/A,#N/A,FALSE,"Res Cost"}</definedName>
    <definedName name="RTAX">#REF!</definedName>
    <definedName name="RTNS2">#REF!</definedName>
    <definedName name="RTT">#REF!</definedName>
    <definedName name="rtyf">#REF!,#REF!,#REF!,#REF!</definedName>
    <definedName name="RunNoOut">#REF!</definedName>
    <definedName name="s">#REF!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lecost">#REF!</definedName>
    <definedName name="salecostbuyer">#REF!</definedName>
    <definedName name="salecostfmv">#REF!</definedName>
    <definedName name="saledate">#REF!</definedName>
    <definedName name="saledatebuyer">#REF!</definedName>
    <definedName name="sales_projections">#REF!</definedName>
    <definedName name="saletype">#REF!</definedName>
    <definedName name="Sample1">#REF!</definedName>
    <definedName name="sap_D0001_00000001">#REF!</definedName>
    <definedName name="sap_D0002_00000001">#REF!</definedName>
    <definedName name="sap_D0003_00000001">#REF!</definedName>
    <definedName name="sap_D0004_00000001">#REF!</definedName>
    <definedName name="sap_D0005_00000001">#REF!</definedName>
    <definedName name="sap_D0006_00000001">#REF!</definedName>
    <definedName name="sap_D0007_00000001">#REF!</definedName>
    <definedName name="sap_D0008_00000001">#REF!</definedName>
    <definedName name="sap_D0009_00000001">#REF!</definedName>
    <definedName name="sap_D0010_00000001">#REF!</definedName>
    <definedName name="sap_D0011_00000001">#REF!</definedName>
    <definedName name="sap_D0012_00000001">#REF!</definedName>
    <definedName name="sap_D0013_00000001">#REF!</definedName>
    <definedName name="sap_D0014_00000001">#REF!</definedName>
    <definedName name="sap_D0015_00000001">#REF!</definedName>
    <definedName name="sap_D0016_00000001">#REF!</definedName>
    <definedName name="sap_D0017_00000001">#REF!</definedName>
    <definedName name="sap_D0018_00000001">#REF!</definedName>
    <definedName name="sap_D0019_00000001">#REF!</definedName>
    <definedName name="sap_D0020_00000001">#REF!</definedName>
    <definedName name="sap_D0021_00000001">#REF!</definedName>
    <definedName name="sap_D0022_00000001">#REF!</definedName>
    <definedName name="sap_D0023_00000001">#REF!</definedName>
    <definedName name="sap_D0024_00000001">#REF!</definedName>
    <definedName name="sap_D0025_00000001">#REF!</definedName>
    <definedName name="sap_D0026_00000001">#REF!</definedName>
    <definedName name="sap_D0027_00000001">#REF!</definedName>
    <definedName name="sap_D0028_00000001">#REF!</definedName>
    <definedName name="sap_D0029_00000001">#REF!</definedName>
    <definedName name="sap_D0030_00000001">#REF!</definedName>
    <definedName name="sap_D0031_00000001">#REF!</definedName>
    <definedName name="sap_D0032_00000001">#REF!</definedName>
    <definedName name="sap_D0033_00000001">#REF!</definedName>
    <definedName name="sap_D0034_00000001">#REF!</definedName>
    <definedName name="sap_D0035_00000001">#REF!</definedName>
    <definedName name="sap_D0036_00000001">#REF!</definedName>
    <definedName name="sap_D0037_00000001">#REF!</definedName>
    <definedName name="sap_D0038_00000001">#REF!</definedName>
    <definedName name="sap_D0039_00000001">#REF!</definedName>
    <definedName name="sap_D0040_00000001">#REF!</definedName>
    <definedName name="sap_D0041_00000001">#REF!</definedName>
    <definedName name="sap_D0042_00000001">#REF!</definedName>
    <definedName name="sap_F0001">#REF!</definedName>
    <definedName name="sap_F0002">#REF!</definedName>
    <definedName name="sap_F0003">#REF!</definedName>
    <definedName name="sap_K0001">#REF!</definedName>
    <definedName name="sap_K0002">#REF!</definedName>
    <definedName name="sap_K0003">#REF!</definedName>
    <definedName name="sap_K0004">#REF!</definedName>
    <definedName name="sap_K0005">#REF!</definedName>
    <definedName name="sap_K0006">#REF!</definedName>
    <definedName name="sap_K0007">#REF!</definedName>
    <definedName name="sap_K0008">#REF!</definedName>
    <definedName name="sap_K0009">#REF!</definedName>
    <definedName name="sap_S0001">#REF!</definedName>
    <definedName name="sap_S0002">#REF!</definedName>
    <definedName name="sap_S0003">#REF!</definedName>
    <definedName name="sap_S0004">#REF!</definedName>
    <definedName name="sap_S0005">#REF!</definedName>
    <definedName name="sap_S0006">#REF!</definedName>
    <definedName name="sap_S0007">#REF!</definedName>
    <definedName name="sap_S0008">#REF!</definedName>
    <definedName name="sap_S0009">#REF!</definedName>
    <definedName name="sap_S0010">#REF!</definedName>
    <definedName name="sap_S0011">#REF!</definedName>
    <definedName name="sap_S0012">#REF!</definedName>
    <definedName name="sap_S0013">#REF!</definedName>
    <definedName name="sap_S0014">#REF!</definedName>
    <definedName name="sap_S0015">#REF!</definedName>
    <definedName name="sap_S0016">#REF!</definedName>
    <definedName name="sap_S0017">#REF!</definedName>
    <definedName name="sap_S0018">#REF!</definedName>
    <definedName name="sap_S0019">#REF!</definedName>
    <definedName name="sap_S0020">#REF!</definedName>
    <definedName name="sap_S0021">#REF!</definedName>
    <definedName name="sap_S0022">#REF!</definedName>
    <definedName name="sap_S0023">#REF!</definedName>
    <definedName name="sap_S0024">#REF!</definedName>
    <definedName name="sap_S0025">#REF!</definedName>
    <definedName name="sap_S0026">#REF!</definedName>
    <definedName name="sap_S0027">#REF!</definedName>
    <definedName name="sap_S0028">#REF!</definedName>
    <definedName name="sap_S0029">#REF!</definedName>
    <definedName name="sap_S0030">#REF!</definedName>
    <definedName name="sap_S0031">#REF!</definedName>
    <definedName name="sap_S0032">#REF!</definedName>
    <definedName name="sap_S0033">#REF!</definedName>
    <definedName name="sap_S0034">#REF!</definedName>
    <definedName name="sap_S0035">#REF!</definedName>
    <definedName name="sap_S0036">#REF!</definedName>
    <definedName name="sap_S0037">#REF!</definedName>
    <definedName name="sap_S0038">#REF!</definedName>
    <definedName name="sap_S0039">#REF!</definedName>
    <definedName name="sap_S0040">#REF!</definedName>
    <definedName name="sap_S0041">#REF!</definedName>
    <definedName name="sap_S0042">#REF!</definedName>
    <definedName name="sap_Z0001_00000001">#REF!</definedName>
    <definedName name="sap_Z0002_00000001">#REF!</definedName>
    <definedName name="sap_Z0003_00000001">#REF!</definedName>
    <definedName name="SAPBEXdnldView" hidden="1">"4ACQ1TUIXACRYGL0BZ7F6HS6R"</definedName>
    <definedName name="SAPBEXhrIndnt" hidden="1">"Wide"</definedName>
    <definedName name="SAPBEXrevision" hidden="1">1</definedName>
    <definedName name="SAPBEXsysID" hidden="1">"GP1"</definedName>
    <definedName name="SAPBEXwbID" hidden="1">"4MPO1CP18U4TA0W9HO5EI7ADP"</definedName>
    <definedName name="SAPCrosstab1">#REF!</definedName>
    <definedName name="SAPCrosstab2">#REF!</definedName>
    <definedName name="SAPCrosstab23">#REF!</definedName>
    <definedName name="SAPCrosstab26">#REF!</definedName>
    <definedName name="SAPCrosstab3">#REF!</definedName>
    <definedName name="SAPCrosstab4">#REF!</definedName>
    <definedName name="SAPCrosstab5">#REF!</definedName>
    <definedName name="SAPCrosstab6">#REF!</definedName>
    <definedName name="SAPCrosstab7">#REF!</definedName>
    <definedName name="SAPsysID" hidden="1">"708C5W7SBKP804JT78WJ0JNKI"</definedName>
    <definedName name="SAPwbID" hidden="1">"ARS"</definedName>
    <definedName name="SaveNewFile">#N/A</definedName>
    <definedName name="SC_Accs">#REF!</definedName>
    <definedName name="SCACCS">#REF!</definedName>
    <definedName name="SCALC">#REF!</definedName>
    <definedName name="Scale">#REF!</definedName>
    <definedName name="SCALPER">#REF!</definedName>
    <definedName name="SCC">#REF!</definedName>
    <definedName name="Scenario">#REF!</definedName>
    <definedName name="SCHED">#REF!</definedName>
    <definedName name="SCR">#REF!</definedName>
    <definedName name="SCURVETAB">#REF!</definedName>
    <definedName name="sdf_qww" hidden="1">table_demob</definedName>
    <definedName name="SEAT">#REF!</definedName>
    <definedName name="SecOps_OM_06Actual_Essbase">#REF!</definedName>
    <definedName name="SECT1">#REF!</definedName>
    <definedName name="SECT2">#REF!</definedName>
    <definedName name="SectionG_Questions">#REF!,#REF!,#REF!</definedName>
    <definedName name="SEED_DATE">#REF!</definedName>
    <definedName name="Seismic">#REF!</definedName>
    <definedName name="SelectListCopy">#REF!</definedName>
    <definedName name="Sell_International_Assets">#REF!</definedName>
    <definedName name="Sell_Trading_Assets">#REF!</definedName>
    <definedName name="sem">#REF!</definedName>
    <definedName name="sematxinc">#REF!</definedName>
    <definedName name="SEN">#REF!</definedName>
    <definedName name="sencount" hidden="1">1</definedName>
    <definedName name="SENIORRDEBTSER">#REF!</definedName>
    <definedName name="SENS">#REF!</definedName>
    <definedName name="sensitivities">#REF!</definedName>
    <definedName name="SENSITIVITY">#REF!</definedName>
    <definedName name="sEntity">#REF!</definedName>
    <definedName name="sep">#REF!</definedName>
    <definedName name="serp">#REF!</definedName>
    <definedName name="Settlement_Charges">#REF!</definedName>
    <definedName name="SEVILLE">#REF!</definedName>
    <definedName name="SF">#REF!</definedName>
    <definedName name="SFD">#REF!</definedName>
    <definedName name="SFV">#REF!</definedName>
    <definedName name="SHCF">#REF!</definedName>
    <definedName name="Sheet1Remark0">#REF!</definedName>
    <definedName name="Sheet1Remark1">#REF!</definedName>
    <definedName name="Sheet1Remark10">#REF!</definedName>
    <definedName name="Sheet1Remark11">#REF!</definedName>
    <definedName name="Sheet1Remark12">#REF!</definedName>
    <definedName name="Sheet1Remark13">#REF!</definedName>
    <definedName name="Sheet1Remark14">#REF!</definedName>
    <definedName name="Sheet1Remark15">#REF!</definedName>
    <definedName name="Sheet1Remark16">#REF!</definedName>
    <definedName name="Sheet1Remark17">#REF!</definedName>
    <definedName name="Sheet1Remark18">#REF!</definedName>
    <definedName name="Sheet1Remark19">#REF!</definedName>
    <definedName name="Sheet1Remark2">#REF!</definedName>
    <definedName name="Sheet1Remark20">#REF!</definedName>
    <definedName name="Sheet1Remark21">#REF!</definedName>
    <definedName name="Sheet1Remark22">#REF!</definedName>
    <definedName name="Sheet1Remark3">#REF!</definedName>
    <definedName name="Sheet1Remark4">#REF!</definedName>
    <definedName name="Sheet1Remark5">#REF!</definedName>
    <definedName name="Sheet1Remark6">#REF!</definedName>
    <definedName name="Sheet1Remark7">#REF!</definedName>
    <definedName name="Sheet1Remark8">#REF!</definedName>
    <definedName name="Sheet1Remark9">#REF!</definedName>
    <definedName name="Sheet1Unit0">#REF!</definedName>
    <definedName name="Sheet1Unit1">#REF!</definedName>
    <definedName name="Sheet1Unit10">#REF!</definedName>
    <definedName name="Sheet1Unit11">#REF!</definedName>
    <definedName name="Sheet1Unit12">#REF!</definedName>
    <definedName name="Sheet1Unit13">#REF!</definedName>
    <definedName name="Sheet1Unit14">#REF!</definedName>
    <definedName name="Sheet1Unit15">#REF!</definedName>
    <definedName name="Sheet1Unit16">#REF!</definedName>
    <definedName name="Sheet1Unit17">#REF!</definedName>
    <definedName name="Sheet1Unit18">#REF!</definedName>
    <definedName name="Sheet1Unit19">#REF!</definedName>
    <definedName name="Sheet1Unit2">#REF!</definedName>
    <definedName name="Sheet1Unit20">#REF!</definedName>
    <definedName name="Sheet1Unit21">#REF!</definedName>
    <definedName name="Sheet1Unit22">#REF!</definedName>
    <definedName name="Sheet1Unit23">#REF!</definedName>
    <definedName name="Sheet1Unit24">#REF!</definedName>
    <definedName name="Sheet1Unit25">#REF!</definedName>
    <definedName name="Sheet1Unit26">#REF!</definedName>
    <definedName name="Sheet1Unit3">#REF!</definedName>
    <definedName name="Sheet1Unit4">#REF!</definedName>
    <definedName name="Sheet1Unit5">#REF!</definedName>
    <definedName name="Sheet1Unit6">#REF!</definedName>
    <definedName name="Sheet1Unit7">#REF!</definedName>
    <definedName name="Sheet1Unit8">#REF!</definedName>
    <definedName name="Sheet1Unit9">#REF!</definedName>
    <definedName name="Sheet1Value0">#REF!</definedName>
    <definedName name="Sheet1Value1">#REF!</definedName>
    <definedName name="Sheet1Value10">#REF!</definedName>
    <definedName name="Sheet1Value100">#REF!</definedName>
    <definedName name="Sheet1Value101">#REF!</definedName>
    <definedName name="Sheet1Value102">#REF!</definedName>
    <definedName name="Sheet1Value103">#REF!</definedName>
    <definedName name="Sheet1Value104">#REF!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45">#REF!</definedName>
    <definedName name="Sheet1Value46">#REF!</definedName>
    <definedName name="Sheet1Value47">#REF!</definedName>
    <definedName name="Sheet1Value48">#REF!</definedName>
    <definedName name="Sheet1Value49">#REF!</definedName>
    <definedName name="Sheet1Value5">#REF!</definedName>
    <definedName name="Sheet1Value50">#REF!</definedName>
    <definedName name="Sheet1Value51">#REF!</definedName>
    <definedName name="Sheet1Value52">#REF!</definedName>
    <definedName name="Sheet1Value53">#REF!</definedName>
    <definedName name="Sheet1Value54">#REF!</definedName>
    <definedName name="Sheet1Value55">#REF!</definedName>
    <definedName name="Sheet1Value56">#REF!</definedName>
    <definedName name="Sheet1Value57">#REF!</definedName>
    <definedName name="Sheet1Value58">#REF!</definedName>
    <definedName name="Sheet1Value59">#REF!</definedName>
    <definedName name="Sheet1Value6">#REF!</definedName>
    <definedName name="Sheet1Value60">#REF!</definedName>
    <definedName name="Sheet1Value61">#REF!</definedName>
    <definedName name="Sheet1Value62">#REF!</definedName>
    <definedName name="Sheet1Value63">#REF!</definedName>
    <definedName name="Sheet1Value64">#REF!</definedName>
    <definedName name="Sheet1Value65">#REF!</definedName>
    <definedName name="Sheet1Value66">#REF!</definedName>
    <definedName name="Sheet1Value67">#REF!</definedName>
    <definedName name="Sheet1Value68">#REF!</definedName>
    <definedName name="Sheet1Value69">#REF!</definedName>
    <definedName name="Sheet1Value7">#REF!</definedName>
    <definedName name="Sheet1Value70">#REF!</definedName>
    <definedName name="Sheet1Value71">#REF!</definedName>
    <definedName name="Sheet1Value72">#REF!</definedName>
    <definedName name="Sheet1Value73">#REF!</definedName>
    <definedName name="Sheet1Value74">#REF!</definedName>
    <definedName name="Sheet1Value75">#REF!</definedName>
    <definedName name="Sheet1Value76">#REF!</definedName>
    <definedName name="Sheet1Value77">#REF!</definedName>
    <definedName name="Sheet1Value78">#REF!</definedName>
    <definedName name="Sheet1Value79">#REF!</definedName>
    <definedName name="Sheet1Value8">#REF!</definedName>
    <definedName name="Sheet1Value80">#REF!</definedName>
    <definedName name="Sheet1Value81">#REF!</definedName>
    <definedName name="Sheet1Value82">#REF!</definedName>
    <definedName name="Sheet1Value83">#REF!</definedName>
    <definedName name="Sheet1Value84">#REF!</definedName>
    <definedName name="Sheet1Value85">#REF!</definedName>
    <definedName name="Sheet1Value86">#REF!</definedName>
    <definedName name="Sheet1Value87">#REF!</definedName>
    <definedName name="Sheet1Value88">#REF!</definedName>
    <definedName name="Sheet1Value89">#REF!</definedName>
    <definedName name="Sheet1Value9">#REF!</definedName>
    <definedName name="Sheet1Value90">#REF!</definedName>
    <definedName name="Sheet1Value91">#REF!</definedName>
    <definedName name="Sheet1Value92">#REF!</definedName>
    <definedName name="Sheet1Value93">#REF!</definedName>
    <definedName name="Sheet1Value94">#REF!</definedName>
    <definedName name="Sheet1Value95">#REF!</definedName>
    <definedName name="Sheet1Value96">#REF!</definedName>
    <definedName name="Sheet1Value97">#REF!</definedName>
    <definedName name="Sheet1Value98">#REF!</definedName>
    <definedName name="Sheet1Value99">#REF!</definedName>
    <definedName name="SHERCF">#REF!</definedName>
    <definedName name="Shifts">#REF!</definedName>
    <definedName name="shiva" hidden="1">{#N/A,#N/A,FALSE,"O&amp;M by processes";#N/A,#N/A,FALSE,"Elec Act vs Bud";#N/A,#N/A,FALSE,"G&amp;A";#N/A,#N/A,FALSE,"BGS";#N/A,#N/A,FALSE,"Res Cost"}</definedName>
    <definedName name="SHL">#REF!</definedName>
    <definedName name="SHORTFALL_KW">#REF!</definedName>
    <definedName name="SHPL">#REF!</definedName>
    <definedName name="Shunt_Reactors">#REF!</definedName>
    <definedName name="Shunt_Reactors_Concrete">#REF!</definedName>
    <definedName name="Shunt_Reactors_Labor">#REF!</definedName>
    <definedName name="SIDE">#REF!</definedName>
    <definedName name="siertxinc">#REF!</definedName>
    <definedName name="sign_date">#REF!</definedName>
    <definedName name="SIRR">#REF!</definedName>
    <definedName name="Sites" hidden="1">{#N/A,#N/A,TRUE,"TOTAL DISTRIBUTION";#N/A,#N/A,TRUE,"SOUTH";#N/A,#N/A,TRUE,"NORTHEAST";#N/A,#N/A,TRUE,"WEST"}</definedName>
    <definedName name="Sitesdate" hidden="1">{#N/A,#N/A,TRUE,"TOTAL DSBN";#N/A,#N/A,TRUE,"WEST";#N/A,#N/A,TRUE,"SOUTH";#N/A,#N/A,TRUE,"NORTHEAST"}</definedName>
    <definedName name="SIX">#REF!</definedName>
    <definedName name="skyrtxinc">#REF!</definedName>
    <definedName name="SO4ADD">#REF!</definedName>
    <definedName name="socoBasis">#REF!</definedName>
    <definedName name="SOF">#REF!</definedName>
    <definedName name="sof4irr">#REF!</definedName>
    <definedName name="sof5irr">#REF!</definedName>
    <definedName name="sofco_pref">#REF!</definedName>
    <definedName name="sofialloc98">#REF!</definedName>
    <definedName name="sofialloc99">#REF!</definedName>
    <definedName name="Soil">#REF!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rt_Command">#REF!</definedName>
    <definedName name="Source">#REF!</definedName>
    <definedName name="SourceDBname">#REF!</definedName>
    <definedName name="SourceStudyName">#REF!</definedName>
    <definedName name="SourceStudyNameCopy">#REF!</definedName>
    <definedName name="SourceType">OFFSET(#REF!,0,0,COUNTA(#REF!),1)</definedName>
    <definedName name="SourceUserName">#REF!</definedName>
    <definedName name="SOUTH_VIENNA">#REF!</definedName>
    <definedName name="SOV_Column_Lookup">#REF!</definedName>
    <definedName name="Spacing_Requirements">#REF!</definedName>
    <definedName name="Spanish_CPI">#REF!</definedName>
    <definedName name="Spanish_Stamp_Tax">#REF!</definedName>
    <definedName name="Spanner_Auto_File">"C:\Documents and Settings\linda\My Documents\Process .x2a"</definedName>
    <definedName name="SPARES_ST_TAX">#REF!</definedName>
    <definedName name="SPB">#REF!</definedName>
    <definedName name="spcompany">#REF!</definedName>
    <definedName name="spec">#REF!</definedName>
    <definedName name="SpecialAllocation">OFFSET(#REF!,0,0,COUNTA(#REF!),1)</definedName>
    <definedName name="SpecialAllocationType">OFFSET(#REF!,0,0,COUNTA(#REF!),1)</definedName>
    <definedName name="SPEND">#REF!</definedName>
    <definedName name="SPEND2">#REF!</definedName>
    <definedName name="spffo">#REF!</definedName>
    <definedName name="spffo2">#REF!</definedName>
    <definedName name="spffo3">#REF!</definedName>
    <definedName name="spffo4\">#REF!</definedName>
    <definedName name="spffo5">#REF!</definedName>
    <definedName name="Splitters">#REF!</definedName>
    <definedName name="spname2">#REF!</definedName>
    <definedName name="spname3">#REF!</definedName>
    <definedName name="spname4">#REF!</definedName>
    <definedName name="spname6">#REF!</definedName>
    <definedName name="Spool_Length">#REF!</definedName>
    <definedName name="spop1">#REF!</definedName>
    <definedName name="spop2">#REF!</definedName>
    <definedName name="spop3">#REF!</definedName>
    <definedName name="spop4">#REF!</definedName>
    <definedName name="SPS_COS" localSheetId="3">#REF!</definedName>
    <definedName name="SPS_COS">#REF!</definedName>
    <definedName name="SPWS_WBID">"B1C80735-5882-4AF2-B0B4-34EDD8A645E0"</definedName>
    <definedName name="SR">#REF!</definedName>
    <definedName name="SR_2">#REF!</definedName>
    <definedName name="SROE">#REF!</definedName>
    <definedName name="ss">MATCH(0.01,End_Bal,-1)+1</definedName>
    <definedName name="sss"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tabOcc">#REF!</definedName>
    <definedName name="START">#REF!</definedName>
    <definedName name="Start_Date">#REF!</definedName>
    <definedName name="START_MSG">#N/A</definedName>
    <definedName name="Start_Year">#REF!</definedName>
    <definedName name="START1">#REF!</definedName>
    <definedName name="StartColumnOut">#REF!</definedName>
    <definedName name="StartContractMonthCor">#REF!</definedName>
    <definedName name="StartDate">#REF!</definedName>
    <definedName name="startdateB">#REF!</definedName>
    <definedName name="startdatebuyer">#REF!</definedName>
    <definedName name="StartEffDateCor">#REF!</definedName>
    <definedName name="StartRowOut">#REF!</definedName>
    <definedName name="Startup.Quarter">#REF!</definedName>
    <definedName name="State">#REF!</definedName>
    <definedName name="State_Impacts">#REF!</definedName>
    <definedName name="state_other">#REF!</definedName>
    <definedName name="statsrevised" hidden="1">{#N/A,#N/A,FALSE,"O&amp;M by processes";#N/A,#N/A,FALSE,"Elec Act vs Bud";#N/A,#N/A,FALSE,"G&amp;A";#N/A,#N/A,FALSE,"BGS";#N/A,#N/A,FALSE,"Res Cost"}</definedName>
    <definedName name="Status">#REF!</definedName>
    <definedName name="StatusCopy">#REF!</definedName>
    <definedName name="StatusCor">#REF!</definedName>
    <definedName name="StatusDG">#REF!</definedName>
    <definedName name="StatusOut">#REF!</definedName>
    <definedName name="Std_Dev">#REF!</definedName>
    <definedName name="StdPer">#REF!</definedName>
    <definedName name="steam_prod">#REF!</definedName>
    <definedName name="STG">#REF!</definedName>
    <definedName name="sthsrt">#REF!,#REF!,#REF!,#REF!</definedName>
    <definedName name="STI">#REF!</definedName>
    <definedName name="STILL1040">#REF!</definedName>
    <definedName name="STPOWER">#REF!</definedName>
    <definedName name="Street">#REF!</definedName>
    <definedName name="Strt">#REF!</definedName>
    <definedName name="Structure_Materials">#REF!</definedName>
    <definedName name="Structures">#REF!</definedName>
    <definedName name="Structures_pick">#REF!</definedName>
    <definedName name="stu">#REF!,#REF!,#REF!,#REF!</definedName>
    <definedName name="Stub">#REF!</definedName>
    <definedName name="StudyNameDG">#REF!</definedName>
    <definedName name="StudyNameOut">#REF!</definedName>
    <definedName name="styytjuyt">#REF!,#REF!,#REF!,#REF!</definedName>
    <definedName name="SU">#REF!</definedName>
    <definedName name="Sub" hidden="1">{#N/A,#N/A,TRUE,"Task Status";#N/A,#N/A,TRUE,"Document Status";#N/A,#N/A,TRUE,"Percent Complete";#N/A,#N/A,TRUE,"Manhour Sum"}</definedName>
    <definedName name="Sub_For_BidForm">#REF!</definedName>
    <definedName name="SUB_SOV_Column_Lookup">#REF!</definedName>
    <definedName name="SubFundSplit">OFFSET(#REF!,0,0,COUNTA(#REF!),1)</definedName>
    <definedName name="subjentry">#REF!</definedName>
    <definedName name="SUBSEQUENT_YEAR_DATE">#REF!</definedName>
    <definedName name="SUBSEQUENT_YEAR_X">#REF!</definedName>
    <definedName name="SUE" hidden="1">{#N/A,#N/A,TRUE,"TOTAL DISTRIBUTION";#N/A,#N/A,TRUE,"SOUTH";#N/A,#N/A,TRUE,"NORTHEAST";#N/A,#N/A,TRUE,"WEST"}</definedName>
    <definedName name="sum">#REF!</definedName>
    <definedName name="SUM_BFREP">#REF!</definedName>
    <definedName name="SUM_BREA">#REF!</definedName>
    <definedName name="SUM_BREH">#REF!</definedName>
    <definedName name="SUM_BREMA">#REF!</definedName>
    <definedName name="SUM_BREP">#REF!</definedName>
    <definedName name="SUM_EC_OWN">#REF!</definedName>
    <definedName name="SUM_LPS">#REF!</definedName>
    <definedName name="SUMM">#REF!</definedName>
    <definedName name="SUMMARY">#REF!</definedName>
    <definedName name="Summary_Long_Inventory">#REF!</definedName>
    <definedName name="Summary_Short_Inventory">#REF!</definedName>
    <definedName name="SummarySchKJurisdiction">#REF!</definedName>
    <definedName name="sumptf2">#REF!</definedName>
    <definedName name="sumtran2">#REF!</definedName>
    <definedName name="sumtrans">#REF!</definedName>
    <definedName name="SUPFUEL">#REF!</definedName>
    <definedName name="Supp_Command">#REF!</definedName>
    <definedName name="Supplemental_Gas_Burn_Tariff">#REF!</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vc_costs">#REF!</definedName>
    <definedName name="Swap_Amort">#REF!</definedName>
    <definedName name="Switch_Type">#REF!</definedName>
    <definedName name="Switch_Yard_Configeration">#REF!</definedName>
    <definedName name="Switch_Yard_Configuration">#REF!</definedName>
    <definedName name="SwitchYard">#REF!</definedName>
    <definedName name="Synergy">#REF!</definedName>
    <definedName name="T">#REF!</definedName>
    <definedName name="T1_Civil">#REF!</definedName>
    <definedName name="T1_PEM">#REF!</definedName>
    <definedName name="T2_Civil">#REF!</definedName>
    <definedName name="T2_PEM">#REF!</definedName>
    <definedName name="T5_AMORT">#REF!</definedName>
    <definedName name="T5_COMFEE">#REF!</definedName>
    <definedName name="T5_DEBT">#REF!</definedName>
    <definedName name="T5_FINCFEE">#REF!</definedName>
    <definedName name="T5_GP">#REF!</definedName>
    <definedName name="T5_RATE">#REF!</definedName>
    <definedName name="T5_TERM">#REF!</definedName>
    <definedName name="TABLE">#REF!</definedName>
    <definedName name="Table_Loc">#REF!</definedName>
    <definedName name="Table_of_Contents">#REF!</definedName>
    <definedName name="TableName">"Dummy"</definedName>
    <definedName name="Tacx_Factor">#REF!</definedName>
    <definedName name="Takeoff_Concrete">#REF!</definedName>
    <definedName name="Takeoff_steel">#REF!</definedName>
    <definedName name="Tangent_Arm_Labor">#REF!</definedName>
    <definedName name="Tangent_Arm_Mat">#REF!</definedName>
    <definedName name="Tangent_Dist">#REF!</definedName>
    <definedName name="Tangent_Height">#REF!</definedName>
    <definedName name="TARIFF4">#REF!</definedName>
    <definedName name="TARIFF5">#REF!</definedName>
    <definedName name="TARIFF6">#REF!</definedName>
    <definedName name="Tarrif">#REF!</definedName>
    <definedName name="Task">#REF!</definedName>
    <definedName name="Task2">#REF!</definedName>
    <definedName name="TaskDescr">#REF!</definedName>
    <definedName name="Tax">#REF!</definedName>
    <definedName name="tax_base_on_inc">#REF!</definedName>
    <definedName name="tax_basis">#REF!</definedName>
    <definedName name="Tax_Calculation">#REF!</definedName>
    <definedName name="Tax_Prorations">#REF!</definedName>
    <definedName name="Tax_Rate">#REF!</definedName>
    <definedName name="TaxBasis">#REF!</definedName>
    <definedName name="taxcalc">#REF!</definedName>
    <definedName name="TAXES">#REF!</definedName>
    <definedName name="Taxes____000">#REF!</definedName>
    <definedName name="taxpayc">#REF!</definedName>
    <definedName name="taxpayp">#REF!</definedName>
    <definedName name="TaxRate">#REF!</definedName>
    <definedName name="TaxTfer">#REF!</definedName>
    <definedName name="TB">#REF!</definedName>
    <definedName name="TB_BS">#REF!</definedName>
    <definedName name="TB_PL">#REF!</definedName>
    <definedName name="tbl_festub_ack">#REF!</definedName>
    <definedName name="tbl_festub_details">#REF!</definedName>
    <definedName name="tbl_Payroll_by_BusinessUnit_summary">#REF!</definedName>
    <definedName name="tbl_Payroll_by_corporate_summary">#REF!</definedName>
    <definedName name="tblAutoSelectDimension">#REF!</definedName>
    <definedName name="tblHier_Mod_Date">#REF!</definedName>
    <definedName name="tblSummaryQuantQuery_Combined">#REF!</definedName>
    <definedName name="TC">#REF!</definedName>
    <definedName name="TCF">#REF!</definedName>
    <definedName name="TDS">#REF!</definedName>
    <definedName name="team">#REF!</definedName>
    <definedName name="teast" hidden="1">{#N/A,#N/A,TRUE,"TOTAL DSBN";#N/A,#N/A,TRUE,"WEST";#N/A,#N/A,TRUE,"SOUTH";#N/A,#N/A,TRUE,"NORTHEAST"}</definedName>
    <definedName name="tec_op_fee">#REF!</definedName>
    <definedName name="Technology">#REF!</definedName>
    <definedName name="tecotaxmeth">#REF!</definedName>
    <definedName name="tedebt_reduct">#REF!</definedName>
    <definedName name="temp">#REF!</definedName>
    <definedName name="temp1" hidden="1">{#N/A,#N/A,TRUE,"Task Status";#N/A,#N/A,TRUE,"Document Status";#N/A,#N/A,TRUE,"Percent Complete";#N/A,#N/A,TRUE,"Manhour Sum"}</definedName>
    <definedName name="temp2" hidden="1">{#N/A,#N/A,TRUE,"Task Status";#N/A,#N/A,TRUE,"Document Status";#N/A,#N/A,TRUE,"Percent Complete";#N/A,#N/A,TRUE,"Manhour Sum"}</definedName>
    <definedName name="Temp4">#REF!</definedName>
    <definedName name="TEMPCELL">#REF!</definedName>
    <definedName name="TemplateID1">#REF!</definedName>
    <definedName name="TemplateID2">#REF!</definedName>
    <definedName name="temppt">#REF!,#REF!,#REF!,#REF!,#REF!,#REF!,#REF!,#REF!,#REF!,#REF!,#REF!,#REF!,#REF!,#REF!</definedName>
    <definedName name="TERM">#REF!</definedName>
    <definedName name="Term_Loan_Amt">#REF!</definedName>
    <definedName name="Term_Loan_Cmp">#REF!</definedName>
    <definedName name="Term_Loan_DSR_Amt">#REF!</definedName>
    <definedName name="Term_Loan_DSR_Input">#REF!</definedName>
    <definedName name="Term_Loan_End">#REF!</definedName>
    <definedName name="Term_Loan_Input">#REF!</definedName>
    <definedName name="TermYears">#REF!</definedName>
    <definedName name="Terrain_Type">#REF!</definedName>
    <definedName name="Terrain_Use">#REF!</definedName>
    <definedName name="TERRYG">#REF!</definedName>
    <definedName name="test" hidden="1">{#N/A,#N/A,TRUE,"Facility-Input";#N/A,#N/A,TRUE,"Graphs";#N/A,#N/A,TRUE,"TOTAL"}</definedName>
    <definedName name="test." hidden="1">{#N/A,#N/A,TRUE,"TOTAL DISTRIBUTION";#N/A,#N/A,TRUE,"SOUTH";#N/A,#N/A,TRUE,"NORTHEAST";#N/A,#N/A,TRUE,"WEST"}</definedName>
    <definedName name="TEST_YEAR_DATE">#REF!</definedName>
    <definedName name="TEST_YEAR_X">#REF!</definedName>
    <definedName name="TEST0">#REF!</definedName>
    <definedName name="TEST1">#REF!</definedName>
    <definedName name="TEST10">#REF!</definedName>
    <definedName name="TEST100">#REF!</definedName>
    <definedName name="TEST101">#REF!</definedName>
    <definedName name="TEST102">#REF!</definedName>
    <definedName name="TEST103">#REF!</definedName>
    <definedName name="TEST104">#REF!</definedName>
    <definedName name="TEST105">#REF!</definedName>
    <definedName name="TEST106">#REF!</definedName>
    <definedName name="TEST107">#REF!</definedName>
    <definedName name="TEST108">#REF!</definedName>
    <definedName name="TEST109">#REF!</definedName>
    <definedName name="TEST11">#REF!</definedName>
    <definedName name="TEST110">#REF!</definedName>
    <definedName name="TEST111">#REF!</definedName>
    <definedName name="TEST112">#REF!</definedName>
    <definedName name="TEST113">#REF!</definedName>
    <definedName name="TEST114">#REF!</definedName>
    <definedName name="TEST115">#REF!</definedName>
    <definedName name="TEST116">#REF!</definedName>
    <definedName name="TEST117">#REF!</definedName>
    <definedName name="TEST118">#REF!</definedName>
    <definedName name="TEST119">#REF!</definedName>
    <definedName name="TEST12">#REF!</definedName>
    <definedName name="TEST120">#REF!</definedName>
    <definedName name="TEST121">#REF!</definedName>
    <definedName name="TEST122">#REF!</definedName>
    <definedName name="TEST123">#REF!</definedName>
    <definedName name="TEST124">#REF!</definedName>
    <definedName name="TEST125">#REF!</definedName>
    <definedName name="TEST126">#REF!</definedName>
    <definedName name="TEST127">#REF!</definedName>
    <definedName name="TEST128">#REF!</definedName>
    <definedName name="TEST129">#REF!</definedName>
    <definedName name="TEST13">#REF!</definedName>
    <definedName name="TEST130">#REF!</definedName>
    <definedName name="TEST131">#REF!</definedName>
    <definedName name="TEST132">#REF!</definedName>
    <definedName name="TEST133">#REF!</definedName>
    <definedName name="TEST134">#REF!</definedName>
    <definedName name="TEST135">#REF!</definedName>
    <definedName name="TEST136">#REF!</definedName>
    <definedName name="TEST137">#REF!</definedName>
    <definedName name="TEST138">#REF!</definedName>
    <definedName name="TEST139">#REF!</definedName>
    <definedName name="TEST14">#REF!</definedName>
    <definedName name="TEST140">#REF!</definedName>
    <definedName name="TEST141">#REF!</definedName>
    <definedName name="TEST142">#REF!</definedName>
    <definedName name="TEST143">#REF!</definedName>
    <definedName name="TEST144">#REF!</definedName>
    <definedName name="TEST145">#REF!</definedName>
    <definedName name="TEST146">#REF!</definedName>
    <definedName name="TEST147">#REF!</definedName>
    <definedName name="TEST148">#REF!</definedName>
    <definedName name="TEST149">#REF!</definedName>
    <definedName name="TEST15">#REF!</definedName>
    <definedName name="TEST150">#REF!</definedName>
    <definedName name="TEST151">#REF!</definedName>
    <definedName name="TEST152">#REF!</definedName>
    <definedName name="TEST153">#REF!</definedName>
    <definedName name="TEST154">#REF!</definedName>
    <definedName name="TEST15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37">#REF!</definedName>
    <definedName name="TEST38">#REF!</definedName>
    <definedName name="TEST39">#REF!</definedName>
    <definedName name="TEST4">#REF!</definedName>
    <definedName name="TEST40">#REF!</definedName>
    <definedName name="TEST41">#REF!</definedName>
    <definedName name="TEST42">#REF!</definedName>
    <definedName name="TEST43">#REF!</definedName>
    <definedName name="TEST44">#REF!</definedName>
    <definedName name="TEST45">#REF!</definedName>
    <definedName name="TEST46">#REF!</definedName>
    <definedName name="TEST47">#REF!</definedName>
    <definedName name="TEST48">#REF!</definedName>
    <definedName name="TEST49">#REF!</definedName>
    <definedName name="TEST5">#REF!</definedName>
    <definedName name="TEST50">#REF!</definedName>
    <definedName name="TEST51">#REF!</definedName>
    <definedName name="TEST52">#REF!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61">#REF!</definedName>
    <definedName name="TEST62">#REF!</definedName>
    <definedName name="TEST63">#REF!</definedName>
    <definedName name="TEST64">#REF!</definedName>
    <definedName name="TEST65">#REF!</definedName>
    <definedName name="TEST66">#REF!</definedName>
    <definedName name="TEST67">#REF!</definedName>
    <definedName name="TEST68">#REF!</definedName>
    <definedName name="TEST69">#REF!</definedName>
    <definedName name="TEST7">#REF!</definedName>
    <definedName name="TEST70">#REF!</definedName>
    <definedName name="TEST71">#REF!</definedName>
    <definedName name="TEST72">#REF!</definedName>
    <definedName name="TEST73">#REF!</definedName>
    <definedName name="TEST74">#REF!</definedName>
    <definedName name="TEST75">#REF!</definedName>
    <definedName name="TEST76">#REF!</definedName>
    <definedName name="TEST77">#REF!</definedName>
    <definedName name="TEST78">#REF!</definedName>
    <definedName name="TEST79">#REF!</definedName>
    <definedName name="TEST8">#REF!</definedName>
    <definedName name="TEST80">#REF!</definedName>
    <definedName name="TEST81">#REF!</definedName>
    <definedName name="TEST82">#REF!</definedName>
    <definedName name="TEST83">#REF!</definedName>
    <definedName name="TEST84">#REF!</definedName>
    <definedName name="TEST85">#REF!</definedName>
    <definedName name="TEST86">#REF!</definedName>
    <definedName name="TEST87">#REF!</definedName>
    <definedName name="TEST88">#REF!</definedName>
    <definedName name="TEST89">#REF!</definedName>
    <definedName name="TEST9">#REF!</definedName>
    <definedName name="TEST90">#REF!</definedName>
    <definedName name="TEST91">#REF!</definedName>
    <definedName name="TEST92">#REF!</definedName>
    <definedName name="TEST93">#REF!</definedName>
    <definedName name="TEST94">#REF!</definedName>
    <definedName name="TEST95">#REF!</definedName>
    <definedName name="TEST96">#REF!</definedName>
    <definedName name="TEST97">#REF!</definedName>
    <definedName name="TEST98">#REF!</definedName>
    <definedName name="TEST99">#REF!</definedName>
    <definedName name="TestAdd">"Test RefersTo1"</definedName>
    <definedName name="TESTHKEY">#REF!</definedName>
    <definedName name="testing" hidden="1">{"detail305",#N/A,FALSE,"BI-305"}</definedName>
    <definedName name="TESTKEYS">#REF!</definedName>
    <definedName name="TESTVKEY">#REF!</definedName>
    <definedName name="TESTVKEY2">#REF!</definedName>
    <definedName name="testwe" hidden="1">{#N/A,#N/A,TRUE,"TOTAL DSBN";#N/A,#N/A,TRUE,"WEST";#N/A,#N/A,TRUE,"SOUTH";#N/A,#N/A,TRUE,"NORTHEAST"}</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7">#REF!</definedName>
    <definedName name="TextRefCopy8">#REF!</definedName>
    <definedName name="TextRefCopy80">#REF!</definedName>
    <definedName name="TextRefCopy82">#REF!</definedName>
    <definedName name="TextRefCopy84">#REF!</definedName>
    <definedName name="TextRefCopy89">#REF!</definedName>
    <definedName name="TextRefCopy9">#REF!</definedName>
    <definedName name="TextRefCopy94">#REF!</definedName>
    <definedName name="TextRefCopy96">#REF!</definedName>
    <definedName name="TextRefCopy97">#REF!</definedName>
    <definedName name="TextRefCopyRangeCount" hidden="1">99</definedName>
    <definedName name="TFP">#REF!</definedName>
    <definedName name="the">#REF!,#REF!,#REF!,#REF!</definedName>
    <definedName name="The_accompanying">#REF!</definedName>
    <definedName name="thjty" hidden="1">{#N/A,#N/A,TRUE,"TOTAL DSBN";#N/A,#N/A,TRUE,"WEST";#N/A,#N/A,TRUE,"SOUTH";#N/A,#N/A,TRUE,"NORTHEAST"}</definedName>
    <definedName name="thousand">1000</definedName>
    <definedName name="TI">#REF!</definedName>
    <definedName name="Ticker">""</definedName>
    <definedName name="Time" hidden="1">"b1"</definedName>
    <definedName name="title">#REF!</definedName>
    <definedName name="titles">#REF!,#REF!</definedName>
    <definedName name="TK">#REF!</definedName>
    <definedName name="tkuy">#REF!,#REF!,#REF!,#REF!</definedName>
    <definedName name="TLINE_MI">#REF!</definedName>
    <definedName name="TO">#REF!</definedName>
    <definedName name="TOC">#REF!</definedName>
    <definedName name="TOKYO">#REF!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P">#REF!</definedName>
    <definedName name="tot_ded">#REF!</definedName>
    <definedName name="Tota_Deferred">#REF!</definedName>
    <definedName name="TOTAL">#REF!</definedName>
    <definedName name="Total__Kilowatts">#REF!</definedName>
    <definedName name="TOTAL_COLUMBIANA">#REF!</definedName>
    <definedName name="Total_Grove_City">#REF!</definedName>
    <definedName name="TOTAL_HUDSON">#REF!</definedName>
    <definedName name="TOTAL_ITC">#REF!</definedName>
    <definedName name="Total_LI_Cost">#REF!</definedName>
    <definedName name="TOTAL_MONTPELIER">#REF!</definedName>
    <definedName name="Total_Release_Price">#REF!</definedName>
    <definedName name="Total_Sales_Price">#REF!</definedName>
    <definedName name="total_Turbines">#REF!</definedName>
    <definedName name="TOTAL_WOODVILLE">#REF!</definedName>
    <definedName name="TotalEquity">#REF!</definedName>
    <definedName name="TOTALO_M">#REF!</definedName>
    <definedName name="totaltrans">#REF!</definedName>
    <definedName name="TotCoInv1stQ">#REF!</definedName>
    <definedName name="TOTCON">#REF!</definedName>
    <definedName name="TOTCUR">#REF!</definedName>
    <definedName name="totdepr">#REF!</definedName>
    <definedName name="TotInv1stQ">#REF!</definedName>
    <definedName name="TPCF">#REF!</definedName>
    <definedName name="TR">#REF!</definedName>
    <definedName name="Trading_Assets_Book_Basis">#REF!</definedName>
    <definedName name="Trading_Assets_Gross_Proceeds">#REF!</definedName>
    <definedName name="Transact">#REF!,#REF!,#REF!,#REF!,#REF!,#REF!,#REF!,#REF!,#REF!,#REF!,#REF!,#REF!,#REF!,#REF!,#REF!,#REF!,#REF!,#REF!</definedName>
    <definedName name="Transaction_Fee">#REF!</definedName>
    <definedName name="Transallo">#REF!</definedName>
    <definedName name="TransferListDG">#REF!</definedName>
    <definedName name="Transition">#REF!</definedName>
    <definedName name="Transition_Labor">#REF!</definedName>
    <definedName name="Transm_Prop_Tax">#REF!</definedName>
    <definedName name="trd" hidden="1">"482RCYR3X4CO6WX6MKKSR9X4J"</definedName>
    <definedName name="TRGT">#REF!</definedName>
    <definedName name="TRGT_Current_Share_Price">#REF!</definedName>
    <definedName name="TRGT_Shares_Outstanding">#REF!</definedName>
    <definedName name="Trial4_Account_Numbers">#REF!</definedName>
    <definedName name="Trial4_Column_1">#REF!</definedName>
    <definedName name="Trial4_Column_2">#REF!</definedName>
    <definedName name="Trial4_Column_3">#REF!</definedName>
    <definedName name="Trial4_Column_4">#REF!</definedName>
    <definedName name="Trial5_AC_Numbers">#REF!</definedName>
    <definedName name="Trial5_Column_1">#REF!</definedName>
    <definedName name="Trial5_Column_2">#REF!</definedName>
    <definedName name="Trial5_Column_3">#REF!</definedName>
    <definedName name="Trial5_Column_4">#REF!</definedName>
    <definedName name="TTDesiredLevelOfEvidenceItems">#REF!</definedName>
    <definedName name="Ttt">#REF!,#REF!,#REF!</definedName>
    <definedName name="Turb_Clark_Cielo">#REF!</definedName>
    <definedName name="Turb_Clark_NonCielo">#REF!</definedName>
    <definedName name="Turb_NonCielo">#REF!</definedName>
    <definedName name="TurbChoice">IF(#REF!&lt;&gt;1,#REF!,12)</definedName>
    <definedName name="Turbine_Bruno">#REF!</definedName>
    <definedName name="Turbine_Capacity">#REF!</definedName>
    <definedName name="Turbine_Clark_Cielo">#REF!</definedName>
    <definedName name="Turbine_Cowden">#REF!</definedName>
    <definedName name="turbine_CSW">#REF!</definedName>
    <definedName name="Turbine_Terry">#REF!</definedName>
    <definedName name="Turbine_Wooley">#REF!</definedName>
    <definedName name="TurbineRating">#REF!</definedName>
    <definedName name="Turbines_CSW">#REF!</definedName>
    <definedName name="TURNDOWN">#REF!</definedName>
    <definedName name="TURNER">#REF!</definedName>
    <definedName name="Turner2">#REF!</definedName>
    <definedName name="Turns">#REF!</definedName>
    <definedName name="TWO">#REF!</definedName>
    <definedName name="TwoStepMisstatementIdentified">#REF!</definedName>
    <definedName name="TwoStepTolerableEstMisstmtCalc">#REF!</definedName>
    <definedName name="TWP_Lease_Rate">#REF!</definedName>
    <definedName name="TWP_Turbines">#REF!</definedName>
    <definedName name="tx_roll_cy">#REF!</definedName>
    <definedName name="tx_roll_cy_1">#REF!</definedName>
    <definedName name="tx_roll_py">#REF!</definedName>
    <definedName name="tx_roll_py_1">#REF!</definedName>
    <definedName name="TYPE">#REF!</definedName>
    <definedName name="TYPEOFENTITY">OFFSET(#REF!,0,0,COUNTA(#REF!),1)</definedName>
    <definedName name="TYPEOFPROPERTY">OFFSET(#REF!,0,0,COUNTA(#REF!),1)</definedName>
    <definedName name="Typist" hidden="1">"b1"</definedName>
    <definedName name="tyu">#REF!,#REF!,#REF!,#REF!</definedName>
    <definedName name="u">#REF!</definedName>
    <definedName name="UG_Amps">#REF!</definedName>
    <definedName name="UG_DB">#REF!</definedName>
    <definedName name="UG_Material">#REF!</definedName>
    <definedName name="UG_Material_Selection">#REF!</definedName>
    <definedName name="UG_Spacing">#REF!</definedName>
    <definedName name="UG_Type">#REF!</definedName>
    <definedName name="UINP7">#REF!</definedName>
    <definedName name="ukryt">#REF!,#REF!,#REF!,#REF!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luts_Labor">#REF!</definedName>
    <definedName name="Underground_Vaults">#REF!</definedName>
    <definedName name="Underground_Vaults_Labor">#REF!</definedName>
    <definedName name="Union">#REF!</definedName>
    <definedName name="UNIT">#REF!</definedName>
    <definedName name="UnitCapLookup">#REF!</definedName>
    <definedName name="UNITS">#REF!</definedName>
    <definedName name="unittype">#REF!</definedName>
    <definedName name="unlock_NonOp">#REF!,#REF!,#REF!,#REF!</definedName>
    <definedName name="uod" hidden="1">{"detail305",#N/A,FALSE,"BI-305"}</definedName>
    <definedName name="UOMColumn1">#REF!</definedName>
    <definedName name="UOMColumn2">#REF!</definedName>
    <definedName name="Upgrade">#REF!</definedName>
    <definedName name="Upload_End">#REF!</definedName>
    <definedName name="Urban_Tax">#REF!</definedName>
    <definedName name="usd">#REF!</definedName>
    <definedName name="USDVol1">#REF!</definedName>
    <definedName name="USDVol2">#REF!</definedName>
    <definedName name="usemcb">LEFT(#REF!)="Y"</definedName>
    <definedName name="user_gas">#REF!</definedName>
    <definedName name="USER_NAME">#N/A</definedName>
    <definedName name="username">#REF!</definedName>
    <definedName name="UserNameCopy">#REF!</definedName>
    <definedName name="UserNameDG">#REF!</definedName>
    <definedName name="USForeign">OFFSET(#REF!,0,0,COUNTA(#REF!),1)</definedName>
    <definedName name="Utilities">#REF!</definedName>
    <definedName name="utjentry">#REF!</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#REF!,#REF!,#REF!,#REF!</definedName>
    <definedName name="valDate">#REF!</definedName>
    <definedName name="Valuations">#REF!</definedName>
    <definedName name="VALUE">#REF!</definedName>
    <definedName name="Value_Only_File">#REF!</definedName>
    <definedName name="value1" hidden="1">{#N/A,#N/A,FALSE,"Cashflow Analysis";#N/A,#N/A,FALSE,"Sensitivity Analysis";#N/A,#N/A,FALSE,"PV";#N/A,#N/A,FALSE,"Pro Forma"}</definedName>
    <definedName name="ValueColumn1">#REF!</definedName>
    <definedName name="ValueColumn2">#REF!</definedName>
    <definedName name="valuel">#REF!,#REF!,#REF!,#REF!</definedName>
    <definedName name="VapourProps">#REF!</definedName>
    <definedName name="VAR_Equip_Type">#REF!</definedName>
    <definedName name="Var_Exp">#REF!</definedName>
    <definedName name="Var_Exp_Rate">#REF!</definedName>
    <definedName name="Var_MM_EOH_Price">#REF!</definedName>
    <definedName name="Var_MM_Rec">#REF!</definedName>
    <definedName name="VAROUTPUT">#REF!</definedName>
    <definedName name="VAT">#REF!</definedName>
    <definedName name="VBA_Case_Num">#REF!,#REF!,#REF!</definedName>
    <definedName name="vba_GIOptVOM">#REF!,#REF!,#REF!</definedName>
    <definedName name="VBA_PrevVals">#REF!,#REF!,#REF!,#REF!,#REF!</definedName>
    <definedName name="VBA_TOC_Clear">#REF!,#REF!</definedName>
    <definedName name="VBA_WACC">#REF!</definedName>
    <definedName name="Version" hidden="1">"a1"</definedName>
    <definedName name="versionno">"1.0"</definedName>
    <definedName name="vgtl" hidden="1">{#N/A,#N/A,FALSE,"INPUTDATA";#N/A,#N/A,FALSE,"SUMMARY"}</definedName>
    <definedName name="victtxinc">#REF!</definedName>
    <definedName name="VO_M">#REF!</definedName>
    <definedName name="Voltage">#REF!</definedName>
    <definedName name="Voltage_pick">#REF!</definedName>
    <definedName name="Voltage_Regulator_kVA">#REF!</definedName>
    <definedName name="Voltage_Regulator_Voltage">#REF!</definedName>
    <definedName name="Voltage_Regulators">#REF!</definedName>
    <definedName name="VolumeEsc">#REF!</definedName>
    <definedName name="votingshare">#REF!</definedName>
    <definedName name="VRIO">#REF!,#REF!,#REF!,#REF!</definedName>
    <definedName name="VRIO_1">#REF!,#REF!,#REF!,#REF!</definedName>
    <definedName name="VTOT">#N/A</definedName>
    <definedName name="vvv" hidden="1">{"EXCELHLP.HLP!1802";5;10;5;10;13;13;13;8;5;5;10;14;13;13;13;13;5;10;14;13;5;10;1;2;24}</definedName>
    <definedName name="w">#REF!</definedName>
    <definedName name="W_Proforma">#REF!</definedName>
    <definedName name="WADSWORTH">#REF!</definedName>
    <definedName name="Wage_Rate_LookUp">#REF!</definedName>
    <definedName name="WageAlloc">#REF!</definedName>
    <definedName name="wages">#REF!</definedName>
    <definedName name="WARDen">#REF!</definedName>
    <definedName name="WASTE">#REF!</definedName>
    <definedName name="Water_Pmt">#REF!</definedName>
    <definedName name="waterfall">#REF!</definedName>
    <definedName name="WAvgAtl">#REF!</definedName>
    <definedName name="WAvgCad">#REF!</definedName>
    <definedName name="WAvgCad2">#REF!</definedName>
    <definedName name="WAvgCo">#REF!</definedName>
    <definedName name="WAvgCoInv">#REF!</definedName>
    <definedName name="WAvgDKB">#REF!</definedName>
    <definedName name="WAvgGtBr">#REF!</definedName>
    <definedName name="WAvgHntgtn">#REF!</definedName>
    <definedName name="WAvgInv">#REF!</definedName>
    <definedName name="WAvgKmrt">#REF!</definedName>
    <definedName name="WAvgPhl">#REF!</definedName>
    <definedName name="WAvgTmbl">#REF!</definedName>
    <definedName name="WBS">#REF!</definedName>
    <definedName name="WBS_Fcst">#REF!</definedName>
    <definedName name="WBS_Risk">#REF!</definedName>
    <definedName name="WbsList">#REF!</definedName>
    <definedName name="WCCGCR2">#REF!</definedName>
    <definedName name="WCoAtl">#REF!</definedName>
    <definedName name="WCoCad">#REF!</definedName>
    <definedName name="WCoCad2">#REF!</definedName>
    <definedName name="WCoCCR">#REF!</definedName>
    <definedName name="WCoDKB">#REF!</definedName>
    <definedName name="WCoGtBr">#REF!</definedName>
    <definedName name="WCoHntgtn">#REF!</definedName>
    <definedName name="WCoIRDen">#REF!</definedName>
    <definedName name="WCoKMR">#REF!</definedName>
    <definedName name="WCoKmrt">#REF!</definedName>
    <definedName name="WCoPhl">#REF!</definedName>
    <definedName name="WCoTmbl">#REF!</definedName>
    <definedName name="WDBUY">#REF!</definedName>
    <definedName name="WDD">#REF!</definedName>
    <definedName name="WED">#REF!</definedName>
    <definedName name="wef">#REF!</definedName>
    <definedName name="westtxinc">#REF!</definedName>
    <definedName name="wetr">#REF!,#REF!,#REF!,#REF!</definedName>
    <definedName name="WFC" hidden="1">#REF!</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GW">#REF!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B">#REF!</definedName>
    <definedName name="whnos" hidden="1">{#N/A,#N/A,TRUE,"TOTAL DSBN";#N/A,#N/A,TRUE,"WEST";#N/A,#N/A,TRUE,"SOUTH";#N/A,#N/A,TRUE,"NORTHEAST"}</definedName>
    <definedName name="who" hidden="1">{#N/A,#N/A,FALSE,"O&amp;M by processes";#N/A,#N/A,FALSE,"Elec Act vs Bud";#N/A,#N/A,FALSE,"G&amp;A";#N/A,#N/A,FALSE,"BGS";#N/A,#N/A,FALSE,"Res Cost"}</definedName>
    <definedName name="WHOLE_REPORT">#REF!</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hy?" hidden="1">{#N/A,#N/A,TRUE,"TOTAL DSBN";#N/A,#N/A,TRUE,"WEST";#N/A,#N/A,TRUE,"SOUTH";#N/A,#N/A,TRUE,"NORTHEAST"}</definedName>
    <definedName name="WInvCCR">#REF!</definedName>
    <definedName name="WInvKMR">#REF!</definedName>
    <definedName name="wmeco1">#REF!</definedName>
    <definedName name="wmeco2">#REF!</definedName>
    <definedName name="wmecococ">#REF!</definedName>
    <definedName name="WMECOCOC2">#REF!</definedName>
    <definedName name="wo">#REF!</definedName>
    <definedName name="WO_Description">#REF!</definedName>
    <definedName name="WOOD">#REF!</definedName>
    <definedName name="Woodhaven_Homes">#REF!</definedName>
    <definedName name="WoodhavenLC">#REF!</definedName>
    <definedName name="woorder">#REF!</definedName>
    <definedName name="Work_Days">#REF!</definedName>
    <definedName name="Work_Days_1">#REF!</definedName>
    <definedName name="Work_Days_2">#REF!</definedName>
    <definedName name="WORK_SHEET_CODING_CONVENTIONS">#REF!</definedName>
    <definedName name="Working_Capital_Req">#REF!</definedName>
    <definedName name="workingcapitalloan">#REF!</definedName>
    <definedName name="WorkOrders">#REF!</definedName>
    <definedName name="worksheet1">#REF!</definedName>
    <definedName name="worksheet2">#REF!</definedName>
    <definedName name="worksheet3">#REF!</definedName>
    <definedName name="worksheet4">#REF!</definedName>
    <definedName name="worksheet5">#REF!</definedName>
    <definedName name="worksheet6">#REF!</definedName>
    <definedName name="worksheet7">#REF!</definedName>
    <definedName name="WorksheetOut">#REF!</definedName>
    <definedName name="wpdesc">#REF!</definedName>
    <definedName name="wpk" hidden="1">{#N/A,#N/A,FALSE,"INPUTDATA";#N/A,#N/A,FALSE,"SUMMARY"}</definedName>
    <definedName name="wrn" hidden="1">{#N/A,#N/A,FALSE,"O&amp;M by processes";#N/A,#N/A,FALSE,"Elec Act vs Bud";#N/A,#N/A,FALSE,"G&amp;A";#N/A,#N/A,FALSE,"BGS";#N/A,#N/A,FALSE,"Res Cost"}</definedName>
    <definedName name="wrn.1999._.Cash._.Report." hidden="1">{"1999 Cash Budget",#N/A,FALSE,"99 Cash";"1999 Cash Budget YTD",#N/A,FALSE,"99 Cash";"1999 Cash Actual/Forcast",#N/A,FALSE,"99 Cash";"1999 Cash Actual/Forcast YTD",#N/A,FALSE,"99 Cash"}</definedName>
    <definedName name="wrn.3cases." hidden="1">{#N/A,"Base",FALSE,"Dividend";#N/A,"Conservative",FALSE,"Dividend";#N/A,"Downside",FALSE,"Dividend"}</definedName>
    <definedName name="wrn.722." hidden="1">{#N/A,#N/A,FALSE,"CURRENT"}</definedName>
    <definedName name="wrn.95cap." hidden="1">{#N/A,#N/A,FALSE,"95CAPGRY"}</definedName>
    <definedName name="wrn.96._.ju._.forecat." hidden="1">{#N/A,#N/A,FALSE,"Expenses";#N/A,#N/A,FALSE,"Revenue"}</definedName>
    <definedName name="wrn.97maint.xls." hidden="1">{#N/A,#N/A,TRUE,"TOTAL DISTRIBUTION";#N/A,#N/A,TRUE,"SOUTH";#N/A,#N/A,TRUE,"NORTHEAST";#N/A,#N/A,TRUE,"WEST"}</definedName>
    <definedName name="wrn.97OR.XLs." hidden="1">{#N/A,#N/A,TRUE,"TOTAL DSBN";#N/A,#N/A,TRUE,"WEST";#N/A,#N/A,TRUE,"SOUTH";#N/A,#N/A,TRUE,"NORTHEAST"}</definedName>
    <definedName name="wrn.Accretion." hidden="1">{"Accretion",#N/A,FALSE,"Assum"}</definedName>
    <definedName name="wrn.ACTUAL._.ALL._.PAGES." hidden="1">{"ACTUAL",#N/A,FALSE,"OVER_UND"}</definedName>
    <definedName name="wrn.AFUDC." hidden="1">{#N/A,#N/A,FALSE,"AFDC"}</definedName>
    <definedName name="wrn.Aging._.and._.Trend._.Analysis." hidden="1">{#N/A,#N/A,FALSE,"Aging Summary";#N/A,#N/A,FALSE,"Ratio Analysis";#N/A,#N/A,FALSE,"Test 120 Day Accts";#N/A,#N/A,FALSE,"Tickmarks"}</definedName>
    <definedName name="wrn.AGT." hidden="1">{"AGT",#N/A,FALSE,"Revenue"}</definedName>
    <definedName name="wrn.All." hidden="1">{#N/A,#N/A,TRUE,"Facility-Input";#N/A,#N/A,TRUE,"Graphs";#N/A,#N/A,TRUE,"TOTAL";#N/A,#N/A,TRUE,"Total Pipes";#N/A,#N/A,TRUE,"Segment 1";#N/A,#N/A,TRUE,"Segment 2";#N/A,#N/A,TRUE,"Segment 3";#N/A,#N/A,TRUE,"Segment 4";#N/A,#N/A,TRUE,"Segment 5";#N/A,#N/A,TRUE,"NGL-Input";#N/A,#N/A,TRUE,"Assums."}</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llowance._.Analysis." hidden="1">{#N/A,#N/A,FALSE,"F. Tax Analysis";#N/A,#N/A,FALSE,"G. Bond Analysis";#N/A,#N/A,FALSE,"H. Insurance Analysis"}</definedName>
    <definedName name="wrn.AnnualRentRoll." hidden="1">{"AnnualRentRollPg1",#N/A,FALSE,"RentRoll";"AnnualRentRollPg2",#N/A,FALSE,"RentRoll"}</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Assumptions." hidden="1">{"Assumptions",#N/A,FALSE,"Assum"}</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AAP._.Report.JPG" hidden="1">{"Income Budget",#N/A,FALSE,"98 Income";"Running GAAP Budget Income",#N/A,FALSE,"98 Income";"GAAP Actual",#N/A,FALSE,"98 Income";"GAAP Varinance",#N/A,FALSE,"98 Income"}</definedName>
    <definedName name="wrn.Cash._.Report."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hartSet." hidden="1">{#N/A,#N/A,FALSE,"Elec Deliv";#N/A,#N/A,FALSE,"Atlantic Pie";#N/A,#N/A,FALSE,"Bay Pie";#N/A,#N/A,FALSE,"New Castle Pie";#N/A,#N/A,FALSE,"Transmission Pie"}</definedName>
    <definedName name="wrn.Citgo._.Status." hidden="1">{#N/A,#N/A,TRUE,"Task Status";#N/A,#N/A,TRUE,"Document Status";#N/A,#N/A,TRUE,"Percent Complete";#N/A,#N/A,TRUE,"Manhour Sum"}</definedName>
    <definedName name="wrn.Complete._.Review." hidden="1">{#N/A,#N/A,FALSE,"Occ and Rate";#N/A,#N/A,FALSE,"PF Input";#N/A,#N/A,FALSE,"Capital Input";#N/A,#N/A,FALSE,"Proforma Five Yr";#N/A,#N/A,FALSE,"Calculations";#N/A,#N/A,FALSE,"Transaction Summary-DTW"}</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hidden="1">{#N/A,#N/A,FALSE,"SUMMARY";#N/A,#N/A,FALSE,"INPUTDATA";#N/A,#N/A,FALSE,"Condenser Performance"}</definedName>
    <definedName name="wrn.COST." hidden="1">{#N/A,#N/A,FALSE,"T COST";#N/A,#N/A,FALSE,"COST_FH"}</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 hidden="1">{"Detail",#N/A,FALSE,"Detail"}</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RELEASE." hidden="1">{#N/A,#N/A,FALSE,"Earnings release"}</definedName>
    <definedName name="wrn.EFRT." hidden="1">{"EFRT Pg 1",#N/A,FALSE,"EFRT (2)";"EFRT Pg 2",#N/A,FALSE,"EFRT (2)"}</definedName>
    <definedName name="wrn.Engr._.Summary." hidden="1">{#N/A,#N/A,FALSE,"INPUTDATA";#N/A,#N/A,FALSE,"SUMMARY";#N/A,#N/A,FALSE,"CTAREP";#N/A,#N/A,FALSE,"CTBREP";#N/A,#N/A,FALSE,"TURBEFF";#N/A,#N/A,FALSE,"Condenser Performance"}</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hidden="1">{#N/A,#N/A,FALSE,"INPUTDATA";#N/A,#N/A,FALSE,"SUMMARY"}</definedName>
    <definedName name="wrn.Exec1._.Summary" hidden="1">{#N/A,#N/A,FALSE,"INPUTDATA";#N/A,#N/A,FALSE,"SUMMARY"}</definedName>
    <definedName name="wrn.Executive._.Review._.Report." hidden="1">{#N/A,#N/A,FALSE,"Executive Review Sheet";#N/A,#N/A,FALSE,"Summary of Estimate Components";#N/A,#N/A,FALSE,"Summary of Allowances"}</definedName>
    <definedName name="wrn.ExitAndSalesAssumptions." hidden="1">{#N/A,#N/A,FALSE,"ExitStrategy"}</definedName>
    <definedName name="wrn.FCB." hidden="1">{"FCB_ALL",#N/A,FALSE,"FCB"}</definedName>
    <definedName name="wrn.fcb2" hidden="1">{"FCB_ALL",#N/A,FALSE,"FCB"}</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NM._.Graph." hidden="1">{"fnm graph",#N/A,FALSE,"Graphs"}</definedName>
    <definedName name="wrn.For._.filling._.out._.assessments." hidden="1">{"Print Empty Template",#N/A,FALSE,"Input"}</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hidden="1">{"Income Budget",#N/A,FALSE,"98 Income";"Running GAAP Budget Income",#N/A,FALSE,"98 Income";"GAAP Actual",#N/A,FALSE,"98 Income";"GAAP Varinance",#N/A,FALSE,"98 Income"}</definedName>
    <definedName name="wrn.HLP._.Detail." hidden="1">{"2002 - 2006 Detail Income Statement",#N/A,FALSE,"TUB Income Statement wo DW";"BGS Deferral",#N/A,FALSE,"BGS Deferral";"NNC Deferral",#N/A,FALSE,"NNC Deferral";"MTC Deferral",#N/A,FALSE,"MTC Deferral";#N/A,#N/A,FALSE,"Schedule D"}</definedName>
    <definedName name="wrn.Indirects." hidden="1">{"Budget",#N/A,TRUE,"Criteria";"Summary",#N/A,TRUE,"Summary";"Detail",#N/A,TRUE,"Detail";"Staff",#N/A,TRUE,"Staffing";"Equip",#N/A,TRUE,"Equipment"}</definedName>
    <definedName name="wrn.Investment._.Review." hidden="1">{#N/A,#N/A,FALSE,"Proforma Five Yr";#N/A,#N/A,FALSE,"Capital Input";#N/A,#N/A,FALSE,"Calculations";#N/A,#N/A,FALSE,"Transaction Summary-DTW"}</definedName>
    <definedName name="wrn.IPO._.Valuation." hidden="1">{"assumptions",#N/A,FALSE,"Scenario 1";"valuation",#N/A,FALSE,"Scenario 1"}</definedName>
    <definedName name="wrn.LANDMGMT." hidden="1">{#N/A,#N/A,FALSE,"CAP 1998";#N/A,#N/A,FALSE,"CAP 1999";#N/A,#N/A,FALSE,"CAP 2000";#N/A,#N/A,FALSE,"CAP_2001";#N/A,#N/A,FALSE,"CAP_2002";#N/A,#N/A,FALSE,"MAINT_1998";#N/A,#N/A,FALSE,"MAINT_1999";#N/A,#N/A,FALSE,"MAINT_2000";#N/A,#N/A,FALSE,"MAINT_2001";#N/A,#N/A,FALSE,"MAINT_2002"}</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LBO._.Summary." hidden="1">{"LBO Summary",#N/A,FALSE,"Summary"}</definedName>
    <definedName name="wrn.LITIGATION." hidden="1">{"LI AFUDC DEBT 10282",#N/A,FALSE,"TXFORCST.XLS";"LIT AFUDC 10280",#N/A,FALSE,"TXFORCST.XLS";"LIT DEPR EXP 10281",#N/A,FALSE,"TXFORCST.XLS"}</definedName>
    <definedName name="wrn.LoanInformation." hidden="1">{"LoanSchedule",#N/A,FALSE,"LoanAssumptions";"LoanAssumptions",#N/A,FALSE,"LoanAssumptions"}</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Measure._.50." hidden="1">{"Measure 50 Template",#N/A,FALSE,"M50_98";"Cost Data",#N/A,FALSE,"M50_98"}</definedName>
    <definedName name="wrn.Measure._50.Condon" hidden="1">{"Measure 50 Template",#N/A,FALSE,"M50_98";"Cost Data",#N/A,FALSE,"M50_98"}</definedName>
    <definedName name="wrn.MiniSum." hidden="1">{#N/A,#N/A,TRUE,"Facility-Input";#N/A,#N/A,TRUE,"Graphs";#N/A,#N/A,TRUE,"TOTAL"}</definedName>
    <definedName name="wrn.MonthlyRentRoll." hidden="1">{"MonthlyRentRoll",#N/A,FALSE,"RentRoll"}</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OperatingAssumtions." hidden="1">{#N/A,#N/A,FALSE,"OperatingAssumptions"}</definedName>
    <definedName name="wrn.Operations._.Review." hidden="1">{#N/A,#N/A,FALSE,"Proforma Five Yr";#N/A,#N/A,FALSE,"Occ and Rate";#N/A,#N/A,FALSE,"PF Input";#N/A,#N/A,FALSE,"Hotcomps"}</definedName>
    <definedName name="wrn.OR09._.Budget._.Stuff." hidden="1">{#N/A,#N/A,FALSE,"8-14-03 Detail";#N/A,#N/A,FALSE,"FLA Comparisons";#N/A,#N/A,FALSE,"Budget Changes Summary ";#N/A,#N/A,FALSE,"Exec Summary"}</definedName>
    <definedName name="wrn.Out._.of._.Period." hidden="1">{"Out of Period",#N/A,FALSE,"Out of Period"}</definedName>
    <definedName name="wrn.Phase._.I." hidden="1">{#N/A,#N/A,FALSE,"Transaction Summary-DTW";#N/A,#N/A,FALSE,"Proforma Five Yr";#N/A,#N/A,FALSE,"Occ and Rate"}</definedName>
    <definedName name="wrn.PPAGE2." hidden="1">{"PPAGE2",#N/A,FALSE,"JAN95_OU"}</definedName>
    <definedName name="wrn.PPAGE3." hidden="1">{"PPAGE3",#N/A,FALSE,"JAN95_OU"}</definedName>
    <definedName name="wrn.PRELIMINARY._.ALL._.PAGES." hidden="1">{"PRELIMINARY",#N/A,FALSE,"MAR95_OU"}</definedName>
    <definedName name="wrn.Presentation." hidden="1">{#N/A,#N/A,TRUE,"Summary";#N/A,#N/A,TRUE,"ExitStrategy";"SalesAndConstruction",#N/A,TRUE,"cs";#N/A,#N/A,TRUE,"OperatingAssumptions";"PresentationRentRoll",#N/A,TRUE,"RentRoll"}</definedName>
    <definedName name="wrn.Print." hidden="1">{#N/A,#N/A,TRUE,"Inputs";#N/A,#N/A,TRUE,"Cashflow Statement";#N/A,#N/A,TRUE,"Summary";#N/A,#N/A,TRUE,"Construction";#N/A,#N/A,TRUE,"RevAss";#N/A,#N/A,TRUE,"Debt";#N/A,#N/A,TRUE,"Inc";#N/A,#N/A,TRUE,"Depr"}</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summary._.sheets.2"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ile._.and._.Basis." hidden="1">{#N/A,#N/A,FALSE,"Project Profile";#N/A,#N/A,FALSE,"Basis of Estimate"}</definedName>
    <definedName name="wrn.Proforma._.Review." hidden="1">{#N/A,#N/A,FALSE,"Occ and Rate";#N/A,#N/A,FALSE,"PF Input";#N/A,#N/A,FALSE,"Proforma Five Yr";#N/A,#N/A,FALSE,"Hotcomps"}</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PropertyInformation." hidden="1">{#N/A,#N/A,FALSE,"PropertyInfo"}</definedName>
    <definedName name="wrn.Reconcil._.Bk._.Depr._.to._.47G." hidden="1">{"By Account",#N/A,FALSE,"Reconcil Deprec Book to Tax   ";"Correction of JV 47G",#N/A,FALSE,"Reconcil Deprec Book to Tax   ";"Recalculation of JV 47G",#N/A,FALSE,"Reconcil Deprec Book to Tax   "}</definedName>
    <definedName name="wrn.Report." hidden="1">{#N/A,#N/A,FALSE,"Work performed";#N/A,#N/A,FALSE,"Resources"}</definedName>
    <definedName name="wrn.Rev._.0." hidden="1">{"Rev 0 Normal",#N/A,FALSE,"FNM Plan-Rev 0";"Rev 0 Pricing",#N/A,FALSE,"FNM Plan-Rev 0"}</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isk._.Reserves." hidden="1">{#N/A,#N/A,TRUE,"Reserves";#N/A,#N/A,TRUE,"Graphs"}</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napshot." hidden="1">{#N/A,#N/A,TRUE,"Facility-Input";#N/A,#N/A,TRUE,"Graphs"}</definedName>
    <definedName name="wrn.SRU._.CONDENSER." hidden="1">{#N/A,#N/A,FALSE,"HXSheet1";#N/A,#N/A,FALSE,"Sheet2";#N/A,#N/A,FALSE,"Sheet3";#N/A,#N/A,FALSE,"Sheet4"}</definedName>
    <definedName name="wrn.STAND_ALONE_BOTH." hidden="1">{"FCB_ALL",#N/A,FALSE,"FCB";"GREY_ALL",#N/A,FALSE,"GREY"}</definedName>
    <definedName name="wrn.Statement._.of._.Income._.Taxes." hidden="1">{"Consolidated",#N/A,FALSE,"SITRP";"FPL Pure",#N/A,FALSE,"SITRP";"FPL Subsidiaries Consol",#N/A,FALSE,"SITRP"}</definedName>
    <definedName name="wrn.SUM._.OF._.UNIT._.3." hidden="1">{#N/A,#N/A,FALSE,"INPUTDATA";#N/A,#N/A,FALSE,"SUMMARY";#N/A,#N/A,FALSE,"CTAREP";#N/A,#N/A,FALSE,"CTBREP";#N/A,#N/A,FALSE,"PMG4ST86";#N/A,#N/A,FALSE,"TURBEFF";#N/A,#N/A,FALSE,"Condenser Performance"}</definedName>
    <definedName name="wrn.Summary." hidden="1">{#N/A,#N/A,FALSE,"Summary"}</definedName>
    <definedName name="wrn.Supporting._.Calculations." hidden="1">{#N/A,#N/A,FALSE,"Work performed";#N/A,#N/A,FALSE,"Resources"}</definedName>
    <definedName name="wrn.Tax._.Accrual." hidden="1">{#N/A,#N/A,TRUE,"TAXPROV";#N/A,#N/A,TRUE,"FLOWTHRU";#N/A,#N/A,TRUE,"SCHEDULE M'S";#N/A,#N/A,TRUE,"PLANT M'S";#N/A,#N/A,TRUE,"TAXJE"}</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hidden="1">{#N/A,#N/A,TRUE,"TOTAL";#N/A,#N/A,TRUE,"Total Pipes"}</definedName>
    <definedName name="wrn.UTIL." hidden="1">{"Twelve Mo Ended Pg 2",#N/A,TRUE,"Utility";"YTD Adj _ Pg 1",#N/A,TRUE,"Utility"}</definedName>
    <definedName name="wrn.Value." hidden="1">{#N/A,#N/A,FALSE,"Cashflow Analysis";#N/A,#N/A,FALSE,"Sensitivity Analysis";#N/A,#N/A,FALSE,"PV";#N/A,#N/A,FALSE,"Pro Forma"}</definedName>
    <definedName name="wrn.Western._.District._.1997._.Capital._.Budget." hidden="1">{#N/A,#N/A,FALSE,"EXP97"}</definedName>
    <definedName name="wrn_CAPREIT_">{#N/A,#N/A,FALSE,"CAPREIT"}</definedName>
    <definedName name="wrn_CAPREIT2">{#N/A,#N/A,FALSE,"CAPREIT"}</definedName>
    <definedName name="WTG_MW">#REF!</definedName>
    <definedName name="WTG_Qty">#REF!</definedName>
    <definedName name="WTG_rating">#REF!</definedName>
    <definedName name="wvi" hidden="1">{#N/A,#N/A,FALSE,"SUMMARY";#N/A,#N/A,FALSE,"INPUTDATA";#N/A,#N/A,FALSE,"Condenser Performance"}</definedName>
    <definedName name="wvo" hidden="1">{"EXCELHLP.HLP!1802";5;10;5;10;13;13;13;8;5;5;10;14;13;13;13;13;5;10;14;13;5;10;1;2;24}</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#REF!,#REF!,#REF!,#REF!</definedName>
    <definedName name="WWH">#REF!</definedName>
    <definedName name="www">#REF!,#REF!,#REF!,#REF!</definedName>
    <definedName name="Wyoming">#REF!</definedName>
    <definedName name="x">#REF!</definedName>
    <definedName name="xAnchorCell">#REF!</definedName>
    <definedName name="Xbracing">#REF!</definedName>
    <definedName name="Xbracing_labor">#REF!</definedName>
    <definedName name="Xcel" localSheetId="2">#REF!</definedName>
    <definedName name="Xcel">#REF!</definedName>
    <definedName name="Xcel_COS" localSheetId="2">#REF!</definedName>
    <definedName name="Xcel_COS" localSheetId="3">#REF!</definedName>
    <definedName name="Xcel_COS">#REF!</definedName>
    <definedName name="xDisclaimer1">#REF!</definedName>
    <definedName name="xDisclaimer2">#REF!</definedName>
    <definedName name="Xfmr_pit">#REF!</definedName>
    <definedName name="xRunDate">#REF!</definedName>
    <definedName name="xSponsorName">#REF!</definedName>
    <definedName name="xx" hidden="1">{2;#N/A;"R13C16:R17C16";#N/A;"R13C14:R17C15";FALSE;FALSE;FALSE;95;#N/A;#N/A;"R13C19";#N/A;FALSE;FALSE;FALSE;FALSE;#N/A;"";#N/A;FALSE;"";"";#N/A;#N/A;#N/A}</definedName>
    <definedName name="xxx" hidden="1">{#N/A,#N/A,FALSE,"O&amp;M by processes";#N/A,#N/A,FALSE,"Elec Act vs Bud";#N/A,#N/A,FALSE,"G&amp;A";#N/A,#N/A,FALSE,"BGS";#N/A,#N/A,FALSE,"Res Cost"}</definedName>
    <definedName name="xxx.detail" hidden="1">{"detail305",#N/A,FALSE,"BI-305"}</definedName>
    <definedName name="xxx.directory" hidden="1">{"summary",#N/A,FALSE,"PCR DIRECTORY"}</definedName>
    <definedName name="xxxx" hidden="1">{#N/A,#N/A,FALSE,"O&amp;M by processes";#N/A,#N/A,FALSE,"Elec Act vs Bud";#N/A,#N/A,FALSE,"G&amp;A";#N/A,#N/A,FALSE,"BGS";#N/A,#N/A,FALSE,"Res Cost"}</definedName>
    <definedName name="xxxxx" hidden="1">{#N/A,#N/A,TRUE,"TOTAL DISTRIBUTION";#N/A,#N/A,TRUE,"SOUTH";#N/A,#N/A,TRUE,"NORTHEAST";#N/A,#N/A,TRUE,"WEST"}</definedName>
    <definedName name="xxxxxx" hidden="1">{#N/A,#N/A,TRUE,"TOTAL DSBN";#N/A,#N/A,TRUE,"WEST";#N/A,#N/A,TRUE,"SOUTH";#N/A,#N/A,TRUE,"NORTHEAST"}</definedName>
    <definedName name="xxxxxxx" hidden="1">{#N/A,#N/A,FALSE,"Sum6 (1)"}</definedName>
    <definedName name="y" hidden="1">#REF!</definedName>
    <definedName name="Y1M1">#REF!&amp;" "&amp;"-"&amp;" "&amp;"1"</definedName>
    <definedName name="Y1M10">#REF!&amp;" "&amp;"-"&amp;" "&amp;"10"</definedName>
    <definedName name="Y1M11">#REF!&amp;" "&amp;"-"&amp;" "&amp;"11"</definedName>
    <definedName name="Y1M12">#REF!&amp;" "&amp;"-"&amp;" "&amp;"12"</definedName>
    <definedName name="Y1M2">#REF!&amp;" "&amp;"-"&amp;" "&amp;"2"</definedName>
    <definedName name="Y1M3">#REF!&amp;" "&amp;"-"&amp;" "&amp;"3"</definedName>
    <definedName name="Y1M4">#REF!&amp;" "&amp;"-"&amp;" "&amp;"4"</definedName>
    <definedName name="Y1M5">#REF!&amp;" "&amp;"-"&amp;" "&amp;"5"</definedName>
    <definedName name="Y1M6">#REF!&amp;" "&amp;"-"&amp;" "&amp;"6"</definedName>
    <definedName name="Y1M7">#REF!&amp;" "&amp;"-"&amp;" "&amp;"7"</definedName>
    <definedName name="Y1M8">#REF!&amp;" "&amp;"-"&amp;" "&amp;"8"</definedName>
    <definedName name="Y1M9">#REF!&amp;" "&amp;"-"&amp;" "&amp;"9"</definedName>
    <definedName name="Y2M1">#REF!&amp;" "&amp;"-"&amp;" "&amp;"1"</definedName>
    <definedName name="Y2M10">#REF!&amp;" "&amp;"-"&amp;" "&amp;"10"</definedName>
    <definedName name="Y2M11">#REF!&amp;" "&amp;"-"&amp;" "&amp;"11"</definedName>
    <definedName name="Y2M12">#REF!&amp;" "&amp;"-"&amp;" "&amp;"12"</definedName>
    <definedName name="Y2M2">#REF!&amp;" "&amp;"-"&amp;" "&amp;"2"</definedName>
    <definedName name="Y2M3">#REF!&amp;" "&amp;"-"&amp;" "&amp;"3"</definedName>
    <definedName name="Y2M4">#REF!&amp;" "&amp;"-"&amp;" "&amp;"4"</definedName>
    <definedName name="Y2M5">#REF!&amp;" "&amp;"-"&amp;" "&amp;"5"</definedName>
    <definedName name="Y2M6">#REF!&amp;" "&amp;"-"&amp;" "&amp;"6"</definedName>
    <definedName name="Y2M7">#REF!&amp;" "&amp;"-"&amp;" "&amp;"7"</definedName>
    <definedName name="Y2M8">#REF!&amp;" "&amp;"-"&amp;" "&amp;"8"</definedName>
    <definedName name="Y2M9">#REF!&amp;" "&amp;"-"&amp;" "&amp;"9"</definedName>
    <definedName name="Y3M1">#REF!&amp;" "&amp;"-"&amp;" "&amp;"1"</definedName>
    <definedName name="Y3M10">#REF!&amp;" "&amp;"-"&amp;" "&amp;"10"</definedName>
    <definedName name="Y3M11">#REF!&amp;" "&amp;"-"&amp;" "&amp;"11"</definedName>
    <definedName name="Y3M12">#REF!&amp;" "&amp;"-"&amp;" "&amp;"12"</definedName>
    <definedName name="Y3M2">#REF!&amp;" "&amp;"-"&amp;" "&amp;"2"</definedName>
    <definedName name="Y3M3">#REF!&amp;" "&amp;"-"&amp;" "&amp;"3"</definedName>
    <definedName name="Y3M4">#REF!&amp;" "&amp;"-"&amp;" "&amp;"4"</definedName>
    <definedName name="Y3M5">#REF!&amp;" "&amp;"-"&amp;" "&amp;"5"</definedName>
    <definedName name="Y3M6">#REF!&amp;" "&amp;"-"&amp;" "&amp;"6"</definedName>
    <definedName name="Y3M7">#REF!&amp;" "&amp;"-"&amp;" "&amp;"7"</definedName>
    <definedName name="Y3M8">#REF!&amp;" "&amp;"-"&amp;" "&amp;"8"</definedName>
    <definedName name="Y3M9">#REF!&amp;" "&amp;"-"&amp;" "&amp;"9"</definedName>
    <definedName name="y3noi">#REF!</definedName>
    <definedName name="Yard_Spacing">#REF!</definedName>
    <definedName name="YEAR">#REF!</definedName>
    <definedName name="YEAR1">#REF!</definedName>
    <definedName name="YEAR2">#REF!</definedName>
    <definedName name="YEAR3">#REF!</definedName>
    <definedName name="yeartodate">#REF!</definedName>
    <definedName name="yes">1</definedName>
    <definedName name="YesNo">#REF!</definedName>
    <definedName name="YF">#REF!</definedName>
    <definedName name="yjut">#REF!,#REF!,#REF!,#REF!</definedName>
    <definedName name="yr_03">#REF!</definedName>
    <definedName name="yr_04">#REF!</definedName>
    <definedName name="yr_05">#REF!</definedName>
    <definedName name="yr_06">#REF!</definedName>
    <definedName name="YR_2">#REF!</definedName>
    <definedName name="yr1noi">#REF!</definedName>
    <definedName name="yr2noi">#REF!</definedName>
    <definedName name="YRMFG">#N/A</definedName>
    <definedName name="YTD">#REF!</definedName>
    <definedName name="YTDACT">#REF!</definedName>
    <definedName name="yyy" hidden="1">{"detail305",#N/A,FALSE,"BI-305"}</definedName>
    <definedName name="Yyyy">#REF!,#REF!,#REF!,#REF!</definedName>
    <definedName name="z" hidden="1">#REF!</definedName>
    <definedName name="Z_F04A2B9A_C6FE_4FEB_AD1E_2CF9AC309BE4_.wvu.PrintArea" localSheetId="2" hidden="1">'1-Project Rev Req'!$A$1:$Q$105</definedName>
    <definedName name="Z_F04A2B9A_C6FE_4FEB_AD1E_2CF9AC309BE4_.wvu.PrintArea" localSheetId="4" hidden="1">'3-Project True-up'!$A$1:$L$24</definedName>
    <definedName name="Z_F04A2B9A_C6FE_4FEB_AD1E_2CF9AC309BE4_.wvu.PrintArea" localSheetId="5" hidden="1">'4- Rate Base'!$A$1:$L$49</definedName>
    <definedName name="Z_F04A2B9A_C6FE_4FEB_AD1E_2CF9AC309BE4_.wvu.PrintArea" localSheetId="1" hidden="1">'Attachment H'!$A$1:$K$267</definedName>
    <definedName name="ZACQBGT">#REF!</definedName>
    <definedName name="ZACQCF">#REF!</definedName>
    <definedName name="ZCFLW">#REF!</definedName>
    <definedName name="ZCOMM">#REF!</definedName>
    <definedName name="zero">0</definedName>
    <definedName name="zero_out">#REF!</definedName>
    <definedName name="zLFC">#REF!</definedName>
    <definedName name="ZRCL">#REF!</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シャイン">#REF!</definedName>
    <definedName name="その他">#REF!</definedName>
    <definedName name="口座名">#REF!</definedName>
    <definedName name="売上">#REF!</definedName>
    <definedName name="支店名">#REF!</definedName>
    <definedName name="普・当">#REF!</definedName>
    <definedName name="社員">#REF!</definedName>
    <definedName name="種類">#REF!</definedName>
    <definedName name="販管費">#REF!</definedName>
    <definedName name="銀行名">#REF!</definedName>
    <definedName name="預コ">#REF!</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0" i="26" l="1"/>
  <c r="J28" i="26"/>
  <c r="I34" i="2" l="1"/>
  <c r="J73" i="26"/>
  <c r="J74" i="26" s="1"/>
  <c r="J75" i="26" s="1"/>
  <c r="J76" i="26" s="1"/>
  <c r="J77" i="26" s="1"/>
  <c r="J78" i="26" s="1"/>
  <c r="J79" i="26" s="1"/>
  <c r="J80" i="26" s="1"/>
  <c r="J81" i="26" s="1"/>
  <c r="J82" i="26" s="1"/>
  <c r="J83" i="26" s="1"/>
  <c r="J84" i="26" s="1"/>
  <c r="J11" i="26"/>
  <c r="J12" i="26" s="1"/>
  <c r="J13" i="26" s="1"/>
  <c r="J14" i="26" s="1"/>
  <c r="J15" i="26" s="1"/>
  <c r="J16" i="26" s="1"/>
  <c r="J17" i="26" s="1"/>
  <c r="J18" i="26" s="1"/>
  <c r="J19" i="26" s="1"/>
  <c r="J20" i="26" s="1"/>
  <c r="J21" i="26" s="1"/>
  <c r="J22" i="26" s="1"/>
  <c r="J30" i="26" s="1"/>
  <c r="J29" i="26" s="1"/>
  <c r="G212" i="1"/>
  <c r="H14" i="16" s="1"/>
  <c r="J14" i="16" s="1"/>
  <c r="J15" i="16" s="1"/>
  <c r="E20" i="16" s="1"/>
  <c r="E68" i="6"/>
  <c r="I225" i="1"/>
  <c r="I227" i="1"/>
  <c r="D15" i="1"/>
  <c r="D19" i="1"/>
  <c r="I24" i="5"/>
  <c r="D72" i="1"/>
  <c r="J27" i="26"/>
  <c r="J26" i="26" s="1"/>
  <c r="G45" i="6"/>
  <c r="D148" i="1"/>
  <c r="C24" i="6"/>
  <c r="D119" i="1"/>
  <c r="J120" i="26"/>
  <c r="J89" i="26"/>
  <c r="J62" i="26"/>
  <c r="G195" i="1"/>
  <c r="A4" i="13"/>
  <c r="C3" i="17"/>
  <c r="I3" i="7"/>
  <c r="G48" i="6"/>
  <c r="G3" i="6"/>
  <c r="B1" i="26"/>
  <c r="F49" i="5"/>
  <c r="G3" i="5"/>
  <c r="E7" i="21"/>
  <c r="F5" i="16"/>
  <c r="G57" i="2"/>
  <c r="G7" i="2"/>
  <c r="D238" i="1"/>
  <c r="D179" i="1"/>
  <c r="D113" i="1"/>
  <c r="D56" i="1"/>
  <c r="D115" i="26"/>
  <c r="D114" i="26"/>
  <c r="D113" i="26"/>
  <c r="D112" i="26"/>
  <c r="D111" i="26"/>
  <c r="D110" i="26"/>
  <c r="D109" i="26"/>
  <c r="D108" i="26"/>
  <c r="D107" i="26"/>
  <c r="D106" i="26"/>
  <c r="D105" i="26"/>
  <c r="D116" i="26"/>
  <c r="F113" i="26"/>
  <c r="E104" i="26"/>
  <c r="F104" i="26"/>
  <c r="D104" i="26"/>
  <c r="D84" i="26"/>
  <c r="D83" i="26"/>
  <c r="D82" i="26"/>
  <c r="D81" i="26"/>
  <c r="D80" i="26"/>
  <c r="D79" i="26"/>
  <c r="D78" i="26"/>
  <c r="D77" i="26"/>
  <c r="D76" i="26"/>
  <c r="D75" i="26"/>
  <c r="D73" i="26"/>
  <c r="C74" i="26"/>
  <c r="D74" i="26"/>
  <c r="D85" i="26"/>
  <c r="E73" i="26"/>
  <c r="F73" i="26"/>
  <c r="D53" i="26"/>
  <c r="D52" i="26"/>
  <c r="D51" i="26"/>
  <c r="D50" i="26"/>
  <c r="D49" i="26"/>
  <c r="D48" i="26"/>
  <c r="D47" i="26"/>
  <c r="D46" i="26"/>
  <c r="D45" i="26"/>
  <c r="D44" i="26"/>
  <c r="D42" i="26"/>
  <c r="C43" i="26"/>
  <c r="D43" i="26"/>
  <c r="D54" i="26"/>
  <c r="E42" i="26"/>
  <c r="F42" i="26"/>
  <c r="I42" i="26"/>
  <c r="D22" i="26"/>
  <c r="D21" i="26"/>
  <c r="D20" i="26"/>
  <c r="D19" i="26"/>
  <c r="D18" i="26"/>
  <c r="D17" i="26"/>
  <c r="D16" i="26"/>
  <c r="D15" i="26"/>
  <c r="D14" i="26"/>
  <c r="D13" i="26"/>
  <c r="D12" i="26"/>
  <c r="D23" i="26"/>
  <c r="D11" i="26"/>
  <c r="D11" i="17"/>
  <c r="D13" i="17"/>
  <c r="I44" i="5"/>
  <c r="D91" i="1"/>
  <c r="E44" i="5"/>
  <c r="D87" i="1"/>
  <c r="D44" i="5"/>
  <c r="D95" i="1"/>
  <c r="I95" i="1"/>
  <c r="L45" i="6"/>
  <c r="K45" i="6"/>
  <c r="J45" i="6"/>
  <c r="I45" i="6"/>
  <c r="D150" i="1"/>
  <c r="H45" i="6"/>
  <c r="D149" i="1"/>
  <c r="E45" i="6"/>
  <c r="D145" i="1"/>
  <c r="D45" i="6"/>
  <c r="D140" i="1"/>
  <c r="I140" i="1"/>
  <c r="F45" i="6"/>
  <c r="D146" i="1"/>
  <c r="I146" i="1"/>
  <c r="C44" i="5"/>
  <c r="A56" i="6"/>
  <c r="G14" i="7"/>
  <c r="G13" i="7"/>
  <c r="G12" i="7"/>
  <c r="G11" i="7"/>
  <c r="G10" i="7"/>
  <c r="G9" i="7"/>
  <c r="G8" i="7"/>
  <c r="H14" i="7"/>
  <c r="H13" i="7"/>
  <c r="H12" i="7"/>
  <c r="H11" i="7"/>
  <c r="H10" i="7"/>
  <c r="H9" i="7"/>
  <c r="H8" i="7"/>
  <c r="H17" i="7"/>
  <c r="D34" i="13"/>
  <c r="D33" i="13"/>
  <c r="A31" i="13"/>
  <c r="A32" i="13"/>
  <c r="A33" i="13"/>
  <c r="A34" i="13"/>
  <c r="A35" i="13"/>
  <c r="A36" i="13"/>
  <c r="A10" i="13"/>
  <c r="A11" i="13"/>
  <c r="A12" i="13"/>
  <c r="A13" i="13"/>
  <c r="A14" i="13"/>
  <c r="A15" i="13"/>
  <c r="A16" i="13"/>
  <c r="A17" i="13"/>
  <c r="A20" i="13"/>
  <c r="A21" i="13"/>
  <c r="A22" i="13"/>
  <c r="A23" i="13"/>
  <c r="A24" i="13"/>
  <c r="A25" i="13"/>
  <c r="A26" i="13"/>
  <c r="A27" i="13"/>
  <c r="A9" i="13"/>
  <c r="H43" i="26"/>
  <c r="B60" i="26"/>
  <c r="J58" i="26"/>
  <c r="J57" i="26"/>
  <c r="B122" i="26"/>
  <c r="B91" i="26"/>
  <c r="B29" i="26"/>
  <c r="A6" i="26"/>
  <c r="A8" i="26"/>
  <c r="A9" i="26"/>
  <c r="A10" i="26"/>
  <c r="G211" i="1"/>
  <c r="D211" i="1"/>
  <c r="J80" i="6"/>
  <c r="G68" i="6"/>
  <c r="F68" i="6"/>
  <c r="I226" i="1"/>
  <c r="D68" i="6"/>
  <c r="I222" i="1"/>
  <c r="D14" i="1"/>
  <c r="C68" i="6"/>
  <c r="I219" i="1"/>
  <c r="I220" i="1"/>
  <c r="A57" i="6"/>
  <c r="A58" i="6"/>
  <c r="A59" i="6"/>
  <c r="A60" i="6"/>
  <c r="A61" i="6"/>
  <c r="A62" i="6"/>
  <c r="A63" i="6"/>
  <c r="A64" i="6"/>
  <c r="A65" i="6"/>
  <c r="A66" i="6"/>
  <c r="A67" i="6"/>
  <c r="A68" i="6"/>
  <c r="A69" i="6"/>
  <c r="A70" i="6"/>
  <c r="A73" i="6"/>
  <c r="A75" i="6"/>
  <c r="A77" i="6"/>
  <c r="A78" i="6"/>
  <c r="A79" i="6"/>
  <c r="A80" i="6"/>
  <c r="A85" i="6"/>
  <c r="A86" i="6"/>
  <c r="A87" i="6"/>
  <c r="A88" i="6"/>
  <c r="F54" i="6"/>
  <c r="F30" i="6"/>
  <c r="G30" i="6"/>
  <c r="H30" i="6"/>
  <c r="I30" i="6"/>
  <c r="J30" i="6"/>
  <c r="H9" i="6"/>
  <c r="I9" i="6"/>
  <c r="E59" i="21"/>
  <c r="B57" i="21"/>
  <c r="D39" i="21"/>
  <c r="E28" i="21" s="1"/>
  <c r="F28" i="21" s="1"/>
  <c r="H28" i="21" s="1"/>
  <c r="I79" i="1"/>
  <c r="D59" i="5"/>
  <c r="I58" i="5"/>
  <c r="I54" i="5"/>
  <c r="I53" i="5"/>
  <c r="I59" i="5"/>
  <c r="D92" i="1"/>
  <c r="I92" i="1"/>
  <c r="G92" i="1"/>
  <c r="G56" i="2"/>
  <c r="G55" i="2"/>
  <c r="J24" i="6"/>
  <c r="D129" i="1"/>
  <c r="I129" i="1"/>
  <c r="E19" i="16"/>
  <c r="E23" i="16"/>
  <c r="J12" i="16"/>
  <c r="E15" i="16"/>
  <c r="J13" i="16"/>
  <c r="A9" i="16"/>
  <c r="A12" i="16"/>
  <c r="A13" i="16"/>
  <c r="A14" i="16"/>
  <c r="A15" i="16"/>
  <c r="A16" i="16"/>
  <c r="A18" i="16"/>
  <c r="A19" i="16"/>
  <c r="D125" i="1"/>
  <c r="D155" i="1"/>
  <c r="D159" i="1"/>
  <c r="D164" i="1"/>
  <c r="S85" i="2"/>
  <c r="P86" i="2"/>
  <c r="D16" i="1"/>
  <c r="L34" i="2"/>
  <c r="L36" i="2" s="1"/>
  <c r="E24" i="6"/>
  <c r="D121" i="1"/>
  <c r="D24" i="6"/>
  <c r="D120" i="1"/>
  <c r="D160" i="1"/>
  <c r="E24" i="16"/>
  <c r="E28" i="16"/>
  <c r="L24" i="6"/>
  <c r="D132" i="1"/>
  <c r="D151" i="1"/>
  <c r="G24" i="6"/>
  <c r="D123" i="1"/>
  <c r="I123" i="1"/>
  <c r="F129" i="1"/>
  <c r="G209" i="1"/>
  <c r="D94" i="1"/>
  <c r="I94" i="1"/>
  <c r="G24" i="5"/>
  <c r="D102" i="1"/>
  <c r="F24" i="5"/>
  <c r="D98" i="1"/>
  <c r="D24" i="5"/>
  <c r="D66" i="1"/>
  <c r="I66" i="1"/>
  <c r="C154" i="1"/>
  <c r="F120" i="1"/>
  <c r="F121" i="1"/>
  <c r="K24" i="6"/>
  <c r="D131" i="1"/>
  <c r="I131" i="1"/>
  <c r="D161" i="1"/>
  <c r="E25" i="16"/>
  <c r="E29" i="16"/>
  <c r="D165" i="1"/>
  <c r="H24" i="6"/>
  <c r="D124" i="1"/>
  <c r="I124" i="1"/>
  <c r="I24" i="6"/>
  <c r="D126" i="1"/>
  <c r="D199" i="1"/>
  <c r="A187" i="1"/>
  <c r="A188" i="1"/>
  <c r="A189" i="1"/>
  <c r="A191" i="1"/>
  <c r="A193" i="1"/>
  <c r="A195" i="1"/>
  <c r="A196" i="1"/>
  <c r="A197" i="1"/>
  <c r="A198" i="1"/>
  <c r="A199" i="1"/>
  <c r="A201" i="1"/>
  <c r="A202" i="1"/>
  <c r="A203" i="1"/>
  <c r="A204" i="1"/>
  <c r="A205" i="1"/>
  <c r="A207" i="1"/>
  <c r="A208" i="1"/>
  <c r="A209" i="1"/>
  <c r="A210" i="1"/>
  <c r="A211" i="1"/>
  <c r="A212" i="1"/>
  <c r="A213" i="1"/>
  <c r="A215" i="1"/>
  <c r="A217" i="1"/>
  <c r="A218" i="1"/>
  <c r="A219" i="1"/>
  <c r="A220" i="1"/>
  <c r="A222" i="1"/>
  <c r="A120" i="1"/>
  <c r="A121" i="1"/>
  <c r="A122" i="1"/>
  <c r="A123" i="1"/>
  <c r="A124" i="1"/>
  <c r="A126" i="1"/>
  <c r="A128" i="1"/>
  <c r="A129" i="1"/>
  <c r="A130" i="1"/>
  <c r="A131" i="1"/>
  <c r="A132" i="1"/>
  <c r="A133" i="1"/>
  <c r="A134" i="1"/>
  <c r="A136" i="1"/>
  <c r="A137" i="1"/>
  <c r="A138" i="1"/>
  <c r="A139" i="1"/>
  <c r="A140" i="1"/>
  <c r="A141" i="1"/>
  <c r="A143" i="1"/>
  <c r="A144" i="1"/>
  <c r="A145" i="1"/>
  <c r="A146" i="1"/>
  <c r="A147" i="1"/>
  <c r="A148" i="1"/>
  <c r="A149" i="1"/>
  <c r="A150" i="1"/>
  <c r="A151" i="1"/>
  <c r="A152" i="1"/>
  <c r="A154" i="1"/>
  <c r="A155" i="1"/>
  <c r="A14" i="1"/>
  <c r="A15" i="1"/>
  <c r="A16" i="1"/>
  <c r="A17" i="1"/>
  <c r="A18" i="1"/>
  <c r="A19" i="1"/>
  <c r="A21" i="1"/>
  <c r="A23" i="1"/>
  <c r="A25" i="1"/>
  <c r="A64" i="1"/>
  <c r="F94" i="1"/>
  <c r="F93" i="1"/>
  <c r="G198" i="1"/>
  <c r="G197" i="1"/>
  <c r="D83" i="1"/>
  <c r="D81" i="1"/>
  <c r="D79" i="1"/>
  <c r="G73" i="1"/>
  <c r="I73" i="1"/>
  <c r="I81" i="1"/>
  <c r="K111" i="1"/>
  <c r="K177" i="1"/>
  <c r="K236" i="1"/>
  <c r="K54" i="1"/>
  <c r="A65" i="1"/>
  <c r="D127" i="1"/>
  <c r="I127" i="1"/>
  <c r="I203" i="1"/>
  <c r="G66" i="1"/>
  <c r="G74" i="1"/>
  <c r="H44" i="26"/>
  <c r="H45" i="26"/>
  <c r="B23" i="16"/>
  <c r="A20" i="16"/>
  <c r="B159" i="1"/>
  <c r="A156" i="1"/>
  <c r="A157" i="1"/>
  <c r="A158" i="1"/>
  <c r="A159" i="1"/>
  <c r="A160" i="1"/>
  <c r="A161" i="1"/>
  <c r="A162" i="1"/>
  <c r="A163" i="1"/>
  <c r="A164" i="1"/>
  <c r="A165" i="1"/>
  <c r="A166" i="1"/>
  <c r="A167" i="1"/>
  <c r="A169" i="1"/>
  <c r="A170" i="1"/>
  <c r="A172" i="1"/>
  <c r="C14" i="1"/>
  <c r="A224" i="1"/>
  <c r="A225" i="1"/>
  <c r="A226" i="1"/>
  <c r="A227" i="1"/>
  <c r="C15" i="1"/>
  <c r="F27" i="26"/>
  <c r="A11" i="26"/>
  <c r="A12" i="26"/>
  <c r="A13" i="26"/>
  <c r="A14" i="26"/>
  <c r="A15" i="26"/>
  <c r="A16" i="26"/>
  <c r="A17" i="26"/>
  <c r="A18" i="26"/>
  <c r="A19" i="26"/>
  <c r="A20" i="26"/>
  <c r="A21" i="26"/>
  <c r="A22" i="26"/>
  <c r="G122" i="1"/>
  <c r="A66" i="1"/>
  <c r="A67" i="1"/>
  <c r="H46" i="26"/>
  <c r="G138" i="1"/>
  <c r="G123" i="1"/>
  <c r="H47" i="26"/>
  <c r="F30" i="26"/>
  <c r="A23" i="26"/>
  <c r="A25" i="26"/>
  <c r="A21" i="16"/>
  <c r="A22" i="16"/>
  <c r="A23" i="16"/>
  <c r="B27" i="16"/>
  <c r="A68" i="1"/>
  <c r="A70" i="1"/>
  <c r="A71" i="1"/>
  <c r="H48" i="26"/>
  <c r="A72" i="1"/>
  <c r="A73" i="1"/>
  <c r="C79" i="1"/>
  <c r="A26" i="26"/>
  <c r="A27" i="26"/>
  <c r="F26" i="26"/>
  <c r="G124" i="1"/>
  <c r="A24" i="16"/>
  <c r="A25" i="16"/>
  <c r="A26" i="16"/>
  <c r="A27" i="16"/>
  <c r="B29" i="16"/>
  <c r="B28" i="16"/>
  <c r="G145" i="1"/>
  <c r="A74" i="1"/>
  <c r="A75" i="1"/>
  <c r="C81" i="1"/>
  <c r="A28" i="16"/>
  <c r="A29" i="16"/>
  <c r="A30" i="16"/>
  <c r="A31" i="16"/>
  <c r="A33" i="16"/>
  <c r="A35" i="16"/>
  <c r="A36" i="16"/>
  <c r="A37" i="16"/>
  <c r="A38" i="16"/>
  <c r="A39" i="16"/>
  <c r="A40" i="16"/>
  <c r="G146" i="1"/>
  <c r="G125" i="1"/>
  <c r="B30" i="16"/>
  <c r="A28" i="26"/>
  <c r="H49" i="26"/>
  <c r="A76" i="1"/>
  <c r="A78" i="1"/>
  <c r="A79" i="1"/>
  <c r="A80" i="1"/>
  <c r="A81" i="1"/>
  <c r="A82" i="1"/>
  <c r="A83" i="1"/>
  <c r="A84" i="1"/>
  <c r="A86" i="1"/>
  <c r="A87" i="1"/>
  <c r="A88" i="1"/>
  <c r="A89" i="1"/>
  <c r="A90" i="1"/>
  <c r="A91" i="1"/>
  <c r="A93" i="1"/>
  <c r="A94" i="1"/>
  <c r="A95" i="1"/>
  <c r="A96" i="1"/>
  <c r="A98" i="1"/>
  <c r="A100" i="1"/>
  <c r="A101" i="1"/>
  <c r="A102" i="1"/>
  <c r="A103" i="1"/>
  <c r="A104" i="1"/>
  <c r="A106" i="1"/>
  <c r="C83" i="1"/>
  <c r="B31" i="16"/>
  <c r="G127" i="1"/>
  <c r="I125" i="1"/>
  <c r="H50" i="26"/>
  <c r="A29" i="26"/>
  <c r="A30" i="26"/>
  <c r="H51" i="26"/>
  <c r="A31" i="26"/>
  <c r="F29" i="26"/>
  <c r="H52" i="26"/>
  <c r="A32" i="26"/>
  <c r="A33" i="26"/>
  <c r="A36" i="26"/>
  <c r="A37" i="26"/>
  <c r="A39" i="26"/>
  <c r="A40" i="26"/>
  <c r="A41" i="26"/>
  <c r="H53" i="26"/>
  <c r="F33" i="26"/>
  <c r="F58" i="26"/>
  <c r="A42" i="26"/>
  <c r="A43" i="26"/>
  <c r="A44" i="26"/>
  <c r="A45" i="26"/>
  <c r="A46" i="26"/>
  <c r="A47" i="26"/>
  <c r="A48" i="26"/>
  <c r="A49" i="26"/>
  <c r="A50" i="26"/>
  <c r="A51" i="26"/>
  <c r="A52" i="26"/>
  <c r="A53" i="26"/>
  <c r="H54" i="26"/>
  <c r="A54" i="26"/>
  <c r="A56" i="26"/>
  <c r="F61" i="26"/>
  <c r="A57" i="26"/>
  <c r="A58" i="26"/>
  <c r="F57" i="26"/>
  <c r="A59" i="26"/>
  <c r="A60" i="26"/>
  <c r="A61" i="26"/>
  <c r="A62" i="26"/>
  <c r="F60" i="26"/>
  <c r="A63" i="26"/>
  <c r="A64" i="26"/>
  <c r="A67" i="26"/>
  <c r="A68" i="26"/>
  <c r="A70" i="26"/>
  <c r="A71" i="26"/>
  <c r="A72" i="26"/>
  <c r="F64" i="26"/>
  <c r="F89" i="26"/>
  <c r="A73" i="26"/>
  <c r="A74" i="26"/>
  <c r="A75" i="26"/>
  <c r="A76" i="26"/>
  <c r="A77" i="26"/>
  <c r="A78" i="26"/>
  <c r="A79" i="26"/>
  <c r="A80" i="26"/>
  <c r="A81" i="26"/>
  <c r="A82" i="26"/>
  <c r="A83" i="26"/>
  <c r="A84" i="26"/>
  <c r="A85" i="26"/>
  <c r="A87" i="26"/>
  <c r="F92" i="26"/>
  <c r="A88" i="26"/>
  <c r="A89" i="26"/>
  <c r="A90" i="26"/>
  <c r="F88" i="26"/>
  <c r="A91" i="26"/>
  <c r="A92" i="26"/>
  <c r="A93" i="26"/>
  <c r="F91" i="26"/>
  <c r="A94" i="26"/>
  <c r="A95" i="26"/>
  <c r="A98" i="26"/>
  <c r="A99" i="26"/>
  <c r="A101" i="26"/>
  <c r="A102" i="26"/>
  <c r="A103" i="26"/>
  <c r="F120" i="26"/>
  <c r="A104" i="26"/>
  <c r="A105" i="26"/>
  <c r="A106" i="26"/>
  <c r="A107" i="26"/>
  <c r="A108" i="26"/>
  <c r="A109" i="26"/>
  <c r="A110" i="26"/>
  <c r="A111" i="26"/>
  <c r="A112" i="26"/>
  <c r="A113" i="26"/>
  <c r="A114" i="26"/>
  <c r="A115" i="26"/>
  <c r="F95" i="26"/>
  <c r="F123" i="26"/>
  <c r="A116" i="26"/>
  <c r="A118" i="26"/>
  <c r="A119" i="26"/>
  <c r="A120" i="26"/>
  <c r="A121" i="26"/>
  <c r="F119" i="26"/>
  <c r="A122" i="26"/>
  <c r="A123" i="26"/>
  <c r="F122" i="26"/>
  <c r="A124" i="26"/>
  <c r="A125" i="26"/>
  <c r="A126" i="26"/>
  <c r="F126" i="26"/>
  <c r="E114" i="26"/>
  <c r="F114" i="26"/>
  <c r="E21" i="26"/>
  <c r="F21" i="26"/>
  <c r="E105" i="26"/>
  <c r="F105" i="26"/>
  <c r="E112" i="26"/>
  <c r="F112" i="26"/>
  <c r="E45" i="26"/>
  <c r="F45" i="26"/>
  <c r="I45" i="26"/>
  <c r="E46" i="26"/>
  <c r="F46" i="26"/>
  <c r="I46" i="26"/>
  <c r="E50" i="26"/>
  <c r="F50" i="26"/>
  <c r="I50" i="26"/>
  <c r="E75" i="26"/>
  <c r="F75" i="26"/>
  <c r="E20" i="26"/>
  <c r="F20" i="26"/>
  <c r="E106" i="26"/>
  <c r="F106" i="26"/>
  <c r="E82" i="26"/>
  <c r="F82" i="26"/>
  <c r="E111" i="26"/>
  <c r="F111" i="26"/>
  <c r="E13" i="26"/>
  <c r="F13" i="26"/>
  <c r="E83" i="26"/>
  <c r="F83" i="26"/>
  <c r="E47" i="26"/>
  <c r="F47" i="26"/>
  <c r="I47" i="26"/>
  <c r="E51" i="26"/>
  <c r="F51" i="26"/>
  <c r="I51" i="26"/>
  <c r="E22" i="26"/>
  <c r="F22" i="26"/>
  <c r="E77" i="26"/>
  <c r="F77" i="26"/>
  <c r="E80" i="26"/>
  <c r="F80" i="26"/>
  <c r="E81" i="26"/>
  <c r="F81" i="26"/>
  <c r="E53" i="26"/>
  <c r="F53" i="26"/>
  <c r="I53" i="26"/>
  <c r="E48" i="26"/>
  <c r="F48" i="26"/>
  <c r="I48" i="26"/>
  <c r="E14" i="26"/>
  <c r="F14" i="26"/>
  <c r="E15" i="26"/>
  <c r="F15" i="26"/>
  <c r="E115" i="26"/>
  <c r="F115" i="26"/>
  <c r="E109" i="26"/>
  <c r="F109" i="26"/>
  <c r="E52" i="26"/>
  <c r="F52" i="26"/>
  <c r="I52" i="26"/>
  <c r="E17" i="26"/>
  <c r="F17" i="26"/>
  <c r="E44" i="26"/>
  <c r="F44" i="26"/>
  <c r="I44" i="26"/>
  <c r="E113" i="26"/>
  <c r="E16" i="26"/>
  <c r="F16" i="26"/>
  <c r="E76" i="26"/>
  <c r="F76" i="26"/>
  <c r="E108" i="26"/>
  <c r="F108" i="26"/>
  <c r="E43" i="26"/>
  <c r="F43" i="26"/>
  <c r="I43" i="26"/>
  <c r="E12" i="26"/>
  <c r="F12" i="26"/>
  <c r="E19" i="26"/>
  <c r="F19" i="26"/>
  <c r="E18" i="26"/>
  <c r="F18" i="26"/>
  <c r="E107" i="26"/>
  <c r="E49" i="26"/>
  <c r="F49" i="26"/>
  <c r="I49" i="26"/>
  <c r="E79" i="26"/>
  <c r="F79" i="26"/>
  <c r="E74" i="26"/>
  <c r="F74" i="26"/>
  <c r="E11" i="26"/>
  <c r="F11" i="26"/>
  <c r="E78" i="26"/>
  <c r="F78" i="26"/>
  <c r="E110" i="26"/>
  <c r="F110" i="26"/>
  <c r="E84" i="26"/>
  <c r="F84" i="26"/>
  <c r="J42" i="26"/>
  <c r="J44" i="26"/>
  <c r="J45" i="26"/>
  <c r="J46" i="26"/>
  <c r="J47" i="26"/>
  <c r="J48" i="26"/>
  <c r="J49" i="26"/>
  <c r="J50" i="26"/>
  <c r="J51" i="26"/>
  <c r="J52" i="26"/>
  <c r="J53" i="26"/>
  <c r="J61" i="26"/>
  <c r="J43" i="26"/>
  <c r="I54" i="26"/>
  <c r="J60" i="26"/>
  <c r="J64" i="26"/>
  <c r="F107" i="26"/>
  <c r="G17" i="7"/>
  <c r="J41" i="21"/>
  <c r="P33" i="7"/>
  <c r="M24" i="6"/>
  <c r="K66" i="2"/>
  <c r="P34" i="7"/>
  <c r="Q33" i="7"/>
  <c r="Q34" i="7"/>
  <c r="P35" i="7"/>
  <c r="Q35" i="7"/>
  <c r="P36" i="7"/>
  <c r="P37" i="7"/>
  <c r="Q36" i="7"/>
  <c r="Q37" i="7"/>
  <c r="P38" i="7"/>
  <c r="Q38" i="7"/>
  <c r="P39" i="7"/>
  <c r="Q39" i="7"/>
  <c r="P40" i="7"/>
  <c r="P41" i="7"/>
  <c r="Q40" i="7"/>
  <c r="P42" i="7"/>
  <c r="Q41" i="7"/>
  <c r="Q42" i="7"/>
  <c r="P43" i="7"/>
  <c r="Q43" i="7"/>
  <c r="P44" i="7"/>
  <c r="P45" i="7"/>
  <c r="Q44" i="7"/>
  <c r="Q45" i="7"/>
  <c r="P46" i="7"/>
  <c r="Q46" i="7"/>
  <c r="P47" i="7"/>
  <c r="P48" i="7"/>
  <c r="Q47" i="7"/>
  <c r="Q48" i="7"/>
  <c r="P49" i="7"/>
  <c r="Q49" i="7"/>
  <c r="P50" i="7"/>
  <c r="P51" i="7"/>
  <c r="Q51" i="7"/>
  <c r="Q50" i="7"/>
  <c r="I104" i="26"/>
  <c r="H105" i="26"/>
  <c r="J119" i="26"/>
  <c r="M45" i="6"/>
  <c r="D162" i="1"/>
  <c r="E26" i="16"/>
  <c r="E30" i="16"/>
  <c r="H106" i="26"/>
  <c r="I105" i="26"/>
  <c r="J104" i="26"/>
  <c r="I80" i="26"/>
  <c r="J105" i="26"/>
  <c r="H107" i="26"/>
  <c r="H108" i="26"/>
  <c r="I106" i="26"/>
  <c r="I107" i="26"/>
  <c r="F19" i="21"/>
  <c r="F20" i="21"/>
  <c r="F18" i="21"/>
  <c r="I23" i="1"/>
  <c r="H24" i="5"/>
  <c r="D103" i="1"/>
  <c r="J107" i="26"/>
  <c r="I84" i="26"/>
  <c r="I83" i="26"/>
  <c r="I82" i="26"/>
  <c r="I81" i="26"/>
  <c r="J106" i="26"/>
  <c r="D166" i="1"/>
  <c r="J24" i="5"/>
  <c r="D74" i="1"/>
  <c r="C24" i="5"/>
  <c r="H67" i="2"/>
  <c r="C45" i="6"/>
  <c r="D138" i="1"/>
  <c r="D141" i="1"/>
  <c r="I138" i="1"/>
  <c r="J88" i="26"/>
  <c r="K67" i="2"/>
  <c r="D137" i="1"/>
  <c r="I108" i="26"/>
  <c r="H109" i="26"/>
  <c r="F24" i="6"/>
  <c r="D122" i="1"/>
  <c r="I122" i="1"/>
  <c r="D212" i="1"/>
  <c r="H110" i="26"/>
  <c r="I109" i="26"/>
  <c r="J109" i="26"/>
  <c r="J108" i="26"/>
  <c r="I85" i="6"/>
  <c r="G210" i="1"/>
  <c r="F88" i="6"/>
  <c r="D213" i="1"/>
  <c r="D210" i="1"/>
  <c r="H66" i="2"/>
  <c r="H85" i="26"/>
  <c r="I110" i="26"/>
  <c r="J110" i="26"/>
  <c r="H111" i="26"/>
  <c r="I85" i="26"/>
  <c r="H112" i="26"/>
  <c r="I111" i="26"/>
  <c r="H113" i="26"/>
  <c r="I112" i="26"/>
  <c r="J111" i="26"/>
  <c r="J112" i="26"/>
  <c r="I113" i="26"/>
  <c r="J113" i="26"/>
  <c r="H114" i="26"/>
  <c r="I114" i="26"/>
  <c r="J114" i="26"/>
  <c r="H115" i="26"/>
  <c r="I115" i="26"/>
  <c r="H116" i="26"/>
  <c r="J115" i="26"/>
  <c r="I116" i="26"/>
  <c r="J123" i="26"/>
  <c r="J122" i="26"/>
  <c r="J124" i="26"/>
  <c r="J126" i="26"/>
  <c r="G44" i="5"/>
  <c r="D89" i="1"/>
  <c r="E24" i="5"/>
  <c r="H68" i="2"/>
  <c r="H23" i="26"/>
  <c r="I23" i="26"/>
  <c r="E66" i="2"/>
  <c r="D93" i="1"/>
  <c r="D64" i="1"/>
  <c r="E67" i="2"/>
  <c r="G85" i="6"/>
  <c r="E210" i="1"/>
  <c r="G86" i="6"/>
  <c r="G87" i="6"/>
  <c r="K85" i="6"/>
  <c r="I210" i="1"/>
  <c r="I145" i="1"/>
  <c r="D152" i="1"/>
  <c r="D134" i="1"/>
  <c r="D101" i="1"/>
  <c r="D104" i="1"/>
  <c r="D133" i="1"/>
  <c r="D76" i="1"/>
  <c r="I74" i="1"/>
  <c r="D82" i="1"/>
  <c r="I82" i="1"/>
  <c r="D68" i="1"/>
  <c r="D80" i="1"/>
  <c r="D202" i="1"/>
  <c r="D205" i="1"/>
  <c r="G203" i="1"/>
  <c r="K203" i="1"/>
  <c r="G67" i="1"/>
  <c r="G75" i="1"/>
  <c r="I186" i="1"/>
  <c r="I93" i="1"/>
  <c r="K87" i="6"/>
  <c r="K88" i="6" s="1"/>
  <c r="I213" i="1" s="1"/>
  <c r="D156" i="1" s="1"/>
  <c r="E212" i="1"/>
  <c r="E211" i="1"/>
  <c r="K86" i="6"/>
  <c r="I211" i="1"/>
  <c r="I67" i="1"/>
  <c r="I189" i="1"/>
  <c r="I191" i="1"/>
  <c r="D84" i="1"/>
  <c r="G128" i="1"/>
  <c r="I75" i="1"/>
  <c r="I83" i="1"/>
  <c r="G14" i="1"/>
  <c r="G119" i="1"/>
  <c r="G64" i="1"/>
  <c r="E196" i="1"/>
  <c r="G196" i="1"/>
  <c r="G199" i="1"/>
  <c r="I128" i="1"/>
  <c r="G139" i="1"/>
  <c r="I139" i="1"/>
  <c r="I26" i="2"/>
  <c r="G72" i="1"/>
  <c r="I64" i="1"/>
  <c r="G102" i="1"/>
  <c r="I102" i="1"/>
  <c r="G132" i="1"/>
  <c r="I132" i="1"/>
  <c r="G126" i="1"/>
  <c r="I126" i="1"/>
  <c r="G120" i="1"/>
  <c r="I119" i="1"/>
  <c r="I14" i="1"/>
  <c r="G15" i="1"/>
  <c r="I120" i="1"/>
  <c r="G121" i="1"/>
  <c r="I121" i="1"/>
  <c r="I134" i="1"/>
  <c r="I72" i="1"/>
  <c r="I76" i="1"/>
  <c r="G98" i="1"/>
  <c r="G16" i="1"/>
  <c r="I16" i="1"/>
  <c r="G17" i="1"/>
  <c r="I15" i="1"/>
  <c r="I68" i="1"/>
  <c r="G68" i="1"/>
  <c r="I18" i="2"/>
  <c r="I27" i="2"/>
  <c r="L27" i="2"/>
  <c r="I80" i="1"/>
  <c r="I22" i="2"/>
  <c r="I23" i="2"/>
  <c r="L23" i="2"/>
  <c r="I101" i="1"/>
  <c r="I84" i="1"/>
  <c r="G84" i="1"/>
  <c r="I19" i="2"/>
  <c r="G103" i="1"/>
  <c r="I103" i="1"/>
  <c r="G148" i="1"/>
  <c r="G18" i="1"/>
  <c r="I18" i="1"/>
  <c r="I17" i="1"/>
  <c r="I19" i="1"/>
  <c r="I33" i="2"/>
  <c r="I98" i="1"/>
  <c r="G137" i="1"/>
  <c r="I137" i="1"/>
  <c r="I141" i="1"/>
  <c r="G151" i="1"/>
  <c r="I151" i="1"/>
  <c r="G150" i="1"/>
  <c r="I150" i="1"/>
  <c r="I148" i="1"/>
  <c r="I152" i="1"/>
  <c r="I30" i="2"/>
  <c r="I31" i="2"/>
  <c r="L31" i="2"/>
  <c r="G164" i="1"/>
  <c r="H28" i="16"/>
  <c r="G88" i="1"/>
  <c r="I104" i="1"/>
  <c r="H29" i="16"/>
  <c r="J28" i="16"/>
  <c r="I164" i="1"/>
  <c r="G165" i="1"/>
  <c r="G89" i="1"/>
  <c r="G91" i="1"/>
  <c r="I91" i="1"/>
  <c r="I89" i="1"/>
  <c r="G90" i="1"/>
  <c r="I165" i="1"/>
  <c r="G166" i="1"/>
  <c r="I166" i="1"/>
  <c r="H30" i="16"/>
  <c r="J30" i="16"/>
  <c r="J29" i="16"/>
  <c r="I212" i="1" l="1"/>
  <c r="F81" i="2"/>
  <c r="G81" i="2" s="1"/>
  <c r="F84" i="2"/>
  <c r="G84" i="2" s="1"/>
  <c r="F75" i="2"/>
  <c r="G75" i="2" s="1"/>
  <c r="F67" i="2"/>
  <c r="G67" i="2" s="1"/>
  <c r="F68" i="2"/>
  <c r="G68" i="2" s="1"/>
  <c r="F77" i="2"/>
  <c r="G77" i="2" s="1"/>
  <c r="F80" i="2"/>
  <c r="G80" i="2" s="1"/>
  <c r="F78" i="2"/>
  <c r="G78" i="2" s="1"/>
  <c r="F83" i="2"/>
  <c r="G83" i="2" s="1"/>
  <c r="F79" i="2"/>
  <c r="G79" i="2" s="1"/>
  <c r="F72" i="2"/>
  <c r="G72" i="2" s="1"/>
  <c r="F71" i="2"/>
  <c r="G71" i="2" s="1"/>
  <c r="F76" i="2"/>
  <c r="G76" i="2" s="1"/>
  <c r="F82" i="2"/>
  <c r="G82" i="2" s="1"/>
  <c r="F70" i="2"/>
  <c r="G70" i="2" s="1"/>
  <c r="F74" i="2"/>
  <c r="G74" i="2" s="1"/>
  <c r="F66" i="2"/>
  <c r="G66" i="2" s="1"/>
  <c r="F73" i="2"/>
  <c r="G73" i="2" s="1"/>
  <c r="F69" i="2"/>
  <c r="G69" i="2" s="1"/>
  <c r="E26" i="21"/>
  <c r="F26" i="21" s="1"/>
  <c r="H26" i="21" s="1"/>
  <c r="J26" i="21" s="1"/>
  <c r="K26" i="21" s="1"/>
  <c r="E37" i="21"/>
  <c r="F37" i="21" s="1"/>
  <c r="H37" i="21" s="1"/>
  <c r="J37" i="21" s="1"/>
  <c r="K37" i="21" s="1"/>
  <c r="E33" i="21"/>
  <c r="F33" i="21" s="1"/>
  <c r="H33" i="21" s="1"/>
  <c r="J33" i="21" s="1"/>
  <c r="E23" i="21"/>
  <c r="F23" i="21" s="1"/>
  <c r="H23" i="21" s="1"/>
  <c r="J23" i="21" s="1"/>
  <c r="K23" i="21" s="1"/>
  <c r="E21" i="21"/>
  <c r="F21" i="21" s="1"/>
  <c r="H21" i="21" s="1"/>
  <c r="J21" i="21" s="1"/>
  <c r="K21" i="21" s="1"/>
  <c r="E31" i="21"/>
  <c r="F31" i="21" s="1"/>
  <c r="H31" i="21" s="1"/>
  <c r="J31" i="21" s="1"/>
  <c r="E36" i="21"/>
  <c r="F36" i="21" s="1"/>
  <c r="H36" i="21" s="1"/>
  <c r="J36" i="21" s="1"/>
  <c r="K36" i="21" s="1"/>
  <c r="E29" i="21"/>
  <c r="F29" i="21" s="1"/>
  <c r="H29" i="21" s="1"/>
  <c r="J29" i="21" s="1"/>
  <c r="K29" i="21" s="1"/>
  <c r="E24" i="21"/>
  <c r="F24" i="21" s="1"/>
  <c r="H24" i="21" s="1"/>
  <c r="J24" i="21" s="1"/>
  <c r="K24" i="21" s="1"/>
  <c r="E27" i="21"/>
  <c r="F27" i="21" s="1"/>
  <c r="H27" i="21" s="1"/>
  <c r="J27" i="21" s="1"/>
  <c r="K27" i="21" s="1"/>
  <c r="E30" i="21"/>
  <c r="F30" i="21" s="1"/>
  <c r="H30" i="21" s="1"/>
  <c r="J30" i="21" s="1"/>
  <c r="K30" i="21" s="1"/>
  <c r="E34" i="21"/>
  <c r="F34" i="21" s="1"/>
  <c r="H34" i="21" s="1"/>
  <c r="J34" i="21" s="1"/>
  <c r="E22" i="21"/>
  <c r="F22" i="21" s="1"/>
  <c r="H22" i="21" s="1"/>
  <c r="J22" i="21" s="1"/>
  <c r="K22" i="21" s="1"/>
  <c r="E25" i="21"/>
  <c r="F25" i="21" s="1"/>
  <c r="H25" i="21" s="1"/>
  <c r="E35" i="21"/>
  <c r="F35" i="21" s="1"/>
  <c r="H35" i="21" s="1"/>
  <c r="J35" i="21" s="1"/>
  <c r="E32" i="21"/>
  <c r="F32" i="21" s="1"/>
  <c r="H32" i="21" s="1"/>
  <c r="J28" i="21"/>
  <c r="K28" i="21" s="1"/>
  <c r="J92" i="26"/>
  <c r="J91" i="26" s="1"/>
  <c r="J93" i="26" s="1"/>
  <c r="J95" i="26" s="1"/>
  <c r="F44" i="5" s="1"/>
  <c r="D88" i="1" s="1"/>
  <c r="I88" i="1" s="1"/>
  <c r="J31" i="26"/>
  <c r="J33" i="26" s="1"/>
  <c r="K35" i="21" l="1"/>
  <c r="F39" i="21"/>
  <c r="K31" i="21"/>
  <c r="K33" i="21"/>
  <c r="K34" i="21"/>
  <c r="J32" i="21"/>
  <c r="K32" i="21" s="1"/>
  <c r="J25" i="21"/>
  <c r="K25" i="21" s="1"/>
  <c r="E39" i="21"/>
  <c r="H44" i="5"/>
  <c r="D90" i="1" s="1"/>
  <c r="D96" i="1" s="1"/>
  <c r="D106" i="1" s="1"/>
  <c r="D170" i="1" s="1"/>
  <c r="D163" i="1" s="1"/>
  <c r="D167" i="1" s="1"/>
  <c r="D172" i="1" s="1"/>
  <c r="I90" i="1" l="1"/>
  <c r="I96" i="1" l="1"/>
  <c r="I106" i="1" l="1"/>
  <c r="K7" i="16" l="1"/>
  <c r="I170" i="1"/>
  <c r="I43" i="2" l="1"/>
  <c r="I44" i="2" s="1"/>
  <c r="L44" i="2" s="1"/>
  <c r="K35" i="16"/>
  <c r="I163" i="1"/>
  <c r="K16" i="16"/>
  <c r="J27" i="16" s="1"/>
  <c r="J31" i="16" s="1"/>
  <c r="K31" i="16" s="1"/>
  <c r="K33" i="16" s="1"/>
  <c r="E27" i="16" s="1"/>
  <c r="E31" i="16" s="1"/>
  <c r="K39" i="16"/>
  <c r="I167" i="1" l="1"/>
  <c r="I172" i="1" l="1"/>
  <c r="K36" i="16"/>
  <c r="K37" i="16" s="1"/>
  <c r="K38" i="16" s="1"/>
  <c r="K40" i="16" s="1"/>
  <c r="I39" i="2"/>
  <c r="I40" i="2" s="1"/>
  <c r="L40" i="2" l="1"/>
  <c r="L46" i="2" s="1"/>
  <c r="I46" i="2"/>
  <c r="I11" i="1"/>
  <c r="I21" i="1" s="1"/>
  <c r="N75" i="2"/>
  <c r="N82" i="2"/>
  <c r="N79" i="2"/>
  <c r="N68" i="2"/>
  <c r="N67" i="2"/>
  <c r="N84" i="2"/>
  <c r="N80" i="2"/>
  <c r="N69" i="2"/>
  <c r="N83" i="2"/>
  <c r="N71" i="2"/>
  <c r="N70" i="2"/>
  <c r="N81" i="2"/>
  <c r="N66" i="2"/>
  <c r="N76" i="2"/>
  <c r="N74" i="2"/>
  <c r="N77" i="2"/>
  <c r="N72" i="2"/>
  <c r="N73" i="2"/>
  <c r="N78" i="2"/>
  <c r="I25" i="1" l="1"/>
  <c r="I69" i="2"/>
  <c r="J69" i="2" s="1"/>
  <c r="L69" i="2" s="1"/>
  <c r="I67" i="2"/>
  <c r="J67" i="2" s="1"/>
  <c r="L67" i="2" s="1"/>
  <c r="I70" i="2"/>
  <c r="J70" i="2" s="1"/>
  <c r="L70" i="2" s="1"/>
  <c r="I84" i="2"/>
  <c r="J84" i="2" s="1"/>
  <c r="L84" i="2" s="1"/>
  <c r="I77" i="2"/>
  <c r="J77" i="2" s="1"/>
  <c r="L77" i="2" s="1"/>
  <c r="I71" i="2"/>
  <c r="J71" i="2" s="1"/>
  <c r="L71" i="2" s="1"/>
  <c r="I83" i="2"/>
  <c r="J83" i="2" s="1"/>
  <c r="L83" i="2" s="1"/>
  <c r="I81" i="2"/>
  <c r="J81" i="2" s="1"/>
  <c r="L81" i="2" s="1"/>
  <c r="I76" i="2"/>
  <c r="J76" i="2" s="1"/>
  <c r="L76" i="2" s="1"/>
  <c r="I78" i="2"/>
  <c r="J78" i="2" s="1"/>
  <c r="L78" i="2" s="1"/>
  <c r="I73" i="2"/>
  <c r="J73" i="2" s="1"/>
  <c r="L73" i="2" s="1"/>
  <c r="I75" i="2"/>
  <c r="J75" i="2" s="1"/>
  <c r="L75" i="2" s="1"/>
  <c r="I79" i="2"/>
  <c r="J79" i="2" s="1"/>
  <c r="L79" i="2" s="1"/>
  <c r="I82" i="2"/>
  <c r="J82" i="2" s="1"/>
  <c r="L82" i="2" s="1"/>
  <c r="I80" i="2"/>
  <c r="J80" i="2" s="1"/>
  <c r="L80" i="2" s="1"/>
  <c r="I66" i="2"/>
  <c r="J66" i="2" s="1"/>
  <c r="L66" i="2" s="1"/>
  <c r="I72" i="2"/>
  <c r="J72" i="2" s="1"/>
  <c r="L72" i="2" s="1"/>
  <c r="I68" i="2"/>
  <c r="J68" i="2" s="1"/>
  <c r="L68" i="2" s="1"/>
  <c r="I74" i="2"/>
  <c r="J74" i="2" s="1"/>
  <c r="L74" i="2" s="1"/>
  <c r="O82" i="2" l="1"/>
  <c r="Q82" i="2"/>
  <c r="S82" i="2"/>
  <c r="Q67" i="2"/>
  <c r="O67" i="2"/>
  <c r="Q79" i="2"/>
  <c r="S79" i="2"/>
  <c r="O79" i="2"/>
  <c r="O69" i="2"/>
  <c r="Q69" i="2"/>
  <c r="S69" i="2" s="1"/>
  <c r="O75" i="2"/>
  <c r="S75" i="2"/>
  <c r="Q75" i="2"/>
  <c r="S78" i="2"/>
  <c r="O78" i="2"/>
  <c r="Q78" i="2"/>
  <c r="O76" i="2"/>
  <c r="S76" i="2"/>
  <c r="Q76" i="2"/>
  <c r="O81" i="2"/>
  <c r="S81" i="2"/>
  <c r="Q81" i="2"/>
  <c r="Q74" i="2"/>
  <c r="O74" i="2"/>
  <c r="S74" i="2"/>
  <c r="S83" i="2"/>
  <c r="O83" i="2"/>
  <c r="Q83" i="2"/>
  <c r="Q68" i="2"/>
  <c r="O68" i="2"/>
  <c r="Q71" i="2"/>
  <c r="S71" i="2"/>
  <c r="O71" i="2"/>
  <c r="S72" i="2"/>
  <c r="O72" i="2"/>
  <c r="Q72" i="2"/>
  <c r="Q77" i="2"/>
  <c r="S77" i="2"/>
  <c r="O77" i="2"/>
  <c r="Q66" i="2"/>
  <c r="O66" i="2"/>
  <c r="S84" i="2"/>
  <c r="Q84" i="2"/>
  <c r="O84" i="2"/>
  <c r="O80" i="2"/>
  <c r="Q80" i="2"/>
  <c r="S80" i="2"/>
  <c r="O70" i="2"/>
  <c r="Q70" i="2"/>
  <c r="S70" i="2" s="1"/>
  <c r="S73" i="2"/>
  <c r="O73" i="2"/>
  <c r="Q73" i="2"/>
  <c r="S66" i="2" l="1"/>
  <c r="G18" i="21"/>
  <c r="S67" i="2"/>
  <c r="G19" i="21"/>
  <c r="H19" i="21" s="1"/>
  <c r="J19" i="21" s="1"/>
  <c r="K19" i="21" s="1"/>
  <c r="S68" i="2"/>
  <c r="G20" i="21"/>
  <c r="H20" i="21" s="1"/>
  <c r="S86" i="2" l="1"/>
  <c r="H18" i="21"/>
  <c r="G39" i="21"/>
  <c r="J20" i="21"/>
  <c r="K20" i="21" s="1"/>
  <c r="H39" i="21" l="1"/>
  <c r="J18" i="21"/>
  <c r="J39" i="21" l="1"/>
  <c r="J42" i="21" s="1"/>
  <c r="K18" i="21"/>
  <c r="K39" i="21" s="1"/>
</calcChain>
</file>

<file path=xl/sharedStrings.xml><?xml version="1.0" encoding="utf-8"?>
<sst xmlns="http://schemas.openxmlformats.org/spreadsheetml/2006/main" count="1424" uniqueCount="859">
  <si>
    <t>Bundled Sales for Resale  included on page 4 of Attachment H</t>
  </si>
  <si>
    <t xml:space="preserve">b. Bundled Sales for Resale </t>
  </si>
  <si>
    <t>Total PBOP expenses (Note A)</t>
  </si>
  <si>
    <t>Attach H, p 3, line 14 col 5</t>
  </si>
  <si>
    <t>Attach H, p 3, lines 17 &amp; 18, col 5 (Note H)</t>
  </si>
  <si>
    <t>Attach H, p 1, line 7 col 5</t>
  </si>
  <si>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</si>
  <si>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</si>
  <si>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</si>
  <si>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</si>
  <si>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</si>
  <si>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</si>
  <si>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</si>
  <si>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</si>
  <si>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</si>
  <si>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</si>
  <si>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</si>
  <si>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</si>
  <si>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</si>
  <si>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</si>
  <si>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</si>
  <si>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</si>
  <si>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</si>
  <si>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</si>
  <si>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</si>
  <si>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</si>
  <si>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</si>
  <si>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</si>
  <si>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</si>
  <si>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</si>
  <si>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</si>
  <si>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</si>
  <si>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</si>
  <si>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</si>
  <si>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</si>
  <si>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</si>
  <si>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</si>
  <si>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</si>
  <si>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</si>
  <si>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</si>
  <si>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</si>
  <si>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</si>
  <si>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</si>
  <si>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</si>
  <si>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</si>
  <si>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</si>
  <si>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</si>
  <si>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</si>
  <si>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</si>
  <si>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</si>
  <si>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</si>
  <si>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</si>
  <si>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</si>
  <si>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</si>
  <si>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</si>
  <si>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</si>
  <si>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</si>
  <si>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</si>
  <si>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</si>
  <si>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</si>
  <si>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</si>
  <si>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</si>
  <si>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</si>
  <si>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</si>
  <si>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</si>
  <si>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</si>
  <si>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</si>
  <si>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</si>
  <si>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</si>
  <si>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</si>
  <si>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</si>
  <si>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</si>
  <si>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</si>
  <si>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</si>
  <si>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</si>
  <si>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</si>
  <si>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</si>
  <si>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</si>
  <si>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</si>
  <si>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</si>
  <si>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</si>
  <si>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</si>
  <si>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</si>
  <si>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</si>
  <si>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</si>
  <si>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</si>
  <si>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</si>
  <si>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</si>
  <si>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</si>
  <si>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</si>
  <si>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</si>
  <si>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</si>
  <si>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</si>
  <si>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</si>
  <si>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</si>
  <si>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</si>
  <si>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</si>
  <si>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</si>
  <si>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</si>
  <si>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</si>
  <si>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</si>
  <si>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</si>
  <si>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</si>
  <si>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</si>
  <si>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</si>
  <si>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</si>
  <si>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</si>
  <si>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</si>
  <si>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</si>
  <si>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</si>
  <si>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</si>
  <si>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</si>
  <si>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</si>
  <si>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</si>
  <si>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</si>
  <si>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</si>
  <si>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</si>
  <si>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 xml:space="preserve">   Amortization of Regulatory Asset</t>
  </si>
  <si>
    <t>Utilizing FERC Form 1 Data</t>
  </si>
  <si>
    <t>True-up Adjustment with Interest</t>
  </si>
  <si>
    <t>K</t>
  </si>
  <si>
    <t xml:space="preserve">  Unamortized Regulatory Asset </t>
  </si>
  <si>
    <t xml:space="preserve">  Unamortized Abandoned Plant  </t>
  </si>
  <si>
    <t>*</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</si>
  <si>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</si>
  <si>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</si>
  <si>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</si>
  <si>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</si>
  <si>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</si>
  <si>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</si>
  <si>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</si>
  <si>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</si>
  <si>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</si>
  <si>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</si>
  <si>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</si>
  <si>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</si>
  <si>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</si>
  <si>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</si>
  <si>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</si>
  <si>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</si>
  <si>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</si>
  <si>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</si>
  <si>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</si>
  <si>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</si>
  <si>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</si>
  <si>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</si>
  <si>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</si>
  <si>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</si>
  <si>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</si>
  <si>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</si>
  <si>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</si>
  <si>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</si>
  <si>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</si>
  <si>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</si>
  <si>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</si>
  <si>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</si>
  <si>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</si>
  <si>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</si>
  <si>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</si>
  <si>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</si>
  <si>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</si>
  <si>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</si>
  <si>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</si>
  <si>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</si>
  <si>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</si>
  <si>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</si>
  <si>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</si>
  <si>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</si>
  <si>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</si>
  <si>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</si>
  <si>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</si>
  <si>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</si>
  <si>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</si>
  <si>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</si>
  <si>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</si>
  <si>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</si>
  <si>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</si>
  <si>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</si>
  <si>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</si>
  <si>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</si>
  <si>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</si>
  <si>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</si>
  <si>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</si>
  <si>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</si>
  <si>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</si>
  <si>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</si>
  <si>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</si>
  <si>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</si>
  <si>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</si>
  <si>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</si>
  <si>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</si>
  <si>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</si>
  <si>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</si>
  <si>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</si>
  <si>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</si>
  <si>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</si>
  <si>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</si>
  <si>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</si>
  <si>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</si>
  <si>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</si>
  <si>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</si>
  <si>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</si>
  <si>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</si>
  <si>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</si>
  <si>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</si>
  <si>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</si>
  <si>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</si>
  <si>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</si>
  <si>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</si>
  <si>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</si>
  <si>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</si>
  <si>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</si>
  <si>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Excess Deferred Income Taxes</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</si>
  <si>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</si>
  <si>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</si>
  <si>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</si>
  <si>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</si>
  <si>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</si>
  <si>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</si>
  <si>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</si>
  <si>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</si>
  <si>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</si>
  <si>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</si>
  <si>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</si>
  <si>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</si>
  <si>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</si>
  <si>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</si>
  <si>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</si>
  <si>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</si>
  <si>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</si>
  <si>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</si>
  <si>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</si>
  <si>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</si>
  <si>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</si>
  <si>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</si>
  <si>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</si>
  <si>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</si>
  <si>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</si>
  <si>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</si>
  <si>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</si>
  <si>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</si>
  <si>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</si>
  <si>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</si>
  <si>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</si>
  <si>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</si>
  <si>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</si>
  <si>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</si>
  <si>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</si>
  <si>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</si>
  <si>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</si>
  <si>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</si>
  <si>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</si>
  <si>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</si>
  <si>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</si>
  <si>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</si>
  <si>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</si>
  <si>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</si>
  <si>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</si>
  <si>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</si>
  <si>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</si>
  <si>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</si>
  <si>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</si>
  <si>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</si>
  <si>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</si>
  <si>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</si>
  <si>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</si>
  <si>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</si>
  <si>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</si>
  <si>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</si>
  <si>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</si>
  <si>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</si>
  <si>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</si>
  <si>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</si>
  <si>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</si>
  <si>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</si>
  <si>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</si>
  <si>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</si>
  <si>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</si>
  <si>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</si>
  <si>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</si>
  <si>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</si>
  <si>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</si>
  <si>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</si>
  <si>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</si>
  <si>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</si>
  <si>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</si>
  <si>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</si>
  <si>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</si>
  <si>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</si>
  <si>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</si>
  <si>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</si>
  <si>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</si>
  <si>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</si>
  <si>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</si>
  <si>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</si>
  <si>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</si>
  <si>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</si>
  <si>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</si>
  <si>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</si>
  <si>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</si>
  <si>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</si>
  <si>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</si>
  <si>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</si>
  <si>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</si>
  <si>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</si>
  <si>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</si>
  <si>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</si>
  <si>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</si>
  <si>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</si>
  <si>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</si>
  <si>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</si>
  <si>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</si>
  <si>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</si>
  <si>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</si>
  <si>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</si>
  <si>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</si>
  <si>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(Page 2, Line 37 times Page 4, Line 23)</t>
  </si>
  <si>
    <t xml:space="preserve">WCLTD = Page 4, Line 20 </t>
  </si>
  <si>
    <t>R =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</si>
  <si>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</si>
  <si>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</si>
  <si>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</si>
  <si>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</si>
  <si>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</si>
  <si>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</si>
  <si>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</si>
  <si>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</si>
  <si>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</si>
  <si>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</si>
  <si>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</si>
  <si>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</si>
  <si>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</si>
  <si>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</si>
  <si>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</si>
  <si>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</si>
  <si>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</si>
  <si>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</si>
  <si>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</si>
  <si>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</si>
  <si>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</si>
  <si>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</si>
  <si>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</si>
  <si>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</si>
  <si>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</si>
  <si>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</si>
  <si>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</si>
  <si>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</si>
  <si>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</si>
  <si>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</si>
  <si>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</si>
  <si>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</si>
  <si>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</si>
  <si>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</si>
  <si>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</si>
  <si>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</si>
  <si>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</si>
  <si>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</si>
  <si>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</si>
  <si>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</si>
  <si>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</si>
  <si>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</si>
  <si>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</si>
  <si>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</si>
  <si>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</si>
  <si>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</si>
  <si>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</si>
  <si>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</si>
  <si>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</si>
  <si>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</si>
  <si>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</si>
  <si>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</si>
  <si>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</si>
  <si>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</si>
  <si>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</si>
  <si>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</si>
  <si>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</si>
  <si>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</si>
  <si>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</si>
  <si>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</si>
  <si>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</si>
  <si>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1/8*(Page 3, Line 14 minus Page 3, Line 11)</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</si>
  <si>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</si>
  <si>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</si>
  <si>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</si>
  <si>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</si>
  <si>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</si>
  <si>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</si>
  <si>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</si>
  <si>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</si>
  <si>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</si>
  <si>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</si>
  <si>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</si>
  <si>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</si>
  <si>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</si>
  <si>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(enter negative) Attach. 5, Line 26, Col. (j)</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</si>
  <si>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</si>
  <si>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</si>
  <si>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</si>
  <si>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</si>
  <si>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</si>
  <si>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</si>
  <si>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</si>
  <si>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</si>
  <si>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</si>
  <si>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</si>
  <si>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</si>
  <si>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</si>
  <si>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</si>
  <si>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</si>
  <si>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</si>
  <si>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</si>
  <si>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</si>
  <si>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</si>
  <si>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</si>
  <si>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</si>
  <si>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</si>
  <si>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</si>
  <si>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</si>
  <si>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</si>
  <si>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</si>
  <si>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</si>
  <si>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</si>
  <si>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</si>
  <si>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</si>
  <si>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</si>
  <si>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</si>
  <si>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</si>
  <si>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</si>
  <si>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</si>
  <si>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</si>
  <si>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</si>
  <si>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</si>
  <si>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</si>
  <si>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</si>
  <si>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Attachment 8</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</si>
  <si>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</si>
  <si>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</si>
  <si>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</si>
  <si>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</si>
  <si>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</si>
  <si>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</si>
  <si>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</si>
  <si>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</si>
  <si>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</si>
  <si>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</si>
  <si>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</si>
  <si>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</si>
  <si>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</si>
  <si>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</si>
  <si>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</si>
  <si>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Preferred Dividends (118.29c) (positive number)</t>
  </si>
  <si>
    <t>Proprietary Capital (112.16.c)</t>
  </si>
  <si>
    <t>Less Account 216.1 (112.12.c)  (enter negative)</t>
  </si>
  <si>
    <t>Common Stock</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</si>
  <si>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</si>
  <si>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</si>
  <si>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</si>
  <si>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</si>
  <si>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</si>
  <si>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</si>
  <si>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 xml:space="preserve">2nd Qtr </t>
  </si>
  <si>
    <t xml:space="preserve">3rd Qtr </t>
  </si>
  <si>
    <t xml:space="preserve">1st Qtr </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</si>
  <si>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</si>
  <si>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</si>
  <si>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</si>
  <si>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</si>
  <si>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</si>
  <si>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</si>
  <si>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</si>
  <si>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</si>
  <si>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</si>
  <si>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</si>
  <si>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</si>
  <si>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</si>
  <si>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</si>
  <si>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</si>
  <si>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</si>
  <si>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</si>
  <si>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</si>
  <si>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</si>
  <si>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 xml:space="preserve">Less Preferred Stock (line 49) </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</si>
  <si>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</si>
  <si>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</si>
  <si>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</si>
  <si>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</si>
  <si>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</si>
  <si>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</si>
  <si>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</si>
  <si>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</si>
  <si>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</si>
  <si>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</si>
  <si>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</si>
  <si>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</si>
  <si>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</si>
  <si>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</si>
  <si>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</si>
  <si>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</si>
  <si>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205.5.g &amp; 207.99.g for end of year, records for other months</t>
  </si>
  <si>
    <t>Attachment H, Page 3, Line No.:</t>
  </si>
  <si>
    <t>Attachment H, Page 4,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</si>
  <si>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</si>
  <si>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</si>
  <si>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</si>
  <si>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</si>
  <si>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</si>
  <si>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</si>
  <si>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</si>
  <si>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</si>
  <si>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</si>
  <si>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</si>
  <si>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</si>
  <si>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</si>
  <si>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</si>
  <si>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</si>
  <si>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</si>
  <si>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</si>
  <si>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</si>
  <si>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</si>
  <si>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</si>
  <si>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</si>
  <si>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</si>
  <si>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</si>
  <si>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</si>
  <si>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</si>
  <si>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274.2.b &amp; 275.2.k</t>
  </si>
  <si>
    <t>276.9.b &amp; 277.9.k</t>
  </si>
  <si>
    <t>234.8.b &amp; c</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</si>
  <si>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</si>
  <si>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</si>
  <si>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</si>
  <si>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</si>
  <si>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</si>
  <si>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</si>
  <si>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</si>
  <si>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</si>
  <si>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</si>
  <si>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</si>
  <si>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</si>
  <si>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</si>
  <si>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</si>
  <si>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</si>
  <si>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</si>
  <si>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</si>
  <si>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</si>
  <si>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</si>
  <si>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</si>
  <si>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</si>
  <si>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</si>
  <si>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</si>
  <si>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</si>
  <si>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</si>
  <si>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</si>
  <si>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</si>
  <si>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</si>
  <si>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</si>
  <si>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</si>
  <si>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</si>
  <si>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</si>
  <si>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</si>
  <si>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</si>
  <si>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</si>
  <si>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</si>
  <si>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</si>
  <si>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</si>
  <si>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</si>
  <si>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</si>
  <si>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</si>
  <si>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</si>
  <si>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</si>
  <si>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</si>
  <si>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</si>
  <si>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</si>
  <si>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</si>
  <si>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PBOP Expense for current year</t>
  </si>
  <si>
    <t>Cost per labor dollar (line2 / line3)</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</si>
  <si>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</si>
  <si>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</si>
  <si>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</si>
  <si>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</si>
  <si>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</si>
  <si>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</si>
  <si>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</si>
  <si>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</si>
  <si>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</si>
  <si>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</si>
  <si>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</si>
  <si>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</si>
  <si>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</si>
  <si>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</si>
  <si>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</si>
  <si>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Total General, Intangible and Common Depreciation Expense excludes any depreciation expense directly associated with a project and thereby included in page 2 column 9.</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</si>
  <si>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</si>
  <si>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</si>
  <si>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</si>
  <si>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</si>
  <si>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</si>
  <si>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</si>
  <si>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</si>
  <si>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</si>
  <si>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</si>
  <si>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</si>
  <si>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</si>
  <si>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</si>
  <si>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</si>
  <si>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</si>
  <si>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</si>
  <si>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</si>
  <si>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</si>
  <si>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</si>
  <si>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</si>
  <si>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</si>
  <si>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</si>
  <si>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</si>
  <si>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</si>
  <si>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</si>
  <si>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</si>
  <si>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</si>
  <si>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</si>
  <si>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</si>
  <si>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</si>
  <si>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</si>
  <si>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</si>
  <si>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</si>
  <si>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</si>
  <si>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</si>
  <si>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</si>
  <si>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</si>
  <si>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</si>
  <si>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</si>
  <si>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</si>
  <si>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</si>
  <si>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</si>
  <si>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</si>
  <si>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</si>
  <si>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</si>
  <si>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</si>
  <si>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</si>
  <si>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</si>
  <si>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</si>
  <si>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</si>
  <si>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</si>
  <si>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</si>
  <si>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</si>
  <si>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</si>
  <si>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</si>
  <si>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11a</t>
  </si>
  <si>
    <t>11b</t>
  </si>
  <si>
    <t>11c</t>
  </si>
  <si>
    <t>L</t>
  </si>
  <si>
    <t>Date Payments Received</t>
  </si>
  <si>
    <t>Rate (line 8)</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</si>
  <si>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</si>
  <si>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</si>
  <si>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</si>
  <si>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</si>
  <si>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</si>
  <si>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When an updated projected net revenue requirement is posted due to an asset acquisition as provided for in the Protocols, the difference between the updated net revenue requirement in Col (16) and the revenues collected to date will be recovered</t>
  </si>
  <si>
    <t>263.i Attach. 5, Line 26, Col. (h)</t>
  </si>
  <si>
    <t>201.3.d</t>
  </si>
  <si>
    <t>201.3.e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</si>
  <si>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</si>
  <si>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</si>
  <si>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</si>
  <si>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</si>
  <si>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</si>
  <si>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</si>
  <si>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</si>
  <si>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</si>
  <si>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</si>
  <si>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</si>
  <si>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</si>
  <si>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</si>
  <si>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</si>
  <si>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</si>
  <si>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</si>
  <si>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</si>
  <si>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263.i</t>
  </si>
  <si>
    <t>(sum lines 41-43)</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</si>
  <si>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</si>
  <si>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</si>
  <si>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2) From Attachment 1, line 15, col. 14 for that project based on the actual costs for the Rate Year.</t>
  </si>
  <si>
    <t xml:space="preserve">     T=1 - {[(1 - SIT) * (1 - FIT)] / (1 - SIT * FIT * p)}</t>
  </si>
  <si>
    <t>Page 1 of 2</t>
  </si>
  <si>
    <t>Calculate using 13 month average balance, except ADIT.</t>
  </si>
  <si>
    <t>Calculated on Attachment 4 for the true up and on Attachment 4a for the projection</t>
  </si>
  <si>
    <t>Enter the percentage paid for by the transmission formula customers</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</si>
  <si>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</si>
  <si>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</si>
  <si>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</si>
  <si>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</si>
  <si>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</si>
  <si>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</si>
  <si>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</si>
  <si>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</si>
  <si>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</si>
  <si>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</si>
  <si>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</si>
  <si>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</si>
  <si>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</si>
  <si>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</si>
  <si>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</si>
  <si>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</si>
  <si>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</si>
  <si>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</si>
  <si>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</si>
  <si>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Average Balance</t>
  </si>
  <si>
    <t>Less FASB 106 &amp; 109 Items</t>
  </si>
  <si>
    <t>Account 282</t>
  </si>
  <si>
    <t>274.b</t>
  </si>
  <si>
    <t>275.k</t>
  </si>
  <si>
    <t>Account 283</t>
  </si>
  <si>
    <t>276.b</t>
  </si>
  <si>
    <t>277.k</t>
  </si>
  <si>
    <t>Account 281</t>
  </si>
  <si>
    <t>Attach 4, Line 28, Col. (d)/Attach 4a, Line 54, Col. H (Notes B and X)</t>
  </si>
  <si>
    <t>Attach 4, Line 28, Col. (e)/Attach 4a, Line 81, Col. H (Notes B and X)</t>
  </si>
  <si>
    <t>Attach 4, Line 28, Col. (f)/Attach 4a, Line 108, Col. H (Notes B and X)</t>
  </si>
  <si>
    <t>Attach 4, Line 28, Col. (g)/Attach 4a, Line 27, Col. H (Notes B and X)</t>
  </si>
  <si>
    <t>Project Net Plant or CWIP Balance</t>
  </si>
  <si>
    <t>Attach H, p 2, line 2 col 5  (Note A)</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</si>
  <si>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</si>
  <si>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</si>
  <si>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</si>
  <si>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</si>
  <si>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</si>
  <si>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</si>
  <si>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</si>
  <si>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</si>
  <si>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</si>
  <si>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</si>
  <si>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</si>
  <si>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</si>
  <si>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</si>
  <si>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</si>
  <si>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</si>
  <si>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</si>
  <si>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</si>
  <si>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</si>
  <si>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</si>
  <si>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</si>
  <si>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</si>
  <si>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</si>
  <si>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</si>
  <si>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</si>
  <si>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</si>
  <si>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</si>
  <si>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</si>
  <si>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</si>
  <si>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</si>
  <si>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</si>
  <si>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</si>
  <si>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</si>
  <si>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</si>
  <si>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</si>
  <si>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</si>
  <si>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</si>
  <si>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</si>
  <si>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</si>
  <si>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</si>
  <si>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</si>
  <si>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</si>
  <si>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</si>
  <si>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</si>
  <si>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</si>
  <si>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</si>
  <si>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</si>
  <si>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</si>
  <si>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</si>
  <si>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</si>
  <si>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</si>
  <si>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</si>
  <si>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RTO Project Number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</si>
  <si>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</si>
  <si>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labor expensed (labor not capitalized) in current year, 354.28.b.</t>
  </si>
  <si>
    <t xml:space="preserve">Project Name </t>
  </si>
  <si>
    <t>205.46.g for end of year, records for other months</t>
  </si>
  <si>
    <t>NextEra</t>
  </si>
  <si>
    <t>Labor dollars (total labor under PBOP Plan, Note A)</t>
  </si>
  <si>
    <t xml:space="preserve"> in years. The estimated life of the facility or rights associated with the facility will not change  over the life of a CIAC</t>
  </si>
  <si>
    <t xml:space="preserve"> without prior FERC approval.</t>
  </si>
  <si>
    <t xml:space="preserve"> facility subject to a CIAC will be equivalent to the depreciation rate calculated above, i.e., 100% ÷ deprecation rate = life</t>
  </si>
  <si>
    <t>[A]</t>
  </si>
  <si>
    <t>[B]</t>
  </si>
  <si>
    <t>[C]</t>
  </si>
  <si>
    <t>[D]</t>
  </si>
  <si>
    <t>FERC Quarterly Interest Rate</t>
  </si>
  <si>
    <t>Rate for Refunds (column A)</t>
  </si>
  <si>
    <t>(1) The FERC Quarterly Interest Rate in column [A] is the interest applicable to the quarter indicated.</t>
  </si>
  <si>
    <t xml:space="preserve">Average of lines 1-7 above </t>
  </si>
  <si>
    <t>(2) The Short Term Debt Rate in column [B] is the weighted average Short Term Debt cost applicable to the quarter indicated.</t>
  </si>
  <si>
    <t>Short Term Debt Rate</t>
  </si>
  <si>
    <t>(3) The Rate for Surcharges is the lesser of Column A or B if short term debt is issued in the quarter and Column A if there is no short term debt issued in a quarter</t>
  </si>
  <si>
    <t>Competitive Bid Concession</t>
  </si>
  <si>
    <t>(Line 2 minus line 9)</t>
  </si>
  <si>
    <t>(Line 4 minus line 11)</t>
  </si>
  <si>
    <t>(Line 33 times Line 46)</t>
  </si>
  <si>
    <t>(Sum of Lines 48-50)</t>
  </si>
  <si>
    <t>Amount for Attachment 4</t>
  </si>
  <si>
    <t>ADIT and Accumulated Deferred Income Tax Credits are computed using the average of the beginning of the year and the end of the year balances. The projection will use line 108 of Attachment 4a to populate the average ADIT balance on line 28 above.</t>
  </si>
  <si>
    <t>The Net Rev Req is the value to be used in the rate calculation under the applicable Schedule under the PJM OATT for each project.</t>
  </si>
  <si>
    <t>4th Qtr.</t>
  </si>
  <si>
    <t>Attachment 3, line 4, Col. J</t>
  </si>
  <si>
    <t>Attachment 5, line 39, col e</t>
  </si>
  <si>
    <t>Attachment H, Footnote B</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</si>
  <si>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</si>
  <si>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</si>
  <si>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Attachment 4a - Accumulated Deferred Income Taxes</t>
  </si>
  <si>
    <t>(Attachment 5, line 48    Notes Q &amp; R)</t>
  </si>
  <si>
    <t>(Attachment 5, line 49   Notes Q &amp; R)</t>
  </si>
  <si>
    <t>(Attachment 5, line 50  Notes K, Q &amp; R)</t>
  </si>
  <si>
    <t>(Attachment 5, line 51)</t>
  </si>
  <si>
    <t xml:space="preserve">Attach 5, line 39, col (a) </t>
  </si>
  <si>
    <t xml:space="preserve">(Note M) Attach 5, line 39, col (b) </t>
  </si>
  <si>
    <t xml:space="preserve">Attach 5, line 39, col (c) </t>
  </si>
  <si>
    <t xml:space="preserve">Attach 5, line 39, col (d)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</si>
  <si>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</si>
  <si>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</si>
  <si>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</si>
  <si>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</si>
  <si>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</si>
  <si>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</si>
  <si>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</si>
  <si>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</si>
  <si>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Rate for Surcharges (Note A (3))</t>
  </si>
  <si>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</si>
  <si>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These depreciation rates will not change absent the appropriate filing at FERC.</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</si>
  <si>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</si>
  <si>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</si>
  <si>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</si>
  <si>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The source of the amounts from the Actuary Study supporting the numbers in Line 2 and 3 is -</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</si>
  <si>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</si>
  <si>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</si>
  <si>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Y</t>
  </si>
  <si>
    <t>Attachment 4, Line 31, Col. (h)  (Note Y)</t>
  </si>
  <si>
    <t>(line 4 * line 5)</t>
  </si>
  <si>
    <t>In the event there is a construction loan, line 42 will also include the interest and line 48 will also include the outstanding amounts associated with any short term construction financing, prior to the issuance of long term debt.</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</si>
  <si>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</si>
  <si>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Long Term Interest (117, sum of 62.c through 67.c, Note A)</t>
  </si>
  <si>
    <t>Long Term Debt balance will reflect the 13 month average of the balances, of which the 1st and 13th are found on page 112 lines 18.c &amp; d to 21.c &amp; d in the Form No. 1.  The cost is calculated by dividing line 42 by the Long Term Debt balance in line 48.</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</si>
  <si>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</si>
  <si>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Lake County and Porter County, Indiana Assets</t>
  </si>
  <si>
    <t xml:space="preserve">Less non Prorated Items </t>
  </si>
  <si>
    <t>Pull from FERC</t>
  </si>
  <si>
    <t>Line 17, Col H + (Lines 20 + 23)/2</t>
  </si>
  <si>
    <t xml:space="preserve"> Line 44, Col H + (Lines 47 + 50)/2</t>
  </si>
  <si>
    <t xml:space="preserve"> Line 71, Col H + (Lines 74 + 77)/2</t>
  </si>
  <si>
    <t>Line 98, Col H + (Lines 101 + 104)/2</t>
  </si>
  <si>
    <t>b3775.2</t>
  </si>
  <si>
    <t>s2509/s2631</t>
  </si>
  <si>
    <t>L6617/L6615/L97008 Rebuild/Reconductor</t>
  </si>
  <si>
    <t>L94507 Reconductor</t>
  </si>
  <si>
    <t>For  the 12 months ended 12/31/2024</t>
  </si>
  <si>
    <t>MidAtlantic Resiliency Link</t>
  </si>
  <si>
    <t>Year Ended December 31, 2024</t>
  </si>
  <si>
    <t>Actual 2024</t>
  </si>
  <si>
    <t>b3800.102</t>
  </si>
  <si>
    <r>
      <t>NextEra Energy Transmission MidAtlantic, Inc</t>
    </r>
    <r>
      <rPr>
        <sz val="10"/>
        <color rgb="FFFF0000"/>
        <rFont val="Times New Roman"/>
        <family val="1"/>
      </rPr>
      <t>.</t>
    </r>
  </si>
  <si>
    <t>NextEra Energy Transmission MidAtlantic,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</si>
</sst>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000"/>
    <numFmt numFmtId="282" formatCode="[&gt;=0]#,##0;[&lt;0]\(#,##0\)"/>
    <numFmt numFmtId="283" formatCode="#,##0.000000000000"/>
    <numFmt numFmtId="284" formatCode="0.000"/>
  </numFmts>
  <fonts count="17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12"/>
      <name val="Arial"/>
      <family val="2"/>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0"/>
      <color rgb="FFFF0000"/>
      <name val="Times New Roman"/>
      <family val="1"/>
    </font>
    <font>
      <sz val="8"/>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b/>
      <sz val="10"/>
      <color rgb="FF33CC33"/>
      <name val="Arial"/>
      <family val="2"/>
    </font>
    <font>
      <b/>
      <sz val="10"/>
      <color rgb="FFFF9900"/>
      <name val="Arial"/>
      <family val="2"/>
    </font>
    <font>
      <b/>
      <sz val="10"/>
      <color rgb="FFFF0000"/>
      <name val="Arial"/>
      <family val="2"/>
    </font>
    <font>
      <sz val="16"/>
      <name val="Arial"/>
      <family val="2"/>
    </font>
    <font>
      <b/>
      <sz val="16"/>
      <name val="Arial"/>
      <family val="2"/>
    </font>
    <font>
      <sz val="16"/>
      <name val="Arial Narrow"/>
      <family val="2"/>
    </font>
  </fonts>
  <fills count="90">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s>
  <borders count="48">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right/>
      <top/>
      <bottom style="medium">
        <color auto="1"/>
      </bottom>
      <diagonal/>
    </border>
  </borders>
  <cellStyleXfs count="612">
    <xf numFmtId="174" fontId="0" fillId="0" borderId="0" applyProtection="0"/>
    <xf numFmtId="0" fontId="14" fillId="0" borderId="0"/>
    <xf numFmtId="186" fontId="52" fillId="0" borderId="0" applyFont="0" applyFill="0" applyBorder="0" applyAlignment="0" applyProtection="0"/>
    <xf numFmtId="187" fontId="52" fillId="0" borderId="0" applyFont="0" applyFill="0" applyBorder="0" applyAlignment="0" applyProtection="0"/>
    <xf numFmtId="188" fontId="52"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1" fontId="52" fillId="0" borderId="0" applyFont="0" applyFill="0" applyBorder="0" applyAlignment="0" applyProtection="0"/>
    <xf numFmtId="0" fontId="22" fillId="0" borderId="0"/>
    <xf numFmtId="192" fontId="14" fillId="2" borderId="0" applyNumberFormat="0" applyFill="0" applyBorder="0" applyAlignment="0" applyProtection="0">
      <alignment horizontal="right" vertical="center"/>
    </xf>
    <xf numFmtId="192" fontId="46" fillId="0" borderId="0" applyNumberFormat="0" applyFill="0" applyBorder="0" applyAlignment="0" applyProtection="0"/>
    <xf numFmtId="0" fontId="14" fillId="0" borderId="1" applyNumberFormat="0" applyFont="0" applyFill="0" applyAlignment="0" applyProtection="0"/>
    <xf numFmtId="193" fontId="44" fillId="0" borderId="0" applyFont="0" applyFill="0" applyBorder="0" applyAlignment="0" applyProtection="0"/>
    <xf numFmtId="194" fontId="52" fillId="0" borderId="0" applyFont="0" applyFill="0" applyBorder="0" applyProtection="0">
      <alignment horizontal="left"/>
    </xf>
    <xf numFmtId="195" fontId="52" fillId="0" borderId="0" applyFont="0" applyFill="0" applyBorder="0" applyProtection="0">
      <alignment horizontal="left"/>
    </xf>
    <xf numFmtId="196" fontId="52" fillId="0" borderId="0" applyFont="0" applyFill="0" applyBorder="0" applyProtection="0">
      <alignment horizontal="left"/>
    </xf>
    <xf numFmtId="37" fontId="53" fillId="0" borderId="0" applyFont="0" applyFill="0" applyBorder="0" applyAlignment="0" applyProtection="0">
      <alignment vertical="center"/>
      <protection locked="0"/>
    </xf>
    <xf numFmtId="197" fontId="54" fillId="0" borderId="0" applyFont="0" applyFill="0" applyBorder="0" applyAlignment="0" applyProtection="0"/>
    <xf numFmtId="0" fontId="55" fillId="0" borderId="0"/>
    <xf numFmtId="0" fontId="55" fillId="0" borderId="0"/>
    <xf numFmtId="174" fontId="12" fillId="0" borderId="0" applyFill="0"/>
    <xf numFmtId="174" fontId="12" fillId="0" borderId="0">
      <alignment horizontal="center"/>
    </xf>
    <xf numFmtId="0" fontId="12" fillId="0" borderId="0" applyFill="0">
      <alignment horizontal="center"/>
    </xf>
    <xf numFmtId="174" fontId="13" fillId="0" borderId="2" applyFill="0"/>
    <xf numFmtId="0" fontId="14" fillId="0" borderId="0" applyFont="0" applyAlignment="0"/>
    <xf numFmtId="0" fontId="15" fillId="0" borderId="0" applyFill="0">
      <alignment vertical="top"/>
    </xf>
    <xf numFmtId="0" fontId="13" fillId="0" borderId="0" applyFill="0">
      <alignment horizontal="left" vertical="top"/>
    </xf>
    <xf numFmtId="174" fontId="16" fillId="0" borderId="3" applyFill="0"/>
    <xf numFmtId="0" fontId="14" fillId="0" borderId="0" applyNumberFormat="0" applyFont="0" applyAlignment="0"/>
    <xf numFmtId="0" fontId="15" fillId="0" borderId="0" applyFill="0">
      <alignment wrapText="1"/>
    </xf>
    <xf numFmtId="0" fontId="13" fillId="0" borderId="0" applyFill="0">
      <alignment horizontal="left" vertical="top" wrapText="1"/>
    </xf>
    <xf numFmtId="174" fontId="17" fillId="0" borderId="0" applyFill="0"/>
    <xf numFmtId="0" fontId="18" fillId="0" borderId="0" applyNumberFormat="0" applyFont="0" applyAlignment="0">
      <alignment horizontal="center"/>
    </xf>
    <xf numFmtId="0" fontId="19" fillId="0" borderId="0" applyFill="0">
      <alignment vertical="top" wrapText="1"/>
    </xf>
    <xf numFmtId="0" fontId="16" fillId="0" borderId="0" applyFill="0">
      <alignment horizontal="left" vertical="top" wrapText="1"/>
    </xf>
    <xf numFmtId="174" fontId="14" fillId="0" borderId="0" applyFill="0"/>
    <xf numFmtId="0" fontId="18" fillId="0" borderId="0" applyNumberFormat="0" applyFont="0" applyAlignment="0">
      <alignment horizontal="center"/>
    </xf>
    <xf numFmtId="0" fontId="20" fillId="0" borderId="0" applyFill="0">
      <alignment vertical="center" wrapText="1"/>
    </xf>
    <xf numFmtId="0" fontId="21" fillId="0" borderId="0">
      <alignment horizontal="left" vertical="center" wrapText="1"/>
    </xf>
    <xf numFmtId="174" fontId="22" fillId="0" borderId="0" applyFill="0"/>
    <xf numFmtId="0" fontId="18" fillId="0" borderId="0" applyNumberFormat="0" applyFont="0" applyAlignment="0">
      <alignment horizontal="center"/>
    </xf>
    <xf numFmtId="0" fontId="23" fillId="0" borderId="0" applyFill="0">
      <alignment horizontal="center" vertical="center" wrapText="1"/>
    </xf>
    <xf numFmtId="0" fontId="24" fillId="0" borderId="0" applyFill="0">
      <alignment horizontal="center" vertical="center" wrapText="1"/>
    </xf>
    <xf numFmtId="0" fontId="14" fillId="0" borderId="0" applyFill="0">
      <alignment horizontal="center" vertical="center" wrapText="1"/>
    </xf>
    <xf numFmtId="174" fontId="25" fillId="0" borderId="0" applyFill="0"/>
    <xf numFmtId="0" fontId="18"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4" fontId="28" fillId="0" borderId="0" applyFill="0"/>
    <xf numFmtId="0" fontId="18" fillId="0" borderId="0" applyNumberFormat="0" applyFont="0" applyAlignment="0">
      <alignment horizontal="center"/>
    </xf>
    <xf numFmtId="0" fontId="29" fillId="0" borderId="0">
      <alignment horizontal="center" wrapText="1"/>
    </xf>
    <xf numFmtId="0" fontId="25" fillId="0" borderId="0" applyFill="0">
      <alignment horizontal="center" wrapText="1"/>
    </xf>
    <xf numFmtId="180" fontId="56" fillId="0" borderId="0" applyFont="0" applyFill="0" applyBorder="0" applyAlignment="0" applyProtection="0">
      <protection locked="0"/>
    </xf>
    <xf numFmtId="198" fontId="56" fillId="0" borderId="0" applyFont="0" applyFill="0" applyBorder="0" applyAlignment="0" applyProtection="0">
      <protection locked="0"/>
    </xf>
    <xf numFmtId="39" fontId="14" fillId="0" borderId="0" applyFont="0" applyFill="0" applyBorder="0" applyAlignment="0" applyProtection="0"/>
    <xf numFmtId="199" fontId="57" fillId="0" borderId="0" applyFont="0" applyFill="0" applyBorder="0" applyAlignment="0" applyProtection="0"/>
    <xf numFmtId="183" fontId="54" fillId="0" borderId="0" applyFont="0" applyFill="0" applyBorder="0" applyAlignment="0" applyProtection="0"/>
    <xf numFmtId="0" fontId="14" fillId="0" borderId="1" applyNumberFormat="0" applyFont="0" applyFill="0" applyBorder="0" applyProtection="0">
      <alignment horizontal="centerContinuous" vertical="center"/>
    </xf>
    <xf numFmtId="0" fontId="38" fillId="0" borderId="0" applyFill="0" applyBorder="0" applyProtection="0">
      <alignment horizontal="center"/>
      <protection locked="0"/>
    </xf>
    <xf numFmtId="43" fontId="14" fillId="0" borderId="0" applyFont="0" applyFill="0" applyBorder="0" applyAlignment="0" applyProtection="0"/>
    <xf numFmtId="0" fontId="14"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41" fontId="14" fillId="0" borderId="0" applyFont="0" applyFill="0" applyBorder="0" applyAlignment="0" applyProtection="0"/>
    <xf numFmtId="200" fontId="52" fillId="0" borderId="0" applyFont="0" applyFill="0" applyBorder="0" applyAlignment="0" applyProtection="0"/>
    <xf numFmtId="201" fontId="52" fillId="0" borderId="0" applyFont="0" applyFill="0" applyBorder="0" applyAlignment="0" applyProtection="0"/>
    <xf numFmtId="202" fontId="52" fillId="0" borderId="0" applyFont="0" applyFill="0" applyBorder="0" applyAlignment="0" applyProtection="0"/>
    <xf numFmtId="203" fontId="50" fillId="0" borderId="0" applyFont="0" applyFill="0" applyBorder="0" applyAlignment="0" applyProtection="0"/>
    <xf numFmtId="204" fontId="59" fillId="0" borderId="0" applyFont="0" applyFill="0" applyBorder="0" applyAlignment="0" applyProtection="0"/>
    <xf numFmtId="205" fontId="59" fillId="0" borderId="0" applyFont="0" applyFill="0" applyBorder="0" applyAlignment="0" applyProtection="0"/>
    <xf numFmtId="206" fontId="17" fillId="0" borderId="0" applyFont="0" applyFill="0" applyBorder="0" applyAlignment="0" applyProtection="0">
      <protection locked="0"/>
    </xf>
    <xf numFmtId="43" fontId="10"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4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98" fillId="0" borderId="0" applyFont="0" applyFill="0" applyBorder="0" applyAlignment="0" applyProtection="0"/>
    <xf numFmtId="37" fontId="60" fillId="0" borderId="0" applyFill="0" applyBorder="0" applyAlignment="0" applyProtection="0"/>
    <xf numFmtId="3" fontId="14" fillId="0" borderId="0" applyFont="0" applyFill="0" applyBorder="0" applyAlignment="0" applyProtection="0"/>
    <xf numFmtId="0" fontId="13" fillId="0" borderId="0" applyFill="0" applyBorder="0" applyAlignment="0" applyProtection="0">
      <protection locked="0"/>
    </xf>
    <xf numFmtId="0" fontId="14" fillId="0" borderId="4"/>
    <xf numFmtId="44" fontId="14"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209" fontId="52" fillId="0" borderId="0" applyFont="0" applyFill="0" applyBorder="0" applyAlignment="0" applyProtection="0"/>
    <xf numFmtId="210" fontId="59" fillId="0" borderId="0" applyFont="0" applyFill="0" applyBorder="0" applyAlignment="0" applyProtection="0"/>
    <xf numFmtId="211" fontId="59" fillId="0" borderId="0" applyFont="0" applyFill="0" applyBorder="0" applyAlignment="0" applyProtection="0"/>
    <xf numFmtId="212" fontId="59" fillId="0" borderId="0" applyFont="0" applyFill="0" applyBorder="0" applyAlignment="0" applyProtection="0"/>
    <xf numFmtId="213" fontId="17" fillId="0" borderId="0" applyFont="0" applyFill="0" applyBorder="0" applyAlignment="0" applyProtection="0">
      <protection locked="0"/>
    </xf>
    <xf numFmtId="44" fontId="24" fillId="0" borderId="0" applyFont="0" applyFill="0" applyBorder="0" applyAlignment="0" applyProtection="0"/>
    <xf numFmtId="44" fontId="14" fillId="0" borderId="0" applyFont="0" applyFill="0" applyBorder="0" applyAlignment="0" applyProtection="0"/>
    <xf numFmtId="44" fontId="4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5" fontId="60" fillId="0" borderId="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214" fontId="54" fillId="0" borderId="0" applyFont="0" applyFill="0" applyBorder="0" applyAlignment="0" applyProtection="0"/>
    <xf numFmtId="182" fontId="14" fillId="0" borderId="0" applyFont="0" applyFill="0" applyBorder="0" applyAlignment="0" applyProtection="0"/>
    <xf numFmtId="215" fontId="56" fillId="0" borderId="0" applyFont="0" applyFill="0" applyBorder="0" applyAlignment="0" applyProtection="0">
      <protection locked="0"/>
    </xf>
    <xf numFmtId="7" fontId="12" fillId="0" borderId="0" applyFont="0" applyFill="0" applyBorder="0" applyAlignment="0" applyProtection="0"/>
    <xf numFmtId="216" fontId="57" fillId="0" borderId="0" applyFont="0" applyFill="0" applyBorder="0" applyAlignment="0" applyProtection="0"/>
    <xf numFmtId="181" fontId="61" fillId="0" borderId="0" applyFont="0" applyFill="0" applyBorder="0" applyAlignment="0" applyProtection="0"/>
    <xf numFmtId="0" fontId="62" fillId="3" borderId="5" applyNumberFormat="0" applyFont="0" applyFill="0" applyAlignment="0" applyProtection="0">
      <alignment horizontal="left" indent="1"/>
    </xf>
    <xf numFmtId="14" fontId="14" fillId="0" borderId="0" applyFont="0" applyFill="0" applyBorder="0" applyAlignment="0" applyProtection="0"/>
    <xf numFmtId="217" fontId="52" fillId="0" borderId="0" applyFont="0" applyFill="0" applyBorder="0" applyProtection="0"/>
    <xf numFmtId="218" fontId="52" fillId="0" borderId="0" applyFont="0" applyFill="0" applyBorder="0" applyProtection="0"/>
    <xf numFmtId="219" fontId="52" fillId="0" borderId="0" applyFont="0" applyFill="0" applyBorder="0" applyAlignment="0" applyProtection="0"/>
    <xf numFmtId="220" fontId="52" fillId="0" borderId="0" applyFont="0" applyFill="0" applyBorder="0" applyAlignment="0" applyProtection="0"/>
    <xf numFmtId="221" fontId="52" fillId="0" borderId="0" applyFont="0" applyFill="0" applyBorder="0" applyAlignment="0" applyProtection="0"/>
    <xf numFmtId="222" fontId="63" fillId="0" borderId="0" applyFont="0" applyFill="0" applyBorder="0" applyAlignment="0" applyProtection="0"/>
    <xf numFmtId="5" fontId="64" fillId="0" borderId="0" applyBorder="0"/>
    <xf numFmtId="182" fontId="64" fillId="0" borderId="0" applyBorder="0"/>
    <xf numFmtId="7" fontId="64" fillId="0" borderId="0" applyBorder="0"/>
    <xf numFmtId="37" fontId="64" fillId="0" borderId="0" applyBorder="0"/>
    <xf numFmtId="180" fontId="64" fillId="0" borderId="0" applyBorder="0"/>
    <xf numFmtId="223" fontId="64" fillId="0" borderId="0" applyBorder="0"/>
    <xf numFmtId="39" fontId="64" fillId="0" borderId="0" applyBorder="0"/>
    <xf numFmtId="224" fontId="64" fillId="0" borderId="0" applyBorder="0"/>
    <xf numFmtId="7" fontId="14" fillId="0" borderId="0" applyFont="0" applyFill="0" applyBorder="0" applyAlignment="0" applyProtection="0"/>
    <xf numFmtId="225" fontId="54" fillId="0" borderId="0" applyFont="0" applyFill="0" applyBorder="0" applyAlignment="0" applyProtection="0"/>
    <xf numFmtId="226" fontId="54" fillId="0" borderId="0" applyFont="0" applyFill="0" applyAlignment="0" applyProtection="0"/>
    <xf numFmtId="225" fontId="54" fillId="0" borderId="0" applyFont="0" applyFill="0" applyBorder="0" applyAlignment="0" applyProtection="0"/>
    <xf numFmtId="227" fontId="12" fillId="0" borderId="0" applyFont="0" applyFill="0" applyBorder="0" applyAlignment="0" applyProtection="0"/>
    <xf numFmtId="2" fontId="14" fillId="0" borderId="0" applyFont="0" applyFill="0" applyBorder="0" applyAlignment="0" applyProtection="0"/>
    <xf numFmtId="0" fontId="65" fillId="0" borderId="0"/>
    <xf numFmtId="180" fontId="66" fillId="0" borderId="0" applyNumberFormat="0" applyFill="0" applyBorder="0" applyAlignment="0" applyProtection="0"/>
    <xf numFmtId="0" fontId="12" fillId="0" borderId="0" applyFont="0" applyFill="0" applyBorder="0" applyAlignment="0" applyProtection="0"/>
    <xf numFmtId="0" fontId="52" fillId="0" borderId="0" applyFont="0" applyFill="0" applyBorder="0" applyProtection="0">
      <alignment horizontal="center" wrapText="1"/>
    </xf>
    <xf numFmtId="228" fontId="52" fillId="0" borderId="0" applyFont="0" applyFill="0" applyBorder="0" applyProtection="0">
      <alignment horizontal="right"/>
    </xf>
    <xf numFmtId="0" fontId="66" fillId="0" borderId="0" applyNumberFormat="0" applyFill="0" applyBorder="0" applyAlignment="0" applyProtection="0"/>
    <xf numFmtId="0" fontId="67" fillId="4" borderId="0" applyNumberFormat="0" applyFill="0" applyBorder="0" applyAlignment="0" applyProtection="0"/>
    <xf numFmtId="0" fontId="16" fillId="0" borderId="6" applyNumberFormat="0" applyAlignment="0" applyProtection="0">
      <alignment horizontal="left" vertical="center"/>
    </xf>
    <xf numFmtId="0" fontId="16" fillId="0" borderId="7">
      <alignment horizontal="left" vertical="center"/>
    </xf>
    <xf numFmtId="14" fontId="39" fillId="5" borderId="8">
      <alignment horizontal="center" vertical="center" wrapText="1"/>
    </xf>
    <xf numFmtId="0" fontId="30" fillId="0" borderId="0" applyFont="0" applyFill="0" applyBorder="0" applyAlignment="0" applyProtection="0"/>
    <xf numFmtId="0" fontId="31" fillId="0" borderId="0" applyFont="0" applyFill="0" applyBorder="0" applyAlignment="0" applyProtection="0"/>
    <xf numFmtId="0" fontId="16" fillId="0" borderId="0" applyFont="0" applyFill="0" applyBorder="0" applyAlignment="0" applyProtection="0"/>
    <xf numFmtId="0" fontId="38" fillId="0" borderId="0" applyFill="0" applyAlignment="0" applyProtection="0">
      <protection locked="0"/>
    </xf>
    <xf numFmtId="0" fontId="38" fillId="0" borderId="1" applyFill="0" applyAlignment="0" applyProtection="0">
      <protection locked="0"/>
    </xf>
    <xf numFmtId="0" fontId="32" fillId="0" borderId="8"/>
    <xf numFmtId="0" fontId="33" fillId="0" borderId="0"/>
    <xf numFmtId="0" fontId="68" fillId="0" borderId="1" applyNumberFormat="0" applyFill="0" applyAlignment="0" applyProtection="0"/>
    <xf numFmtId="0" fontId="63" fillId="6" borderId="0" applyNumberFormat="0" applyFont="0" applyBorder="0" applyAlignment="0" applyProtection="0"/>
    <xf numFmtId="0" fontId="69" fillId="0" borderId="0" applyNumberFormat="0" applyFill="0" applyBorder="0" applyAlignment="0" applyProtection="0">
      <alignment vertical="top"/>
      <protection locked="0"/>
    </xf>
    <xf numFmtId="0" fontId="49" fillId="7" borderId="9" applyNumberFormat="0" applyAlignment="0" applyProtection="0"/>
    <xf numFmtId="229" fontId="52" fillId="0" borderId="0" applyFont="0" applyFill="0" applyBorder="0" applyProtection="0">
      <alignment horizontal="left"/>
    </xf>
    <xf numFmtId="230" fontId="52" fillId="0" borderId="0" applyFont="0" applyFill="0" applyBorder="0" applyProtection="0">
      <alignment horizontal="left"/>
    </xf>
    <xf numFmtId="231" fontId="52" fillId="0" borderId="0" applyFont="0" applyFill="0" applyBorder="0" applyProtection="0">
      <alignment horizontal="left"/>
    </xf>
    <xf numFmtId="232" fontId="52" fillId="0" borderId="0" applyFont="0" applyFill="0" applyBorder="0" applyProtection="0">
      <alignment horizontal="left"/>
    </xf>
    <xf numFmtId="10" fontId="12" fillId="8" borderId="9" applyNumberFormat="0" applyBorder="0" applyAlignment="0" applyProtection="0"/>
    <xf numFmtId="5" fontId="70" fillId="0" borderId="0" applyBorder="0"/>
    <xf numFmtId="182" fontId="70" fillId="0" borderId="0" applyBorder="0"/>
    <xf numFmtId="7" fontId="70" fillId="0" borderId="0" applyBorder="0"/>
    <xf numFmtId="37" fontId="70" fillId="0" borderId="0" applyBorder="0"/>
    <xf numFmtId="180" fontId="70" fillId="0" borderId="0" applyBorder="0"/>
    <xf numFmtId="223" fontId="70" fillId="0" borderId="0" applyBorder="0"/>
    <xf numFmtId="39" fontId="70" fillId="0" borderId="0" applyBorder="0"/>
    <xf numFmtId="224" fontId="70" fillId="0" borderId="0" applyBorder="0"/>
    <xf numFmtId="0" fontId="63" fillId="0" borderId="10" applyNumberFormat="0" applyFont="0" applyFill="0" applyAlignment="0" applyProtection="0"/>
    <xf numFmtId="0" fontId="71" fillId="0" borderId="0"/>
    <xf numFmtId="0" fontId="12" fillId="9" borderId="0"/>
    <xf numFmtId="233" fontId="14" fillId="0" borderId="0" applyFont="0" applyFill="0" applyBorder="0" applyAlignment="0" applyProtection="0"/>
    <xf numFmtId="234" fontId="14" fillId="0" borderId="0" applyFont="0" applyFill="0" applyBorder="0" applyAlignment="0" applyProtection="0"/>
    <xf numFmtId="235" fontId="14" fillId="0" borderId="0" applyFont="0" applyFill="0" applyBorder="0" applyAlignment="0" applyProtection="0"/>
    <xf numFmtId="236" fontId="14" fillId="0" borderId="0" applyFont="0" applyFill="0" applyBorder="0" applyAlignment="0" applyProtection="0"/>
    <xf numFmtId="0" fontId="14" fillId="0" borderId="0" applyFont="0" applyFill="0" applyBorder="0" applyAlignment="0" applyProtection="0">
      <alignment horizontal="right"/>
    </xf>
    <xf numFmtId="237" fontId="14" fillId="0" borderId="0" applyFont="0" applyFill="0" applyBorder="0" applyAlignment="0" applyProtection="0"/>
    <xf numFmtId="37" fontId="72" fillId="0" borderId="0"/>
    <xf numFmtId="0" fontId="54" fillId="0" borderId="0"/>
    <xf numFmtId="0" fontId="101" fillId="0" borderId="0"/>
    <xf numFmtId="7" fontId="99" fillId="0" borderId="0"/>
    <xf numFmtId="0" fontId="14" fillId="0" borderId="0"/>
    <xf numFmtId="0" fontId="50" fillId="0" borderId="0"/>
    <xf numFmtId="0" fontId="24" fillId="0" borderId="0"/>
    <xf numFmtId="0" fontId="14" fillId="0" borderId="0"/>
    <xf numFmtId="0" fontId="14" fillId="0" borderId="0"/>
    <xf numFmtId="0" fontId="48" fillId="0" borderId="0"/>
    <xf numFmtId="0" fontId="14" fillId="0" borderId="0"/>
    <xf numFmtId="0" fontId="14" fillId="0" borderId="0"/>
    <xf numFmtId="0" fontId="14"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174" fontId="34" fillId="0" borderId="0" applyProtection="0"/>
    <xf numFmtId="0" fontId="101" fillId="0" borderId="0"/>
    <xf numFmtId="0" fontId="101" fillId="0" borderId="0"/>
    <xf numFmtId="0" fontId="101" fillId="0" borderId="0"/>
    <xf numFmtId="0" fontId="101" fillId="0" borderId="0"/>
    <xf numFmtId="0" fontId="34" fillId="0" borderId="0" applyProtection="0"/>
    <xf numFmtId="174" fontId="34" fillId="0" borderId="0" applyProtection="0"/>
    <xf numFmtId="174" fontId="34" fillId="0" borderId="0" applyProtection="0"/>
    <xf numFmtId="174" fontId="34" fillId="0" borderId="0" applyProtection="0"/>
    <xf numFmtId="0" fontId="14" fillId="0" borderId="0"/>
    <xf numFmtId="174" fontId="34" fillId="0" borderId="0" applyProtection="0"/>
    <xf numFmtId="0" fontId="14" fillId="0" borderId="0"/>
    <xf numFmtId="0" fontId="44" fillId="10" borderId="0" applyNumberFormat="0" applyFont="0" applyBorder="0" applyAlignment="0"/>
    <xf numFmtId="238" fontId="14" fillId="0" borderId="0" applyFont="0" applyFill="0" applyBorder="0" applyAlignment="0" applyProtection="0"/>
    <xf numFmtId="239" fontId="73" fillId="0" borderId="0"/>
    <xf numFmtId="238" fontId="14" fillId="0" borderId="0" applyFont="0" applyFill="0" applyBorder="0" applyAlignment="0" applyProtection="0"/>
    <xf numFmtId="238" fontId="14" fillId="0" borderId="0" applyFont="0" applyFill="0" applyBorder="0" applyAlignment="0" applyProtection="0"/>
    <xf numFmtId="238" fontId="14" fillId="0" borderId="0" applyFont="0" applyFill="0" applyBorder="0" applyAlignment="0" applyProtection="0"/>
    <xf numFmtId="240" fontId="14" fillId="0" borderId="0"/>
    <xf numFmtId="241" fontId="54" fillId="0" borderId="0"/>
    <xf numFmtId="241" fontId="54" fillId="0" borderId="0"/>
    <xf numFmtId="239" fontId="73" fillId="0" borderId="0"/>
    <xf numFmtId="0" fontId="54" fillId="0" borderId="0"/>
    <xf numFmtId="239" fontId="60" fillId="0" borderId="0"/>
    <xf numFmtId="240" fontId="14" fillId="0" borderId="0"/>
    <xf numFmtId="241" fontId="54" fillId="0" borderId="0"/>
    <xf numFmtId="241" fontId="54" fillId="0" borderId="0"/>
    <xf numFmtId="0" fontId="54" fillId="0" borderId="0"/>
    <xf numFmtId="0" fontId="54" fillId="0" borderId="0"/>
    <xf numFmtId="242" fontId="54" fillId="0" borderId="0"/>
    <xf numFmtId="170" fontId="54" fillId="0" borderId="0"/>
    <xf numFmtId="243" fontId="54" fillId="0" borderId="0"/>
    <xf numFmtId="242" fontId="54" fillId="0" borderId="0"/>
    <xf numFmtId="170" fontId="54" fillId="0" borderId="0"/>
    <xf numFmtId="244" fontId="54" fillId="0" borderId="0"/>
    <xf numFmtId="244" fontId="54" fillId="0" borderId="0"/>
    <xf numFmtId="178" fontId="54" fillId="0" borderId="0"/>
    <xf numFmtId="243" fontId="54" fillId="0" borderId="0"/>
    <xf numFmtId="169" fontId="54" fillId="0" borderId="0"/>
    <xf numFmtId="178" fontId="54" fillId="0" borderId="0"/>
    <xf numFmtId="178" fontId="54" fillId="0" borderId="0"/>
    <xf numFmtId="0" fontId="54" fillId="0" borderId="0"/>
    <xf numFmtId="238" fontId="14" fillId="0" borderId="0" applyFont="0" applyFill="0" applyBorder="0" applyAlignment="0" applyProtection="0"/>
    <xf numFmtId="238" fontId="14" fillId="0" borderId="0" applyFont="0" applyFill="0" applyBorder="0" applyAlignment="0" applyProtection="0"/>
    <xf numFmtId="238" fontId="14" fillId="0" borderId="0" applyFont="0" applyFill="0" applyBorder="0" applyAlignment="0" applyProtection="0"/>
    <xf numFmtId="239" fontId="73" fillId="0" borderId="0"/>
    <xf numFmtId="239" fontId="73" fillId="0" borderId="0"/>
    <xf numFmtId="238" fontId="14" fillId="0" borderId="0" applyFont="0" applyFill="0" applyBorder="0" applyAlignment="0" applyProtection="0"/>
    <xf numFmtId="239" fontId="73" fillId="0" borderId="0"/>
    <xf numFmtId="239" fontId="73" fillId="0" borderId="0"/>
    <xf numFmtId="242" fontId="54" fillId="0" borderId="0"/>
    <xf numFmtId="170" fontId="54" fillId="0" borderId="0"/>
    <xf numFmtId="243" fontId="54" fillId="0" borderId="0"/>
    <xf numFmtId="242" fontId="54" fillId="0" borderId="0"/>
    <xf numFmtId="170" fontId="54" fillId="0" borderId="0"/>
    <xf numFmtId="244" fontId="54" fillId="0" borderId="0"/>
    <xf numFmtId="244" fontId="54" fillId="0" borderId="0"/>
    <xf numFmtId="178" fontId="54" fillId="0" borderId="0"/>
    <xf numFmtId="243" fontId="54" fillId="0" borderId="0"/>
    <xf numFmtId="169" fontId="54" fillId="0" borderId="0"/>
    <xf numFmtId="178" fontId="54" fillId="0" borderId="0"/>
    <xf numFmtId="178" fontId="54" fillId="0" borderId="0"/>
    <xf numFmtId="245" fontId="22" fillId="11" borderId="0" applyFont="0" applyFill="0" applyBorder="0" applyAlignment="0" applyProtection="0"/>
    <xf numFmtId="246" fontId="22" fillId="11" borderId="0" applyFont="0" applyFill="0" applyBorder="0" applyAlignment="0" applyProtection="0"/>
    <xf numFmtId="247" fontId="14" fillId="0" borderId="0" applyFont="0" applyFill="0" applyBorder="0" applyAlignment="0" applyProtection="0"/>
    <xf numFmtId="9" fontId="14" fillId="0" borderId="0" applyFont="0" applyFill="0" applyBorder="0" applyAlignment="0" applyProtection="0"/>
    <xf numFmtId="248" fontId="59" fillId="0" borderId="0" applyFont="0" applyFill="0" applyBorder="0" applyAlignment="0" applyProtection="0"/>
    <xf numFmtId="249" fontId="50" fillId="0" borderId="0" applyFont="0" applyFill="0" applyBorder="0" applyAlignment="0" applyProtection="0"/>
    <xf numFmtId="250" fontId="14" fillId="0" borderId="0" applyFont="0" applyFill="0" applyBorder="0" applyAlignment="0" applyProtection="0"/>
    <xf numFmtId="251" fontId="52" fillId="0" borderId="0" applyFont="0" applyFill="0" applyBorder="0" applyAlignment="0" applyProtection="0"/>
    <xf numFmtId="252" fontId="52" fillId="0" borderId="0" applyFont="0" applyFill="0" applyBorder="0" applyAlignment="0" applyProtection="0"/>
    <xf numFmtId="253" fontId="52" fillId="0" borderId="0" applyFont="0" applyFill="0" applyBorder="0" applyAlignment="0" applyProtection="0"/>
    <xf numFmtId="254" fontId="52" fillId="0" borderId="0" applyFont="0" applyFill="0" applyBorder="0" applyAlignment="0" applyProtection="0"/>
    <xf numFmtId="255" fontId="59" fillId="0" borderId="0" applyFont="0" applyFill="0" applyBorder="0" applyAlignment="0" applyProtection="0"/>
    <xf numFmtId="256" fontId="50" fillId="0" borderId="0" applyFont="0" applyFill="0" applyBorder="0" applyAlignment="0" applyProtection="0"/>
    <xf numFmtId="257" fontId="59" fillId="0" borderId="0" applyFont="0" applyFill="0" applyBorder="0" applyAlignment="0" applyProtection="0"/>
    <xf numFmtId="258" fontId="50" fillId="0" borderId="0" applyFont="0" applyFill="0" applyBorder="0" applyAlignment="0" applyProtection="0"/>
    <xf numFmtId="259" fontId="59" fillId="0" borderId="0" applyFont="0" applyFill="0" applyBorder="0" applyAlignment="0" applyProtection="0"/>
    <xf numFmtId="260" fontId="50" fillId="0" borderId="0" applyFont="0" applyFill="0" applyBorder="0" applyAlignment="0" applyProtection="0"/>
    <xf numFmtId="261" fontId="17" fillId="0" borderId="0" applyFont="0" applyFill="0" applyBorder="0" applyAlignment="0" applyProtection="0">
      <protection locked="0"/>
    </xf>
    <xf numFmtId="262" fontId="50" fillId="0" borderId="0" applyFont="0" applyFill="0" applyBorder="0" applyAlignment="0" applyProtection="0"/>
    <xf numFmtId="9" fontId="24" fillId="0" borderId="0" applyFont="0" applyFill="0" applyBorder="0" applyAlignment="0" applyProtection="0"/>
    <xf numFmtId="9" fontId="14" fillId="0" borderId="0" applyFont="0" applyFill="0" applyBorder="0" applyAlignment="0" applyProtection="0"/>
    <xf numFmtId="9" fontId="4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192" fontId="60" fillId="0" borderId="0" applyFill="0" applyBorder="0" applyAlignment="0" applyProtection="0"/>
    <xf numFmtId="9" fontId="64" fillId="0" borderId="0" applyBorder="0"/>
    <xf numFmtId="171" fontId="64" fillId="0" borderId="0" applyBorder="0"/>
    <xf numFmtId="10" fontId="64" fillId="0" borderId="0" applyBorder="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8">
      <alignment horizontal="center"/>
    </xf>
    <xf numFmtId="3" fontId="35" fillId="0" borderId="0" applyFont="0" applyFill="0" applyBorder="0" applyAlignment="0" applyProtection="0"/>
    <xf numFmtId="0" fontId="35" fillId="12" borderId="0" applyNumberFormat="0" applyFont="0" applyBorder="0" applyAlignment="0" applyProtection="0"/>
    <xf numFmtId="3" fontId="14" fillId="0" borderId="0">
      <alignment horizontal="right" vertical="top"/>
    </xf>
    <xf numFmtId="41" fontId="21" fillId="9" borderId="11" applyFill="0"/>
    <xf numFmtId="0" fontId="37" fillId="0" borderId="0">
      <alignment horizontal="left" indent="7"/>
    </xf>
    <xf numFmtId="41" fontId="21" fillId="0" borderId="11" applyFill="0">
      <alignment horizontal="left" indent="2"/>
    </xf>
    <xf numFmtId="174" fontId="38" fillId="0" borderId="1" applyFill="0">
      <alignment horizontal="right"/>
    </xf>
    <xf numFmtId="0" fontId="39" fillId="0" borderId="9" applyNumberFormat="0" applyFont="0" applyBorder="0">
      <alignment horizontal="right"/>
    </xf>
    <xf numFmtId="0" fontId="40" fillId="0" borderId="0" applyFill="0"/>
    <xf numFmtId="0" fontId="16" fillId="0" borderId="0" applyFill="0"/>
    <xf numFmtId="4" fontId="38" fillId="0" borderId="1" applyFill="0"/>
    <xf numFmtId="0" fontId="14" fillId="0" borderId="0" applyNumberFormat="0" applyFont="0" applyBorder="0" applyAlignment="0"/>
    <xf numFmtId="0" fontId="19" fillId="0" borderId="0" applyFill="0">
      <alignment horizontal="left" indent="1"/>
    </xf>
    <xf numFmtId="0" fontId="41" fillId="0" borderId="0" applyFill="0">
      <alignment horizontal="left" indent="1"/>
    </xf>
    <xf numFmtId="4" fontId="22" fillId="0" borderId="0" applyFill="0"/>
    <xf numFmtId="0" fontId="14" fillId="0" borderId="0" applyNumberFormat="0" applyFont="0" applyFill="0" applyBorder="0" applyAlignment="0"/>
    <xf numFmtId="0" fontId="19" fillId="0" borderId="0" applyFill="0">
      <alignment horizontal="left" indent="2"/>
    </xf>
    <xf numFmtId="0" fontId="16" fillId="0" borderId="0" applyFill="0">
      <alignment horizontal="left" indent="2"/>
    </xf>
    <xf numFmtId="4" fontId="22" fillId="0" borderId="0" applyFill="0"/>
    <xf numFmtId="0" fontId="14" fillId="0" borderId="0" applyNumberFormat="0" applyFont="0" applyBorder="0" applyAlignment="0"/>
    <xf numFmtId="0" fontId="42" fillId="0" borderId="0">
      <alignment horizontal="left" indent="3"/>
    </xf>
    <xf numFmtId="0" fontId="43" fillId="0" borderId="0" applyFill="0">
      <alignment horizontal="left" indent="3"/>
    </xf>
    <xf numFmtId="4" fontId="22" fillId="0" borderId="0" applyFill="0"/>
    <xf numFmtId="0" fontId="14" fillId="0" borderId="0" applyNumberFormat="0" applyFont="0" applyBorder="0" applyAlignment="0"/>
    <xf numFmtId="0" fontId="23" fillId="0" borderId="0">
      <alignment horizontal="left" indent="4"/>
    </xf>
    <xf numFmtId="0" fontId="24" fillId="0" borderId="0" applyFill="0">
      <alignment horizontal="left" indent="4"/>
    </xf>
    <xf numFmtId="0" fontId="14" fillId="0" borderId="0" applyFill="0">
      <alignment horizontal="left" indent="4"/>
    </xf>
    <xf numFmtId="4" fontId="25" fillId="0" borderId="0" applyFill="0"/>
    <xf numFmtId="0" fontId="14" fillId="0" borderId="0" applyNumberFormat="0" applyFont="0" applyBorder="0" applyAlignment="0"/>
    <xf numFmtId="0" fontId="26" fillId="0" borderId="0">
      <alignment horizontal="left" indent="5"/>
    </xf>
    <xf numFmtId="0" fontId="27" fillId="0" borderId="0" applyFill="0">
      <alignment horizontal="left" indent="5"/>
    </xf>
    <xf numFmtId="4" fontId="28" fillId="0" borderId="0" applyFill="0"/>
    <xf numFmtId="0" fontId="14" fillId="0" borderId="0" applyNumberFormat="0" applyFont="0" applyFill="0" applyBorder="0" applyAlignment="0"/>
    <xf numFmtId="0" fontId="29" fillId="0" borderId="0" applyFill="0">
      <alignment horizontal="left" indent="6"/>
    </xf>
    <xf numFmtId="0" fontId="25" fillId="0" borderId="0" applyFill="0">
      <alignment horizontal="left" indent="6"/>
    </xf>
    <xf numFmtId="0" fontId="63" fillId="0" borderId="12" applyNumberFormat="0" applyFont="0" applyFill="0" applyAlignment="0" applyProtection="0"/>
    <xf numFmtId="0" fontId="74" fillId="0" borderId="0" applyNumberFormat="0" applyFill="0" applyBorder="0" applyAlignment="0" applyProtection="0"/>
    <xf numFmtId="0" fontId="75" fillId="0" borderId="0"/>
    <xf numFmtId="0" fontId="75" fillId="0" borderId="0"/>
    <xf numFmtId="0" fontId="51" fillId="0" borderId="8">
      <alignment horizontal="right"/>
    </xf>
    <xf numFmtId="0" fontId="13" fillId="13" borderId="0"/>
    <xf numFmtId="263" fontId="61" fillId="0" borderId="0">
      <alignment horizontal="center"/>
    </xf>
    <xf numFmtId="264" fontId="76" fillId="0" borderId="0">
      <alignment horizontal="center"/>
    </xf>
    <xf numFmtId="0" fontId="77" fillId="0" borderId="0" applyNumberFormat="0" applyFill="0" applyBorder="0" applyAlignment="0" applyProtection="0"/>
    <xf numFmtId="0" fontId="78" fillId="0" borderId="0" applyNumberFormat="0" applyBorder="0" applyAlignment="0"/>
    <xf numFmtId="0" fontId="47" fillId="0" borderId="0" applyNumberFormat="0" applyBorder="0" applyAlignment="0"/>
    <xf numFmtId="0" fontId="14" fillId="9" borderId="4" applyNumberFormat="0" applyFont="0" applyAlignment="0"/>
    <xf numFmtId="0" fontId="63" fillId="3" borderId="0" applyNumberFormat="0" applyFont="0" applyBorder="0" applyAlignment="0" applyProtection="0"/>
    <xf numFmtId="245" fontId="79" fillId="0" borderId="7" applyNumberFormat="0" applyFont="0" applyFill="0" applyAlignment="0" applyProtection="0"/>
    <xf numFmtId="0" fontId="45" fillId="0" borderId="0" applyFill="0" applyBorder="0" applyProtection="0">
      <alignment horizontal="left" vertical="top"/>
    </xf>
    <xf numFmtId="0" fontId="80" fillId="0" borderId="0" applyAlignment="0">
      <alignment horizontal="centerContinuous"/>
    </xf>
    <xf numFmtId="0" fontId="14" fillId="0" borderId="3" applyNumberFormat="0" applyFont="0" applyFill="0" applyAlignment="0" applyProtection="0"/>
    <xf numFmtId="0" fontId="14" fillId="0" borderId="0" applyFont="0" applyFill="0" applyBorder="0" applyAlignment="0" applyProtection="0"/>
    <xf numFmtId="0" fontId="81" fillId="0" borderId="0" applyNumberFormat="0" applyFill="0" applyBorder="0" applyAlignment="0" applyProtection="0"/>
    <xf numFmtId="265" fontId="50" fillId="0" borderId="0" applyFont="0" applyFill="0" applyBorder="0" applyAlignment="0" applyProtection="0"/>
    <xf numFmtId="266" fontId="50" fillId="0" borderId="0" applyFont="0" applyFill="0" applyBorder="0" applyAlignment="0" applyProtection="0"/>
    <xf numFmtId="267" fontId="50" fillId="0" borderId="0" applyFont="0" applyFill="0" applyBorder="0" applyAlignment="0" applyProtection="0"/>
    <xf numFmtId="268" fontId="50" fillId="0" borderId="0" applyFont="0" applyFill="0" applyBorder="0" applyAlignment="0" applyProtection="0"/>
    <xf numFmtId="269" fontId="50" fillId="0" borderId="0" applyFont="0" applyFill="0" applyBorder="0" applyAlignment="0" applyProtection="0"/>
    <xf numFmtId="270" fontId="50" fillId="0" borderId="0" applyFont="0" applyFill="0" applyBorder="0" applyAlignment="0" applyProtection="0"/>
    <xf numFmtId="271" fontId="50" fillId="0" borderId="0" applyFont="0" applyFill="0" applyBorder="0" applyAlignment="0" applyProtection="0"/>
    <xf numFmtId="272" fontId="50" fillId="0" borderId="0" applyFont="0" applyFill="0" applyBorder="0" applyAlignment="0" applyProtection="0"/>
    <xf numFmtId="273" fontId="82" fillId="3" borderId="13" applyFont="0" applyFill="0" applyBorder="0" applyAlignment="0" applyProtection="0"/>
    <xf numFmtId="273" fontId="54" fillId="0" borderId="0" applyFont="0" applyFill="0" applyBorder="0" applyAlignment="0" applyProtection="0"/>
    <xf numFmtId="274" fontId="57" fillId="0" borderId="0" applyFont="0" applyFill="0" applyBorder="0" applyAlignment="0" applyProtection="0"/>
    <xf numFmtId="275" fontId="61" fillId="0" borderId="7" applyFont="0" applyFill="0" applyBorder="0" applyAlignment="0" applyProtection="0">
      <alignment horizontal="right"/>
      <protection locked="0"/>
    </xf>
    <xf numFmtId="43" fontId="10" fillId="0" borderId="0" applyFont="0" applyFill="0" applyBorder="0" applyAlignment="0" applyProtection="0"/>
    <xf numFmtId="43" fontId="7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108" fillId="0" borderId="0"/>
    <xf numFmtId="0" fontId="7" fillId="0" borderId="0"/>
    <xf numFmtId="43" fontId="7" fillId="0" borderId="0" applyFont="0" applyFill="0" applyBorder="0" applyAlignment="0" applyProtection="0"/>
    <xf numFmtId="0" fontId="14" fillId="0" borderId="0"/>
    <xf numFmtId="174" fontId="34" fillId="0" borderId="0" applyProtection="0"/>
    <xf numFmtId="0" fontId="6" fillId="0" borderId="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22" borderId="0" applyNumberFormat="0" applyBorder="0" applyAlignment="0" applyProtection="0"/>
    <xf numFmtId="0" fontId="115" fillId="23" borderId="0" applyNumberFormat="0" applyBorder="0" applyAlignment="0" applyProtection="0"/>
    <xf numFmtId="0" fontId="115" fillId="24" borderId="0" applyNumberFormat="0" applyBorder="0" applyAlignment="0" applyProtection="0"/>
    <xf numFmtId="0" fontId="115" fillId="25" borderId="0" applyNumberFormat="0" applyBorder="0" applyAlignment="0" applyProtection="0"/>
    <xf numFmtId="0" fontId="115" fillId="26" borderId="0" applyNumberFormat="0" applyBorder="0" applyAlignment="0" applyProtection="0"/>
    <xf numFmtId="0" fontId="115" fillId="27" borderId="0" applyNumberFormat="0" applyBorder="0" applyAlignment="0" applyProtection="0"/>
    <xf numFmtId="0" fontId="115" fillId="28" borderId="0" applyNumberFormat="0" applyBorder="0" applyAlignment="0" applyProtection="0"/>
    <xf numFmtId="0" fontId="115" fillId="29" borderId="0" applyNumberFormat="0" applyBorder="0" applyAlignment="0" applyProtection="0"/>
    <xf numFmtId="0" fontId="115" fillId="30" borderId="0" applyNumberFormat="0" applyBorder="0" applyAlignment="0" applyProtection="0"/>
    <xf numFmtId="0" fontId="115" fillId="31" borderId="0" applyNumberFormat="0" applyBorder="0" applyAlignment="0" applyProtection="0"/>
    <xf numFmtId="0" fontId="115" fillId="32" borderId="0" applyNumberFormat="0" applyBorder="0" applyAlignment="0" applyProtection="0"/>
    <xf numFmtId="0" fontId="115" fillId="33" borderId="0" applyNumberFormat="0" applyBorder="0" applyAlignment="0" applyProtection="0"/>
    <xf numFmtId="0" fontId="115" fillId="34" borderId="0" applyNumberFormat="0" applyBorder="0" applyAlignment="0" applyProtection="0"/>
    <xf numFmtId="0" fontId="115" fillId="35" borderId="0" applyNumberFormat="0" applyBorder="0" applyAlignment="0" applyProtection="0"/>
    <xf numFmtId="0" fontId="115" fillId="36"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116" fillId="40" borderId="0" applyNumberFormat="0" applyBorder="0" applyAlignment="0" applyProtection="0"/>
    <xf numFmtId="0" fontId="116" fillId="41" borderId="0" applyNumberFormat="0" applyBorder="0" applyAlignment="0" applyProtection="0"/>
    <xf numFmtId="0" fontId="116" fillId="42" borderId="0" applyNumberFormat="0" applyBorder="0" applyAlignment="0" applyProtection="0"/>
    <xf numFmtId="0" fontId="117" fillId="43" borderId="0" applyNumberFormat="0" applyBorder="0" applyAlignment="0" applyProtection="0"/>
    <xf numFmtId="0" fontId="118" fillId="44" borderId="26" applyNumberFormat="0" applyAlignment="0" applyProtection="0"/>
    <xf numFmtId="0" fontId="119" fillId="45" borderId="29" applyNumberFormat="0" applyAlignment="0" applyProtection="0"/>
    <xf numFmtId="43" fontId="115" fillId="0" borderId="0" applyFill="0" applyBorder="0" applyAlignment="0" applyProtection="0"/>
    <xf numFmtId="43" fontId="115" fillId="0" borderId="0" applyFill="0" applyBorder="0" applyAlignment="0" applyProtection="0"/>
    <xf numFmtId="0" fontId="120" fillId="0" borderId="0" applyNumberFormat="0" applyFill="0" applyBorder="0" applyAlignment="0" applyProtection="0"/>
    <xf numFmtId="0" fontId="121" fillId="46" borderId="0" applyNumberFormat="0" applyBorder="0" applyAlignment="0" applyProtection="0"/>
    <xf numFmtId="0" fontId="122" fillId="0" borderId="25" applyNumberFormat="0" applyFill="0" applyAlignment="0" applyProtection="0"/>
    <xf numFmtId="0" fontId="122" fillId="0" borderId="0" applyNumberFormat="0" applyFill="0" applyBorder="0" applyAlignment="0" applyProtection="0"/>
    <xf numFmtId="0" fontId="123" fillId="18" borderId="26" applyNumberFormat="0" applyAlignment="0" applyProtection="0"/>
    <xf numFmtId="0" fontId="123" fillId="18" borderId="26" applyNumberFormat="0" applyAlignment="0" applyProtection="0"/>
    <xf numFmtId="0" fontId="124" fillId="0" borderId="28" applyNumberFormat="0" applyFill="0" applyAlignment="0" applyProtection="0"/>
    <xf numFmtId="0" fontId="125" fillId="47" borderId="0" applyNumberFormat="0" applyBorder="0" applyAlignment="0" applyProtection="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34" fillId="8" borderId="30" applyNumberFormat="0" applyFont="0" applyAlignment="0" applyProtection="0"/>
    <xf numFmtId="0" fontId="126" fillId="44" borderId="27" applyNumberFormat="0" applyAlignment="0" applyProtection="0"/>
    <xf numFmtId="9" fontId="115" fillId="0" borderId="0" applyFill="0" applyBorder="0" applyAlignment="0" applyProtection="0"/>
    <xf numFmtId="0" fontId="13" fillId="8" borderId="0"/>
    <xf numFmtId="0" fontId="127" fillId="0" borderId="0" applyNumberFormat="0" applyFill="0" applyBorder="0" applyAlignment="0" applyProtection="0"/>
    <xf numFmtId="0" fontId="128"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4" fillId="0" borderId="0" applyFont="0" applyFill="0" applyBorder="0" applyAlignment="0" applyProtection="0"/>
    <xf numFmtId="0" fontId="130" fillId="0" borderId="0"/>
    <xf numFmtId="0" fontId="21" fillId="0" borderId="0"/>
    <xf numFmtId="0" fontId="130" fillId="0" borderId="0"/>
    <xf numFmtId="0" fontId="130" fillId="0" borderId="0"/>
    <xf numFmtId="0" fontId="130" fillId="0" borderId="0"/>
    <xf numFmtId="0" fontId="130" fillId="0" borderId="0"/>
    <xf numFmtId="0" fontId="21" fillId="0" borderId="0"/>
    <xf numFmtId="0" fontId="21" fillId="0" borderId="0"/>
    <xf numFmtId="0" fontId="21" fillId="0" borderId="0"/>
    <xf numFmtId="0" fontId="21" fillId="0" borderId="0"/>
    <xf numFmtId="0" fontId="21" fillId="0" borderId="0"/>
    <xf numFmtId="0" fontId="137" fillId="48" borderId="31" applyNumberFormat="0" applyAlignment="0" applyProtection="0">
      <alignment horizontal="left" vertical="center" indent="1"/>
    </xf>
    <xf numFmtId="281" fontId="138" fillId="0" borderId="32" applyNumberFormat="0" applyProtection="0">
      <alignment horizontal="right" vertical="center"/>
    </xf>
    <xf numFmtId="281" fontId="137" fillId="0" borderId="33" applyNumberFormat="0" applyProtection="0">
      <alignment horizontal="right" vertical="center"/>
    </xf>
    <xf numFmtId="281" fontId="138" fillId="49" borderId="31" applyNumberFormat="0" applyAlignment="0" applyProtection="0">
      <alignment horizontal="left" vertical="center" indent="1"/>
    </xf>
    <xf numFmtId="0" fontId="139" fillId="50" borderId="33" applyNumberFormat="0" applyAlignment="0">
      <alignment horizontal="left" vertical="center" indent="1"/>
      <protection locked="0"/>
    </xf>
    <xf numFmtId="0" fontId="139" fillId="51" borderId="33" applyNumberFormat="0" applyAlignment="0" applyProtection="0">
      <alignment horizontal="left" vertical="center" indent="1"/>
    </xf>
    <xf numFmtId="281" fontId="138" fillId="52" borderId="32" applyNumberFormat="0" applyBorder="0">
      <alignment horizontal="right" vertical="center"/>
      <protection locked="0"/>
    </xf>
    <xf numFmtId="0" fontId="139" fillId="50" borderId="33" applyNumberFormat="0" applyAlignment="0">
      <alignment horizontal="left" vertical="center" indent="1"/>
      <protection locked="0"/>
    </xf>
    <xf numFmtId="281" fontId="137" fillId="51" borderId="33" applyNumberFormat="0" applyProtection="0">
      <alignment horizontal="right" vertical="center"/>
    </xf>
    <xf numFmtId="281" fontId="137" fillId="52" borderId="33" applyNumberFormat="0" applyBorder="0">
      <alignment horizontal="right" vertical="center"/>
      <protection locked="0"/>
    </xf>
    <xf numFmtId="281" fontId="140" fillId="53" borderId="34" applyNumberFormat="0" applyBorder="0" applyAlignment="0" applyProtection="0">
      <alignment horizontal="right" vertical="center" indent="1"/>
    </xf>
    <xf numFmtId="281" fontId="141" fillId="54" borderId="34" applyNumberFormat="0" applyBorder="0" applyAlignment="0" applyProtection="0">
      <alignment horizontal="right" vertical="center" indent="1"/>
    </xf>
    <xf numFmtId="281" fontId="141" fillId="55" borderId="34" applyNumberFormat="0" applyBorder="0" applyAlignment="0" applyProtection="0">
      <alignment horizontal="right" vertical="center" indent="1"/>
    </xf>
    <xf numFmtId="281" fontId="142" fillId="56" borderId="34" applyNumberFormat="0" applyBorder="0" applyAlignment="0" applyProtection="0">
      <alignment horizontal="right" vertical="center" indent="1"/>
    </xf>
    <xf numFmtId="281" fontId="142" fillId="57" borderId="34" applyNumberFormat="0" applyBorder="0" applyAlignment="0" applyProtection="0">
      <alignment horizontal="right" vertical="center" indent="1"/>
    </xf>
    <xf numFmtId="281" fontId="142" fillId="58" borderId="34" applyNumberFormat="0" applyBorder="0" applyAlignment="0" applyProtection="0">
      <alignment horizontal="right" vertical="center" indent="1"/>
    </xf>
    <xf numFmtId="281" fontId="143" fillId="59" borderId="34" applyNumberFormat="0" applyBorder="0" applyAlignment="0" applyProtection="0">
      <alignment horizontal="right" vertical="center" indent="1"/>
    </xf>
    <xf numFmtId="281" fontId="143" fillId="60" borderId="34" applyNumberFormat="0" applyBorder="0" applyAlignment="0" applyProtection="0">
      <alignment horizontal="right" vertical="center" indent="1"/>
    </xf>
    <xf numFmtId="281" fontId="143" fillId="61" borderId="34" applyNumberFormat="0" applyBorder="0" applyAlignment="0" applyProtection="0">
      <alignment horizontal="right" vertical="center" indent="1"/>
    </xf>
    <xf numFmtId="0" fontId="144" fillId="0" borderId="31" applyNumberFormat="0" applyFont="0" applyFill="0" applyAlignment="0" applyProtection="0"/>
    <xf numFmtId="281" fontId="145" fillId="49" borderId="0" applyNumberFormat="0" applyAlignment="0" applyProtection="0">
      <alignment horizontal="left" vertical="center" indent="1"/>
    </xf>
    <xf numFmtId="0" fontId="144" fillId="0" borderId="35" applyNumberFormat="0" applyFont="0" applyFill="0" applyAlignment="0" applyProtection="0"/>
    <xf numFmtId="281" fontId="138" fillId="0" borderId="32" applyNumberFormat="0" applyFill="0" applyBorder="0" applyAlignment="0" applyProtection="0">
      <alignment horizontal="right" vertical="center"/>
    </xf>
    <xf numFmtId="281" fontId="138" fillId="49" borderId="31" applyNumberFormat="0" applyAlignment="0" applyProtection="0">
      <alignment horizontal="left" vertical="center" indent="1"/>
    </xf>
    <xf numFmtId="0" fontId="137" fillId="48" borderId="33" applyNumberFormat="0" applyAlignment="0" applyProtection="0">
      <alignment horizontal="left" vertical="center" indent="1"/>
    </xf>
    <xf numFmtId="0" fontId="139" fillId="62" borderId="31" applyNumberFormat="0" applyAlignment="0" applyProtection="0">
      <alignment horizontal="left" vertical="center" indent="1"/>
    </xf>
    <xf numFmtId="0" fontId="139" fillId="63" borderId="31" applyNumberFormat="0" applyAlignment="0" applyProtection="0">
      <alignment horizontal="left" vertical="center" indent="1"/>
    </xf>
    <xf numFmtId="0" fontId="139" fillId="64" borderId="31" applyNumberFormat="0" applyAlignment="0" applyProtection="0">
      <alignment horizontal="left" vertical="center" indent="1"/>
    </xf>
    <xf numFmtId="0" fontId="139" fillId="52" borderId="31" applyNumberFormat="0" applyAlignment="0" applyProtection="0">
      <alignment horizontal="left" vertical="center" indent="1"/>
    </xf>
    <xf numFmtId="0" fontId="139" fillId="51" borderId="33" applyNumberFormat="0" applyAlignment="0" applyProtection="0">
      <alignment horizontal="left" vertical="center" indent="1"/>
    </xf>
    <xf numFmtId="0" fontId="146" fillId="0" borderId="36" applyNumberFormat="0" applyFill="0" applyBorder="0" applyAlignment="0" applyProtection="0"/>
    <xf numFmtId="0" fontId="147" fillId="0" borderId="36" applyNumberFormat="0" applyBorder="0" applyAlignment="0" applyProtection="0"/>
    <xf numFmtId="0" fontId="146" fillId="50" borderId="33" applyNumberFormat="0" applyAlignment="0">
      <alignment horizontal="left" vertical="center" indent="1"/>
      <protection locked="0"/>
    </xf>
    <xf numFmtId="0" fontId="146" fillId="50" borderId="33" applyNumberFormat="0" applyAlignment="0">
      <alignment horizontal="left" vertical="center" indent="1"/>
      <protection locked="0"/>
    </xf>
    <xf numFmtId="0" fontId="146" fillId="51" borderId="33" applyNumberFormat="0" applyAlignment="0" applyProtection="0">
      <alignment horizontal="left" vertical="center" indent="1"/>
    </xf>
    <xf numFmtId="281" fontId="148" fillId="51" borderId="33" applyNumberFormat="0" applyProtection="0">
      <alignment horizontal="right" vertical="center"/>
    </xf>
    <xf numFmtId="281" fontId="149" fillId="52" borderId="32" applyNumberFormat="0" applyBorder="0">
      <alignment horizontal="right" vertical="center"/>
      <protection locked="0"/>
    </xf>
    <xf numFmtId="281" fontId="148" fillId="52" borderId="33" applyNumberFormat="0" applyBorder="0">
      <alignment horizontal="right" vertical="center"/>
      <protection locked="0"/>
    </xf>
    <xf numFmtId="281" fontId="138" fillId="0" borderId="32" applyNumberFormat="0" applyFill="0" applyBorder="0" applyAlignment="0" applyProtection="0">
      <alignment horizontal="right" vertical="center"/>
    </xf>
    <xf numFmtId="0" fontId="12" fillId="65" borderId="0"/>
    <xf numFmtId="0" fontId="4" fillId="0" borderId="0"/>
    <xf numFmtId="43" fontId="4" fillId="0" borderId="0" applyFont="0" applyFill="0" applyBorder="0" applyAlignment="0" applyProtection="0"/>
    <xf numFmtId="174" fontId="34" fillId="0" borderId="0" applyProtection="0"/>
    <xf numFmtId="0" fontId="14" fillId="0" borderId="0"/>
    <xf numFmtId="0" fontId="13" fillId="0" borderId="0" applyNumberFormat="0" applyFill="0" applyBorder="0" applyAlignment="0" applyProtection="0"/>
    <xf numFmtId="0" fontId="21" fillId="0" borderId="0" applyNumberFormat="0" applyFill="0" applyBorder="0" applyAlignment="0" applyProtection="0"/>
    <xf numFmtId="0" fontId="39" fillId="0" borderId="1" applyNumberFormat="0" applyFill="0" applyProtection="0">
      <alignment horizontal="center" wrapText="1"/>
    </xf>
    <xf numFmtId="0" fontId="14" fillId="0" borderId="0" applyNumberFormat="0" applyFont="0" applyFill="0" applyBorder="0" applyProtection="0">
      <alignment horizontal="left" indent="1"/>
    </xf>
    <xf numFmtId="37" fontId="14" fillId="0" borderId="0" applyFont="0" applyFill="0" applyBorder="0" applyAlignment="0" applyProtection="0"/>
    <xf numFmtId="37" fontId="14" fillId="0" borderId="1" applyFont="0" applyFill="0" applyAlignment="0" applyProtection="0"/>
    <xf numFmtId="0" fontId="39" fillId="0" borderId="0" applyNumberFormat="0" applyFill="0" applyBorder="0" applyAlignment="0" applyProtection="0"/>
    <xf numFmtId="37" fontId="14" fillId="0" borderId="14" applyFont="0" applyFill="0" applyAlignment="0" applyProtection="0"/>
    <xf numFmtId="37" fontId="14" fillId="0" borderId="7" applyFont="0" applyFill="0" applyAlignment="0" applyProtection="0"/>
    <xf numFmtId="37" fontId="14" fillId="0" borderId="37" applyFont="0" applyFill="0" applyAlignment="0" applyProtection="0"/>
    <xf numFmtId="37" fontId="14" fillId="0" borderId="8" applyFont="0" applyFill="0" applyAlignment="0" applyProtection="0"/>
    <xf numFmtId="10" fontId="14" fillId="0" borderId="0" applyFont="0" applyFill="0" applyBorder="0" applyAlignment="0" applyProtection="0"/>
    <xf numFmtId="0" fontId="3" fillId="0" borderId="0"/>
    <xf numFmtId="43" fontId="3" fillId="0" borderId="0" applyFont="0" applyFill="0" applyBorder="0" applyAlignment="0" applyProtection="0"/>
    <xf numFmtId="0" fontId="151" fillId="65" borderId="0"/>
    <xf numFmtId="0" fontId="152" fillId="66" borderId="0" applyNumberFormat="0" applyBorder="0" applyAlignment="0" applyProtection="0"/>
    <xf numFmtId="0" fontId="10" fillId="67" borderId="0" applyNumberFormat="0" applyBorder="0" applyAlignment="0" applyProtection="0"/>
    <xf numFmtId="0" fontId="10" fillId="68" borderId="0" applyNumberFormat="0" applyBorder="0" applyAlignment="0" applyProtection="0"/>
    <xf numFmtId="0" fontId="152" fillId="69" borderId="0" applyNumberFormat="0" applyBorder="0" applyAlignment="0" applyProtection="0"/>
    <xf numFmtId="0" fontId="152" fillId="70" borderId="0" applyNumberFormat="0" applyBorder="0" applyAlignment="0" applyProtection="0"/>
    <xf numFmtId="0" fontId="10" fillId="71" borderId="0" applyNumberFormat="0" applyBorder="0" applyAlignment="0" applyProtection="0"/>
    <xf numFmtId="0" fontId="10" fillId="72" borderId="0" applyNumberFormat="0" applyBorder="0" applyAlignment="0" applyProtection="0"/>
    <xf numFmtId="0" fontId="152" fillId="73" borderId="0" applyNumberFormat="0" applyBorder="0" applyAlignment="0" applyProtection="0"/>
    <xf numFmtId="0" fontId="152" fillId="74" borderId="0" applyNumberFormat="0" applyBorder="0" applyAlignment="0" applyProtection="0"/>
    <xf numFmtId="0" fontId="10" fillId="75" borderId="0" applyNumberFormat="0" applyBorder="0" applyAlignment="0" applyProtection="0"/>
    <xf numFmtId="0" fontId="10" fillId="76"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0" fillId="71" borderId="0" applyNumberFormat="0" applyBorder="0" applyAlignment="0" applyProtection="0"/>
    <xf numFmtId="0" fontId="10" fillId="79" borderId="0" applyNumberFormat="0" applyBorder="0" applyAlignment="0" applyProtection="0"/>
    <xf numFmtId="0" fontId="152" fillId="72" borderId="0" applyNumberFormat="0" applyBorder="0" applyAlignment="0" applyProtection="0"/>
    <xf numFmtId="0" fontId="152" fillId="69" borderId="0" applyNumberFormat="0" applyBorder="0" applyAlignment="0" applyProtection="0"/>
    <xf numFmtId="0" fontId="10" fillId="80" borderId="0" applyNumberFormat="0" applyBorder="0" applyAlignment="0" applyProtection="0"/>
    <xf numFmtId="0" fontId="10" fillId="81" borderId="0" applyNumberFormat="0" applyBorder="0" applyAlignment="0" applyProtection="0"/>
    <xf numFmtId="0" fontId="152" fillId="69" borderId="0" applyNumberFormat="0" applyBorder="0" applyAlignment="0" applyProtection="0"/>
    <xf numFmtId="0" fontId="152" fillId="82" borderId="0" applyNumberFormat="0" applyBorder="0" applyAlignment="0" applyProtection="0"/>
    <xf numFmtId="0" fontId="10" fillId="83" borderId="0" applyNumberFormat="0" applyBorder="0" applyAlignment="0" applyProtection="0"/>
    <xf numFmtId="0" fontId="10" fillId="84" borderId="0" applyNumberFormat="0" applyBorder="0" applyAlignment="0" applyProtection="0"/>
    <xf numFmtId="0" fontId="152" fillId="85" borderId="0" applyNumberFormat="0" applyBorder="0" applyAlignment="0" applyProtection="0"/>
    <xf numFmtId="0" fontId="153" fillId="83" borderId="0" applyNumberFormat="0" applyBorder="0" applyAlignment="0" applyProtection="0"/>
    <xf numFmtId="0" fontId="154" fillId="86" borderId="38" applyNumberFormat="0" applyAlignment="0" applyProtection="0"/>
    <xf numFmtId="0" fontId="155" fillId="78" borderId="39" applyNumberFormat="0" applyAlignment="0" applyProtection="0"/>
    <xf numFmtId="0" fontId="156" fillId="87" borderId="0" applyNumberFormat="0" applyBorder="0" applyAlignment="0" applyProtection="0"/>
    <xf numFmtId="0" fontId="156" fillId="88" borderId="0" applyNumberFormat="0" applyBorder="0" applyAlignment="0" applyProtection="0"/>
    <xf numFmtId="0" fontId="156" fillId="89" borderId="0" applyNumberFormat="0" applyBorder="0" applyAlignment="0" applyProtection="0"/>
    <xf numFmtId="0" fontId="10" fillId="76" borderId="0" applyNumberFormat="0" applyBorder="0" applyAlignment="0" applyProtection="0"/>
    <xf numFmtId="0" fontId="157" fillId="0" borderId="40" applyNumberFormat="0" applyFill="0" applyAlignment="0" applyProtection="0"/>
    <xf numFmtId="0" fontId="158" fillId="0" borderId="41" applyNumberFormat="0" applyFill="0" applyAlignment="0" applyProtection="0"/>
    <xf numFmtId="0" fontId="159" fillId="0" borderId="42" applyNumberFormat="0" applyFill="0" applyAlignment="0" applyProtection="0"/>
    <xf numFmtId="0" fontId="159" fillId="0" borderId="0" applyNumberFormat="0" applyFill="0" applyBorder="0" applyAlignment="0" applyProtection="0"/>
    <xf numFmtId="0" fontId="160" fillId="84" borderId="38" applyNumberFormat="0" applyAlignment="0" applyProtection="0"/>
    <xf numFmtId="0" fontId="161" fillId="0" borderId="43" applyNumberFormat="0" applyFill="0" applyAlignment="0" applyProtection="0"/>
    <xf numFmtId="0" fontId="161" fillId="84" borderId="0" applyNumberFormat="0" applyBorder="0" applyAlignment="0" applyProtection="0"/>
    <xf numFmtId="0" fontId="151" fillId="83" borderId="38" applyNumberFormat="0" applyFont="0" applyAlignment="0" applyProtection="0"/>
    <xf numFmtId="0" fontId="162" fillId="86" borderId="44" applyNumberFormat="0" applyAlignment="0" applyProtection="0"/>
    <xf numFmtId="0" fontId="139" fillId="50" borderId="33" applyNumberFormat="0" applyAlignment="0" applyProtection="0">
      <alignment horizontal="left" vertical="center" indent="1"/>
    </xf>
    <xf numFmtId="0" fontId="139" fillId="50" borderId="33" applyNumberFormat="0" applyAlignment="0" applyProtection="0">
      <alignment horizontal="left" vertical="center" indent="1"/>
    </xf>
    <xf numFmtId="0" fontId="146" fillId="50" borderId="33" applyNumberFormat="0" applyAlignment="0" applyProtection="0">
      <alignment horizontal="left" vertical="center" indent="1"/>
    </xf>
    <xf numFmtId="0" fontId="146" fillId="50" borderId="33" applyNumberFormat="0" applyAlignment="0" applyProtection="0">
      <alignment horizontal="left" vertical="center" indent="1"/>
    </xf>
    <xf numFmtId="281" fontId="149" fillId="52" borderId="32" applyNumberFormat="0" applyBorder="0" applyProtection="0">
      <alignment horizontal="right" vertical="center"/>
    </xf>
    <xf numFmtId="281" fontId="148" fillId="52" borderId="33" applyNumberFormat="0" applyBorder="0" applyProtection="0">
      <alignment horizontal="right" vertical="center"/>
    </xf>
    <xf numFmtId="0" fontId="147" fillId="0" borderId="36" applyBorder="0" applyAlignment="0" applyProtection="0"/>
    <xf numFmtId="281" fontId="165" fillId="55" borderId="34" applyNumberFormat="0" applyBorder="0" applyAlignment="0" applyProtection="0">
      <alignment horizontal="right" vertical="center" indent="1"/>
    </xf>
    <xf numFmtId="281" fontId="166" fillId="58" borderId="34" applyNumberFormat="0" applyBorder="0" applyAlignment="0" applyProtection="0">
      <alignment horizontal="right" vertical="center" indent="1"/>
    </xf>
    <xf numFmtId="281" fontId="167" fillId="60" borderId="34" applyNumberFormat="0" applyBorder="0" applyAlignment="0" applyProtection="0">
      <alignment horizontal="right" vertical="center" indent="1"/>
    </xf>
    <xf numFmtId="281" fontId="138" fillId="52" borderId="32" applyNumberFormat="0" applyBorder="0" applyProtection="0">
      <alignment horizontal="right" vertical="center"/>
    </xf>
    <xf numFmtId="281" fontId="137" fillId="52" borderId="33" applyNumberFormat="0" applyBorder="0" applyProtection="0">
      <alignment horizontal="right" vertical="center"/>
    </xf>
    <xf numFmtId="0" fontId="163" fillId="0" borderId="0" applyNumberFormat="0" applyFill="0" applyBorder="0" applyAlignment="0" applyProtection="0"/>
    <xf numFmtId="0" fontId="156" fillId="0" borderId="45" applyNumberFormat="0" applyFill="0" applyAlignment="0" applyProtection="0"/>
    <xf numFmtId="0" fontId="164" fillId="0" borderId="0" applyNumberFormat="0" applyFill="0" applyBorder="0" applyAlignment="0" applyProtection="0"/>
    <xf numFmtId="43" fontId="151" fillId="0" borderId="0" applyFont="0" applyFill="0" applyBorder="0" applyAlignment="0" applyProtection="0"/>
    <xf numFmtId="0" fontId="13" fillId="0" borderId="0" applyFill="0" applyBorder="0" applyAlignment="0" applyProtection="0"/>
    <xf numFmtId="0" fontId="21" fillId="0" borderId="0" applyFill="0" applyBorder="0" applyAlignment="0" applyProtection="0"/>
    <xf numFmtId="0" fontId="39" fillId="0" borderId="1" applyFill="0" applyProtection="0">
      <alignment horizontal="center" wrapText="1"/>
    </xf>
    <xf numFmtId="0" fontId="14" fillId="0" borderId="0" applyFont="0" applyFill="0" applyBorder="0" applyProtection="0">
      <alignment horizontal="left" indent="1"/>
    </xf>
    <xf numFmtId="282" fontId="14" fillId="0" borderId="0" applyFont="0" applyFill="0" applyBorder="0" applyAlignment="0" applyProtection="0"/>
    <xf numFmtId="282" fontId="14" fillId="0" borderId="1" applyFont="0" applyFill="0" applyAlignment="0" applyProtection="0"/>
    <xf numFmtId="0" fontId="39" fillId="0" borderId="0" applyFill="0" applyBorder="0" applyAlignment="0" applyProtection="0"/>
    <xf numFmtId="282" fontId="14" fillId="0" borderId="46" applyFont="0" applyFill="0" applyAlignment="0" applyProtection="0"/>
    <xf numFmtId="282" fontId="14" fillId="0" borderId="37" applyFont="0" applyFill="0" applyAlignment="0" applyProtection="0"/>
    <xf numFmtId="282" fontId="14" fillId="0" borderId="47" applyFont="0" applyFill="0" applyAlignment="0" applyProtection="0"/>
    <xf numFmtId="282" fontId="14" fillId="0" borderId="7" applyFont="0" applyFill="0" applyAlignment="0" applyProtection="0"/>
    <xf numFmtId="0" fontId="39" fillId="0" borderId="0" applyFill="0" applyBorder="0" applyProtection="0">
      <alignment horizontal="center" wrapText="1"/>
    </xf>
    <xf numFmtId="0" fontId="2" fillId="0" borderId="0"/>
    <xf numFmtId="9" fontId="2" fillId="0" borderId="0" applyFont="0" applyFill="0" applyBorder="0" applyAlignment="0" applyProtection="0"/>
    <xf numFmtId="0" fontId="14" fillId="0" borderId="0"/>
    <xf numFmtId="282" fontId="14" fillId="0" borderId="14" applyFont="0" applyFill="0" applyAlignment="0" applyProtection="0"/>
    <xf numFmtId="43" fontId="10"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0" fontId="1" fillId="0" borderId="0"/>
    <xf numFmtId="0" fontId="115" fillId="0" borderId="0"/>
  </cellStyleXfs>
  <cellXfs count="796">
    <xf numFmtId="174" fontId="0" fillId="0" borderId="0" xfId="0" applyAlignment="1"/>
    <xf numFmtId="0" fontId="54" fillId="0" borderId="0" xfId="212" applyFont="1"/>
    <xf numFmtId="0" fontId="61" fillId="0" borderId="0" xfId="212" applyFont="1" applyAlignment="1">
      <alignment horizontal="centerContinuous"/>
    </xf>
    <xf numFmtId="0" fontId="61" fillId="0" borderId="0" xfId="212" applyFont="1" applyAlignment="1">
      <alignment horizontal="center" wrapText="1"/>
    </xf>
    <xf numFmtId="0" fontId="61" fillId="0" borderId="0" xfId="206" applyFont="1" applyFill="1" applyBorder="1" applyAlignment="1">
      <alignment horizontal="center" wrapText="1"/>
    </xf>
    <xf numFmtId="0" fontId="54" fillId="0" borderId="0" xfId="212" quotePrefix="1" applyFont="1" applyAlignment="1">
      <alignment horizontal="left"/>
    </xf>
    <xf numFmtId="41" fontId="54" fillId="14" borderId="0" xfId="212" applyNumberFormat="1" applyFont="1" applyFill="1"/>
    <xf numFmtId="0" fontId="54" fillId="0" borderId="0" xfId="212" applyFont="1" applyAlignment="1">
      <alignment horizontal="right"/>
    </xf>
    <xf numFmtId="43" fontId="54" fillId="0" borderId="14" xfId="59" applyFont="1" applyBorder="1"/>
    <xf numFmtId="37" fontId="54" fillId="0" borderId="0" xfId="212" applyNumberFormat="1" applyFont="1"/>
    <xf numFmtId="0" fontId="61" fillId="0" borderId="0" xfId="212" applyFont="1" applyAlignment="1">
      <alignment horizontal="centerContinuous" wrapText="1"/>
    </xf>
    <xf numFmtId="0" fontId="61" fillId="0" borderId="0" xfId="212" applyFont="1" applyAlignment="1">
      <alignment horizontal="center"/>
    </xf>
    <xf numFmtId="174" fontId="54" fillId="0" borderId="0" xfId="0" applyFont="1" applyAlignment="1">
      <alignment wrapText="1"/>
    </xf>
    <xf numFmtId="0" fontId="84" fillId="0" borderId="0" xfId="0" applyNumberFormat="1" applyFont="1" applyAlignment="1">
      <alignment horizontal="center"/>
    </xf>
    <xf numFmtId="174" fontId="84" fillId="0" borderId="0" xfId="0" applyFont="1" applyAlignment="1"/>
    <xf numFmtId="174" fontId="54" fillId="0" borderId="0" xfId="0" applyFont="1" applyAlignment="1"/>
    <xf numFmtId="174" fontId="54" fillId="0" borderId="0" xfId="207" applyFont="1" applyAlignment="1"/>
    <xf numFmtId="174" fontId="84" fillId="0" borderId="0" xfId="0" applyFont="1" applyAlignment="1">
      <alignment horizontal="center"/>
    </xf>
    <xf numFmtId="175" fontId="54" fillId="0" borderId="0" xfId="59" applyNumberFormat="1" applyFont="1" applyAlignment="1"/>
    <xf numFmtId="0" fontId="54" fillId="0" borderId="0" xfId="201" applyNumberFormat="1" applyFont="1" applyFill="1" applyBorder="1" applyAlignment="1" applyProtection="1">
      <protection locked="0"/>
    </xf>
    <xf numFmtId="0" fontId="54" fillId="0" borderId="0" xfId="201" applyNumberFormat="1" applyFont="1" applyFill="1" applyBorder="1" applyAlignment="1" applyProtection="1">
      <alignment horizontal="center"/>
      <protection locked="0"/>
    </xf>
    <xf numFmtId="0" fontId="54" fillId="14" borderId="0" xfId="201" applyNumberFormat="1" applyFont="1" applyFill="1" applyAlignment="1">
      <alignment horizontal="right"/>
    </xf>
    <xf numFmtId="3" fontId="54" fillId="0" borderId="0" xfId="201" applyNumberFormat="1" applyFont="1" applyFill="1" applyBorder="1" applyAlignment="1"/>
    <xf numFmtId="3" fontId="54" fillId="0" borderId="0" xfId="201" applyNumberFormat="1" applyFont="1" applyFill="1" applyBorder="1" applyAlignment="1">
      <alignment horizontal="center"/>
    </xf>
    <xf numFmtId="0" fontId="54" fillId="0" borderId="0" xfId="201" applyNumberFormat="1" applyFont="1" applyFill="1" applyBorder="1" applyProtection="1">
      <protection locked="0"/>
    </xf>
    <xf numFmtId="174" fontId="54" fillId="0" borderId="0" xfId="201" applyFont="1" applyFill="1" applyBorder="1" applyAlignment="1"/>
    <xf numFmtId="0" fontId="54" fillId="0" borderId="0" xfId="201" applyNumberFormat="1" applyFont="1" applyFill="1" applyBorder="1"/>
    <xf numFmtId="43" fontId="54" fillId="0" borderId="0" xfId="59" applyFont="1" applyAlignment="1"/>
    <xf numFmtId="0" fontId="54" fillId="0" borderId="0" xfId="211" applyNumberFormat="1" applyFont="1" applyAlignment="1" applyProtection="1">
      <protection locked="0"/>
    </xf>
    <xf numFmtId="3" fontId="54" fillId="0" borderId="0" xfId="211" applyNumberFormat="1" applyFont="1" applyAlignment="1"/>
    <xf numFmtId="3" fontId="54" fillId="0" borderId="8" xfId="211" applyNumberFormat="1" applyFont="1" applyBorder="1" applyAlignment="1">
      <alignment horizontal="center"/>
    </xf>
    <xf numFmtId="0" fontId="54" fillId="0" borderId="0" xfId="211" applyNumberFormat="1" applyFont="1" applyAlignment="1"/>
    <xf numFmtId="3" fontId="54" fillId="0" borderId="0" xfId="211" applyNumberFormat="1" applyFont="1" applyAlignment="1">
      <alignment horizontal="center"/>
    </xf>
    <xf numFmtId="0" fontId="54" fillId="0" borderId="8" xfId="211" applyNumberFormat="1" applyFont="1" applyBorder="1" applyAlignment="1" applyProtection="1">
      <alignment horizontal="center"/>
      <protection locked="0"/>
    </xf>
    <xf numFmtId="174" fontId="54" fillId="0" borderId="0" xfId="211" applyFont="1" applyFill="1" applyAlignment="1"/>
    <xf numFmtId="169" fontId="54" fillId="0" borderId="0" xfId="211" applyNumberFormat="1" applyFont="1" applyAlignment="1"/>
    <xf numFmtId="174" fontId="54" fillId="0" borderId="0" xfId="211" applyFont="1" applyAlignment="1"/>
    <xf numFmtId="3" fontId="54" fillId="0" borderId="0" xfId="211" applyNumberFormat="1" applyFont="1" applyFill="1" applyAlignment="1"/>
    <xf numFmtId="166" fontId="54" fillId="0" borderId="0" xfId="211" applyNumberFormat="1" applyFont="1" applyAlignment="1">
      <alignment horizontal="center"/>
    </xf>
    <xf numFmtId="164" fontId="54" fillId="0" borderId="0" xfId="211" applyNumberFormat="1" applyFont="1" applyAlignment="1">
      <alignment horizontal="left"/>
    </xf>
    <xf numFmtId="0" fontId="54" fillId="0" borderId="0" xfId="211" applyNumberFormat="1" applyFont="1" applyFill="1" applyAlignment="1"/>
    <xf numFmtId="164" fontId="54" fillId="0" borderId="0" xfId="211" applyNumberFormat="1" applyFont="1" applyFill="1" applyAlignment="1">
      <alignment horizontal="left"/>
    </xf>
    <xf numFmtId="175" fontId="54" fillId="0" borderId="0" xfId="59" applyNumberFormat="1" applyFont="1" applyBorder="1" applyAlignment="1"/>
    <xf numFmtId="10" fontId="54" fillId="0" borderId="0" xfId="211" applyNumberFormat="1" applyFont="1" applyFill="1" applyAlignment="1">
      <alignment horizontal="left"/>
    </xf>
    <xf numFmtId="3" fontId="54" fillId="0" borderId="0" xfId="188" applyNumberFormat="1" applyFont="1" applyAlignment="1"/>
    <xf numFmtId="166" fontId="54" fillId="0" borderId="0" xfId="188" applyNumberFormat="1" applyFont="1" applyAlignment="1"/>
    <xf numFmtId="0" fontId="54" fillId="0" borderId="0" xfId="188" applyFont="1" applyAlignment="1"/>
    <xf numFmtId="43" fontId="54" fillId="0" borderId="8" xfId="59" applyFont="1" applyBorder="1" applyAlignment="1"/>
    <xf numFmtId="164" fontId="54" fillId="0" borderId="0" xfId="211" applyNumberFormat="1" applyFont="1" applyFill="1" applyAlignment="1" applyProtection="1">
      <alignment horizontal="left"/>
      <protection locked="0"/>
    </xf>
    <xf numFmtId="174" fontId="54" fillId="14" borderId="0" xfId="201" applyFont="1" applyFill="1" applyBorder="1" applyAlignment="1"/>
    <xf numFmtId="174" fontId="54" fillId="0" borderId="1" xfId="201" applyFont="1" applyFill="1" applyBorder="1" applyAlignment="1"/>
    <xf numFmtId="174" fontId="54" fillId="0" borderId="15" xfId="201" applyFont="1" applyFill="1" applyBorder="1" applyAlignment="1"/>
    <xf numFmtId="175" fontId="54" fillId="0" borderId="0" xfId="59" applyNumberFormat="1" applyFont="1" applyFill="1" applyBorder="1" applyAlignment="1"/>
    <xf numFmtId="43" fontId="54" fillId="0" borderId="0" xfId="59" applyFont="1" applyFill="1" applyBorder="1" applyAlignment="1"/>
    <xf numFmtId="174" fontId="85" fillId="0" borderId="0" xfId="201" applyFont="1" applyFill="1" applyBorder="1" applyAlignment="1"/>
    <xf numFmtId="174" fontId="54" fillId="0" borderId="0" xfId="201" applyFont="1" applyFill="1" applyBorder="1" applyAlignment="1">
      <alignment horizontal="center"/>
    </xf>
    <xf numFmtId="174" fontId="54" fillId="0" borderId="0" xfId="201" applyFont="1" applyFill="1" applyBorder="1" applyAlignment="1">
      <alignment horizontal="right"/>
    </xf>
    <xf numFmtId="0" fontId="54" fillId="0" borderId="0" xfId="188" applyFont="1" applyFill="1"/>
    <xf numFmtId="0" fontId="54" fillId="0" borderId="0" xfId="201" applyNumberFormat="1" applyFont="1" applyFill="1" applyAlignment="1">
      <alignment horizontal="right"/>
    </xf>
    <xf numFmtId="0" fontId="86" fillId="0" borderId="0" xfId="201" applyNumberFormat="1" applyFont="1" applyFill="1" applyBorder="1"/>
    <xf numFmtId="0" fontId="86" fillId="0" borderId="0" xfId="201" applyNumberFormat="1" applyFont="1" applyFill="1" applyBorder="1" applyAlignment="1">
      <alignment horizontal="center"/>
    </xf>
    <xf numFmtId="49" fontId="54" fillId="0" borderId="0" xfId="201" applyNumberFormat="1" applyFont="1" applyFill="1" applyBorder="1"/>
    <xf numFmtId="3" fontId="54" fillId="0" borderId="0" xfId="201" applyNumberFormat="1" applyFont="1" applyFill="1" applyBorder="1"/>
    <xf numFmtId="0" fontId="54" fillId="0" borderId="0" xfId="201" applyNumberFormat="1" applyFont="1" applyFill="1" applyBorder="1" applyAlignment="1">
      <alignment horizontal="center"/>
    </xf>
    <xf numFmtId="49" fontId="54" fillId="0" borderId="0" xfId="201" applyNumberFormat="1" applyFont="1" applyFill="1" applyBorder="1" applyAlignment="1">
      <alignment horizontal="center"/>
    </xf>
    <xf numFmtId="0" fontId="54" fillId="0" borderId="0" xfId="201" applyNumberFormat="1" applyFont="1" applyFill="1" applyBorder="1" applyAlignment="1"/>
    <xf numFmtId="3" fontId="61" fillId="0" borderId="0" xfId="201" applyNumberFormat="1" applyFont="1" applyFill="1" applyBorder="1" applyAlignment="1">
      <alignment horizontal="center"/>
    </xf>
    <xf numFmtId="174" fontId="61" fillId="0" borderId="0" xfId="201" applyFont="1" applyFill="1" applyBorder="1" applyAlignment="1">
      <alignment horizontal="center"/>
    </xf>
    <xf numFmtId="0" fontId="61" fillId="0" borderId="0" xfId="201" applyNumberFormat="1" applyFont="1" applyFill="1" applyBorder="1" applyAlignment="1" applyProtection="1">
      <alignment horizontal="center"/>
      <protection locked="0"/>
    </xf>
    <xf numFmtId="0" fontId="61" fillId="0" borderId="0" xfId="201" applyNumberFormat="1" applyFont="1" applyFill="1" applyBorder="1" applyAlignment="1">
      <alignment horizontal="center"/>
    </xf>
    <xf numFmtId="0" fontId="61" fillId="0" borderId="0" xfId="201" applyNumberFormat="1" applyFont="1" applyFill="1" applyBorder="1" applyAlignment="1"/>
    <xf numFmtId="0" fontId="87" fillId="0" borderId="0" xfId="201" applyNumberFormat="1" applyFont="1" applyFill="1" applyBorder="1" applyAlignment="1" applyProtection="1">
      <alignment horizontal="center"/>
      <protection locked="0"/>
    </xf>
    <xf numFmtId="3" fontId="54" fillId="0" borderId="0" xfId="201" applyNumberFormat="1" applyFont="1" applyFill="1" applyBorder="1" applyAlignment="1">
      <alignment horizontal="left"/>
    </xf>
    <xf numFmtId="179" fontId="54" fillId="0" borderId="0" xfId="59" applyNumberFormat="1" applyFont="1" applyFill="1" applyBorder="1" applyAlignment="1"/>
    <xf numFmtId="10" fontId="88" fillId="0" borderId="0" xfId="266" applyNumberFormat="1" applyFont="1" applyFill="1" applyBorder="1" applyAlignment="1"/>
    <xf numFmtId="10" fontId="61" fillId="0" borderId="0" xfId="201" applyNumberFormat="1" applyFont="1" applyFill="1" applyBorder="1" applyAlignment="1"/>
    <xf numFmtId="3" fontId="61" fillId="0" borderId="0" xfId="201" applyNumberFormat="1" applyFont="1" applyFill="1" applyBorder="1" applyAlignment="1"/>
    <xf numFmtId="165" fontId="61" fillId="0" borderId="0" xfId="201" applyNumberFormat="1" applyFont="1" applyFill="1" applyBorder="1" applyAlignment="1"/>
    <xf numFmtId="10" fontId="54" fillId="0" borderId="0" xfId="201" applyNumberFormat="1" applyFont="1" applyFill="1" applyBorder="1" applyAlignment="1"/>
    <xf numFmtId="43" fontId="88" fillId="0" borderId="0" xfId="59" applyFont="1" applyFill="1" applyBorder="1" applyAlignment="1"/>
    <xf numFmtId="43" fontId="54" fillId="0" borderId="0" xfId="59" applyFont="1" applyFill="1" applyBorder="1" applyAlignment="1">
      <alignment horizontal="center"/>
    </xf>
    <xf numFmtId="49" fontId="61" fillId="0" borderId="0" xfId="201" applyNumberFormat="1" applyFont="1" applyFill="1" applyBorder="1" applyAlignment="1">
      <alignment horizontal="center"/>
    </xf>
    <xf numFmtId="174" fontId="61" fillId="0" borderId="0" xfId="201" applyFont="1" applyFill="1" applyBorder="1" applyAlignment="1"/>
    <xf numFmtId="3" fontId="61" fillId="0" borderId="0" xfId="201" applyNumberFormat="1" applyFont="1" applyFill="1" applyBorder="1" applyAlignment="1">
      <alignment horizontal="left"/>
    </xf>
    <xf numFmtId="43" fontId="61" fillId="0" borderId="0" xfId="59" applyFont="1" applyFill="1" applyBorder="1" applyAlignment="1"/>
    <xf numFmtId="10" fontId="61" fillId="0" borderId="0" xfId="266" applyNumberFormat="1" applyFont="1" applyFill="1" applyBorder="1" applyAlignment="1"/>
    <xf numFmtId="0" fontId="54" fillId="0" borderId="0" xfId="201" applyNumberFormat="1" applyFont="1" applyFill="1" applyBorder="1" applyAlignment="1">
      <alignment horizontal="fill"/>
    </xf>
    <xf numFmtId="174" fontId="89" fillId="0" borderId="0" xfId="201" applyFont="1" applyFill="1" applyBorder="1" applyAlignment="1"/>
    <xf numFmtId="3" fontId="89" fillId="0" borderId="0" xfId="201" applyNumberFormat="1" applyFont="1" applyFill="1" applyBorder="1" applyAlignment="1"/>
    <xf numFmtId="164" fontId="54" fillId="0" borderId="0" xfId="201" applyNumberFormat="1" applyFont="1" applyFill="1" applyBorder="1" applyAlignment="1">
      <alignment horizontal="left"/>
    </xf>
    <xf numFmtId="164" fontId="54" fillId="0" borderId="0" xfId="201" applyNumberFormat="1" applyFont="1" applyFill="1" applyBorder="1" applyAlignment="1">
      <alignment horizontal="center"/>
    </xf>
    <xf numFmtId="170" fontId="54" fillId="0" borderId="0" xfId="201" applyNumberFormat="1" applyFont="1" applyFill="1" applyBorder="1" applyAlignment="1"/>
    <xf numFmtId="0" fontId="89" fillId="0" borderId="0" xfId="201" applyNumberFormat="1" applyFont="1" applyFill="1" applyBorder="1"/>
    <xf numFmtId="49" fontId="54" fillId="0" borderId="0" xfId="201" applyNumberFormat="1" applyFont="1" applyFill="1" applyBorder="1" applyAlignment="1">
      <alignment horizontal="left"/>
    </xf>
    <xf numFmtId="0" fontId="54" fillId="0" borderId="0" xfId="201" applyNumberFormat="1" applyFont="1" applyFill="1" applyBorder="1" applyAlignment="1">
      <alignment horizontal="right"/>
    </xf>
    <xf numFmtId="177" fontId="61" fillId="0" borderId="0" xfId="201" applyNumberFormat="1" applyFont="1" applyFill="1" applyBorder="1" applyAlignment="1">
      <alignment horizontal="center"/>
    </xf>
    <xf numFmtId="174" fontId="61" fillId="0" borderId="16" xfId="201" applyFont="1" applyFill="1" applyBorder="1" applyAlignment="1">
      <alignment horizontal="center" wrapText="1"/>
    </xf>
    <xf numFmtId="174" fontId="61" fillId="0" borderId="7" xfId="201" applyFont="1" applyFill="1" applyBorder="1" applyAlignment="1"/>
    <xf numFmtId="174" fontId="61" fillId="0" borderId="7" xfId="201" applyFont="1" applyFill="1" applyBorder="1" applyAlignment="1">
      <alignment horizontal="center" wrapText="1"/>
    </xf>
    <xf numFmtId="0" fontId="61" fillId="0" borderId="7" xfId="201" applyNumberFormat="1" applyFont="1" applyFill="1" applyBorder="1" applyAlignment="1">
      <alignment horizontal="center" wrapText="1"/>
    </xf>
    <xf numFmtId="174" fontId="61" fillId="0" borderId="9" xfId="201" applyFont="1" applyFill="1" applyBorder="1" applyAlignment="1">
      <alignment horizontal="center" wrapText="1"/>
    </xf>
    <xf numFmtId="3" fontId="61" fillId="0" borderId="9" xfId="201" applyNumberFormat="1" applyFont="1" applyFill="1" applyBorder="1" applyAlignment="1">
      <alignment horizontal="center" wrapText="1"/>
    </xf>
    <xf numFmtId="0" fontId="54" fillId="0" borderId="16" xfId="201" applyNumberFormat="1" applyFont="1" applyFill="1" applyBorder="1"/>
    <xf numFmtId="0" fontId="54" fillId="0" borderId="7" xfId="201" applyNumberFormat="1" applyFont="1" applyFill="1" applyBorder="1"/>
    <xf numFmtId="0" fontId="54" fillId="0" borderId="7" xfId="201" applyNumberFormat="1" applyFont="1" applyFill="1" applyBorder="1" applyAlignment="1">
      <alignment horizontal="center"/>
    </xf>
    <xf numFmtId="0" fontId="54" fillId="0" borderId="9" xfId="201" applyNumberFormat="1" applyFont="1" applyFill="1" applyBorder="1" applyAlignment="1">
      <alignment horizontal="center"/>
    </xf>
    <xf numFmtId="3" fontId="54" fillId="0" borderId="9" xfId="201" applyNumberFormat="1" applyFont="1" applyFill="1" applyBorder="1" applyAlignment="1">
      <alignment horizontal="center" wrapText="1"/>
    </xf>
    <xf numFmtId="3" fontId="54" fillId="0" borderId="7" xfId="201" applyNumberFormat="1" applyFont="1" applyFill="1" applyBorder="1" applyAlignment="1">
      <alignment horizontal="center"/>
    </xf>
    <xf numFmtId="0" fontId="54" fillId="0" borderId="10" xfId="201" applyNumberFormat="1" applyFont="1" applyFill="1" applyBorder="1"/>
    <xf numFmtId="0" fontId="54" fillId="0" borderId="11" xfId="201" applyNumberFormat="1" applyFont="1" applyFill="1" applyBorder="1"/>
    <xf numFmtId="3" fontId="54" fillId="0" borderId="11" xfId="201" applyNumberFormat="1" applyFont="1" applyFill="1" applyBorder="1" applyAlignment="1"/>
    <xf numFmtId="174" fontId="54" fillId="0" borderId="10" xfId="209" applyFont="1" applyFill="1" applyBorder="1" applyAlignment="1"/>
    <xf numFmtId="174" fontId="54" fillId="0" borderId="0" xfId="209" applyFont="1" applyFill="1" applyBorder="1" applyAlignment="1"/>
    <xf numFmtId="174" fontId="54" fillId="14" borderId="0" xfId="209" applyFont="1" applyFill="1" applyBorder="1" applyAlignment="1"/>
    <xf numFmtId="0" fontId="54" fillId="14" borderId="0" xfId="59" applyNumberFormat="1" applyFont="1" applyFill="1" applyBorder="1" applyAlignment="1"/>
    <xf numFmtId="176" fontId="54" fillId="14" borderId="0" xfId="93" applyNumberFormat="1" applyFont="1" applyFill="1" applyBorder="1" applyAlignment="1"/>
    <xf numFmtId="43" fontId="54" fillId="0" borderId="11" xfId="59" applyFont="1" applyFill="1" applyBorder="1" applyAlignment="1"/>
    <xf numFmtId="0" fontId="54" fillId="14" borderId="0" xfId="59" applyNumberFormat="1" applyFont="1" applyFill="1" applyBorder="1" applyAlignment="1">
      <alignment horizontal="right"/>
    </xf>
    <xf numFmtId="174" fontId="54" fillId="0" borderId="10" xfId="201" applyFont="1" applyFill="1" applyBorder="1" applyAlignment="1"/>
    <xf numFmtId="174" fontId="54" fillId="0" borderId="17" xfId="201" applyFont="1" applyFill="1" applyBorder="1" applyAlignment="1"/>
    <xf numFmtId="175" fontId="54" fillId="0" borderId="0" xfId="59" applyNumberFormat="1" applyFont="1" applyFill="1" applyBorder="1" applyAlignment="1">
      <alignment horizontal="center"/>
    </xf>
    <xf numFmtId="1" fontId="54" fillId="0" borderId="0" xfId="59" applyNumberFormat="1" applyFont="1" applyFill="1" applyBorder="1" applyAlignment="1">
      <alignment horizontal="center"/>
    </xf>
    <xf numFmtId="174" fontId="54" fillId="0" borderId="8" xfId="201" applyFont="1" applyFill="1" applyBorder="1" applyAlignment="1"/>
    <xf numFmtId="174" fontId="54" fillId="0" borderId="0" xfId="201" applyFont="1" applyFill="1" applyBorder="1" applyAlignment="1">
      <alignment horizontal="center" vertical="top"/>
    </xf>
    <xf numFmtId="49" fontId="84" fillId="0" borderId="0" xfId="0" applyNumberFormat="1" applyFont="1" applyAlignment="1">
      <alignment horizontal="center"/>
    </xf>
    <xf numFmtId="3" fontId="84" fillId="0" borderId="0" xfId="211" applyNumberFormat="1" applyFont="1" applyAlignment="1"/>
    <xf numFmtId="3" fontId="54" fillId="0" borderId="0" xfId="211" applyNumberFormat="1" applyFont="1" applyAlignment="1">
      <alignment wrapText="1"/>
    </xf>
    <xf numFmtId="0" fontId="54" fillId="0" borderId="0" xfId="192" applyFont="1"/>
    <xf numFmtId="0" fontId="54" fillId="0" borderId="0" xfId="192" applyFont="1" applyAlignment="1">
      <alignment horizontal="center"/>
    </xf>
    <xf numFmtId="0" fontId="54" fillId="0" borderId="0" xfId="192" applyFont="1" applyFill="1" applyAlignment="1">
      <alignment horizontal="center"/>
    </xf>
    <xf numFmtId="0" fontId="54" fillId="0" borderId="3" xfId="192" applyFont="1" applyBorder="1"/>
    <xf numFmtId="0" fontId="54" fillId="0" borderId="0" xfId="192" applyFont="1" applyAlignment="1">
      <alignment horizontal="center" wrapText="1"/>
    </xf>
    <xf numFmtId="43" fontId="54" fillId="0" borderId="0" xfId="59" applyFont="1" applyFill="1"/>
    <xf numFmtId="43" fontId="54" fillId="0" borderId="0" xfId="192" applyNumberFormat="1" applyFont="1"/>
    <xf numFmtId="176" fontId="54" fillId="0" borderId="3" xfId="93" applyNumberFormat="1" applyFont="1" applyBorder="1"/>
    <xf numFmtId="0" fontId="54" fillId="0" borderId="0" xfId="192" applyFont="1" applyAlignment="1">
      <alignment horizontal="center" vertical="center" wrapText="1"/>
    </xf>
    <xf numFmtId="0" fontId="54" fillId="0" borderId="0" xfId="192" applyFont="1" applyFill="1" applyAlignment="1">
      <alignment horizontal="center" vertical="center" wrapText="1"/>
    </xf>
    <xf numFmtId="174" fontId="54" fillId="0" borderId="0" xfId="0" applyFont="1" applyAlignment="1">
      <alignment horizontal="center" vertical="center" wrapText="1"/>
    </xf>
    <xf numFmtId="0" fontId="54" fillId="0" borderId="0" xfId="192" applyFont="1" applyAlignment="1">
      <alignment wrapText="1"/>
    </xf>
    <xf numFmtId="0" fontId="83" fillId="0" borderId="0" xfId="192" applyFont="1"/>
    <xf numFmtId="0" fontId="54" fillId="0" borderId="0" xfId="192" applyFont="1" applyAlignment="1">
      <alignment horizontal="left" wrapText="1"/>
    </xf>
    <xf numFmtId="0" fontId="54" fillId="0" borderId="0" xfId="188" applyFont="1"/>
    <xf numFmtId="0" fontId="54" fillId="0" borderId="0" xfId="188" applyFont="1" applyAlignment="1">
      <alignment horizontal="right"/>
    </xf>
    <xf numFmtId="0" fontId="54" fillId="0" borderId="0" xfId="211" applyNumberFormat="1" applyFont="1" applyAlignment="1" applyProtection="1">
      <alignment horizontal="center"/>
      <protection locked="0"/>
    </xf>
    <xf numFmtId="0" fontId="54" fillId="0" borderId="0" xfId="211" applyNumberFormat="1" applyFont="1" applyFill="1" applyAlignment="1" applyProtection="1">
      <protection locked="0"/>
    </xf>
    <xf numFmtId="0" fontId="54" fillId="0" borderId="0" xfId="211" applyNumberFormat="1" applyFont="1" applyFill="1" applyProtection="1">
      <protection locked="0"/>
    </xf>
    <xf numFmtId="0" fontId="54" fillId="14" borderId="0" xfId="188" applyFont="1" applyFill="1"/>
    <xf numFmtId="0" fontId="54" fillId="14" borderId="0" xfId="211" applyNumberFormat="1" applyFont="1" applyFill="1"/>
    <xf numFmtId="0" fontId="54" fillId="0" borderId="0" xfId="211" applyNumberFormat="1" applyFont="1" applyProtection="1">
      <protection locked="0"/>
    </xf>
    <xf numFmtId="0" fontId="54" fillId="0" borderId="0" xfId="211" applyNumberFormat="1" applyFont="1"/>
    <xf numFmtId="0" fontId="92" fillId="0" borderId="0" xfId="211" applyNumberFormat="1" applyFont="1"/>
    <xf numFmtId="49" fontId="54" fillId="0" borderId="0" xfId="211" applyNumberFormat="1" applyFont="1" applyAlignment="1"/>
    <xf numFmtId="49" fontId="54" fillId="0" borderId="0" xfId="211" applyNumberFormat="1" applyFont="1" applyAlignment="1">
      <alignment horizontal="center"/>
    </xf>
    <xf numFmtId="0" fontId="54" fillId="0" borderId="0" xfId="211" applyNumberFormat="1" applyFont="1" applyAlignment="1">
      <alignment horizontal="center"/>
    </xf>
    <xf numFmtId="49" fontId="54" fillId="0" borderId="0" xfId="211" applyNumberFormat="1" applyFont="1"/>
    <xf numFmtId="3" fontId="54" fillId="0" borderId="0" xfId="211" applyNumberFormat="1" applyFont="1"/>
    <xf numFmtId="42" fontId="54" fillId="0" borderId="0" xfId="188" applyNumberFormat="1" applyFont="1"/>
    <xf numFmtId="0" fontId="54" fillId="0" borderId="0" xfId="211" applyNumberFormat="1" applyFont="1" applyFill="1"/>
    <xf numFmtId="0" fontId="54" fillId="0" borderId="8" xfId="211" applyNumberFormat="1" applyFont="1" applyBorder="1" applyAlignment="1" applyProtection="1">
      <alignment horizontal="centerContinuous"/>
      <protection locked="0"/>
    </xf>
    <xf numFmtId="43" fontId="54" fillId="0" borderId="0" xfId="59" applyFont="1" applyFill="1" applyAlignment="1"/>
    <xf numFmtId="3" fontId="54" fillId="0" borderId="0" xfId="211" applyNumberFormat="1" applyFont="1" applyFill="1" applyBorder="1"/>
    <xf numFmtId="3" fontId="54" fillId="0" borderId="0" xfId="211" applyNumberFormat="1" applyFont="1" applyAlignment="1">
      <alignment horizontal="left"/>
    </xf>
    <xf numFmtId="3" fontId="54" fillId="0" borderId="0" xfId="211" applyNumberFormat="1" applyFont="1" applyAlignment="1">
      <alignment horizontal="fill"/>
    </xf>
    <xf numFmtId="166" fontId="54" fillId="0" borderId="0" xfId="211" applyNumberFormat="1" applyFont="1" applyAlignment="1"/>
    <xf numFmtId="42" fontId="54" fillId="0" borderId="18" xfId="211" applyNumberFormat="1" applyFont="1" applyBorder="1" applyAlignment="1" applyProtection="1">
      <alignment horizontal="right"/>
      <protection locked="0"/>
    </xf>
    <xf numFmtId="170" fontId="85" fillId="0" borderId="0" xfId="0" applyNumberFormat="1" applyFont="1" applyAlignment="1"/>
    <xf numFmtId="174" fontId="85" fillId="0" borderId="0" xfId="0" applyFont="1" applyAlignment="1"/>
    <xf numFmtId="0" fontId="54" fillId="0" borderId="0" xfId="206" applyNumberFormat="1" applyFont="1" applyAlignment="1" applyProtection="1">
      <alignment horizontal="center"/>
      <protection locked="0"/>
    </xf>
    <xf numFmtId="0" fontId="54" fillId="0" borderId="0" xfId="206" applyNumberFormat="1" applyFont="1" applyAlignment="1"/>
    <xf numFmtId="0" fontId="54" fillId="0" borderId="0" xfId="206" applyNumberFormat="1" applyFont="1"/>
    <xf numFmtId="0" fontId="54" fillId="0" borderId="0" xfId="206" applyNumberFormat="1" applyFont="1" applyBorder="1" applyAlignment="1"/>
    <xf numFmtId="166" fontId="54" fillId="0" borderId="0" xfId="206" applyNumberFormat="1" applyFont="1" applyAlignment="1"/>
    <xf numFmtId="0" fontId="54" fillId="0" borderId="0" xfId="211" applyNumberFormat="1" applyFont="1" applyFill="1" applyBorder="1"/>
    <xf numFmtId="0" fontId="54" fillId="0" borderId="0" xfId="206" applyFont="1" applyAlignment="1"/>
    <xf numFmtId="3" fontId="54" fillId="0" borderId="0" xfId="206" applyNumberFormat="1" applyFont="1" applyAlignment="1"/>
    <xf numFmtId="42" fontId="54" fillId="0" borderId="18" xfId="206" applyNumberFormat="1" applyFont="1" applyBorder="1" applyAlignment="1" applyProtection="1">
      <alignment horizontal="right"/>
      <protection locked="0"/>
    </xf>
    <xf numFmtId="0" fontId="54" fillId="0" borderId="0" xfId="211" applyNumberFormat="1" applyFont="1" applyFill="1" applyBorder="1" applyAlignment="1" applyProtection="1">
      <alignment horizontal="center"/>
      <protection locked="0"/>
    </xf>
    <xf numFmtId="174" fontId="54" fillId="0" borderId="0" xfId="211" applyFont="1" applyFill="1" applyBorder="1" applyAlignment="1"/>
    <xf numFmtId="0" fontId="54" fillId="0" borderId="0" xfId="211" applyNumberFormat="1" applyFont="1" applyFill="1" applyBorder="1" applyProtection="1">
      <protection locked="0"/>
    </xf>
    <xf numFmtId="0" fontId="54" fillId="0" borderId="0" xfId="211" applyNumberFormat="1" applyFont="1" applyFill="1" applyBorder="1" applyAlignment="1"/>
    <xf numFmtId="0" fontId="54" fillId="0" borderId="0" xfId="211" applyNumberFormat="1" applyFont="1" applyFill="1" applyBorder="1" applyAlignment="1" applyProtection="1">
      <protection locked="0"/>
    </xf>
    <xf numFmtId="168" fontId="54" fillId="0" borderId="0" xfId="188" applyNumberFormat="1" applyFont="1" applyFill="1" applyBorder="1"/>
    <xf numFmtId="168" fontId="54" fillId="0" borderId="0" xfId="211" applyNumberFormat="1" applyFont="1" applyFill="1" applyBorder="1"/>
    <xf numFmtId="168" fontId="54" fillId="0" borderId="0" xfId="211" applyNumberFormat="1" applyFont="1" applyFill="1" applyBorder="1" applyAlignment="1">
      <alignment horizontal="center"/>
    </xf>
    <xf numFmtId="174" fontId="54" fillId="0" borderId="0" xfId="211" applyFont="1" applyFill="1" applyBorder="1" applyAlignment="1">
      <alignment horizontal="center"/>
    </xf>
    <xf numFmtId="0" fontId="54" fillId="0" borderId="0" xfId="211" applyNumberFormat="1" applyFont="1" applyFill="1" applyBorder="1" applyAlignment="1">
      <alignment horizontal="left"/>
    </xf>
    <xf numFmtId="173" fontId="54" fillId="0" borderId="0" xfId="188" applyNumberFormat="1" applyFont="1" applyFill="1" applyBorder="1" applyAlignment="1"/>
    <xf numFmtId="173" fontId="54" fillId="0" borderId="0" xfId="211" applyNumberFormat="1" applyFont="1" applyFill="1" applyBorder="1" applyProtection="1">
      <protection locked="0"/>
    </xf>
    <xf numFmtId="173" fontId="54" fillId="0" borderId="0" xfId="211" applyNumberFormat="1" applyFont="1" applyFill="1" applyProtection="1">
      <protection locked="0"/>
    </xf>
    <xf numFmtId="173" fontId="54" fillId="0" borderId="0" xfId="211" applyNumberFormat="1" applyFont="1" applyProtection="1">
      <protection locked="0"/>
    </xf>
    <xf numFmtId="169" fontId="54" fillId="0" borderId="0" xfId="211" applyNumberFormat="1" applyFont="1"/>
    <xf numFmtId="0" fontId="54" fillId="0" borderId="0" xfId="211" applyNumberFormat="1" applyFont="1" applyAlignment="1">
      <alignment horizontal="right"/>
    </xf>
    <xf numFmtId="0" fontId="83" fillId="0" borderId="0" xfId="211" applyNumberFormat="1" applyFont="1" applyAlignment="1"/>
    <xf numFmtId="3" fontId="61" fillId="0" borderId="0" xfId="211" applyNumberFormat="1" applyFont="1" applyAlignment="1">
      <alignment horizontal="center"/>
    </xf>
    <xf numFmtId="0" fontId="61" fillId="0" borderId="0" xfId="211" applyNumberFormat="1" applyFont="1" applyAlignment="1" applyProtection="1">
      <alignment horizontal="center"/>
      <protection locked="0"/>
    </xf>
    <xf numFmtId="174" fontId="61" fillId="0" borderId="0" xfId="211" applyFont="1" applyAlignment="1">
      <alignment horizontal="center"/>
    </xf>
    <xf numFmtId="3" fontId="61" fillId="0" borderId="0" xfId="211" applyNumberFormat="1" applyFont="1" applyAlignment="1"/>
    <xf numFmtId="0" fontId="61" fillId="0" borderId="0" xfId="211" applyNumberFormat="1" applyFont="1" applyAlignment="1"/>
    <xf numFmtId="175" fontId="54" fillId="14" borderId="0" xfId="59" applyNumberFormat="1" applyFont="1" applyFill="1" applyAlignment="1"/>
    <xf numFmtId="165" fontId="54" fillId="0" borderId="0" xfId="211" applyNumberFormat="1" applyFont="1" applyAlignment="1"/>
    <xf numFmtId="175" fontId="54" fillId="14" borderId="8" xfId="59" applyNumberFormat="1" applyFont="1" applyFill="1" applyBorder="1" applyAlignment="1"/>
    <xf numFmtId="175" fontId="54" fillId="0" borderId="8" xfId="59" applyNumberFormat="1" applyFont="1" applyBorder="1" applyAlignment="1"/>
    <xf numFmtId="43" fontId="54" fillId="0" borderId="0" xfId="59" applyFont="1" applyAlignment="1">
      <alignment horizontal="center"/>
    </xf>
    <xf numFmtId="164" fontId="54" fillId="0" borderId="0" xfId="211" applyNumberFormat="1" applyFont="1" applyAlignment="1">
      <alignment horizontal="center"/>
    </xf>
    <xf numFmtId="165" fontId="54" fillId="0" borderId="0" xfId="188" applyNumberFormat="1" applyFont="1" applyFill="1" applyAlignment="1">
      <alignment horizontal="right"/>
    </xf>
    <xf numFmtId="175" fontId="54" fillId="14" borderId="0" xfId="59" applyNumberFormat="1" applyFont="1" applyFill="1" applyBorder="1" applyAlignment="1"/>
    <xf numFmtId="185" fontId="54" fillId="0" borderId="0" xfId="59" applyNumberFormat="1" applyFont="1" applyAlignment="1"/>
    <xf numFmtId="3" fontId="54" fillId="0" borderId="0" xfId="206" applyNumberFormat="1" applyFont="1" applyBorder="1" applyAlignment="1"/>
    <xf numFmtId="3" fontId="54" fillId="0" borderId="0" xfId="206" applyNumberFormat="1" applyFont="1" applyFill="1" applyBorder="1" applyAlignment="1"/>
    <xf numFmtId="185" fontId="54" fillId="0" borderId="0" xfId="59" applyNumberFormat="1" applyFont="1" applyFill="1" applyBorder="1" applyAlignment="1"/>
    <xf numFmtId="0" fontId="54" fillId="0" borderId="0" xfId="206" applyFont="1" applyFill="1" applyBorder="1" applyAlignment="1"/>
    <xf numFmtId="3" fontId="54" fillId="0" borderId="0" xfId="206" applyNumberFormat="1" applyFont="1" applyFill="1" applyAlignment="1"/>
    <xf numFmtId="185" fontId="54" fillId="0" borderId="0" xfId="59" applyNumberFormat="1" applyFont="1" applyBorder="1" applyAlignment="1"/>
    <xf numFmtId="3" fontId="54" fillId="0" borderId="0" xfId="211" quotePrefix="1" applyNumberFormat="1" applyFont="1" applyAlignment="1">
      <alignment horizontal="left"/>
    </xf>
    <xf numFmtId="175" fontId="54" fillId="0" borderId="0" xfId="59" applyNumberFormat="1" applyFont="1" applyFill="1" applyAlignment="1"/>
    <xf numFmtId="3" fontId="54" fillId="0" borderId="0" xfId="188" applyNumberFormat="1" applyFont="1" applyFill="1" applyAlignment="1"/>
    <xf numFmtId="0" fontId="54" fillId="0" borderId="0" xfId="188" applyNumberFormat="1" applyFont="1"/>
    <xf numFmtId="175" fontId="54" fillId="0" borderId="18" xfId="59" applyNumberFormat="1" applyFont="1" applyBorder="1" applyAlignment="1"/>
    <xf numFmtId="164" fontId="54" fillId="0" borderId="0" xfId="188" applyNumberFormat="1" applyFont="1" applyAlignment="1">
      <alignment horizontal="center"/>
    </xf>
    <xf numFmtId="3" fontId="54" fillId="0" borderId="0" xfId="188" applyNumberFormat="1" applyFont="1" applyBorder="1" applyAlignment="1"/>
    <xf numFmtId="3" fontId="54" fillId="0" borderId="0" xfId="211" applyNumberFormat="1" applyFont="1" applyAlignment="1">
      <alignment horizontal="right"/>
    </xf>
    <xf numFmtId="0" fontId="54" fillId="0" borderId="0" xfId="206" applyNumberFormat="1" applyFont="1" applyFill="1" applyAlignment="1"/>
    <xf numFmtId="172" fontId="54" fillId="0" borderId="0" xfId="211" applyNumberFormat="1" applyFont="1" applyFill="1" applyAlignment="1">
      <alignment horizontal="left"/>
    </xf>
    <xf numFmtId="184" fontId="54" fillId="0" borderId="0" xfId="59" applyNumberFormat="1" applyFont="1" applyAlignment="1"/>
    <xf numFmtId="184" fontId="54" fillId="0" borderId="0" xfId="59" applyNumberFormat="1" applyFont="1" applyFill="1" applyAlignment="1"/>
    <xf numFmtId="184" fontId="54" fillId="0" borderId="0" xfId="59" applyNumberFormat="1" applyFont="1" applyFill="1" applyBorder="1" applyAlignment="1"/>
    <xf numFmtId="175" fontId="54" fillId="0" borderId="8" xfId="59" applyNumberFormat="1" applyFont="1" applyFill="1" applyBorder="1" applyAlignment="1"/>
    <xf numFmtId="0" fontId="54" fillId="0" borderId="0" xfId="211" applyNumberFormat="1" applyFont="1" applyAlignment="1">
      <alignment wrapText="1"/>
    </xf>
    <xf numFmtId="0" fontId="54" fillId="0" borderId="0" xfId="211" quotePrefix="1" applyNumberFormat="1" applyFont="1" applyAlignment="1">
      <alignment horizontal="left"/>
    </xf>
    <xf numFmtId="175" fontId="54" fillId="0" borderId="0" xfId="59" applyNumberFormat="1" applyFont="1" applyFill="1" applyAlignment="1">
      <alignment horizontal="right"/>
    </xf>
    <xf numFmtId="167" fontId="54" fillId="0" borderId="0" xfId="211" applyNumberFormat="1" applyFont="1" applyAlignment="1"/>
    <xf numFmtId="166" fontId="54" fillId="0" borderId="0" xfId="188" applyNumberFormat="1" applyFont="1" applyAlignment="1">
      <alignment horizontal="center"/>
    </xf>
    <xf numFmtId="164" fontId="54" fillId="0" borderId="0" xfId="211" applyNumberFormat="1" applyFont="1" applyAlignment="1" applyProtection="1">
      <alignment horizontal="left"/>
      <protection locked="0"/>
    </xf>
    <xf numFmtId="175" fontId="54" fillId="0" borderId="14" xfId="59" applyNumberFormat="1" applyFont="1" applyBorder="1" applyAlignment="1"/>
    <xf numFmtId="0" fontId="54" fillId="0" borderId="0" xfId="188" applyNumberFormat="1" applyFont="1" applyAlignment="1"/>
    <xf numFmtId="3" fontId="54" fillId="0" borderId="0" xfId="188" applyNumberFormat="1" applyFont="1" applyFill="1" applyBorder="1" applyAlignment="1"/>
    <xf numFmtId="174" fontId="54" fillId="0" borderId="0" xfId="211" applyFont="1" applyAlignment="1">
      <alignment horizontal="right"/>
    </xf>
    <xf numFmtId="0" fontId="84" fillId="0" borderId="0" xfId="211" applyNumberFormat="1" applyFont="1" applyAlignment="1" applyProtection="1">
      <alignment horizontal="center"/>
      <protection locked="0"/>
    </xf>
    <xf numFmtId="0" fontId="54" fillId="0" borderId="8" xfId="211" applyNumberFormat="1" applyFont="1" applyFill="1" applyBorder="1" applyProtection="1">
      <protection locked="0"/>
    </xf>
    <xf numFmtId="0" fontId="54" fillId="0" borderId="8" xfId="211" applyNumberFormat="1" applyFont="1" applyFill="1" applyBorder="1"/>
    <xf numFmtId="3" fontId="54" fillId="0" borderId="0" xfId="211" applyNumberFormat="1" applyFont="1" applyFill="1" applyAlignment="1">
      <alignment horizontal="center"/>
    </xf>
    <xf numFmtId="49" fontId="54" fillId="0" borderId="0" xfId="211" applyNumberFormat="1" applyFont="1" applyFill="1"/>
    <xf numFmtId="49" fontId="54" fillId="0" borderId="0" xfId="211" applyNumberFormat="1" applyFont="1" applyFill="1" applyAlignment="1"/>
    <xf numFmtId="49" fontId="54" fillId="0" borderId="0" xfId="211" applyNumberFormat="1" applyFont="1" applyFill="1" applyAlignment="1">
      <alignment horizontal="center"/>
    </xf>
    <xf numFmtId="184" fontId="54" fillId="0" borderId="0" xfId="59" applyNumberFormat="1" applyFont="1" applyFill="1" applyAlignment="1">
      <alignment horizontal="right"/>
    </xf>
    <xf numFmtId="3" fontId="54" fillId="0" borderId="8" xfId="211" applyNumberFormat="1" applyFont="1" applyBorder="1" applyAlignment="1"/>
    <xf numFmtId="43" fontId="54" fillId="0" borderId="0" xfId="59" applyNumberFormat="1" applyFont="1" applyAlignment="1"/>
    <xf numFmtId="4" fontId="54" fillId="0" borderId="0" xfId="211" applyNumberFormat="1" applyFont="1" applyAlignment="1"/>
    <xf numFmtId="3" fontId="54" fillId="0" borderId="0" xfId="188" applyNumberFormat="1" applyFont="1" applyBorder="1" applyAlignment="1">
      <alignment horizontal="center"/>
    </xf>
    <xf numFmtId="0" fontId="54" fillId="0" borderId="8" xfId="188" applyNumberFormat="1" applyFont="1" applyBorder="1" applyAlignment="1">
      <alignment horizontal="center"/>
    </xf>
    <xf numFmtId="0" fontId="54" fillId="0" borderId="0" xfId="188" applyNumberFormat="1" applyFont="1" applyAlignment="1">
      <alignment horizontal="center"/>
    </xf>
    <xf numFmtId="166" fontId="54" fillId="0" borderId="0" xfId="211" applyNumberFormat="1" applyFont="1" applyAlignment="1" applyProtection="1">
      <alignment horizontal="center"/>
      <protection locked="0"/>
    </xf>
    <xf numFmtId="185" fontId="54" fillId="0" borderId="0" xfId="59" applyNumberFormat="1" applyFont="1" applyAlignment="1">
      <alignment horizontal="center"/>
    </xf>
    <xf numFmtId="0" fontId="54" fillId="0" borderId="8" xfId="211" applyNumberFormat="1" applyFont="1" applyBorder="1" applyAlignment="1"/>
    <xf numFmtId="174" fontId="54" fillId="0" borderId="0" xfId="211" applyFont="1" applyFill="1" applyAlignment="1">
      <alignment horizontal="center"/>
    </xf>
    <xf numFmtId="3" fontId="54" fillId="0" borderId="0" xfId="211" quotePrefix="1" applyNumberFormat="1" applyFont="1" applyAlignment="1"/>
    <xf numFmtId="175" fontId="54" fillId="0" borderId="0" xfId="59" applyNumberFormat="1" applyFont="1" applyFill="1" applyAlignment="1">
      <alignment horizontal="center"/>
    </xf>
    <xf numFmtId="0" fontId="54" fillId="0" borderId="0" xfId="211" applyNumberFormat="1" applyFont="1" applyBorder="1" applyAlignment="1" applyProtection="1">
      <alignment horizontal="center"/>
      <protection locked="0"/>
    </xf>
    <xf numFmtId="0" fontId="89" fillId="0" borderId="0" xfId="211" applyNumberFormat="1" applyFont="1" applyProtection="1">
      <protection locked="0"/>
    </xf>
    <xf numFmtId="174" fontId="89" fillId="0" borderId="0" xfId="211" applyFont="1" applyAlignment="1"/>
    <xf numFmtId="174" fontId="54" fillId="0" borderId="0" xfId="211" applyFont="1" applyFill="1" applyAlignment="1" applyProtection="1"/>
    <xf numFmtId="179" fontId="54" fillId="14" borderId="0" xfId="59" applyNumberFormat="1" applyFont="1" applyFill="1" applyBorder="1" applyProtection="1">
      <protection locked="0"/>
    </xf>
    <xf numFmtId="38" fontId="54" fillId="0" borderId="0" xfId="211" applyNumberFormat="1" applyFont="1" applyAlignment="1" applyProtection="1"/>
    <xf numFmtId="174" fontId="54" fillId="0" borderId="8" xfId="211" applyFont="1" applyBorder="1" applyAlignment="1"/>
    <xf numFmtId="174" fontId="54" fillId="0" borderId="0" xfId="211" applyFont="1" applyBorder="1" applyAlignment="1"/>
    <xf numFmtId="0" fontId="54" fillId="0" borderId="0" xfId="211" applyNumberFormat="1" applyFont="1" applyBorder="1" applyProtection="1">
      <protection locked="0"/>
    </xf>
    <xf numFmtId="38" fontId="54" fillId="0" borderId="0" xfId="211" applyNumberFormat="1" applyFont="1" applyAlignment="1"/>
    <xf numFmtId="179" fontId="54" fillId="0" borderId="0" xfId="59" applyNumberFormat="1" applyFont="1" applyFill="1" applyBorder="1" applyProtection="1"/>
    <xf numFmtId="170" fontId="54" fillId="0" borderId="0" xfId="211" applyNumberFormat="1" applyFont="1" applyFill="1" applyBorder="1" applyProtection="1"/>
    <xf numFmtId="168" fontId="54" fillId="0" borderId="0" xfId="211" applyNumberFormat="1" applyFont="1" applyProtection="1">
      <protection locked="0"/>
    </xf>
    <xf numFmtId="175" fontId="54" fillId="14" borderId="0" xfId="59" applyNumberFormat="1" applyFont="1" applyFill="1" applyBorder="1" applyProtection="1"/>
    <xf numFmtId="1" fontId="54" fillId="0" borderId="0" xfId="211" applyNumberFormat="1" applyFont="1" applyFill="1" applyProtection="1"/>
    <xf numFmtId="1" fontId="54" fillId="0" borderId="0" xfId="211" applyNumberFormat="1" applyFont="1" applyFill="1" applyAlignment="1" applyProtection="1"/>
    <xf numFmtId="0" fontId="54" fillId="0" borderId="0" xfId="211" applyNumberFormat="1" applyFont="1" applyAlignment="1" applyProtection="1">
      <alignment horizontal="left"/>
      <protection locked="0"/>
    </xf>
    <xf numFmtId="175" fontId="54" fillId="14" borderId="0" xfId="59" applyNumberFormat="1" applyFont="1" applyFill="1" applyBorder="1" applyAlignment="1" applyProtection="1">
      <protection locked="0"/>
    </xf>
    <xf numFmtId="3" fontId="54" fillId="0" borderId="0" xfId="211" applyNumberFormat="1" applyFont="1" applyAlignment="1" applyProtection="1"/>
    <xf numFmtId="0" fontId="54" fillId="0" borderId="8" xfId="188" applyNumberFormat="1" applyFont="1" applyBorder="1" applyAlignment="1">
      <alignment horizontal="left" vertical="center" wrapText="1"/>
    </xf>
    <xf numFmtId="3" fontId="54" fillId="0" borderId="0" xfId="211" applyNumberFormat="1" applyFont="1" applyFill="1" applyAlignment="1" applyProtection="1">
      <alignment horizontal="right"/>
      <protection locked="0"/>
    </xf>
    <xf numFmtId="175" fontId="54" fillId="0" borderId="0" xfId="59" applyNumberFormat="1" applyFont="1" applyFill="1" applyBorder="1" applyAlignment="1" applyProtection="1"/>
    <xf numFmtId="3" fontId="54" fillId="0" borderId="0" xfId="211" applyNumberFormat="1" applyFont="1" applyFill="1" applyAlignment="1" applyProtection="1"/>
    <xf numFmtId="174" fontId="54" fillId="0" borderId="0" xfId="211" applyNumberFormat="1" applyFont="1" applyAlignment="1" applyProtection="1">
      <protection locked="0"/>
    </xf>
    <xf numFmtId="170" fontId="54" fillId="0" borderId="0" xfId="211" applyNumberFormat="1" applyFont="1" applyFill="1" applyBorder="1" applyAlignment="1" applyProtection="1"/>
    <xf numFmtId="170" fontId="54" fillId="0" borderId="0" xfId="211" applyNumberFormat="1" applyFont="1" applyAlignment="1" applyProtection="1">
      <alignment horizontal="right"/>
      <protection locked="0"/>
    </xf>
    <xf numFmtId="170" fontId="54" fillId="0" borderId="0" xfId="211" applyNumberFormat="1" applyFont="1" applyProtection="1">
      <protection locked="0"/>
    </xf>
    <xf numFmtId="0" fontId="54" fillId="0" borderId="0" xfId="211" applyNumberFormat="1" applyFont="1" applyAlignment="1" applyProtection="1">
      <alignment horizontal="left" indent="8"/>
      <protection locked="0"/>
    </xf>
    <xf numFmtId="3" fontId="54" fillId="0" borderId="0" xfId="211" applyNumberFormat="1" applyFont="1" applyAlignment="1">
      <alignment vertical="top" wrapText="1"/>
    </xf>
    <xf numFmtId="0" fontId="54" fillId="0" borderId="0" xfId="211" applyNumberFormat="1" applyFont="1" applyAlignment="1" applyProtection="1">
      <alignment vertical="top" wrapText="1"/>
      <protection locked="0"/>
    </xf>
    <xf numFmtId="174" fontId="54" fillId="0" borderId="0" xfId="0" applyFont="1" applyAlignment="1">
      <alignment horizontal="left"/>
    </xf>
    <xf numFmtId="177" fontId="61" fillId="0" borderId="0" xfId="201" quotePrefix="1" applyNumberFormat="1" applyFont="1" applyFill="1" applyBorder="1" applyAlignment="1">
      <alignment horizontal="center"/>
    </xf>
    <xf numFmtId="174" fontId="54" fillId="0" borderId="0" xfId="211" applyFont="1" applyAlignment="1">
      <alignment horizontal="center"/>
    </xf>
    <xf numFmtId="174" fontId="54" fillId="0" borderId="0" xfId="201" applyFont="1" applyFill="1" applyBorder="1" applyAlignment="1">
      <alignment horizontal="left"/>
    </xf>
    <xf numFmtId="10" fontId="54" fillId="0" borderId="0" xfId="266" applyNumberFormat="1" applyFont="1" applyAlignment="1"/>
    <xf numFmtId="2" fontId="54" fillId="0" borderId="0" xfId="0" applyNumberFormat="1" applyFont="1" applyAlignment="1">
      <alignment horizontal="center"/>
    </xf>
    <xf numFmtId="2" fontId="54" fillId="0" borderId="0" xfId="0" applyNumberFormat="1" applyFont="1" applyAlignment="1"/>
    <xf numFmtId="0" fontId="54" fillId="0" borderId="0" xfId="0" applyNumberFormat="1" applyFont="1" applyAlignment="1"/>
    <xf numFmtId="10" fontId="54" fillId="0" borderId="0" xfId="266" applyNumberFormat="1" applyFont="1" applyAlignment="1">
      <alignment horizontal="center"/>
    </xf>
    <xf numFmtId="0" fontId="54" fillId="0" borderId="0" xfId="187" applyFont="1" applyFill="1" applyBorder="1" applyAlignment="1">
      <alignment horizontal="center"/>
    </xf>
    <xf numFmtId="174" fontId="54" fillId="0" borderId="0" xfId="0" applyFont="1"/>
    <xf numFmtId="174" fontId="54" fillId="0" borderId="0" xfId="0" applyFont="1" applyFill="1" applyAlignment="1"/>
    <xf numFmtId="174" fontId="54" fillId="0" borderId="0" xfId="0" applyFont="1" applyFill="1"/>
    <xf numFmtId="174" fontId="54" fillId="0" borderId="0" xfId="0" applyFont="1" applyFill="1" applyBorder="1"/>
    <xf numFmtId="176" fontId="54" fillId="0" borderId="0" xfId="93" applyNumberFormat="1" applyFont="1" applyFill="1" applyBorder="1"/>
    <xf numFmtId="174" fontId="54" fillId="0" borderId="1" xfId="0" applyFont="1" applyFill="1" applyBorder="1"/>
    <xf numFmtId="176" fontId="54" fillId="0" borderId="1" xfId="93" applyNumberFormat="1" applyFont="1" applyFill="1" applyBorder="1"/>
    <xf numFmtId="174" fontId="54" fillId="0" borderId="0" xfId="0" applyFont="1" applyAlignment="1">
      <alignment horizontal="center"/>
    </xf>
    <xf numFmtId="0" fontId="54" fillId="0" borderId="0" xfId="212" applyFont="1" applyFill="1"/>
    <xf numFmtId="174" fontId="54" fillId="0" borderId="0" xfId="0" applyFont="1" applyAlignment="1">
      <alignment horizontal="right"/>
    </xf>
    <xf numFmtId="174" fontId="16" fillId="0" borderId="0" xfId="201" applyFont="1" applyAlignment="1"/>
    <xf numFmtId="174" fontId="21" fillId="0" borderId="0" xfId="201" applyFont="1" applyAlignment="1"/>
    <xf numFmtId="174" fontId="21" fillId="0" borderId="0" xfId="201" quotePrefix="1" applyFont="1" applyAlignment="1">
      <alignment horizontal="left"/>
    </xf>
    <xf numFmtId="174" fontId="94" fillId="0" borderId="0" xfId="201" quotePrefix="1" applyFont="1" applyAlignment="1">
      <alignment horizontal="left"/>
    </xf>
    <xf numFmtId="174" fontId="21" fillId="0" borderId="0" xfId="201" quotePrefix="1" applyFont="1" applyBorder="1" applyAlignment="1">
      <alignment horizontal="left"/>
    </xf>
    <xf numFmtId="174" fontId="21" fillId="0" borderId="0" xfId="201" applyFont="1" applyBorder="1" applyAlignment="1"/>
    <xf numFmtId="0" fontId="54" fillId="0" borderId="0" xfId="0" applyNumberFormat="1" applyFont="1" applyAlignment="1">
      <alignment horizontal="center"/>
    </xf>
    <xf numFmtId="0" fontId="54" fillId="0" borderId="0" xfId="0" applyNumberFormat="1" applyFont="1" applyAlignment="1">
      <alignment horizontal="center" wrapText="1"/>
    </xf>
    <xf numFmtId="0" fontId="83" fillId="0" borderId="0" xfId="0" applyNumberFormat="1" applyFont="1" applyAlignment="1">
      <alignment horizontal="center"/>
    </xf>
    <xf numFmtId="174" fontId="83" fillId="0" borderId="0" xfId="0" applyFont="1" applyAlignment="1">
      <alignment horizontal="center"/>
    </xf>
    <xf numFmtId="44" fontId="83" fillId="0" borderId="0" xfId="0" applyNumberFormat="1" applyFont="1" applyBorder="1" applyAlignment="1"/>
    <xf numFmtId="0" fontId="54" fillId="0" borderId="0" xfId="211" applyNumberFormat="1" applyFont="1" applyFill="1" applyAlignment="1" applyProtection="1">
      <alignment vertical="top" wrapText="1"/>
      <protection locked="0"/>
    </xf>
    <xf numFmtId="0" fontId="54" fillId="0" borderId="23" xfId="201" applyNumberFormat="1" applyFont="1" applyFill="1" applyBorder="1"/>
    <xf numFmtId="0" fontId="54" fillId="0" borderId="7" xfId="201" applyNumberFormat="1" applyFont="1" applyFill="1" applyBorder="1" applyAlignment="1">
      <alignment horizontal="center" wrapText="1"/>
    </xf>
    <xf numFmtId="175" fontId="0" fillId="0" borderId="0" xfId="59" applyNumberFormat="1" applyFont="1" applyAlignment="1"/>
    <xf numFmtId="0" fontId="21" fillId="0" borderId="0" xfId="201" applyNumberFormat="1" applyFont="1" applyFill="1" applyBorder="1" applyAlignment="1" applyProtection="1">
      <protection locked="0"/>
    </xf>
    <xf numFmtId="0" fontId="21" fillId="0" borderId="0" xfId="201" applyNumberFormat="1" applyFont="1" applyFill="1" applyBorder="1" applyAlignment="1" applyProtection="1">
      <alignment horizontal="center"/>
      <protection locked="0"/>
    </xf>
    <xf numFmtId="3" fontId="21" fillId="0" borderId="0" xfId="201" applyNumberFormat="1" applyFont="1" applyFill="1" applyBorder="1" applyAlignment="1"/>
    <xf numFmtId="0" fontId="21" fillId="0" borderId="0" xfId="201" applyNumberFormat="1" applyFont="1" applyFill="1" applyBorder="1" applyProtection="1">
      <protection locked="0"/>
    </xf>
    <xf numFmtId="174" fontId="34" fillId="0" borderId="0" xfId="201" applyFill="1" applyBorder="1" applyAlignment="1"/>
    <xf numFmtId="0" fontId="21" fillId="0" borderId="0" xfId="201" applyNumberFormat="1" applyFont="1" applyFill="1" applyBorder="1"/>
    <xf numFmtId="174" fontId="44" fillId="0" borderId="0" xfId="0" applyFont="1" applyAlignment="1"/>
    <xf numFmtId="43" fontId="44" fillId="0" borderId="0" xfId="59" applyFont="1" applyAlignment="1"/>
    <xf numFmtId="175" fontId="44" fillId="0" borderId="0" xfId="59" applyNumberFormat="1" applyFont="1" applyAlignment="1" applyProtection="1">
      <alignment horizontal="center"/>
      <protection locked="0"/>
    </xf>
    <xf numFmtId="0" fontId="44" fillId="0" borderId="0" xfId="211" applyNumberFormat="1" applyFont="1" applyAlignment="1" applyProtection="1">
      <protection locked="0"/>
    </xf>
    <xf numFmtId="3" fontId="44" fillId="0" borderId="0" xfId="211" applyNumberFormat="1" applyFont="1" applyAlignment="1"/>
    <xf numFmtId="3" fontId="44" fillId="0" borderId="8" xfId="211" applyNumberFormat="1" applyFont="1" applyBorder="1" applyAlignment="1">
      <alignment horizontal="center"/>
    </xf>
    <xf numFmtId="170" fontId="44" fillId="0" borderId="0" xfId="0" applyNumberFormat="1" applyFont="1" applyAlignment="1"/>
    <xf numFmtId="0" fontId="44" fillId="0" borderId="0" xfId="211" applyNumberFormat="1" applyFont="1" applyAlignment="1"/>
    <xf numFmtId="3" fontId="44" fillId="0" borderId="0" xfId="211" applyNumberFormat="1" applyFont="1" applyAlignment="1">
      <alignment horizontal="center"/>
    </xf>
    <xf numFmtId="0" fontId="44" fillId="0" borderId="8" xfId="211" applyNumberFormat="1" applyFont="1" applyBorder="1" applyAlignment="1" applyProtection="1">
      <alignment horizontal="center"/>
      <protection locked="0"/>
    </xf>
    <xf numFmtId="174" fontId="44" fillId="0" borderId="0" xfId="211" applyFont="1" applyFill="1" applyAlignment="1"/>
    <xf numFmtId="43" fontId="44" fillId="14" borderId="0" xfId="59" applyFont="1" applyFill="1" applyAlignment="1">
      <alignment horizontal="center"/>
    </xf>
    <xf numFmtId="174" fontId="44" fillId="0" borderId="0" xfId="211" applyFont="1" applyAlignment="1"/>
    <xf numFmtId="43" fontId="44" fillId="0" borderId="8" xfId="59" applyFont="1" applyBorder="1" applyAlignment="1">
      <alignment horizontal="center"/>
    </xf>
    <xf numFmtId="43" fontId="44" fillId="0" borderId="0" xfId="59" applyFont="1" applyFill="1" applyAlignment="1">
      <alignment horizontal="center"/>
    </xf>
    <xf numFmtId="3" fontId="44" fillId="0" borderId="0" xfId="211" applyNumberFormat="1" applyFont="1" applyFill="1" applyAlignment="1"/>
    <xf numFmtId="166" fontId="44" fillId="0" borderId="0" xfId="211" applyNumberFormat="1" applyFont="1" applyAlignment="1">
      <alignment horizontal="center"/>
    </xf>
    <xf numFmtId="164" fontId="44" fillId="0" borderId="0" xfId="211" applyNumberFormat="1" applyFont="1" applyAlignment="1">
      <alignment horizontal="left"/>
    </xf>
    <xf numFmtId="0" fontId="44" fillId="0" borderId="0" xfId="211" applyNumberFormat="1" applyFont="1" applyFill="1" applyAlignment="1"/>
    <xf numFmtId="164" fontId="44" fillId="0" borderId="0" xfId="211" applyNumberFormat="1" applyFont="1" applyFill="1" applyAlignment="1">
      <alignment horizontal="left"/>
    </xf>
    <xf numFmtId="43" fontId="44" fillId="0" borderId="0" xfId="59" applyFont="1" applyFill="1" applyAlignment="1">
      <alignment horizontal="right"/>
    </xf>
    <xf numFmtId="175" fontId="44" fillId="0" borderId="0" xfId="59" applyNumberFormat="1" applyFont="1" applyBorder="1" applyAlignment="1"/>
    <xf numFmtId="10" fontId="44" fillId="0" borderId="0" xfId="211" applyNumberFormat="1" applyFont="1" applyFill="1" applyAlignment="1">
      <alignment horizontal="left"/>
    </xf>
    <xf numFmtId="3" fontId="44" fillId="0" borderId="0" xfId="188" applyNumberFormat="1" applyFont="1" applyAlignment="1"/>
    <xf numFmtId="166" fontId="44" fillId="0" borderId="0" xfId="188" applyNumberFormat="1" applyFont="1" applyAlignment="1"/>
    <xf numFmtId="0" fontId="44" fillId="0" borderId="0" xfId="188" applyFont="1" applyAlignment="1"/>
    <xf numFmtId="164" fontId="44" fillId="0" borderId="0" xfId="211" applyNumberFormat="1" applyFont="1" applyFill="1" applyAlignment="1" applyProtection="1">
      <alignment horizontal="left"/>
      <protection locked="0"/>
    </xf>
    <xf numFmtId="43" fontId="44" fillId="0" borderId="1" xfId="59" applyFont="1" applyBorder="1" applyAlignment="1"/>
    <xf numFmtId="0" fontId="54" fillId="0" borderId="0" xfId="212" applyFont="1" applyAlignment="1">
      <alignment horizontal="center"/>
    </xf>
    <xf numFmtId="0" fontId="54" fillId="0" borderId="0" xfId="212" applyFont="1" applyAlignment="1">
      <alignment horizontal="center" wrapText="1"/>
    </xf>
    <xf numFmtId="0" fontId="54" fillId="0" borderId="0" xfId="206" applyFont="1" applyFill="1" applyBorder="1" applyAlignment="1">
      <alignment horizontal="center" wrapText="1"/>
    </xf>
    <xf numFmtId="43" fontId="54" fillId="14" borderId="0" xfId="59" applyFont="1" applyFill="1"/>
    <xf numFmtId="49" fontId="54" fillId="0" borderId="0" xfId="0" applyNumberFormat="1" applyFont="1" applyAlignment="1">
      <alignment horizontal="center"/>
    </xf>
    <xf numFmtId="0" fontId="54" fillId="0" borderId="0" xfId="192" applyFont="1" applyFill="1" applyAlignment="1">
      <alignment horizontal="center" wrapText="1"/>
    </xf>
    <xf numFmtId="0" fontId="54" fillId="0" borderId="0" xfId="211" applyNumberFormat="1" applyFont="1" applyFill="1" applyAlignment="1" applyProtection="1">
      <alignment vertical="top"/>
      <protection locked="0"/>
    </xf>
    <xf numFmtId="174" fontId="54" fillId="0" borderId="0" xfId="211" applyFont="1" applyFill="1" applyAlignment="1">
      <alignment vertical="top" wrapText="1"/>
    </xf>
    <xf numFmtId="0" fontId="54" fillId="0" borderId="0" xfId="188" applyFont="1" applyFill="1" applyAlignment="1">
      <alignment vertical="top" wrapText="1"/>
    </xf>
    <xf numFmtId="0" fontId="54" fillId="0" borderId="0" xfId="188" applyNumberFormat="1" applyFont="1" applyAlignment="1">
      <alignment vertical="top"/>
    </xf>
    <xf numFmtId="0" fontId="54" fillId="0" borderId="0" xfId="211" applyNumberFormat="1" applyFont="1" applyAlignment="1" applyProtection="1">
      <alignment vertical="top"/>
      <protection locked="0"/>
    </xf>
    <xf numFmtId="170" fontId="54" fillId="0" borderId="0" xfId="211" applyNumberFormat="1" applyFont="1" applyFill="1" applyBorder="1" applyAlignment="1" applyProtection="1">
      <alignment vertical="top"/>
    </xf>
    <xf numFmtId="3" fontId="54" fillId="0" borderId="0" xfId="211" applyNumberFormat="1" applyFont="1" applyAlignment="1" applyProtection="1">
      <alignment vertical="top"/>
    </xf>
    <xf numFmtId="3" fontId="54" fillId="0" borderId="0" xfId="211" applyNumberFormat="1" applyFont="1" applyFill="1" applyAlignment="1" applyProtection="1">
      <alignment vertical="top"/>
    </xf>
    <xf numFmtId="174" fontId="54" fillId="0" borderId="0" xfId="0" applyFont="1" applyAlignment="1">
      <alignment vertical="top"/>
    </xf>
    <xf numFmtId="0" fontId="14" fillId="0" borderId="0" xfId="187" applyFont="1" applyBorder="1"/>
    <xf numFmtId="0" fontId="14" fillId="0" borderId="19" xfId="187" applyFont="1" applyBorder="1" applyAlignment="1">
      <alignment horizontal="center"/>
    </xf>
    <xf numFmtId="0" fontId="14" fillId="0" borderId="0" xfId="187" applyFont="1" applyBorder="1" applyAlignment="1">
      <alignment horizontal="center"/>
    </xf>
    <xf numFmtId="0" fontId="14" fillId="0" borderId="0" xfId="187" applyFont="1" applyBorder="1" applyAlignment="1"/>
    <xf numFmtId="0" fontId="95" fillId="0" borderId="0" xfId="187" applyFont="1" applyBorder="1" applyAlignment="1">
      <alignment horizontal="left"/>
    </xf>
    <xf numFmtId="1" fontId="54" fillId="0" borderId="0" xfId="0" applyNumberFormat="1" applyFont="1" applyFill="1" applyAlignment="1">
      <alignment horizontal="center"/>
    </xf>
    <xf numFmtId="49" fontId="54" fillId="0" borderId="0" xfId="0" applyNumberFormat="1" applyFont="1" applyFill="1" applyAlignment="1">
      <alignment horizontal="center"/>
    </xf>
    <xf numFmtId="0" fontId="54" fillId="0" borderId="0" xfId="212" applyFont="1" applyFill="1" applyAlignment="1">
      <alignment horizontal="center"/>
    </xf>
    <xf numFmtId="0" fontId="54" fillId="0" borderId="0" xfId="212" applyFont="1" applyFill="1" applyAlignment="1">
      <alignment horizontal="center" wrapText="1"/>
    </xf>
    <xf numFmtId="175" fontId="44" fillId="0" borderId="0" xfId="59" applyNumberFormat="1" applyFont="1" applyAlignment="1"/>
    <xf numFmtId="174" fontId="96" fillId="0" borderId="0" xfId="0" applyFont="1" applyAlignment="1"/>
    <xf numFmtId="0" fontId="39" fillId="0" borderId="0" xfId="185" applyFont="1" applyAlignment="1">
      <alignment horizontal="center"/>
    </xf>
    <xf numFmtId="175" fontId="54" fillId="0" borderId="0" xfId="59" applyNumberFormat="1" applyFont="1" applyAlignment="1">
      <alignment horizontal="right"/>
    </xf>
    <xf numFmtId="175" fontId="54" fillId="0" borderId="8" xfId="59" applyNumberFormat="1" applyFont="1" applyBorder="1" applyAlignment="1">
      <alignment horizontal="right"/>
    </xf>
    <xf numFmtId="43" fontId="44" fillId="0" borderId="0" xfId="59" applyFont="1" applyAlignment="1">
      <alignment horizontal="right"/>
    </xf>
    <xf numFmtId="174" fontId="54" fillId="0" borderId="0" xfId="0" applyFont="1" applyFill="1" applyAlignment="1">
      <alignment horizontal="center"/>
    </xf>
    <xf numFmtId="174" fontId="21" fillId="0" borderId="0" xfId="201" applyFont="1" applyAlignment="1">
      <alignment horizontal="center"/>
    </xf>
    <xf numFmtId="174" fontId="0" fillId="0" borderId="0" xfId="0" applyFont="1" applyAlignment="1">
      <alignment horizontal="center"/>
    </xf>
    <xf numFmtId="0" fontId="21" fillId="0" borderId="0" xfId="201" applyNumberFormat="1" applyFont="1" applyFill="1" applyBorder="1" applyAlignment="1">
      <alignment horizontal="center"/>
    </xf>
    <xf numFmtId="175" fontId="54" fillId="0" borderId="11" xfId="59" applyNumberFormat="1" applyFont="1" applyFill="1" applyBorder="1" applyAlignment="1"/>
    <xf numFmtId="175" fontId="54" fillId="0" borderId="15" xfId="59" applyNumberFormat="1" applyFont="1" applyFill="1" applyBorder="1" applyAlignment="1"/>
    <xf numFmtId="184" fontId="21" fillId="0" borderId="0" xfId="59" applyNumberFormat="1" applyFont="1" applyFill="1" applyAlignment="1">
      <alignment horizontal="right"/>
    </xf>
    <xf numFmtId="43" fontId="54" fillId="0" borderId="0" xfId="59" applyFont="1" applyAlignment="1">
      <alignment horizontal="fill"/>
    </xf>
    <xf numFmtId="0" fontId="54" fillId="0" borderId="0" xfId="188" applyNumberFormat="1" applyFont="1" applyFill="1" applyAlignment="1">
      <alignment vertical="top"/>
    </xf>
    <xf numFmtId="179" fontId="54" fillId="0" borderId="8" xfId="59" applyNumberFormat="1" applyFont="1" applyFill="1" applyBorder="1" applyProtection="1">
      <protection locked="0"/>
    </xf>
    <xf numFmtId="175" fontId="54" fillId="0" borderId="8" xfId="59" applyNumberFormat="1" applyFont="1" applyFill="1" applyBorder="1" applyAlignment="1" applyProtection="1">
      <protection locked="0"/>
    </xf>
    <xf numFmtId="49" fontId="54" fillId="0" borderId="0" xfId="0" applyNumberFormat="1" applyFont="1" applyAlignment="1">
      <alignment horizontal="center" vertical="center" wrapText="1"/>
    </xf>
    <xf numFmtId="174" fontId="14" fillId="0" borderId="0" xfId="201" applyFont="1" applyFill="1" applyBorder="1" applyAlignment="1"/>
    <xf numFmtId="174" fontId="14" fillId="0" borderId="8" xfId="201" applyFont="1" applyFill="1" applyBorder="1" applyAlignment="1"/>
    <xf numFmtId="174" fontId="14" fillId="0" borderId="0" xfId="201" applyFont="1" applyFill="1" applyBorder="1" applyAlignment="1">
      <alignment horizontal="center" vertical="top"/>
    </xf>
    <xf numFmtId="3" fontId="54" fillId="0" borderId="0" xfId="211" applyNumberFormat="1" applyFont="1" applyFill="1" applyBorder="1" applyAlignment="1">
      <alignment horizontal="center"/>
    </xf>
    <xf numFmtId="3" fontId="54" fillId="0" borderId="0" xfId="211" applyNumberFormat="1" applyFont="1" applyBorder="1" applyAlignment="1">
      <alignment horizontal="center"/>
    </xf>
    <xf numFmtId="3" fontId="44" fillId="0" borderId="0" xfId="0" applyNumberFormat="1" applyFont="1" applyAlignment="1"/>
    <xf numFmtId="3" fontId="44" fillId="0" borderId="8" xfId="0" applyNumberFormat="1" applyFont="1" applyBorder="1" applyAlignment="1">
      <alignment horizontal="center"/>
    </xf>
    <xf numFmtId="3" fontId="44" fillId="0" borderId="0" xfId="0" applyNumberFormat="1" applyFont="1" applyFill="1" applyAlignment="1"/>
    <xf numFmtId="0" fontId="44" fillId="0" borderId="0" xfId="0" applyNumberFormat="1" applyFont="1" applyProtection="1">
      <protection locked="0"/>
    </xf>
    <xf numFmtId="3" fontId="44" fillId="0" borderId="0" xfId="0" applyNumberFormat="1" applyFont="1" applyAlignment="1">
      <alignment horizontal="center"/>
    </xf>
    <xf numFmtId="3" fontId="54" fillId="0" borderId="0" xfId="188" applyNumberFormat="1" applyFont="1" applyAlignment="1">
      <alignment wrapText="1"/>
    </xf>
    <xf numFmtId="174" fontId="100" fillId="0" borderId="0" xfId="201" applyFont="1" applyFill="1" applyBorder="1" applyAlignment="1"/>
    <xf numFmtId="175" fontId="0" fillId="0" borderId="0" xfId="59" applyNumberFormat="1" applyFont="1" applyAlignment="1">
      <alignment horizontal="center"/>
    </xf>
    <xf numFmtId="1" fontId="21" fillId="0" borderId="0" xfId="201" applyNumberFormat="1" applyFont="1" applyAlignment="1">
      <alignment horizontal="left"/>
    </xf>
    <xf numFmtId="174" fontId="21" fillId="0" borderId="0" xfId="201" applyFont="1" applyAlignment="1">
      <alignment horizontal="left"/>
    </xf>
    <xf numFmtId="174" fontId="44" fillId="0" borderId="0" xfId="211" applyFont="1" applyFill="1" applyAlignment="1">
      <alignment wrapText="1"/>
    </xf>
    <xf numFmtId="175" fontId="44" fillId="0" borderId="0" xfId="59" applyNumberFormat="1" applyFont="1" applyAlignment="1">
      <alignment horizontal="left" indent="2"/>
    </xf>
    <xf numFmtId="184" fontId="44" fillId="0" borderId="0" xfId="59" applyNumberFormat="1" applyFont="1" applyAlignment="1"/>
    <xf numFmtId="0" fontId="44" fillId="0" borderId="0" xfId="201" applyNumberFormat="1" applyFont="1" applyFill="1" applyAlignment="1">
      <alignment horizontal="right"/>
    </xf>
    <xf numFmtId="43" fontId="44" fillId="0" borderId="1" xfId="59" applyFont="1" applyBorder="1" applyAlignment="1">
      <alignment horizontal="right"/>
    </xf>
    <xf numFmtId="0" fontId="83" fillId="0" borderId="0" xfId="192" applyFont="1" applyFill="1" applyBorder="1" applyAlignment="1">
      <alignment horizontal="center" vertical="center" wrapText="1"/>
    </xf>
    <xf numFmtId="0" fontId="83" fillId="0" borderId="0" xfId="192" applyFont="1" applyFill="1" applyBorder="1" applyAlignment="1">
      <alignment horizontal="center"/>
    </xf>
    <xf numFmtId="174" fontId="84" fillId="0" borderId="0" xfId="0" applyFont="1" applyFill="1" applyBorder="1" applyAlignment="1">
      <alignment horizontal="center"/>
    </xf>
    <xf numFmtId="43" fontId="91" fillId="0" borderId="0" xfId="59" applyFont="1" applyFill="1" applyBorder="1"/>
    <xf numFmtId="176" fontId="83" fillId="0" borderId="0" xfId="93" applyNumberFormat="1" applyFont="1" applyFill="1" applyBorder="1"/>
    <xf numFmtId="0" fontId="83" fillId="0" borderId="0" xfId="192" applyFont="1" applyFill="1" applyBorder="1"/>
    <xf numFmtId="174" fontId="54" fillId="0" borderId="0" xfId="0" applyFont="1" applyFill="1" applyBorder="1" applyAlignment="1"/>
    <xf numFmtId="0" fontId="54" fillId="0" borderId="0" xfId="208" applyNumberFormat="1" applyFont="1" applyFill="1" applyBorder="1" applyAlignment="1" applyProtection="1">
      <alignment horizontal="center"/>
      <protection locked="0"/>
    </xf>
    <xf numFmtId="175" fontId="54" fillId="0" borderId="8" xfId="59" applyNumberFormat="1" applyFont="1" applyFill="1" applyBorder="1" applyAlignment="1">
      <alignment horizontal="center"/>
    </xf>
    <xf numFmtId="0" fontId="54" fillId="0" borderId="20" xfId="201" applyNumberFormat="1" applyFont="1" applyFill="1" applyBorder="1"/>
    <xf numFmtId="175" fontId="54" fillId="14" borderId="10" xfId="59" applyNumberFormat="1" applyFont="1" applyFill="1" applyBorder="1" applyAlignment="1"/>
    <xf numFmtId="0" fontId="54" fillId="0" borderId="9" xfId="201" applyNumberFormat="1" applyFont="1" applyFill="1" applyBorder="1" applyAlignment="1">
      <alignment horizontal="center" wrapText="1"/>
    </xf>
    <xf numFmtId="41" fontId="54" fillId="15" borderId="0" xfId="212" applyNumberFormat="1" applyFont="1" applyFill="1"/>
    <xf numFmtId="43" fontId="44" fillId="14" borderId="0" xfId="59" applyFont="1" applyFill="1" applyAlignment="1"/>
    <xf numFmtId="175" fontId="44" fillId="14" borderId="0" xfId="59" applyNumberFormat="1" applyFont="1" applyFill="1" applyAlignment="1"/>
    <xf numFmtId="175" fontId="44" fillId="0" borderId="0" xfId="59" applyNumberFormat="1" applyFont="1" applyFill="1" applyAlignment="1" applyProtection="1">
      <protection locked="0"/>
    </xf>
    <xf numFmtId="175" fontId="44" fillId="14" borderId="8" xfId="59" applyNumberFormat="1" applyFont="1" applyFill="1" applyBorder="1" applyAlignment="1"/>
    <xf numFmtId="43" fontId="21" fillId="0" borderId="0" xfId="59" applyFont="1" applyAlignment="1"/>
    <xf numFmtId="43" fontId="21" fillId="0" borderId="0" xfId="59" applyFont="1" applyBorder="1" applyAlignment="1"/>
    <xf numFmtId="169" fontId="44" fillId="17" borderId="0" xfId="59" applyNumberFormat="1" applyFont="1" applyFill="1" applyAlignment="1"/>
    <xf numFmtId="0" fontId="54" fillId="0" borderId="0" xfId="0" applyNumberFormat="1" applyFont="1" applyAlignment="1">
      <alignment horizontal="center"/>
    </xf>
    <xf numFmtId="44" fontId="54" fillId="0" borderId="0" xfId="0" applyNumberFormat="1" applyFont="1" applyBorder="1" applyAlignment="1"/>
    <xf numFmtId="44" fontId="54" fillId="0" borderId="0" xfId="0" applyNumberFormat="1" applyFont="1" applyFill="1" applyBorder="1" applyAlignment="1"/>
    <xf numFmtId="0" fontId="54" fillId="0" borderId="0" xfId="187" applyFont="1" applyFill="1" applyBorder="1" applyAlignment="1"/>
    <xf numFmtId="3" fontId="54" fillId="0" borderId="0" xfId="187" applyNumberFormat="1" applyFont="1" applyFill="1" applyBorder="1" applyAlignment="1">
      <alignment horizontal="center" wrapText="1"/>
    </xf>
    <xf numFmtId="0" fontId="54" fillId="0" borderId="0" xfId="187" applyFont="1" applyFill="1" applyBorder="1" applyAlignment="1">
      <alignment horizontal="center" wrapText="1"/>
    </xf>
    <xf numFmtId="174" fontId="84" fillId="0" borderId="0" xfId="0" applyFont="1" applyBorder="1" applyAlignment="1"/>
    <xf numFmtId="0" fontId="54" fillId="16" borderId="0" xfId="187" applyFont="1" applyFill="1" applyBorder="1" applyAlignment="1"/>
    <xf numFmtId="175" fontId="54" fillId="16" borderId="0" xfId="59" applyNumberFormat="1" applyFont="1" applyFill="1" applyBorder="1" applyAlignment="1">
      <alignment horizontal="center"/>
    </xf>
    <xf numFmtId="174" fontId="84" fillId="16" borderId="0" xfId="0" applyFont="1" applyFill="1" applyAlignment="1"/>
    <xf numFmtId="175" fontId="54" fillId="0" borderId="0" xfId="59" applyNumberFormat="1" applyFont="1" applyFill="1" applyBorder="1" applyAlignment="1">
      <alignment horizontal="center" wrapText="1"/>
    </xf>
    <xf numFmtId="175" fontId="54" fillId="16" borderId="0" xfId="59" applyNumberFormat="1" applyFont="1" applyFill="1" applyBorder="1"/>
    <xf numFmtId="0" fontId="54" fillId="16" borderId="1" xfId="187" applyFont="1" applyFill="1" applyBorder="1" applyAlignment="1"/>
    <xf numFmtId="175" fontId="54" fillId="16" borderId="1" xfId="59" applyNumberFormat="1" applyFont="1" applyFill="1" applyBorder="1"/>
    <xf numFmtId="175" fontId="54" fillId="16" borderId="1" xfId="59" applyNumberFormat="1" applyFont="1" applyFill="1" applyBorder="1" applyAlignment="1">
      <alignment horizontal="center"/>
    </xf>
    <xf numFmtId="174" fontId="84" fillId="16" borderId="1" xfId="0" applyFont="1" applyFill="1" applyBorder="1" applyAlignment="1"/>
    <xf numFmtId="175" fontId="54" fillId="0" borderId="1" xfId="59" applyNumberFormat="1" applyFont="1" applyFill="1" applyBorder="1" applyAlignment="1">
      <alignment horizontal="center" wrapText="1"/>
    </xf>
    <xf numFmtId="175" fontId="54" fillId="0" borderId="0" xfId="59" applyNumberFormat="1" applyFont="1" applyFill="1" applyBorder="1"/>
    <xf numFmtId="174" fontId="54" fillId="0" borderId="0" xfId="0" applyFont="1" applyBorder="1" applyAlignment="1"/>
    <xf numFmtId="0" fontId="54" fillId="0" borderId="0" xfId="0" applyNumberFormat="1" applyFont="1" applyAlignment="1">
      <alignment horizontal="center" vertical="top"/>
    </xf>
    <xf numFmtId="0" fontId="54" fillId="0" borderId="0" xfId="0" applyNumberFormat="1" applyFont="1" applyFill="1" applyAlignment="1">
      <alignment horizontal="center"/>
    </xf>
    <xf numFmtId="3" fontId="54" fillId="0" borderId="0" xfId="188" applyNumberFormat="1" applyFont="1" applyFill="1" applyAlignment="1">
      <alignment wrapText="1"/>
    </xf>
    <xf numFmtId="0" fontId="61" fillId="0" borderId="0" xfId="212" applyFont="1" applyFill="1" applyAlignment="1">
      <alignment horizontal="center" wrapText="1"/>
    </xf>
    <xf numFmtId="0" fontId="54" fillId="0" borderId="0" xfId="211" applyNumberFormat="1" applyFont="1" applyFill="1" applyAlignment="1" applyProtection="1">
      <alignment horizontal="center"/>
      <protection locked="0"/>
    </xf>
    <xf numFmtId="185" fontId="54" fillId="0" borderId="0" xfId="59" applyNumberFormat="1" applyFont="1" applyFill="1" applyAlignment="1"/>
    <xf numFmtId="164" fontId="54" fillId="0" borderId="0" xfId="211" applyNumberFormat="1" applyFont="1" applyFill="1" applyAlignment="1">
      <alignment horizontal="center"/>
    </xf>
    <xf numFmtId="174" fontId="54" fillId="0" borderId="20" xfId="0" applyFont="1" applyBorder="1"/>
    <xf numFmtId="174" fontId="54" fillId="0" borderId="21" xfId="0" applyFont="1" applyBorder="1"/>
    <xf numFmtId="174" fontId="54" fillId="0" borderId="23" xfId="0" applyFont="1" applyBorder="1" applyAlignment="1">
      <alignment horizontal="center"/>
    </xf>
    <xf numFmtId="174" fontId="54" fillId="0" borderId="3" xfId="0" applyFont="1" applyBorder="1"/>
    <xf numFmtId="174" fontId="54" fillId="0" borderId="15" xfId="0" applyFont="1" applyBorder="1" applyAlignment="1">
      <alignment horizontal="center"/>
    </xf>
    <xf numFmtId="174" fontId="54" fillId="0" borderId="23" xfId="0" applyFont="1" applyBorder="1"/>
    <xf numFmtId="174" fontId="54" fillId="0" borderId="11" xfId="0" applyFont="1" applyBorder="1"/>
    <xf numFmtId="174" fontId="54" fillId="0" borderId="9" xfId="0" applyFont="1" applyBorder="1" applyAlignment="1">
      <alignment horizontal="center"/>
    </xf>
    <xf numFmtId="174" fontId="54" fillId="0" borderId="11" xfId="0" applyFont="1" applyBorder="1" applyAlignment="1">
      <alignment horizontal="center"/>
    </xf>
    <xf numFmtId="174" fontId="54" fillId="0" borderId="15" xfId="0" applyFont="1" applyBorder="1"/>
    <xf numFmtId="174" fontId="54" fillId="0" borderId="1" xfId="0" applyFont="1" applyBorder="1"/>
    <xf numFmtId="176" fontId="54" fillId="0" borderId="22" xfId="93" applyNumberFormat="1" applyFont="1" applyFill="1" applyBorder="1"/>
    <xf numFmtId="174" fontId="54" fillId="0" borderId="0" xfId="0" applyNumberFormat="1" applyFont="1" applyFill="1" applyBorder="1" applyAlignment="1" applyProtection="1"/>
    <xf numFmtId="174" fontId="54" fillId="0" borderId="0" xfId="201" applyFont="1" applyAlignment="1"/>
    <xf numFmtId="174" fontId="54" fillId="0" borderId="0" xfId="201" applyFont="1" applyAlignment="1">
      <alignment horizontal="center"/>
    </xf>
    <xf numFmtId="174" fontId="54" fillId="0" borderId="1" xfId="201" applyFont="1" applyFill="1" applyBorder="1" applyAlignment="1">
      <alignment horizontal="center"/>
    </xf>
    <xf numFmtId="174" fontId="54" fillId="0" borderId="20" xfId="201" applyFont="1" applyFill="1" applyBorder="1" applyAlignment="1">
      <alignment horizontal="center"/>
    </xf>
    <xf numFmtId="174" fontId="54" fillId="0" borderId="23" xfId="201" applyFont="1" applyFill="1" applyBorder="1" applyAlignment="1">
      <alignment horizontal="center"/>
    </xf>
    <xf numFmtId="174" fontId="54" fillId="0" borderId="23" xfId="201" applyFont="1" applyBorder="1" applyAlignment="1">
      <alignment horizontal="center"/>
    </xf>
    <xf numFmtId="174" fontId="54" fillId="0" borderId="10" xfId="201" applyFont="1" applyBorder="1" applyAlignment="1">
      <alignment horizontal="center"/>
    </xf>
    <xf numFmtId="174" fontId="54" fillId="0" borderId="11" xfId="201" applyFont="1" applyBorder="1" applyAlignment="1">
      <alignment horizontal="center"/>
    </xf>
    <xf numFmtId="43" fontId="54" fillId="16" borderId="10" xfId="59" applyFont="1" applyFill="1" applyBorder="1" applyAlignment="1">
      <alignment horizontal="center"/>
    </xf>
    <xf numFmtId="43" fontId="54" fillId="16" borderId="11" xfId="59" applyFont="1" applyFill="1" applyBorder="1" applyAlignment="1"/>
    <xf numFmtId="175" fontId="54" fillId="0" borderId="11" xfId="59" applyNumberFormat="1" applyFont="1" applyBorder="1" applyAlignment="1"/>
    <xf numFmtId="174" fontId="54" fillId="0" borderId="17" xfId="201" applyFont="1" applyFill="1" applyBorder="1" applyAlignment="1">
      <alignment horizontal="center"/>
    </xf>
    <xf numFmtId="0" fontId="54" fillId="0" borderId="0" xfId="210" applyFont="1"/>
    <xf numFmtId="0" fontId="54" fillId="0" borderId="0" xfId="0" applyNumberFormat="1" applyFont="1" applyFill="1" applyAlignment="1">
      <alignment horizontal="center" vertical="top"/>
    </xf>
    <xf numFmtId="174" fontId="54" fillId="16" borderId="11" xfId="0" applyFont="1" applyFill="1" applyBorder="1"/>
    <xf numFmtId="43" fontId="54" fillId="16" borderId="0" xfId="59" applyFont="1" applyFill="1" applyBorder="1"/>
    <xf numFmtId="0" fontId="54" fillId="0" borderId="0" xfId="206" applyNumberFormat="1" applyFont="1" applyFill="1" applyAlignment="1">
      <alignment horizontal="left"/>
    </xf>
    <xf numFmtId="0" fontId="14" fillId="0" borderId="19" xfId="187" applyFont="1" applyFill="1" applyBorder="1" applyAlignment="1">
      <alignment horizontal="center"/>
    </xf>
    <xf numFmtId="49" fontId="14" fillId="0" borderId="0" xfId="187" applyNumberFormat="1" applyFont="1" applyFill="1" applyBorder="1" applyAlignment="1">
      <alignment horizontal="center"/>
    </xf>
    <xf numFmtId="0" fontId="14" fillId="0" borderId="0" xfId="187" applyFont="1" applyFill="1" applyBorder="1" applyAlignment="1"/>
    <xf numFmtId="174" fontId="0" fillId="0" borderId="0" xfId="0" applyFill="1" applyAlignment="1"/>
    <xf numFmtId="0" fontId="54" fillId="0" borderId="0" xfId="187" applyFont="1" applyBorder="1" applyAlignment="1">
      <alignment horizontal="center"/>
    </xf>
    <xf numFmtId="3" fontId="54" fillId="0" borderId="0" xfId="187" applyNumberFormat="1" applyFont="1" applyFill="1" applyBorder="1" applyAlignment="1"/>
    <xf numFmtId="174" fontId="61" fillId="0" borderId="1" xfId="201" applyFont="1" applyBorder="1" applyAlignment="1">
      <alignment horizontal="center" wrapText="1"/>
    </xf>
    <xf numFmtId="174" fontId="61" fillId="0" borderId="0" xfId="201" applyFont="1" applyFill="1" applyAlignment="1">
      <alignment horizontal="center" wrapText="1"/>
    </xf>
    <xf numFmtId="0" fontId="54" fillId="0" borderId="0" xfId="204" applyFont="1" applyBorder="1" applyAlignment="1"/>
    <xf numFmtId="0" fontId="54" fillId="0" borderId="0" xfId="204" applyFont="1" applyFill="1" applyBorder="1" applyAlignment="1">
      <alignment wrapText="1"/>
    </xf>
    <xf numFmtId="174" fontId="54" fillId="14" borderId="0" xfId="0" applyFont="1" applyFill="1" applyAlignment="1"/>
    <xf numFmtId="0" fontId="54" fillId="0" borderId="0" xfId="192" applyFont="1" applyFill="1" applyAlignment="1">
      <alignment horizontal="left" wrapText="1"/>
    </xf>
    <xf numFmtId="174" fontId="97" fillId="0" borderId="0" xfId="0" applyFont="1" applyFill="1" applyAlignment="1"/>
    <xf numFmtId="0" fontId="14" fillId="0" borderId="0" xfId="0" applyNumberFormat="1" applyFont="1" applyFill="1" applyAlignment="1">
      <alignment horizontal="center" vertical="center"/>
    </xf>
    <xf numFmtId="0" fontId="54" fillId="0" borderId="0" xfId="206" applyNumberFormat="1" applyFont="1" applyFill="1" applyAlignment="1">
      <alignment horizontal="center" wrapText="1"/>
    </xf>
    <xf numFmtId="174" fontId="54" fillId="0" borderId="0" xfId="201" applyFont="1" applyFill="1" applyBorder="1" applyAlignment="1">
      <alignment vertical="top"/>
    </xf>
    <xf numFmtId="174" fontId="54" fillId="0" borderId="0" xfId="0" applyFont="1" applyFill="1" applyAlignment="1">
      <alignment horizontal="left" vertical="center" wrapText="1"/>
    </xf>
    <xf numFmtId="174" fontId="54" fillId="0" borderId="0" xfId="0" applyFont="1" applyAlignment="1"/>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75" fontId="54" fillId="14" borderId="0" xfId="59" applyNumberFormat="1" applyFont="1" applyFill="1"/>
    <xf numFmtId="175" fontId="54" fillId="14" borderId="0" xfId="59" applyNumberFormat="1" applyFont="1" applyFill="1" applyAlignment="1">
      <alignment horizontal="right"/>
    </xf>
    <xf numFmtId="0" fontId="54" fillId="0" borderId="0" xfId="59" applyNumberFormat="1" applyFont="1" applyFill="1" applyBorder="1" applyAlignment="1">
      <alignment horizontal="center"/>
    </xf>
    <xf numFmtId="0" fontId="54" fillId="0" borderId="0" xfId="59" applyNumberFormat="1" applyFont="1" applyFill="1" applyBorder="1" applyAlignment="1" applyProtection="1">
      <alignment horizontal="center"/>
      <protection locked="0"/>
    </xf>
    <xf numFmtId="0" fontId="54" fillId="0" borderId="0" xfId="59" applyNumberFormat="1" applyFont="1" applyAlignment="1">
      <alignment horizontal="center"/>
    </xf>
    <xf numFmtId="174" fontId="54" fillId="0" borderId="20" xfId="0" applyFont="1" applyBorder="1" applyAlignment="1">
      <alignment horizontal="center"/>
    </xf>
    <xf numFmtId="174" fontId="54" fillId="0" borderId="10" xfId="0" applyFont="1" applyBorder="1" applyAlignment="1">
      <alignment horizontal="center"/>
    </xf>
    <xf numFmtId="174" fontId="54" fillId="0" borderId="12" xfId="0" applyFont="1" applyBorder="1" applyAlignment="1">
      <alignment horizontal="center"/>
    </xf>
    <xf numFmtId="174" fontId="100" fillId="0" borderId="15" xfId="201" applyFont="1" applyFill="1" applyBorder="1" applyAlignment="1">
      <alignment horizontal="center"/>
    </xf>
    <xf numFmtId="43" fontId="54" fillId="0" borderId="12" xfId="59" applyFont="1" applyBorder="1"/>
    <xf numFmtId="43" fontId="54" fillId="0" borderId="11" xfId="59" applyFont="1" applyBorder="1" applyAlignment="1">
      <alignment horizontal="center"/>
    </xf>
    <xf numFmtId="43" fontId="54" fillId="16" borderId="23" xfId="59" applyFont="1" applyFill="1" applyBorder="1" applyAlignment="1">
      <alignment horizontal="center"/>
    </xf>
    <xf numFmtId="43" fontId="54" fillId="16" borderId="10" xfId="59" applyFont="1" applyFill="1" applyBorder="1"/>
    <xf numFmtId="43" fontId="54" fillId="0" borderId="11" xfId="59" applyFont="1" applyBorder="1"/>
    <xf numFmtId="43" fontId="54" fillId="16" borderId="12" xfId="59" applyFont="1" applyFill="1" applyBorder="1"/>
    <xf numFmtId="43" fontId="54" fillId="16" borderId="11" xfId="59" applyFont="1" applyFill="1" applyBorder="1"/>
    <xf numFmtId="176" fontId="54" fillId="0" borderId="17" xfId="93" applyNumberFormat="1" applyFont="1" applyFill="1" applyBorder="1"/>
    <xf numFmtId="10" fontId="54" fillId="0" borderId="15" xfId="266" applyNumberFormat="1" applyFont="1" applyBorder="1"/>
    <xf numFmtId="43" fontId="54" fillId="0" borderId="0" xfId="59" applyFont="1"/>
    <xf numFmtId="0" fontId="61" fillId="0" borderId="0" xfId="59" applyNumberFormat="1" applyFont="1" applyFill="1" applyBorder="1" applyAlignment="1">
      <alignment horizontal="left"/>
    </xf>
    <xf numFmtId="0" fontId="54" fillId="0" borderId="0" xfId="59" applyNumberFormat="1" applyFont="1" applyFill="1" applyAlignment="1">
      <alignment horizontal="center"/>
    </xf>
    <xf numFmtId="0" fontId="54" fillId="0" borderId="0" xfId="59" applyNumberFormat="1" applyFont="1" applyFill="1" applyAlignment="1">
      <alignment horizontal="center" vertical="top"/>
    </xf>
    <xf numFmtId="3" fontId="54" fillId="0" borderId="0" xfId="188" applyNumberFormat="1" applyFont="1" applyAlignment="1">
      <alignment horizontal="center" wrapText="1"/>
    </xf>
    <xf numFmtId="174" fontId="54" fillId="0" borderId="0" xfId="0" applyFont="1" applyFill="1" applyAlignment="1">
      <alignment vertical="center" wrapText="1"/>
    </xf>
    <xf numFmtId="174" fontId="54" fillId="0" borderId="0" xfId="0" applyFont="1" applyFill="1" applyAlignment="1">
      <alignment horizontal="left" vertical="center"/>
    </xf>
    <xf numFmtId="0" fontId="54" fillId="0" borderId="0" xfId="0" applyNumberFormat="1" applyFont="1" applyFill="1" applyBorder="1" applyAlignment="1">
      <alignment vertical="top"/>
    </xf>
    <xf numFmtId="174" fontId="54" fillId="0" borderId="0" xfId="0" applyFont="1" applyAlignment="1">
      <alignment horizontal="center" wrapText="1"/>
    </xf>
    <xf numFmtId="174" fontId="61" fillId="0" borderId="0" xfId="0" applyFont="1" applyAlignment="1"/>
    <xf numFmtId="174" fontId="61" fillId="0" borderId="0" xfId="211" applyFont="1" applyBorder="1" applyAlignment="1">
      <alignment horizontal="center" wrapText="1"/>
    </xf>
    <xf numFmtId="0" fontId="61" fillId="0" borderId="0" xfId="211" applyNumberFormat="1" applyFont="1" applyBorder="1" applyAlignment="1" applyProtection="1">
      <alignment horizontal="center" wrapText="1"/>
      <protection locked="0"/>
    </xf>
    <xf numFmtId="0" fontId="61" fillId="0" borderId="0" xfId="188" applyNumberFormat="1" applyFont="1" applyBorder="1" applyAlignment="1">
      <alignment horizontal="center" vertical="center" wrapText="1"/>
    </xf>
    <xf numFmtId="0" fontId="61" fillId="0" borderId="0" xfId="211" applyNumberFormat="1" applyFont="1" applyAlignment="1">
      <alignment horizontal="center" wrapText="1"/>
    </xf>
    <xf numFmtId="43" fontId="21" fillId="0" borderId="0" xfId="59" applyFont="1" applyFill="1" applyAlignment="1"/>
    <xf numFmtId="43" fontId="54" fillId="0" borderId="0" xfId="59" applyFont="1" applyBorder="1" applyAlignment="1"/>
    <xf numFmtId="174" fontId="54" fillId="16" borderId="0" xfId="0" applyFont="1" applyFill="1" applyBorder="1" applyAlignment="1"/>
    <xf numFmtId="175" fontId="86" fillId="0" borderId="0" xfId="59" applyNumberFormat="1" applyFont="1" applyFill="1" applyBorder="1"/>
    <xf numFmtId="43" fontId="54" fillId="0" borderId="0" xfId="59" applyNumberFormat="1" applyFont="1" applyFill="1" applyBorder="1" applyAlignment="1"/>
    <xf numFmtId="277" fontId="88" fillId="0" borderId="0" xfId="59" applyNumberFormat="1" applyFont="1" applyFill="1" applyBorder="1" applyAlignment="1"/>
    <xf numFmtId="276" fontId="61" fillId="0" borderId="0" xfId="59" applyNumberFormat="1" applyFont="1" applyFill="1" applyBorder="1" applyAlignment="1"/>
    <xf numFmtId="0" fontId="54" fillId="0" borderId="0" xfId="211" quotePrefix="1" applyNumberFormat="1" applyFont="1" applyFill="1" applyProtection="1">
      <protection locked="0"/>
    </xf>
    <xf numFmtId="174" fontId="54" fillId="0" borderId="0" xfId="0" applyFont="1" applyAlignment="1"/>
    <xf numFmtId="174" fontId="54" fillId="0" borderId="0" xfId="201" applyFont="1" applyFill="1" applyBorder="1" applyAlignment="1"/>
    <xf numFmtId="175" fontId="54" fillId="0" borderId="0" xfId="59" applyNumberFormat="1" applyFont="1" applyFill="1" applyBorder="1" applyAlignment="1"/>
    <xf numFmtId="174" fontId="54" fillId="0" borderId="0" xfId="201" applyFont="1" applyFill="1" applyBorder="1" applyAlignment="1">
      <alignment horizontal="center"/>
    </xf>
    <xf numFmtId="0" fontId="54" fillId="0" borderId="0" xfId="211" applyNumberFormat="1" applyFont="1" applyFill="1" applyProtection="1">
      <protection locked="0"/>
    </xf>
    <xf numFmtId="174" fontId="54" fillId="0" borderId="20" xfId="0" applyFont="1" applyBorder="1" applyAlignment="1">
      <alignment horizontal="center"/>
    </xf>
    <xf numFmtId="174" fontId="54" fillId="0" borderId="21" xfId="0" applyFont="1" applyBorder="1" applyAlignment="1">
      <alignment horizontal="center"/>
    </xf>
    <xf numFmtId="174" fontId="54" fillId="0" borderId="0" xfId="0" applyFont="1" applyAlignment="1"/>
    <xf numFmtId="174" fontId="54" fillId="0" borderId="10" xfId="0" applyFont="1" applyFill="1" applyBorder="1" applyAlignment="1">
      <alignment horizontal="center"/>
    </xf>
    <xf numFmtId="174" fontId="54" fillId="0" borderId="0" xfId="0" applyFont="1" applyFill="1" applyBorder="1" applyAlignment="1">
      <alignment horizontal="center"/>
    </xf>
    <xf numFmtId="43" fontId="54" fillId="0" borderId="0" xfId="59" applyFont="1" applyFill="1" applyBorder="1"/>
    <xf numFmtId="174" fontId="54" fillId="0" borderId="0" xfId="0" applyFont="1" applyBorder="1" applyAlignment="1">
      <alignment horizontal="center"/>
    </xf>
    <xf numFmtId="43" fontId="54" fillId="16" borderId="0" xfId="59" applyFont="1" applyFill="1" applyBorder="1" applyAlignment="1">
      <alignment horizontal="center"/>
    </xf>
    <xf numFmtId="174" fontId="54" fillId="0" borderId="12" xfId="0" applyFont="1" applyBorder="1" applyAlignment="1"/>
    <xf numFmtId="174" fontId="54" fillId="16" borderId="12" xfId="0" applyFont="1" applyFill="1" applyBorder="1" applyAlignment="1"/>
    <xf numFmtId="10" fontId="54" fillId="0" borderId="1" xfId="266" applyNumberFormat="1" applyFont="1" applyFill="1" applyBorder="1"/>
    <xf numFmtId="174" fontId="54" fillId="0" borderId="1" xfId="0" applyFont="1" applyBorder="1" applyAlignment="1"/>
    <xf numFmtId="174" fontId="54" fillId="0" borderId="22" xfId="0" applyFont="1" applyBorder="1" applyAlignment="1"/>
    <xf numFmtId="174" fontId="54" fillId="0" borderId="16" xfId="0" applyFont="1" applyFill="1" applyBorder="1" applyAlignment="1">
      <alignment horizontal="center"/>
    </xf>
    <xf numFmtId="174" fontId="54" fillId="0" borderId="7" xfId="0" applyFont="1" applyFill="1" applyBorder="1" applyAlignment="1">
      <alignment horizontal="center"/>
    </xf>
    <xf numFmtId="174" fontId="54" fillId="0" borderId="7" xfId="0" applyFont="1" applyBorder="1" applyAlignment="1">
      <alignment horizontal="center"/>
    </xf>
    <xf numFmtId="174" fontId="54" fillId="0" borderId="24" xfId="0" applyFont="1" applyBorder="1" applyAlignment="1">
      <alignment horizontal="center"/>
    </xf>
    <xf numFmtId="174" fontId="54" fillId="0" borderId="10" xfId="0" applyFont="1" applyBorder="1" applyAlignment="1"/>
    <xf numFmtId="43" fontId="54" fillId="0" borderId="10" xfId="59" applyFont="1" applyBorder="1" applyAlignment="1"/>
    <xf numFmtId="43" fontId="54" fillId="0" borderId="17" xfId="59" applyFont="1" applyBorder="1" applyAlignment="1"/>
    <xf numFmtId="174" fontId="54" fillId="0" borderId="20" xfId="0" applyFont="1" applyBorder="1" applyAlignment="1"/>
    <xf numFmtId="174" fontId="54" fillId="0" borderId="23" xfId="0" applyFont="1" applyBorder="1" applyAlignment="1"/>
    <xf numFmtId="174" fontId="54" fillId="0" borderId="11" xfId="0" applyFont="1" applyBorder="1" applyAlignment="1"/>
    <xf numFmtId="174" fontId="54" fillId="0" borderId="15" xfId="0" applyFont="1" applyBorder="1" applyAlignment="1"/>
    <xf numFmtId="43" fontId="44" fillId="0" borderId="8" xfId="59" applyFont="1" applyBorder="1" applyAlignment="1"/>
    <xf numFmtId="43" fontId="54" fillId="14" borderId="0" xfId="59" applyFont="1" applyFill="1" applyBorder="1" applyAlignment="1">
      <alignment horizontal="right"/>
    </xf>
    <xf numFmtId="175" fontId="54" fillId="0" borderId="14" xfId="59" applyNumberFormat="1" applyFont="1" applyBorder="1"/>
    <xf numFmtId="175" fontId="54" fillId="16" borderId="0" xfId="59" applyNumberFormat="1" applyFont="1" applyFill="1" applyAlignment="1"/>
    <xf numFmtId="174" fontId="54" fillId="0" borderId="17" xfId="0" applyFont="1" applyBorder="1" applyAlignment="1">
      <alignment horizontal="center"/>
    </xf>
    <xf numFmtId="174" fontId="54" fillId="0" borderId="22" xfId="0" applyFont="1" applyBorder="1" applyAlignment="1">
      <alignment horizontal="center"/>
    </xf>
    <xf numFmtId="174" fontId="54" fillId="0" borderId="17" xfId="0" applyFont="1" applyBorder="1" applyAlignment="1"/>
    <xf numFmtId="174" fontId="54" fillId="0" borderId="17" xfId="0" applyFont="1" applyFill="1" applyBorder="1" applyAlignment="1">
      <alignment horizontal="center"/>
    </xf>
    <xf numFmtId="174" fontId="54" fillId="0" borderId="1" xfId="0" applyFont="1" applyFill="1" applyBorder="1" applyAlignment="1">
      <alignment horizontal="center"/>
    </xf>
    <xf numFmtId="174" fontId="100" fillId="0" borderId="1" xfId="201" applyFont="1" applyFill="1" applyBorder="1" applyAlignment="1">
      <alignment horizontal="center"/>
    </xf>
    <xf numFmtId="174" fontId="54" fillId="0" borderId="1" xfId="0" applyFont="1" applyBorder="1" applyAlignment="1">
      <alignment horizontal="center"/>
    </xf>
    <xf numFmtId="278" fontId="54" fillId="0" borderId="11" xfId="59" applyNumberFormat="1" applyFont="1" applyBorder="1" applyAlignment="1"/>
    <xf numFmtId="43" fontId="54" fillId="0" borderId="0" xfId="59" applyFont="1" applyFill="1" applyAlignment="1" applyProtection="1">
      <alignment vertical="top"/>
      <protection locked="0"/>
    </xf>
    <xf numFmtId="0" fontId="54" fillId="0" borderId="0" xfId="211" applyNumberFormat="1" applyFont="1" applyFill="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74" fontId="0" fillId="0" borderId="0" xfId="201" applyFont="1" applyFill="1" applyBorder="1" applyAlignment="1"/>
    <xf numFmtId="174" fontId="0" fillId="0" borderId="0" xfId="0" applyAlignment="1">
      <alignment horizontal="right"/>
    </xf>
    <xf numFmtId="0" fontId="54" fillId="0" borderId="0" xfId="201" applyNumberFormat="1" applyFont="1" applyFill="1" applyBorder="1" applyAlignment="1" applyProtection="1">
      <alignment horizontal="right"/>
      <protection locked="0"/>
    </xf>
    <xf numFmtId="169" fontId="54" fillId="0" borderId="0" xfId="211" applyNumberFormat="1" applyFont="1" applyFill="1" applyAlignment="1"/>
    <xf numFmtId="43" fontId="54" fillId="0" borderId="0" xfId="59" applyFont="1" applyFill="1" applyAlignment="1">
      <alignment horizontal="center"/>
    </xf>
    <xf numFmtId="43" fontId="54" fillId="0" borderId="8" xfId="59" applyFont="1" applyFill="1" applyBorder="1" applyAlignment="1">
      <alignment horizontal="center"/>
    </xf>
    <xf numFmtId="175" fontId="54" fillId="0" borderId="1" xfId="59" applyNumberFormat="1" applyFont="1" applyFill="1" applyBorder="1" applyAlignment="1"/>
    <xf numFmtId="175" fontId="83" fillId="0" borderId="17" xfId="59" applyNumberFormat="1" applyFont="1" applyFill="1" applyBorder="1" applyAlignment="1"/>
    <xf numFmtId="175" fontId="83" fillId="0" borderId="15" xfId="59" applyNumberFormat="1" applyFont="1" applyFill="1" applyBorder="1" applyAlignment="1"/>
    <xf numFmtId="175" fontId="83" fillId="0" borderId="1" xfId="59" applyNumberFormat="1" applyFont="1" applyFill="1" applyBorder="1" applyAlignment="1"/>
    <xf numFmtId="175" fontId="103" fillId="0" borderId="0" xfId="59" applyNumberFormat="1" applyFont="1" applyAlignment="1">
      <alignment horizontal="center"/>
    </xf>
    <xf numFmtId="174" fontId="103" fillId="0" borderId="0" xfId="0" applyFont="1" applyFill="1"/>
    <xf numFmtId="174" fontId="103" fillId="0" borderId="0" xfId="0" applyFont="1" applyAlignment="1"/>
    <xf numFmtId="43" fontId="105" fillId="0" borderId="0" xfId="59" applyFont="1" applyFill="1"/>
    <xf numFmtId="49" fontId="103" fillId="0" borderId="0" xfId="59" applyNumberFormat="1" applyFont="1" applyFill="1"/>
    <xf numFmtId="39" fontId="103" fillId="0" borderId="0" xfId="59" applyNumberFormat="1" applyFont="1" applyFill="1" applyAlignment="1">
      <alignment horizontal="right"/>
    </xf>
    <xf numFmtId="49" fontId="103" fillId="0" borderId="0" xfId="59" applyNumberFormat="1" applyFont="1" applyAlignment="1"/>
    <xf numFmtId="49" fontId="103" fillId="0" borderId="0" xfId="0" applyNumberFormat="1" applyFont="1" applyAlignment="1"/>
    <xf numFmtId="175" fontId="103" fillId="0" borderId="0" xfId="59" applyNumberFormat="1" applyFont="1" applyFill="1" applyAlignment="1">
      <alignment horizontal="center"/>
    </xf>
    <xf numFmtId="49" fontId="103" fillId="0" borderId="0" xfId="0" applyNumberFormat="1" applyFont="1" applyFill="1"/>
    <xf numFmtId="2" fontId="103" fillId="0" borderId="0" xfId="0" applyNumberFormat="1" applyFont="1" applyFill="1"/>
    <xf numFmtId="174" fontId="103" fillId="0" borderId="0" xfId="0" applyFont="1" applyAlignment="1">
      <alignment vertical="center" wrapText="1"/>
    </xf>
    <xf numFmtId="174" fontId="61" fillId="0" borderId="3" xfId="201" applyFont="1" applyFill="1" applyBorder="1" applyAlignment="1"/>
    <xf numFmtId="174" fontId="14" fillId="0" borderId="0" xfId="201" applyFont="1" applyFill="1" applyBorder="1" applyAlignment="1">
      <alignment horizontal="left"/>
    </xf>
    <xf numFmtId="174" fontId="14" fillId="0" borderId="0" xfId="0" applyFont="1" applyFill="1" applyAlignment="1"/>
    <xf numFmtId="174" fontId="54" fillId="0" borderId="0" xfId="59" applyNumberFormat="1" applyFont="1" applyFill="1" applyBorder="1" applyAlignment="1"/>
    <xf numFmtId="174" fontId="14" fillId="0" borderId="0" xfId="201" applyFont="1" applyFill="1" applyBorder="1" applyAlignment="1">
      <alignment vertical="top"/>
    </xf>
    <xf numFmtId="174" fontId="14" fillId="0" borderId="0" xfId="0" applyFont="1" applyAlignment="1"/>
    <xf numFmtId="174" fontId="14" fillId="17" borderId="0" xfId="0" applyFont="1" applyFill="1"/>
    <xf numFmtId="10" fontId="103" fillId="0" borderId="0" xfId="266" applyNumberFormat="1" applyFont="1" applyAlignment="1">
      <alignment horizontal="center"/>
    </xf>
    <xf numFmtId="174" fontId="103" fillId="0" borderId="0" xfId="0" applyFont="1" applyAlignment="1">
      <alignment horizontal="left"/>
    </xf>
    <xf numFmtId="175" fontId="54" fillId="16" borderId="8" xfId="59" applyNumberFormat="1" applyFont="1" applyFill="1" applyBorder="1" applyAlignment="1">
      <alignment horizontal="center"/>
    </xf>
    <xf numFmtId="10" fontId="54" fillId="0" borderId="0" xfId="266" applyNumberFormat="1" applyFont="1" applyFill="1" applyAlignment="1">
      <alignment horizontal="right"/>
    </xf>
    <xf numFmtId="43" fontId="54" fillId="0" borderId="0" xfId="59" applyFont="1" applyFill="1" applyAlignment="1">
      <alignment horizontal="right"/>
    </xf>
    <xf numFmtId="10" fontId="54" fillId="0" borderId="0" xfId="266" applyNumberFormat="1" applyFont="1" applyFill="1" applyAlignment="1"/>
    <xf numFmtId="174" fontId="107" fillId="0" borderId="0" xfId="0" applyFont="1" applyAlignment="1">
      <alignment horizontal="center" vertical="center"/>
    </xf>
    <xf numFmtId="0" fontId="78" fillId="0" borderId="0" xfId="383" applyFont="1" applyAlignment="1">
      <alignment horizontal="center"/>
    </xf>
    <xf numFmtId="0" fontId="78" fillId="0" borderId="0" xfId="383" applyFont="1"/>
    <xf numFmtId="0" fontId="21" fillId="0" borderId="0" xfId="383" applyNumberFormat="1" applyFont="1" applyFill="1" applyAlignment="1">
      <alignment horizontal="center"/>
    </xf>
    <xf numFmtId="0" fontId="21" fillId="0" borderId="0" xfId="383" applyFont="1" applyFill="1" applyAlignment="1">
      <alignment horizontal="center"/>
    </xf>
    <xf numFmtId="279" fontId="21" fillId="0" borderId="0" xfId="266" applyNumberFormat="1" applyFont="1" applyFill="1" applyAlignment="1">
      <alignment horizontal="center"/>
    </xf>
    <xf numFmtId="0" fontId="78" fillId="0" borderId="0" xfId="383" applyFont="1" applyAlignment="1">
      <alignment horizontal="center" wrapText="1"/>
    </xf>
    <xf numFmtId="10" fontId="109" fillId="14" borderId="0" xfId="383" applyNumberFormat="1" applyFont="1" applyFill="1"/>
    <xf numFmtId="0" fontId="78" fillId="0" borderId="0" xfId="383" applyFont="1" applyFill="1" applyBorder="1" applyAlignment="1">
      <alignment horizontal="center"/>
    </xf>
    <xf numFmtId="0" fontId="78" fillId="0" borderId="0" xfId="383" applyFont="1" applyFill="1" applyBorder="1"/>
    <xf numFmtId="0" fontId="21" fillId="0" borderId="0" xfId="383" applyNumberFormat="1" applyFont="1" applyFill="1" applyBorder="1" applyAlignment="1">
      <alignment horizontal="center"/>
    </xf>
    <xf numFmtId="0" fontId="21" fillId="0" borderId="0" xfId="383" applyFont="1" applyFill="1" applyBorder="1" applyAlignment="1">
      <alignment horizontal="center"/>
    </xf>
    <xf numFmtId="279" fontId="21" fillId="0" borderId="0" xfId="266" applyNumberFormat="1" applyFont="1" applyFill="1" applyBorder="1" applyAlignment="1">
      <alignment horizontal="center"/>
    </xf>
    <xf numFmtId="0" fontId="78" fillId="0" borderId="0" xfId="383" applyFont="1" applyFill="1" applyBorder="1" applyAlignment="1">
      <alignment horizontal="center" wrapText="1"/>
    </xf>
    <xf numFmtId="10" fontId="109" fillId="0" borderId="0" xfId="383" applyNumberFormat="1" applyFont="1" applyFill="1" applyBorder="1"/>
    <xf numFmtId="10" fontId="78" fillId="0" borderId="0" xfId="383" applyNumberFormat="1" applyFont="1" applyFill="1" applyBorder="1"/>
    <xf numFmtId="0" fontId="110" fillId="0" borderId="0" xfId="383" applyFont="1" applyFill="1" applyBorder="1"/>
    <xf numFmtId="174" fontId="54" fillId="0" borderId="0" xfId="0" applyFont="1" applyAlignment="1">
      <alignment horizontal="center" vertical="center"/>
    </xf>
    <xf numFmtId="43" fontId="103" fillId="0" borderId="0" xfId="59" applyNumberFormat="1" applyFont="1" applyAlignment="1"/>
    <xf numFmtId="0" fontId="54" fillId="0" borderId="0" xfId="188" applyNumberFormat="1" applyFont="1" applyFill="1" applyAlignment="1">
      <alignment vertical="top" wrapText="1"/>
    </xf>
    <xf numFmtId="174" fontId="54" fillId="0" borderId="0" xfId="0" applyFont="1" applyFill="1" applyAlignment="1">
      <alignment horizontal="left" vertical="center" wrapText="1"/>
    </xf>
    <xf numFmtId="0" fontId="54" fillId="0" borderId="0" xfId="0" applyNumberFormat="1" applyFont="1" applyAlignment="1">
      <alignment horizontal="center"/>
    </xf>
    <xf numFmtId="0" fontId="103" fillId="0" borderId="0" xfId="59" applyNumberFormat="1" applyFont="1" applyAlignment="1">
      <alignment horizontal="center"/>
    </xf>
    <xf numFmtId="174" fontId="111" fillId="17" borderId="0" xfId="0" applyFont="1" applyFill="1"/>
    <xf numFmtId="174" fontId="113" fillId="17" borderId="0" xfId="0" applyFont="1" applyFill="1"/>
    <xf numFmtId="174" fontId="113" fillId="17" borderId="0" xfId="0" applyFont="1" applyFill="1" applyAlignment="1"/>
    <xf numFmtId="2" fontId="111" fillId="0" borderId="0" xfId="0" applyNumberFormat="1" applyFont="1" applyAlignment="1">
      <alignment horizontal="center"/>
    </xf>
    <xf numFmtId="10" fontId="111" fillId="0" borderId="0" xfId="266" applyNumberFormat="1" applyFont="1" applyAlignment="1">
      <alignment horizontal="center"/>
    </xf>
    <xf numFmtId="174" fontId="114" fillId="0" borderId="0" xfId="0" applyFont="1" applyAlignment="1"/>
    <xf numFmtId="174" fontId="111" fillId="0" borderId="0" xfId="0" applyFont="1" applyFill="1"/>
    <xf numFmtId="0" fontId="54" fillId="0" borderId="0" xfId="388" applyFont="1" applyAlignment="1">
      <alignment vertical="center"/>
    </xf>
    <xf numFmtId="174" fontId="54" fillId="0" borderId="0" xfId="0" applyFont="1" applyAlignment="1"/>
    <xf numFmtId="174" fontId="54" fillId="0" borderId="0" xfId="0" applyFont="1" applyFill="1" applyAlignment="1"/>
    <xf numFmtId="49" fontId="54" fillId="0" borderId="0" xfId="0" applyNumberFormat="1" applyFont="1" applyFill="1" applyAlignment="1">
      <alignment horizontal="center"/>
    </xf>
    <xf numFmtId="0" fontId="54" fillId="0" borderId="0" xfId="0" applyNumberFormat="1" applyFont="1" applyFill="1" applyBorder="1" applyAlignment="1" applyProtection="1"/>
    <xf numFmtId="174" fontId="54" fillId="17" borderId="0" xfId="0" applyNumberFormat="1" applyFont="1" applyFill="1" applyBorder="1" applyAlignment="1" applyProtection="1"/>
    <xf numFmtId="174" fontId="54" fillId="0" borderId="0" xfId="209" applyFont="1" applyFill="1" applyBorder="1" applyAlignment="1">
      <alignment vertical="top"/>
    </xf>
    <xf numFmtId="174" fontId="54" fillId="0" borderId="0" xfId="0" applyFont="1" applyAlignment="1">
      <alignment horizontal="left" vertical="center"/>
    </xf>
    <xf numFmtId="174" fontId="21" fillId="0" borderId="0" xfId="0" applyFont="1" applyAlignment="1">
      <alignment horizontal="center" vertical="center"/>
    </xf>
    <xf numFmtId="9" fontId="54" fillId="14" borderId="0" xfId="59" applyNumberFormat="1" applyFont="1" applyFill="1" applyAlignment="1">
      <alignment horizontal="right"/>
    </xf>
    <xf numFmtId="9" fontId="54" fillId="14" borderId="0" xfId="59" applyNumberFormat="1" applyFont="1" applyFill="1" applyAlignment="1" applyProtection="1">
      <alignment vertical="top"/>
      <protection locked="0"/>
    </xf>
    <xf numFmtId="164" fontId="54" fillId="14" borderId="0" xfId="59" applyNumberFormat="1" applyFont="1" applyFill="1" applyAlignment="1" applyProtection="1">
      <alignment vertical="top"/>
      <protection locked="0"/>
    </xf>
    <xf numFmtId="175" fontId="54" fillId="0" borderId="0" xfId="192" applyNumberFormat="1" applyFont="1"/>
    <xf numFmtId="43" fontId="54" fillId="0" borderId="0" xfId="59" applyNumberFormat="1" applyFont="1" applyFill="1" applyAlignment="1">
      <alignment horizontal="right"/>
    </xf>
    <xf numFmtId="0" fontId="107" fillId="0" borderId="0" xfId="380" applyFont="1"/>
    <xf numFmtId="0" fontId="131" fillId="0" borderId="0" xfId="380" applyFont="1"/>
    <xf numFmtId="0" fontId="131" fillId="0" borderId="0" xfId="380" applyFont="1" applyAlignment="1">
      <alignment horizontal="right"/>
    </xf>
    <xf numFmtId="0" fontId="132" fillId="16" borderId="0" xfId="380" applyFont="1" applyFill="1"/>
    <xf numFmtId="0" fontId="133" fillId="0" borderId="0" xfId="380" applyFont="1"/>
    <xf numFmtId="0" fontId="133" fillId="0" borderId="0" xfId="380" applyFont="1" applyBorder="1" applyAlignment="1">
      <alignment vertical="center"/>
    </xf>
    <xf numFmtId="0" fontId="133" fillId="0" borderId="0" xfId="380" applyFont="1" applyBorder="1" applyAlignment="1">
      <alignment horizontal="center" vertical="center" wrapText="1"/>
    </xf>
    <xf numFmtId="0" fontId="133" fillId="0" borderId="23" xfId="380" applyFont="1" applyBorder="1" applyAlignment="1">
      <alignment horizontal="center" vertical="center"/>
    </xf>
    <xf numFmtId="0" fontId="133" fillId="0" borderId="0" xfId="380" applyFont="1" applyBorder="1" applyAlignment="1">
      <alignment horizontal="center" vertical="center"/>
    </xf>
    <xf numFmtId="0" fontId="131" fillId="0" borderId="15" xfId="380" applyFont="1" applyBorder="1" applyAlignment="1">
      <alignment horizontal="center" vertical="center" wrapText="1"/>
    </xf>
    <xf numFmtId="0" fontId="131" fillId="0" borderId="0" xfId="380" applyFont="1" applyBorder="1" applyAlignment="1">
      <alignment horizontal="center" vertical="center" wrapText="1"/>
    </xf>
    <xf numFmtId="0" fontId="131" fillId="0" borderId="0" xfId="380" applyFont="1" applyBorder="1" applyAlignment="1">
      <alignment horizontal="left" vertical="center"/>
    </xf>
    <xf numFmtId="15" fontId="131" fillId="0" borderId="0" xfId="380" applyNumberFormat="1" applyFont="1" applyBorder="1" applyAlignment="1">
      <alignment vertical="center" wrapText="1"/>
    </xf>
    <xf numFmtId="175" fontId="131" fillId="0" borderId="0" xfId="381" applyNumberFormat="1" applyFont="1" applyBorder="1" applyAlignment="1">
      <alignment horizontal="right" vertical="center" wrapText="1"/>
    </xf>
    <xf numFmtId="175" fontId="131" fillId="0" borderId="0" xfId="381" applyNumberFormat="1" applyFont="1" applyBorder="1" applyAlignment="1">
      <alignment vertical="center" wrapText="1"/>
    </xf>
    <xf numFmtId="175" fontId="131" fillId="16" borderId="0" xfId="381" applyNumberFormat="1" applyFont="1" applyFill="1" applyBorder="1" applyAlignment="1">
      <alignment vertical="center" wrapText="1"/>
    </xf>
    <xf numFmtId="175" fontId="131" fillId="0" borderId="0" xfId="381" applyNumberFormat="1" applyFont="1" applyFill="1" applyBorder="1" applyAlignment="1">
      <alignment horizontal="right" vertical="center" wrapText="1"/>
    </xf>
    <xf numFmtId="175" fontId="131" fillId="16" borderId="0" xfId="381" applyNumberFormat="1" applyFont="1" applyFill="1" applyBorder="1" applyAlignment="1">
      <alignment horizontal="right" vertical="center" wrapText="1"/>
    </xf>
    <xf numFmtId="175" fontId="131" fillId="0" borderId="0" xfId="464" applyNumberFormat="1" applyFont="1" applyBorder="1" applyAlignment="1"/>
    <xf numFmtId="43" fontId="131" fillId="0" borderId="0" xfId="59" applyFont="1"/>
    <xf numFmtId="0" fontId="131" fillId="0" borderId="3" xfId="380" applyFont="1" applyBorder="1" applyAlignment="1">
      <alignment vertical="center" wrapText="1"/>
    </xf>
    <xf numFmtId="175" fontId="131" fillId="0" borderId="3" xfId="380" applyNumberFormat="1" applyFont="1" applyBorder="1" applyAlignment="1">
      <alignment vertical="center" wrapText="1"/>
    </xf>
    <xf numFmtId="0" fontId="131" fillId="0" borderId="3" xfId="380" applyFont="1" applyBorder="1" applyAlignment="1">
      <alignment horizontal="right" vertical="center" wrapText="1"/>
    </xf>
    <xf numFmtId="175" fontId="131" fillId="0" borderId="3" xfId="381" applyNumberFormat="1" applyFont="1" applyBorder="1" applyAlignment="1">
      <alignment vertical="center" wrapText="1"/>
    </xf>
    <xf numFmtId="0" fontId="131" fillId="0" borderId="0" xfId="380" applyFont="1" applyBorder="1" applyAlignment="1">
      <alignment horizontal="right" vertical="center" wrapText="1"/>
    </xf>
    <xf numFmtId="0" fontId="131" fillId="0" borderId="0" xfId="380" applyFont="1" applyBorder="1" applyAlignment="1">
      <alignment vertical="center" wrapText="1"/>
    </xf>
    <xf numFmtId="0" fontId="131" fillId="0" borderId="0" xfId="380" applyFont="1" applyBorder="1"/>
    <xf numFmtId="0" fontId="131" fillId="0" borderId="0" xfId="380" applyFont="1" applyBorder="1" applyAlignment="1">
      <alignment horizontal="justify" vertical="center" wrapText="1"/>
    </xf>
    <xf numFmtId="0" fontId="131" fillId="0" borderId="0" xfId="380" applyFont="1" applyFill="1"/>
    <xf numFmtId="175" fontId="131" fillId="0" borderId="0" xfId="381" applyNumberFormat="1" applyFont="1" applyFill="1" applyBorder="1" applyAlignment="1">
      <alignment vertical="center" wrapText="1"/>
    </xf>
    <xf numFmtId="175" fontId="133" fillId="0" borderId="0" xfId="380" applyNumberFormat="1" applyFont="1"/>
    <xf numFmtId="0" fontId="131" fillId="0" borderId="0" xfId="380" applyFont="1" applyFill="1" applyBorder="1"/>
    <xf numFmtId="0" fontId="133" fillId="0" borderId="0" xfId="380" applyFont="1" applyFill="1" applyBorder="1"/>
    <xf numFmtId="175" fontId="133" fillId="0" borderId="0" xfId="381" applyNumberFormat="1" applyFont="1" applyFill="1" applyBorder="1" applyAlignment="1">
      <alignment vertical="center" wrapText="1"/>
    </xf>
    <xf numFmtId="175" fontId="131" fillId="0" borderId="0" xfId="59" applyNumberFormat="1" applyFont="1"/>
    <xf numFmtId="175" fontId="44" fillId="0" borderId="0" xfId="59" applyNumberFormat="1" applyFont="1" applyFill="1" applyAlignment="1">
      <alignment horizontal="center"/>
    </xf>
    <xf numFmtId="280" fontId="131" fillId="0" borderId="0" xfId="59" applyNumberFormat="1" applyFont="1" applyBorder="1" applyAlignment="1">
      <alignment horizontal="right" vertical="center" wrapText="1"/>
    </xf>
    <xf numFmtId="175" fontId="131" fillId="0" borderId="0" xfId="380" applyNumberFormat="1" applyFont="1"/>
    <xf numFmtId="0" fontId="134" fillId="0" borderId="0" xfId="380" applyFont="1"/>
    <xf numFmtId="43" fontId="131" fillId="0" borderId="0" xfId="380" applyNumberFormat="1" applyFont="1" applyBorder="1"/>
    <xf numFmtId="0" fontId="135" fillId="0" borderId="0" xfId="187" applyFont="1" applyAlignment="1">
      <alignment horizontal="left" indent="1"/>
    </xf>
    <xf numFmtId="175" fontId="131" fillId="0" borderId="3" xfId="86" applyNumberFormat="1" applyFont="1" applyBorder="1" applyAlignment="1">
      <alignment vertical="center" wrapText="1"/>
    </xf>
    <xf numFmtId="0" fontId="136" fillId="0" borderId="0" xfId="380" applyFont="1"/>
    <xf numFmtId="10" fontId="54" fillId="16" borderId="0" xfId="59" applyNumberFormat="1" applyFont="1" applyFill="1" applyAlignment="1"/>
    <xf numFmtId="1" fontId="54" fillId="16" borderId="0" xfId="59" applyNumberFormat="1" applyFont="1" applyFill="1"/>
    <xf numFmtId="1" fontId="54" fillId="16" borderId="0" xfId="0" applyNumberFormat="1" applyFont="1" applyFill="1"/>
    <xf numFmtId="1" fontId="21" fillId="0" borderId="0" xfId="201" applyNumberFormat="1" applyFont="1" applyAlignment="1"/>
    <xf numFmtId="174" fontId="129" fillId="0" borderId="0" xfId="0" applyFont="1" applyAlignment="1"/>
    <xf numFmtId="0" fontId="129" fillId="0" borderId="0" xfId="212" applyFont="1"/>
    <xf numFmtId="0" fontId="150" fillId="0" borderId="0" xfId="212" applyFont="1" applyAlignment="1">
      <alignment horizontal="left"/>
    </xf>
    <xf numFmtId="10" fontId="54" fillId="16" borderId="0" xfId="59" applyNumberFormat="1" applyFont="1" applyFill="1"/>
    <xf numFmtId="0" fontId="131" fillId="0" borderId="0" xfId="380" applyFont="1" applyFill="1" applyBorder="1" applyAlignment="1">
      <alignment horizontal="right" vertical="center" wrapText="1"/>
    </xf>
    <xf numFmtId="0" fontId="131" fillId="0" borderId="0" xfId="380" applyFont="1" applyFill="1" applyBorder="1" applyAlignment="1">
      <alignment horizontal="center" vertical="center" wrapText="1"/>
    </xf>
    <xf numFmtId="175" fontId="44" fillId="0" borderId="3" xfId="381" applyNumberFormat="1" applyFont="1" applyFill="1" applyBorder="1" applyAlignment="1">
      <alignment vertical="center" wrapText="1"/>
    </xf>
    <xf numFmtId="175" fontId="133" fillId="0" borderId="0" xfId="59" applyNumberFormat="1" applyFont="1"/>
    <xf numFmtId="41" fontId="54" fillId="16" borderId="0" xfId="59" applyNumberFormat="1" applyFont="1" applyFill="1"/>
    <xf numFmtId="10" fontId="78" fillId="0" borderId="0" xfId="59" applyNumberFormat="1" applyFont="1"/>
    <xf numFmtId="10" fontId="78" fillId="0" borderId="1" xfId="59" applyNumberFormat="1" applyFont="1" applyBorder="1"/>
    <xf numFmtId="10" fontId="21" fillId="0" borderId="1" xfId="59" applyNumberFormat="1" applyFont="1" applyBorder="1" applyAlignment="1"/>
    <xf numFmtId="174" fontId="168" fillId="0" borderId="0" xfId="201" applyFont="1" applyFill="1" applyBorder="1" applyAlignment="1"/>
    <xf numFmtId="174" fontId="169" fillId="0" borderId="0" xfId="201" applyFont="1" applyFill="1" applyBorder="1" applyAlignment="1"/>
    <xf numFmtId="174" fontId="100" fillId="0" borderId="0" xfId="201" applyFont="1" applyFill="1" applyBorder="1" applyAlignment="1">
      <alignment horizontal="centerContinuous"/>
    </xf>
    <xf numFmtId="174" fontId="170" fillId="0" borderId="0" xfId="201" applyFont="1" applyFill="1" applyBorder="1" applyAlignment="1">
      <alignment horizontal="centerContinuous"/>
    </xf>
    <xf numFmtId="165" fontId="54" fillId="0" borderId="0" xfId="0" applyNumberFormat="1" applyFont="1" applyAlignment="1"/>
    <xf numFmtId="37" fontId="54" fillId="16" borderId="10" xfId="93" applyNumberFormat="1" applyFont="1" applyFill="1" applyBorder="1"/>
    <xf numFmtId="41" fontId="54" fillId="0" borderId="12" xfId="59" applyNumberFormat="1" applyFont="1" applyBorder="1"/>
    <xf numFmtId="41" fontId="54" fillId="16" borderId="21" xfId="59" applyNumberFormat="1" applyFont="1" applyFill="1" applyBorder="1"/>
    <xf numFmtId="41" fontId="54" fillId="0" borderId="11" xfId="59" applyNumberFormat="1" applyFont="1" applyBorder="1"/>
    <xf numFmtId="41" fontId="54" fillId="0" borderId="11" xfId="59" applyNumberFormat="1" applyFont="1" applyBorder="1" applyAlignment="1">
      <alignment horizontal="center"/>
    </xf>
    <xf numFmtId="41" fontId="54" fillId="16" borderId="20" xfId="59" applyNumberFormat="1" applyFont="1" applyFill="1" applyBorder="1"/>
    <xf numFmtId="41" fontId="54" fillId="0" borderId="0" xfId="59" applyNumberFormat="1" applyFont="1" applyFill="1" applyAlignment="1"/>
    <xf numFmtId="41" fontId="54" fillId="0" borderId="0" xfId="59" applyNumberFormat="1" applyFont="1"/>
    <xf numFmtId="283" fontId="54" fillId="0" borderId="0" xfId="201" applyNumberFormat="1" applyFont="1" applyFill="1" applyBorder="1" applyAlignment="1"/>
    <xf numFmtId="41" fontId="54" fillId="16" borderId="12" xfId="59" applyNumberFormat="1" applyFont="1" applyFill="1" applyBorder="1"/>
    <xf numFmtId="41" fontId="54" fillId="16" borderId="11" xfId="59" applyNumberFormat="1" applyFont="1" applyFill="1" applyBorder="1"/>
    <xf numFmtId="284" fontId="54" fillId="0" borderId="11" xfId="59" applyNumberFormat="1" applyFont="1" applyBorder="1"/>
    <xf numFmtId="174" fontId="54" fillId="0" borderId="0" xfId="211" applyFont="1" applyAlignment="1">
      <alignment horizontal="center"/>
    </xf>
    <xf numFmtId="49" fontId="54" fillId="0" borderId="0" xfId="211" applyNumberFormat="1" applyFont="1" applyAlignment="1" applyProtection="1">
      <alignment horizontal="center"/>
      <protection locked="0"/>
    </xf>
    <xf numFmtId="0" fontId="54" fillId="0" borderId="0" xfId="211" applyNumberFormat="1" applyFont="1" applyFill="1" applyAlignment="1" applyProtection="1">
      <alignment vertical="top" wrapText="1"/>
      <protection locked="0"/>
    </xf>
    <xf numFmtId="0" fontId="93" fillId="0" borderId="0" xfId="211" applyNumberFormat="1" applyFont="1" applyFill="1" applyAlignment="1" applyProtection="1">
      <alignment vertical="top" wrapText="1"/>
      <protection locked="0"/>
    </xf>
    <xf numFmtId="174" fontId="54" fillId="0" borderId="0" xfId="0" applyFont="1" applyFill="1" applyAlignment="1">
      <alignment horizontal="left" wrapText="1"/>
    </xf>
    <xf numFmtId="0" fontId="54" fillId="0" borderId="0" xfId="211" quotePrefix="1" applyNumberFormat="1" applyFont="1" applyFill="1" applyAlignment="1">
      <alignment vertical="top" wrapText="1"/>
    </xf>
    <xf numFmtId="0" fontId="54" fillId="0" borderId="0" xfId="211" applyNumberFormat="1" applyFont="1" applyFill="1" applyAlignment="1">
      <alignment vertical="top" wrapText="1"/>
    </xf>
    <xf numFmtId="0" fontId="54" fillId="0" borderId="0" xfId="188" quotePrefix="1" applyNumberFormat="1" applyFont="1" applyFill="1" applyAlignment="1">
      <alignment vertical="top" wrapText="1"/>
    </xf>
    <xf numFmtId="0" fontId="54" fillId="0" borderId="0" xfId="188" applyNumberFormat="1" applyFont="1" applyFill="1" applyAlignment="1">
      <alignment vertical="top" wrapText="1"/>
    </xf>
    <xf numFmtId="0" fontId="54" fillId="17" borderId="0" xfId="0" applyNumberFormat="1" applyFont="1" applyFill="1" applyBorder="1" applyAlignment="1" applyProtection="1">
      <alignment vertical="top" wrapText="1"/>
    </xf>
    <xf numFmtId="0" fontId="54" fillId="0" borderId="0" xfId="206" applyFont="1" applyFill="1" applyAlignment="1">
      <alignment vertical="top" wrapText="1"/>
    </xf>
    <xf numFmtId="0" fontId="54" fillId="0" borderId="0" xfId="0" applyNumberFormat="1" applyFont="1" applyFill="1" applyBorder="1" applyAlignment="1">
      <alignment horizontal="left" vertical="top" wrapText="1"/>
    </xf>
    <xf numFmtId="174" fontId="44" fillId="0" borderId="0" xfId="0" applyFont="1" applyAlignment="1">
      <alignment horizontal="left" vertical="center" wrapText="1"/>
    </xf>
    <xf numFmtId="174" fontId="54" fillId="0" borderId="0" xfId="201" applyFont="1" applyFill="1" applyBorder="1" applyAlignment="1">
      <alignment horizontal="left"/>
    </xf>
    <xf numFmtId="174" fontId="54" fillId="0" borderId="0" xfId="201" applyFont="1" applyFill="1" applyBorder="1" applyAlignment="1">
      <alignment horizontal="left" vertical="top" wrapText="1"/>
    </xf>
    <xf numFmtId="174" fontId="54" fillId="0" borderId="0" xfId="201" applyFont="1" applyFill="1" applyBorder="1" applyAlignment="1">
      <alignment horizontal="left" wrapText="1"/>
    </xf>
    <xf numFmtId="174" fontId="54" fillId="0" borderId="0" xfId="201" applyFont="1" applyAlignment="1">
      <alignment horizontal="left" vertical="top" wrapText="1"/>
    </xf>
    <xf numFmtId="174" fontId="54" fillId="0" borderId="20" xfId="0" applyFont="1" applyBorder="1" applyAlignment="1">
      <alignment horizontal="center"/>
    </xf>
    <xf numFmtId="174" fontId="54" fillId="0" borderId="21" xfId="0" applyFont="1" applyBorder="1" applyAlignment="1">
      <alignment horizontal="center"/>
    </xf>
    <xf numFmtId="174" fontId="54" fillId="0" borderId="17" xfId="0" applyFont="1" applyBorder="1" applyAlignment="1">
      <alignment horizontal="center"/>
    </xf>
    <xf numFmtId="174" fontId="54" fillId="0" borderId="22" xfId="0" applyFont="1" applyBorder="1" applyAlignment="1">
      <alignment horizontal="center"/>
    </xf>
    <xf numFmtId="174" fontId="54" fillId="0" borderId="0" xfId="0" applyFont="1" applyFill="1" applyAlignment="1">
      <alignment horizontal="left" vertical="top" wrapText="1"/>
    </xf>
    <xf numFmtId="0" fontId="54" fillId="0" borderId="0" xfId="188" applyNumberFormat="1" applyFont="1" applyFill="1" applyAlignment="1">
      <alignment horizontal="left" vertical="top" wrapText="1"/>
    </xf>
    <xf numFmtId="174" fontId="61" fillId="0" borderId="0" xfId="0" applyFont="1" applyAlignment="1">
      <alignment horizontal="center"/>
    </xf>
    <xf numFmtId="0" fontId="61" fillId="0" borderId="0" xfId="212" applyFont="1" applyAlignment="1">
      <alignment horizontal="center"/>
    </xf>
    <xf numFmtId="174" fontId="54" fillId="0" borderId="0" xfId="0" applyFont="1" applyFill="1" applyAlignment="1">
      <alignment horizontal="left" vertical="center" wrapText="1"/>
    </xf>
    <xf numFmtId="0" fontId="83" fillId="0" borderId="0" xfId="188" applyNumberFormat="1" applyFont="1" applyFill="1" applyAlignment="1">
      <alignment horizontal="left" vertical="top" wrapText="1"/>
    </xf>
    <xf numFmtId="0" fontId="133" fillId="0" borderId="20" xfId="380" applyFont="1" applyBorder="1" applyAlignment="1">
      <alignment horizontal="center" vertical="center"/>
    </xf>
    <xf numFmtId="0" fontId="133" fillId="0" borderId="3" xfId="380" applyFont="1" applyBorder="1" applyAlignment="1">
      <alignment horizontal="center" vertical="center"/>
    </xf>
    <xf numFmtId="0" fontId="133" fillId="0" borderId="21" xfId="380" applyFont="1" applyBorder="1" applyAlignment="1">
      <alignment horizontal="center" vertical="center"/>
    </xf>
    <xf numFmtId="0" fontId="133" fillId="0" borderId="16" xfId="380" applyFont="1" applyBorder="1" applyAlignment="1">
      <alignment horizontal="center" vertical="center"/>
    </xf>
    <xf numFmtId="0" fontId="133" fillId="0" borderId="7" xfId="380" applyFont="1" applyBorder="1" applyAlignment="1">
      <alignment horizontal="center" vertical="center"/>
    </xf>
    <xf numFmtId="0" fontId="133" fillId="0" borderId="24" xfId="380" applyFont="1" applyBorder="1" applyAlignment="1">
      <alignment horizontal="center" vertical="center"/>
    </xf>
    <xf numFmtId="0" fontId="107" fillId="0" borderId="0" xfId="380" applyFont="1" applyFill="1" applyAlignment="1">
      <alignment horizontal="center"/>
    </xf>
    <xf numFmtId="0" fontId="107" fillId="0" borderId="0" xfId="380" applyFont="1" applyAlignment="1">
      <alignment horizontal="center"/>
    </xf>
    <xf numFmtId="0" fontId="107" fillId="16" borderId="0" xfId="380" applyFont="1" applyFill="1" applyAlignment="1">
      <alignment horizontal="center"/>
    </xf>
    <xf numFmtId="174" fontId="54" fillId="0" borderId="10" xfId="0" applyFont="1" applyFill="1" applyBorder="1" applyAlignment="1">
      <alignment horizontal="center"/>
    </xf>
    <xf numFmtId="174" fontId="54" fillId="0" borderId="0" xfId="0" applyFont="1" applyFill="1" applyBorder="1" applyAlignment="1">
      <alignment horizontal="center"/>
    </xf>
    <xf numFmtId="174" fontId="54" fillId="0" borderId="12" xfId="0" applyFont="1" applyFill="1" applyBorder="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0" fontId="54" fillId="0" borderId="0" xfId="266" applyNumberFormat="1" applyFont="1" applyFill="1" applyAlignment="1">
      <alignment horizontal="center"/>
    </xf>
  </cellXfs>
  <cellStyles count="612">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389" xr:uid="{00000000-0005-0000-0000-000007000000}"/>
    <cellStyle name="20% - Accent2 2" xfId="390" xr:uid="{00000000-0005-0000-0000-000008000000}"/>
    <cellStyle name="20% - Accent3 2" xfId="391" xr:uid="{00000000-0005-0000-0000-000009000000}"/>
    <cellStyle name="20% - Accent4 2" xfId="392" xr:uid="{00000000-0005-0000-0000-00000A000000}"/>
    <cellStyle name="20% - Accent5 2" xfId="393" xr:uid="{00000000-0005-0000-0000-00000B000000}"/>
    <cellStyle name="20% - Accent6 2" xfId="394" xr:uid="{00000000-0005-0000-0000-00000C000000}"/>
    <cellStyle name="40% - Accent1 2" xfId="395" xr:uid="{00000000-0005-0000-0000-00000D000000}"/>
    <cellStyle name="40% - Accent2 2" xfId="396" xr:uid="{00000000-0005-0000-0000-00000E000000}"/>
    <cellStyle name="40% - Accent3 2" xfId="397" xr:uid="{00000000-0005-0000-0000-00000F000000}"/>
    <cellStyle name="40% - Accent4 2" xfId="398" xr:uid="{00000000-0005-0000-0000-000010000000}"/>
    <cellStyle name="40% - Accent5 2" xfId="399" xr:uid="{00000000-0005-0000-0000-000011000000}"/>
    <cellStyle name="40% - Accent6 2" xfId="400" xr:uid="{00000000-0005-0000-0000-000012000000}"/>
    <cellStyle name="60% - Accent1 2" xfId="401" xr:uid="{00000000-0005-0000-0000-000013000000}"/>
    <cellStyle name="60% - Accent2 2" xfId="402" xr:uid="{00000000-0005-0000-0000-000014000000}"/>
    <cellStyle name="60% - Accent3 2" xfId="403" xr:uid="{00000000-0005-0000-0000-000015000000}"/>
    <cellStyle name="60% - Accent4 2" xfId="404" xr:uid="{00000000-0005-0000-0000-000016000000}"/>
    <cellStyle name="60% - Accent5 2" xfId="405" xr:uid="{00000000-0005-0000-0000-000017000000}"/>
    <cellStyle name="60% - Accent6 2" xfId="406" xr:uid="{00000000-0005-0000-0000-000018000000}"/>
    <cellStyle name="Accent1 - 20%" xfId="536" xr:uid="{9D6D9EA3-B36A-4C32-AE92-00033CFE4A02}"/>
    <cellStyle name="Accent1 - 40%" xfId="537" xr:uid="{25F8C86C-E68C-46E9-9550-65E1447EDF61}"/>
    <cellStyle name="Accent1 - 60%" xfId="538" xr:uid="{BD2C7020-4A8D-422F-ACC9-DA44CD378D45}"/>
    <cellStyle name="Accent1 2" xfId="407" xr:uid="{00000000-0005-0000-0000-000019000000}"/>
    <cellStyle name="Accent1 3" xfId="535" xr:uid="{F5F111A6-F75A-4B55-84BA-4D1C51299EC1}"/>
    <cellStyle name="Accent2 - 20%" xfId="540" xr:uid="{6C036237-AD89-4376-A792-4BD5D0C86E1C}"/>
    <cellStyle name="Accent2 - 40%" xfId="541" xr:uid="{F0D58DB2-9C56-4A62-911E-4C4E59CEF79F}"/>
    <cellStyle name="Accent2 - 60%" xfId="542" xr:uid="{7F3BDBA7-DDD4-409C-B901-257D8A20CD81}"/>
    <cellStyle name="Accent2 2" xfId="408" xr:uid="{00000000-0005-0000-0000-00001A000000}"/>
    <cellStyle name="Accent2 3" xfId="539" xr:uid="{C200257F-ECC0-4BF0-82A5-B1FA5696CA6D}"/>
    <cellStyle name="Accent3 - 20%" xfId="544" xr:uid="{ABAFB0D8-3CBC-4617-A52F-FB982D4FD8E1}"/>
    <cellStyle name="Accent3 - 40%" xfId="545" xr:uid="{405021BC-ABD6-4579-BD80-72E136329E6C}"/>
    <cellStyle name="Accent3 - 60%" xfId="546" xr:uid="{8915BF12-2EE8-42E9-87F8-6ADE113390E6}"/>
    <cellStyle name="Accent3 2" xfId="409" xr:uid="{00000000-0005-0000-0000-00001B000000}"/>
    <cellStyle name="Accent3 3" xfId="543" xr:uid="{011F17DB-9506-4E28-83A8-2070046B981C}"/>
    <cellStyle name="Accent4 - 20%" xfId="548" xr:uid="{44E2B236-2BFB-4333-BBB1-296640B711E4}"/>
    <cellStyle name="Accent4 - 40%" xfId="549" xr:uid="{20F4F063-2D8A-49F8-A040-2F1A2C7DD7BF}"/>
    <cellStyle name="Accent4 - 60%" xfId="550" xr:uid="{DB1A6EF3-AF8B-42D6-BB0B-5315B048E240}"/>
    <cellStyle name="Accent4 2" xfId="410" xr:uid="{00000000-0005-0000-0000-00001C000000}"/>
    <cellStyle name="Accent4 3" xfId="547" xr:uid="{C1D49E9A-EB9C-4F69-8DD9-6AC2D3D907B1}"/>
    <cellStyle name="Accent5 - 20%" xfId="552" xr:uid="{CC271190-E6F0-4142-8A04-7F027A9EA1CA}"/>
    <cellStyle name="Accent5 - 40%" xfId="553" xr:uid="{18AB3A12-C784-4CDB-9679-924DD88B76A4}"/>
    <cellStyle name="Accent5 - 60%" xfId="554" xr:uid="{5F6191DF-04EF-47FB-A88C-C9D40DE14B8F}"/>
    <cellStyle name="Accent5 2" xfId="411" xr:uid="{00000000-0005-0000-0000-00001D000000}"/>
    <cellStyle name="Accent5 3" xfId="551" xr:uid="{57E0E898-516C-47D9-8C7A-C5352522DB1E}"/>
    <cellStyle name="Accent6 - 20%" xfId="556" xr:uid="{EE93E461-5E03-4931-AD4F-3A6503C13494}"/>
    <cellStyle name="Accent6 - 40%" xfId="557" xr:uid="{DC6B0A69-C21C-4BF3-B397-B451DD02948A}"/>
    <cellStyle name="Accent6 - 60%" xfId="558" xr:uid="{08A7DCB7-1644-4ACC-AE0B-48574C8B3B21}"/>
    <cellStyle name="Accent6 2" xfId="412" xr:uid="{00000000-0005-0000-0000-00001E000000}"/>
    <cellStyle name="Accent6 3" xfId="555" xr:uid="{B6BAAC2A-59F6-442B-B55E-08082E80DCFD}"/>
    <cellStyle name="Bad 2" xfId="413" xr:uid="{00000000-0005-0000-0000-00001F000000}"/>
    <cellStyle name="Bad 3" xfId="559" xr:uid="{CBD00EA7-FD68-4A62-B823-7D093A5B604F}"/>
    <cellStyle name="Basic" xfId="8" xr:uid="{00000000-0005-0000-0000-000020000000}"/>
    <cellStyle name="black" xfId="9" xr:uid="{00000000-0005-0000-0000-000021000000}"/>
    <cellStyle name="blu" xfId="10" xr:uid="{00000000-0005-0000-0000-000022000000}"/>
    <cellStyle name="BoldUnderlineNumber" xfId="530" xr:uid="{0A2D1106-1132-4DC5-9020-6C5A5CB6EBE7}"/>
    <cellStyle name="BoldUnderlineNumber 2" xfId="600" xr:uid="{85825661-3E35-4BA7-BD7F-4F1274DD0427}"/>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414" xr:uid="{00000000-0005-0000-0000-000051000000}"/>
    <cellStyle name="Calculation 3" xfId="560" xr:uid="{F54BE333-6B5D-4385-B8F3-7A03464A30D8}"/>
    <cellStyle name="cas" xfId="57" xr:uid="{00000000-0005-0000-0000-000052000000}"/>
    <cellStyle name="Centered Heading" xfId="58" xr:uid="{00000000-0005-0000-0000-000053000000}"/>
    <cellStyle name="Check Cell 2" xfId="415" xr:uid="{00000000-0005-0000-0000-000054000000}"/>
    <cellStyle name="Check Cell 3" xfId="561" xr:uid="{23846DEF-AED9-4E2A-9F67-3F9AFA5F7A03}"/>
    <cellStyle name="ColumnHeader" xfId="522" xr:uid="{C89E7CF2-6EEB-4DAB-8E46-555231348CFE}"/>
    <cellStyle name="ColumnHeader 2" xfId="593" xr:uid="{1E5E2570-0873-4EDD-A1DE-149491B9934E}"/>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2" xfId="68" xr:uid="{00000000-0005-0000-0000-00005E000000}"/>
    <cellStyle name="Comma [1]" xfId="69" xr:uid="{00000000-0005-0000-0000-00005F000000}"/>
    <cellStyle name="Comma [2]" xfId="70" xr:uid="{00000000-0005-0000-0000-000060000000}"/>
    <cellStyle name="Comma [3]" xfId="71" xr:uid="{00000000-0005-0000-0000-000061000000}"/>
    <cellStyle name="Comma 0.0" xfId="72" xr:uid="{00000000-0005-0000-0000-000062000000}"/>
    <cellStyle name="Comma 0.00" xfId="73" xr:uid="{00000000-0005-0000-0000-000063000000}"/>
    <cellStyle name="Comma 0.000" xfId="74" xr:uid="{00000000-0005-0000-0000-000064000000}"/>
    <cellStyle name="Comma 0.0000" xfId="75" xr:uid="{00000000-0005-0000-0000-000065000000}"/>
    <cellStyle name="Comma 10" xfId="76" xr:uid="{00000000-0005-0000-0000-000066000000}"/>
    <cellStyle name="Comma 11" xfId="77" xr:uid="{00000000-0005-0000-0000-000067000000}"/>
    <cellStyle name="Comma 12" xfId="381" xr:uid="{00000000-0005-0000-0000-000068000000}"/>
    <cellStyle name="Comma 12 2" xfId="416" xr:uid="{00000000-0005-0000-0000-000069000000}"/>
    <cellStyle name="Comma 12 3" xfId="517" xr:uid="{AC9B34FD-7FAB-41B5-8090-B04E80C6C5CC}"/>
    <cellStyle name="Comma 12 4" xfId="533" xr:uid="{07C67A71-CC52-4E6E-A146-945968DF2DBE}"/>
    <cellStyle name="Comma 13" xfId="462" xr:uid="{00000000-0005-0000-0000-00006A000000}"/>
    <cellStyle name="Comma 14" xfId="590" xr:uid="{76F4E13B-B178-4A72-B38D-D7D84B278222}"/>
    <cellStyle name="Comma 2" xfId="78" xr:uid="{00000000-0005-0000-0000-00006B000000}"/>
    <cellStyle name="Comma 2 2" xfId="79" xr:uid="{00000000-0005-0000-0000-00006C000000}"/>
    <cellStyle name="Comma 2 2 2" xfId="608" xr:uid="{A4CEF318-285E-4172-8AD3-571509A01D35}"/>
    <cellStyle name="Comma 2 2 2 2" xfId="609" xr:uid="{44D2FF69-F395-4BEF-94E0-79B31163767F}"/>
    <cellStyle name="Comma 2 3" xfId="607" xr:uid="{A85C4F29-C819-4E66-A15A-D869597B51FB}"/>
    <cellStyle name="Comma 3" xfId="80" xr:uid="{00000000-0005-0000-0000-00006D000000}"/>
    <cellStyle name="Comma 3 2" xfId="81" xr:uid="{00000000-0005-0000-0000-00006E000000}"/>
    <cellStyle name="Comma 4" xfId="82" xr:uid="{00000000-0005-0000-0000-00006F000000}"/>
    <cellStyle name="Comma 5" xfId="83" xr:uid="{00000000-0005-0000-0000-000070000000}"/>
    <cellStyle name="Comma 5 2" xfId="464" xr:uid="{00000000-0005-0000-0000-000071000000}"/>
    <cellStyle name="Comma 6" xfId="84" xr:uid="{00000000-0005-0000-0000-000072000000}"/>
    <cellStyle name="Comma 6 2" xfId="385" xr:uid="{00000000-0005-0000-0000-000073000000}"/>
    <cellStyle name="Comma 6 2 2" xfId="417" xr:uid="{00000000-0005-0000-0000-000074000000}"/>
    <cellStyle name="Comma 7" xfId="85" xr:uid="{00000000-0005-0000-0000-000075000000}"/>
    <cellStyle name="Comma 8" xfId="86" xr:uid="{00000000-0005-0000-0000-000076000000}"/>
    <cellStyle name="Comma 8 2" xfId="87" xr:uid="{00000000-0005-0000-0000-000077000000}"/>
    <cellStyle name="Comma 8 2 2" xfId="365" xr:uid="{00000000-0005-0000-0000-000078000000}"/>
    <cellStyle name="Comma 9" xfId="88" xr:uid="{00000000-0005-0000-0000-000079000000}"/>
    <cellStyle name="Comma 9 2" xfId="366" xr:uid="{00000000-0005-0000-0000-00007A000000}"/>
    <cellStyle name="Comma Input" xfId="89" xr:uid="{00000000-0005-0000-0000-00007B000000}"/>
    <cellStyle name="Comma0" xfId="90" xr:uid="{00000000-0005-0000-0000-00007C000000}"/>
    <cellStyle name="Company Name" xfId="91" xr:uid="{00000000-0005-0000-0000-00007D000000}"/>
    <cellStyle name="Config Data" xfId="92" xr:uid="{00000000-0005-0000-0000-00007E000000}"/>
    <cellStyle name="Currency" xfId="93" builtinId="4"/>
    <cellStyle name="Currency [1]" xfId="94" xr:uid="{00000000-0005-0000-0000-000080000000}"/>
    <cellStyle name="Currency [2]" xfId="95" xr:uid="{00000000-0005-0000-0000-000081000000}"/>
    <cellStyle name="Currency [3]" xfId="96" xr:uid="{00000000-0005-0000-0000-000082000000}"/>
    <cellStyle name="Currency 0.0" xfId="97" xr:uid="{00000000-0005-0000-0000-000083000000}"/>
    <cellStyle name="Currency 0.00" xfId="98" xr:uid="{00000000-0005-0000-0000-000084000000}"/>
    <cellStyle name="Currency 0.000" xfId="99" xr:uid="{00000000-0005-0000-0000-000085000000}"/>
    <cellStyle name="Currency 0.0000" xfId="100" xr:uid="{00000000-0005-0000-0000-000086000000}"/>
    <cellStyle name="Currency 2" xfId="101" xr:uid="{00000000-0005-0000-0000-000087000000}"/>
    <cellStyle name="Currency 2 2" xfId="102" xr:uid="{00000000-0005-0000-0000-000088000000}"/>
    <cellStyle name="Currency 3" xfId="103" xr:uid="{00000000-0005-0000-0000-000089000000}"/>
    <cellStyle name="Currency 3 2" xfId="104" xr:uid="{00000000-0005-0000-0000-00008A000000}"/>
    <cellStyle name="Currency 4" xfId="105" xr:uid="{00000000-0005-0000-0000-00008B000000}"/>
    <cellStyle name="Currency Input" xfId="106" xr:uid="{00000000-0005-0000-0000-00008C000000}"/>
    <cellStyle name="Currency0" xfId="107" xr:uid="{00000000-0005-0000-0000-00008D000000}"/>
    <cellStyle name="d" xfId="108" xr:uid="{00000000-0005-0000-0000-00008E000000}"/>
    <cellStyle name="d," xfId="109" xr:uid="{00000000-0005-0000-0000-00008F000000}"/>
    <cellStyle name="d1" xfId="110" xr:uid="{00000000-0005-0000-0000-000090000000}"/>
    <cellStyle name="d1," xfId="111" xr:uid="{00000000-0005-0000-0000-000091000000}"/>
    <cellStyle name="d2" xfId="112" xr:uid="{00000000-0005-0000-0000-000092000000}"/>
    <cellStyle name="d2," xfId="113" xr:uid="{00000000-0005-0000-0000-000093000000}"/>
    <cellStyle name="d3" xfId="114" xr:uid="{00000000-0005-0000-0000-000094000000}"/>
    <cellStyle name="Dash" xfId="115" xr:uid="{00000000-0005-0000-0000-000095000000}"/>
    <cellStyle name="Date" xfId="116" xr:uid="{00000000-0005-0000-0000-000096000000}"/>
    <cellStyle name="Date [Abbreviated]" xfId="117" xr:uid="{00000000-0005-0000-0000-000097000000}"/>
    <cellStyle name="Date [Long Europe]" xfId="118" xr:uid="{00000000-0005-0000-0000-000098000000}"/>
    <cellStyle name="Date [Long U.S.]" xfId="119" xr:uid="{00000000-0005-0000-0000-000099000000}"/>
    <cellStyle name="Date [Short Europe]" xfId="120" xr:uid="{00000000-0005-0000-0000-00009A000000}"/>
    <cellStyle name="Date [Short U.S.]" xfId="121" xr:uid="{00000000-0005-0000-0000-00009B000000}"/>
    <cellStyle name="Date_ITCM 2010 Template" xfId="122" xr:uid="{00000000-0005-0000-0000-00009C000000}"/>
    <cellStyle name="Define$0" xfId="123" xr:uid="{00000000-0005-0000-0000-00009D000000}"/>
    <cellStyle name="Define$1" xfId="124" xr:uid="{00000000-0005-0000-0000-00009E000000}"/>
    <cellStyle name="Define$2" xfId="125" xr:uid="{00000000-0005-0000-0000-00009F000000}"/>
    <cellStyle name="Define0" xfId="126" xr:uid="{00000000-0005-0000-0000-0000A0000000}"/>
    <cellStyle name="Define1" xfId="127" xr:uid="{00000000-0005-0000-0000-0000A1000000}"/>
    <cellStyle name="Define1x" xfId="128" xr:uid="{00000000-0005-0000-0000-0000A2000000}"/>
    <cellStyle name="Define2" xfId="129" xr:uid="{00000000-0005-0000-0000-0000A3000000}"/>
    <cellStyle name="Define2x" xfId="130" xr:uid="{00000000-0005-0000-0000-0000A4000000}"/>
    <cellStyle name="DetailIndented" xfId="523" xr:uid="{B52FB915-5D79-45B4-8230-95C829F56DB4}"/>
    <cellStyle name="DetailIndented 2" xfId="594" xr:uid="{1E951EF0-1742-49E8-9E21-2EDF9BD71D62}"/>
    <cellStyle name="DetailTotalNumber" xfId="525" xr:uid="{19AC7712-FC01-4554-9C2D-76249CA1E460}"/>
    <cellStyle name="DetailTotalNumber 2" xfId="596" xr:uid="{6D0443B7-C66D-42F7-9486-6FC04FCA06BD}"/>
    <cellStyle name="Dollar" xfId="131" xr:uid="{00000000-0005-0000-0000-0000A5000000}"/>
    <cellStyle name="e" xfId="132" xr:uid="{00000000-0005-0000-0000-0000A6000000}"/>
    <cellStyle name="e1" xfId="133" xr:uid="{00000000-0005-0000-0000-0000A7000000}"/>
    <cellStyle name="e2" xfId="134" xr:uid="{00000000-0005-0000-0000-0000A8000000}"/>
    <cellStyle name="Emphasis 1" xfId="562" xr:uid="{46C81815-1CF0-4A6A-B630-D6FEE1EC5A7C}"/>
    <cellStyle name="Emphasis 2" xfId="563" xr:uid="{7DDE3292-5D9F-49D3-92CB-9BC9FDECB04F}"/>
    <cellStyle name="Emphasis 3" xfId="564" xr:uid="{922CDC72-5007-4900-97E9-8F3928E6072C}"/>
    <cellStyle name="Euro" xfId="135" xr:uid="{00000000-0005-0000-0000-0000A9000000}"/>
    <cellStyle name="Explanatory Text 2" xfId="418" xr:uid="{00000000-0005-0000-0000-0000AA000000}"/>
    <cellStyle name="Fixed" xfId="136" xr:uid="{00000000-0005-0000-0000-0000AB000000}"/>
    <cellStyle name="FOOTER - Style1" xfId="137" xr:uid="{00000000-0005-0000-0000-0000AC000000}"/>
    <cellStyle name="g" xfId="138" xr:uid="{00000000-0005-0000-0000-0000AD000000}"/>
    <cellStyle name="general" xfId="139" xr:uid="{00000000-0005-0000-0000-0000AE000000}"/>
    <cellStyle name="General [C]" xfId="140" xr:uid="{00000000-0005-0000-0000-0000AF000000}"/>
    <cellStyle name="General [R]" xfId="141" xr:uid="{00000000-0005-0000-0000-0000B0000000}"/>
    <cellStyle name="Good 2" xfId="419" xr:uid="{00000000-0005-0000-0000-0000B1000000}"/>
    <cellStyle name="Good 3" xfId="565" xr:uid="{EE6A0222-BB54-4F31-9FF0-C2E3348CDA2D}"/>
    <cellStyle name="GrandTotalNumber" xfId="529" xr:uid="{AE53C7BD-2522-448A-B398-B6DEE6D343C7}"/>
    <cellStyle name="GrandTotalNumber 2" xfId="599" xr:uid="{5BD962B6-1084-442C-A83F-88D29FF832BC}"/>
    <cellStyle name="Green" xfId="142" xr:uid="{00000000-0005-0000-0000-0000B2000000}"/>
    <cellStyle name="grey" xfId="143" xr:uid="{00000000-0005-0000-0000-0000B3000000}"/>
    <cellStyle name="Header" xfId="520" xr:uid="{A548A600-CD8F-40B4-ABC6-236FF57F76F3}"/>
    <cellStyle name="Header 2" xfId="591" xr:uid="{E16B3E90-9129-4D9B-8EB9-D0AB213337AC}"/>
    <cellStyle name="Header1" xfId="144" xr:uid="{00000000-0005-0000-0000-0000B4000000}"/>
    <cellStyle name="Header2" xfId="145" xr:uid="{00000000-0005-0000-0000-0000B5000000}"/>
    <cellStyle name="Heading" xfId="146" xr:uid="{00000000-0005-0000-0000-0000B6000000}"/>
    <cellStyle name="Heading 1" xfId="147" builtinId="16" customBuiltin="1"/>
    <cellStyle name="Heading 1 2" xfId="566" xr:uid="{D4A78507-3759-4674-B552-5CCEC45776D1}"/>
    <cellStyle name="Heading 2" xfId="148" builtinId="17" customBuiltin="1"/>
    <cellStyle name="Heading 2 2" xfId="149" xr:uid="{00000000-0005-0000-0000-0000B9000000}"/>
    <cellStyle name="Heading 2 3" xfId="567" xr:uid="{19F621EA-F74F-4B59-ACC8-3D77F274A782}"/>
    <cellStyle name="Heading 3 2" xfId="420" xr:uid="{00000000-0005-0000-0000-0000BA000000}"/>
    <cellStyle name="Heading 3 3" xfId="568" xr:uid="{6222C1F6-65DF-4045-B908-750DFDD91FB6}"/>
    <cellStyle name="Heading 4 2" xfId="421" xr:uid="{00000000-0005-0000-0000-0000BB000000}"/>
    <cellStyle name="Heading 4 3" xfId="569" xr:uid="{08952FB8-C68D-4E7F-9F51-40517349CD1F}"/>
    <cellStyle name="Heading No Underline" xfId="150" xr:uid="{00000000-0005-0000-0000-0000BC000000}"/>
    <cellStyle name="Heading With Underline" xfId="151" xr:uid="{00000000-0005-0000-0000-0000BD000000}"/>
    <cellStyle name="Heading1" xfId="152" xr:uid="{00000000-0005-0000-0000-0000BE000000}"/>
    <cellStyle name="Heading2" xfId="153" xr:uid="{00000000-0005-0000-0000-0000BF000000}"/>
    <cellStyle name="Headline" xfId="154" xr:uid="{00000000-0005-0000-0000-0000C0000000}"/>
    <cellStyle name="Highlight" xfId="155" xr:uid="{00000000-0005-0000-0000-0000C1000000}"/>
    <cellStyle name="Hyperlink 2" xfId="156" xr:uid="{00000000-0005-0000-0000-0000C2000000}"/>
    <cellStyle name="in" xfId="157" xr:uid="{00000000-0005-0000-0000-0000C3000000}"/>
    <cellStyle name="Indented [0]" xfId="158" xr:uid="{00000000-0005-0000-0000-0000C4000000}"/>
    <cellStyle name="Indented [2]" xfId="159" xr:uid="{00000000-0005-0000-0000-0000C5000000}"/>
    <cellStyle name="Indented [4]" xfId="160" xr:uid="{00000000-0005-0000-0000-0000C6000000}"/>
    <cellStyle name="Indented [6]" xfId="161" xr:uid="{00000000-0005-0000-0000-0000C7000000}"/>
    <cellStyle name="Input [yellow]" xfId="162" xr:uid="{00000000-0005-0000-0000-0000C8000000}"/>
    <cellStyle name="Input 2" xfId="423" xr:uid="{00000000-0005-0000-0000-0000C9000000}"/>
    <cellStyle name="Input 3" xfId="422" xr:uid="{00000000-0005-0000-0000-0000CA000000}"/>
    <cellStyle name="Input 4" xfId="570" xr:uid="{C4520373-9B0B-4D22-BD87-EA7353704E36}"/>
    <cellStyle name="Input$0" xfId="163" xr:uid="{00000000-0005-0000-0000-0000CB000000}"/>
    <cellStyle name="Input$1" xfId="164" xr:uid="{00000000-0005-0000-0000-0000CC000000}"/>
    <cellStyle name="Input$2" xfId="165" xr:uid="{00000000-0005-0000-0000-0000CD000000}"/>
    <cellStyle name="Input0" xfId="166" xr:uid="{00000000-0005-0000-0000-0000CE000000}"/>
    <cellStyle name="Input1" xfId="167" xr:uid="{00000000-0005-0000-0000-0000CF000000}"/>
    <cellStyle name="Input1x" xfId="168" xr:uid="{00000000-0005-0000-0000-0000D0000000}"/>
    <cellStyle name="Input2" xfId="169" xr:uid="{00000000-0005-0000-0000-0000D1000000}"/>
    <cellStyle name="Input2x" xfId="170" xr:uid="{00000000-0005-0000-0000-0000D2000000}"/>
    <cellStyle name="lborder" xfId="171" xr:uid="{00000000-0005-0000-0000-0000D3000000}"/>
    <cellStyle name="LeftSubtitle" xfId="172" xr:uid="{00000000-0005-0000-0000-0000D4000000}"/>
    <cellStyle name="Lines" xfId="173" xr:uid="{00000000-0005-0000-0000-0000D5000000}"/>
    <cellStyle name="Linked Cell 2" xfId="424" xr:uid="{00000000-0005-0000-0000-0000D6000000}"/>
    <cellStyle name="Linked Cell 3" xfId="571" xr:uid="{BBD54089-5A6B-4C75-9C90-307052FA43B5}"/>
    <cellStyle name="m" xfId="174" xr:uid="{00000000-0005-0000-0000-0000D7000000}"/>
    <cellStyle name="m1" xfId="175" xr:uid="{00000000-0005-0000-0000-0000D8000000}"/>
    <cellStyle name="m2" xfId="176" xr:uid="{00000000-0005-0000-0000-0000D9000000}"/>
    <cellStyle name="m3" xfId="177" xr:uid="{00000000-0005-0000-0000-0000DA000000}"/>
    <cellStyle name="Multiple" xfId="178" xr:uid="{00000000-0005-0000-0000-0000DB000000}"/>
    <cellStyle name="Negative" xfId="179" xr:uid="{00000000-0005-0000-0000-0000DC000000}"/>
    <cellStyle name="Neutral 2" xfId="425" xr:uid="{00000000-0005-0000-0000-0000DD000000}"/>
    <cellStyle name="Neutral 3" xfId="572" xr:uid="{D76035E6-1AEC-4DDF-B49C-4125A920634C}"/>
    <cellStyle name="no dec" xfId="180" xr:uid="{00000000-0005-0000-0000-0000DE000000}"/>
    <cellStyle name="Normal" xfId="0" builtinId="0"/>
    <cellStyle name="Normal - Style1" xfId="181" xr:uid="{00000000-0005-0000-0000-0000E0000000}"/>
    <cellStyle name="Normal 10" xfId="182" xr:uid="{00000000-0005-0000-0000-0000E1000000}"/>
    <cellStyle name="Normal 10 2" xfId="367" xr:uid="{00000000-0005-0000-0000-0000E2000000}"/>
    <cellStyle name="Normal 10 2 2" xfId="427" xr:uid="{00000000-0005-0000-0000-0000E3000000}"/>
    <cellStyle name="Normal 10 3" xfId="426" xr:uid="{00000000-0005-0000-0000-0000E4000000}"/>
    <cellStyle name="Normal 10 4" xfId="605" xr:uid="{6BB010A5-2E8B-4D92-9052-BF47411EAC0A}"/>
    <cellStyle name="Normal 11" xfId="183" xr:uid="{00000000-0005-0000-0000-0000E5000000}"/>
    <cellStyle name="Normal 12" xfId="380" xr:uid="{00000000-0005-0000-0000-0000E6000000}"/>
    <cellStyle name="Normal 12 2" xfId="428" xr:uid="{00000000-0005-0000-0000-0000E7000000}"/>
    <cellStyle name="Normal 12 3" xfId="516" xr:uid="{33CF149F-80D1-49C6-AE7C-443EBDB87758}"/>
    <cellStyle name="Normal 12 4" xfId="532" xr:uid="{B52595BD-3C18-49F7-BEAF-F27C3508EB9C}"/>
    <cellStyle name="Normal 13" xfId="388" xr:uid="{00000000-0005-0000-0000-0000E8000000}"/>
    <cellStyle name="Normal 13 2" xfId="429" xr:uid="{00000000-0005-0000-0000-0000E9000000}"/>
    <cellStyle name="Normal 13 3" xfId="461" xr:uid="{00000000-0005-0000-0000-0000EA000000}"/>
    <cellStyle name="Normal 13 4" xfId="610" xr:uid="{A255F9D7-AE24-4011-A0C7-A13875D9CD93}"/>
    <cellStyle name="Normal 14" xfId="465" xr:uid="{00000000-0005-0000-0000-0000EB000000}"/>
    <cellStyle name="Normal 15" xfId="467" xr:uid="{00000000-0005-0000-0000-0000EC000000}"/>
    <cellStyle name="Normal 16" xfId="468" xr:uid="{00000000-0005-0000-0000-0000ED000000}"/>
    <cellStyle name="Normal 17" xfId="469" xr:uid="{00000000-0005-0000-0000-0000EE000000}"/>
    <cellStyle name="Normal 18" xfId="470" xr:uid="{00000000-0005-0000-0000-0000EF000000}"/>
    <cellStyle name="Normal 19" xfId="471" xr:uid="{00000000-0005-0000-0000-0000F0000000}"/>
    <cellStyle name="Normal 2" xfId="184" xr:uid="{00000000-0005-0000-0000-0000F1000000}"/>
    <cellStyle name="Normal 2 2" xfId="185" xr:uid="{00000000-0005-0000-0000-0000F2000000}"/>
    <cellStyle name="Normal 2 2 2" xfId="519" xr:uid="{24D36399-9E93-4877-9E7B-142470607AC4}"/>
    <cellStyle name="Normal 2 3" xfId="466" xr:uid="{00000000-0005-0000-0000-0000F3000000}"/>
    <cellStyle name="Normal 2 4" xfId="518" xr:uid="{ABE434AF-1920-4E42-A341-01C71257F66A}"/>
    <cellStyle name="Normal 20" xfId="472" xr:uid="{00000000-0005-0000-0000-0000F4000000}"/>
    <cellStyle name="Normal 21" xfId="473" xr:uid="{00000000-0005-0000-0000-0000F5000000}"/>
    <cellStyle name="Normal 22" xfId="474" xr:uid="{00000000-0005-0000-0000-0000F6000000}"/>
    <cellStyle name="Normal 23" xfId="475" xr:uid="{00000000-0005-0000-0000-0000F7000000}"/>
    <cellStyle name="Normal 24" xfId="515" xr:uid="{17CCCBF2-A1DB-45E4-943C-BFA9A417ADD5}"/>
    <cellStyle name="Normal 25" xfId="534" xr:uid="{EF196711-11B3-4E4E-84C4-A1BB225B4861}"/>
    <cellStyle name="Normal 26" xfId="603" xr:uid="{153DC18E-5030-4AE0-9FCF-AA724F3D45D5}"/>
    <cellStyle name="Normal 27" xfId="611" xr:uid="{41E07D9F-C9E4-42B7-A722-FE527A5C2F7B}"/>
    <cellStyle name="Normal 3" xfId="186" xr:uid="{00000000-0005-0000-0000-0000F8000000}"/>
    <cellStyle name="Normal 3 2" xfId="187" xr:uid="{00000000-0005-0000-0000-0000F9000000}"/>
    <cellStyle name="Normal 3_Attach O, GG, Support -New Method 2-14-11" xfId="188" xr:uid="{00000000-0005-0000-0000-0000FA000000}"/>
    <cellStyle name="Normal 4" xfId="189" xr:uid="{00000000-0005-0000-0000-0000FB000000}"/>
    <cellStyle name="Normal 4 2" xfId="190" xr:uid="{00000000-0005-0000-0000-0000FC000000}"/>
    <cellStyle name="Normal 4_Attach O, GG, Support -New Method 2-14-11" xfId="191" xr:uid="{00000000-0005-0000-0000-0000FD000000}"/>
    <cellStyle name="Normal 5" xfId="192" xr:uid="{00000000-0005-0000-0000-0000FE000000}"/>
    <cellStyle name="Normal 5 2" xfId="387" xr:uid="{00000000-0005-0000-0000-0000FF000000}"/>
    <cellStyle name="Normal 6" xfId="193" xr:uid="{00000000-0005-0000-0000-000000010000}"/>
    <cellStyle name="Normal 6 2" xfId="194" xr:uid="{00000000-0005-0000-0000-000001010000}"/>
    <cellStyle name="Normal 6 2 2" xfId="195" xr:uid="{00000000-0005-0000-0000-000002010000}"/>
    <cellStyle name="Normal 6 2 2 2" xfId="196" xr:uid="{00000000-0005-0000-0000-000003010000}"/>
    <cellStyle name="Normal 6 2 2 2 2" xfId="371" xr:uid="{00000000-0005-0000-0000-000004010000}"/>
    <cellStyle name="Normal 6 2 2 2 2 2" xfId="434" xr:uid="{00000000-0005-0000-0000-000005010000}"/>
    <cellStyle name="Normal 6 2 2 2 3" xfId="433" xr:uid="{00000000-0005-0000-0000-000006010000}"/>
    <cellStyle name="Normal 6 2 2 3" xfId="370" xr:uid="{00000000-0005-0000-0000-000007010000}"/>
    <cellStyle name="Normal 6 2 2 3 2" xfId="435" xr:uid="{00000000-0005-0000-0000-000008010000}"/>
    <cellStyle name="Normal 6 2 2 4" xfId="432" xr:uid="{00000000-0005-0000-0000-000009010000}"/>
    <cellStyle name="Normal 6 2 3" xfId="197" xr:uid="{00000000-0005-0000-0000-00000A010000}"/>
    <cellStyle name="Normal 6 2 3 2" xfId="372" xr:uid="{00000000-0005-0000-0000-00000B010000}"/>
    <cellStyle name="Normal 6 2 3 2 2" xfId="437" xr:uid="{00000000-0005-0000-0000-00000C010000}"/>
    <cellStyle name="Normal 6 2 3 3" xfId="436" xr:uid="{00000000-0005-0000-0000-00000D010000}"/>
    <cellStyle name="Normal 6 2 4" xfId="369" xr:uid="{00000000-0005-0000-0000-00000E010000}"/>
    <cellStyle name="Normal 6 2 4 2" xfId="438" xr:uid="{00000000-0005-0000-0000-00000F010000}"/>
    <cellStyle name="Normal 6 2 5" xfId="386" xr:uid="{00000000-0005-0000-0000-000010010000}"/>
    <cellStyle name="Normal 6 2 6" xfId="431" xr:uid="{00000000-0005-0000-0000-000011010000}"/>
    <cellStyle name="Normal 6 3" xfId="198" xr:uid="{00000000-0005-0000-0000-000012010000}"/>
    <cellStyle name="Normal 6 3 2" xfId="199" xr:uid="{00000000-0005-0000-0000-000013010000}"/>
    <cellStyle name="Normal 6 3 2 2" xfId="374" xr:uid="{00000000-0005-0000-0000-000014010000}"/>
    <cellStyle name="Normal 6 3 2 2 2" xfId="441" xr:uid="{00000000-0005-0000-0000-000015010000}"/>
    <cellStyle name="Normal 6 3 2 3" xfId="440" xr:uid="{00000000-0005-0000-0000-000016010000}"/>
    <cellStyle name="Normal 6 3 3" xfId="373" xr:uid="{00000000-0005-0000-0000-000017010000}"/>
    <cellStyle name="Normal 6 3 3 2" xfId="442" xr:uid="{00000000-0005-0000-0000-000018010000}"/>
    <cellStyle name="Normal 6 3 4" xfId="439" xr:uid="{00000000-0005-0000-0000-000019010000}"/>
    <cellStyle name="Normal 6 4" xfId="200" xr:uid="{00000000-0005-0000-0000-00001A010000}"/>
    <cellStyle name="Normal 6 4 2" xfId="375" xr:uid="{00000000-0005-0000-0000-00001B010000}"/>
    <cellStyle name="Normal 6 4 2 2" xfId="444" xr:uid="{00000000-0005-0000-0000-00001C010000}"/>
    <cellStyle name="Normal 6 4 3" xfId="443" xr:uid="{00000000-0005-0000-0000-00001D010000}"/>
    <cellStyle name="Normal 6 5" xfId="368" xr:uid="{00000000-0005-0000-0000-00001E010000}"/>
    <cellStyle name="Normal 6 5 2" xfId="445" xr:uid="{00000000-0005-0000-0000-00001F010000}"/>
    <cellStyle name="Normal 6 6" xfId="430" xr:uid="{00000000-0005-0000-0000-000020010000}"/>
    <cellStyle name="Normal 7" xfId="201" xr:uid="{00000000-0005-0000-0000-000021010000}"/>
    <cellStyle name="Normal 8" xfId="202" xr:uid="{00000000-0005-0000-0000-000022010000}"/>
    <cellStyle name="Normal 8 2" xfId="203" xr:uid="{00000000-0005-0000-0000-000023010000}"/>
    <cellStyle name="Normal 8 2 2" xfId="377" xr:uid="{00000000-0005-0000-0000-000024010000}"/>
    <cellStyle name="Normal 8 2 2 2" xfId="448" xr:uid="{00000000-0005-0000-0000-000025010000}"/>
    <cellStyle name="Normal 8 2 3" xfId="447" xr:uid="{00000000-0005-0000-0000-000026010000}"/>
    <cellStyle name="Normal 8 3" xfId="376" xr:uid="{00000000-0005-0000-0000-000027010000}"/>
    <cellStyle name="Normal 8 3 2" xfId="449" xr:uid="{00000000-0005-0000-0000-000028010000}"/>
    <cellStyle name="Normal 8 4" xfId="384" xr:uid="{00000000-0005-0000-0000-000029010000}"/>
    <cellStyle name="Normal 8 4 2" xfId="450" xr:uid="{00000000-0005-0000-0000-00002A010000}"/>
    <cellStyle name="Normal 8 5" xfId="446" xr:uid="{00000000-0005-0000-0000-00002B010000}"/>
    <cellStyle name="Normal 9" xfId="204" xr:uid="{00000000-0005-0000-0000-00002C010000}"/>
    <cellStyle name="Normal 9 2" xfId="205" xr:uid="{00000000-0005-0000-0000-00002D010000}"/>
    <cellStyle name="Normal 9 2 2" xfId="379" xr:uid="{00000000-0005-0000-0000-00002E010000}"/>
    <cellStyle name="Normal 9 2 2 2" xfId="453" xr:uid="{00000000-0005-0000-0000-00002F010000}"/>
    <cellStyle name="Normal 9 2 3" xfId="452" xr:uid="{00000000-0005-0000-0000-000030010000}"/>
    <cellStyle name="Normal 9 3" xfId="378" xr:uid="{00000000-0005-0000-0000-000031010000}"/>
    <cellStyle name="Normal 9 3 2" xfId="454" xr:uid="{00000000-0005-0000-0000-000032010000}"/>
    <cellStyle name="Normal 9 4" xfId="451" xr:uid="{00000000-0005-0000-0000-000033010000}"/>
    <cellStyle name="Normal_21 Exh B" xfId="206" xr:uid="{00000000-0005-0000-0000-000034010000}"/>
    <cellStyle name="Normal_ATC Projected 2008 Monthly Plant Balances for Attachment O 2 (2)" xfId="207" xr:uid="{00000000-0005-0000-0000-000035010000}"/>
    <cellStyle name="Normal_Attachment GG Example 8 26 09" xfId="208" xr:uid="{00000000-0005-0000-0000-000036010000}"/>
    <cellStyle name="Normal_Attachment GG Template ER11-28 11-18-10" xfId="209" xr:uid="{00000000-0005-0000-0000-000037010000}"/>
    <cellStyle name="Normal_Attachment O Support - 2004 True-up" xfId="210" xr:uid="{00000000-0005-0000-0000-000038010000}"/>
    <cellStyle name="Normal_Attachment Os for 2002 True-up" xfId="211" xr:uid="{00000000-0005-0000-0000-000039010000}"/>
    <cellStyle name="Normal_interest calc Book1" xfId="383" xr:uid="{00000000-0005-0000-0000-00003A010000}"/>
    <cellStyle name="Normal_Schedule O Info for Mike" xfId="212" xr:uid="{00000000-0005-0000-0000-00003B010000}"/>
    <cellStyle name="Note 2" xfId="455" xr:uid="{00000000-0005-0000-0000-00003C010000}"/>
    <cellStyle name="Note 3" xfId="573" xr:uid="{07F6E96F-F166-4B56-99DE-F04AF1A2B959}"/>
    <cellStyle name="Output 2" xfId="456" xr:uid="{00000000-0005-0000-0000-00003D010000}"/>
    <cellStyle name="Output 3" xfId="574" xr:uid="{19B0E610-3057-4E81-A3F1-8538947A7C89}"/>
    <cellStyle name="Output1_Back" xfId="213" xr:uid="{00000000-0005-0000-0000-00003E010000}"/>
    <cellStyle name="p" xfId="214" xr:uid="{00000000-0005-0000-0000-00003F010000}"/>
    <cellStyle name="p_2010 Attachment O  GG_082709" xfId="215" xr:uid="{00000000-0005-0000-0000-000040010000}"/>
    <cellStyle name="p_2010 Attachment O Template Supporting Work Papers_ITC Midwest" xfId="216" xr:uid="{00000000-0005-0000-0000-000041010000}"/>
    <cellStyle name="p_2010 Attachment O Template Supporting Work Papers_ITCTransmission" xfId="217" xr:uid="{00000000-0005-0000-0000-000042010000}"/>
    <cellStyle name="p_2010 Attachment O Template Supporting Work Papers_METC" xfId="218" xr:uid="{00000000-0005-0000-0000-000043010000}"/>
    <cellStyle name="p_2Mod11" xfId="219" xr:uid="{00000000-0005-0000-0000-000044010000}"/>
    <cellStyle name="p_aavidmod11.xls Chart 1" xfId="220" xr:uid="{00000000-0005-0000-0000-000045010000}"/>
    <cellStyle name="p_aavidmod11.xls Chart 2" xfId="221" xr:uid="{00000000-0005-0000-0000-000046010000}"/>
    <cellStyle name="p_Attachment O &amp; GG" xfId="222" xr:uid="{00000000-0005-0000-0000-000047010000}"/>
    <cellStyle name="p_charts for capm" xfId="223" xr:uid="{00000000-0005-0000-0000-000048010000}"/>
    <cellStyle name="p_DCF" xfId="224" xr:uid="{00000000-0005-0000-0000-000049010000}"/>
    <cellStyle name="p_DCF_2Mod11" xfId="225" xr:uid="{00000000-0005-0000-0000-00004A010000}"/>
    <cellStyle name="p_DCF_aavidmod11.xls Chart 1" xfId="226" xr:uid="{00000000-0005-0000-0000-00004B010000}"/>
    <cellStyle name="p_DCF_aavidmod11.xls Chart 2" xfId="227" xr:uid="{00000000-0005-0000-0000-00004C010000}"/>
    <cellStyle name="p_DCF_charts for capm" xfId="228" xr:uid="{00000000-0005-0000-0000-00004D010000}"/>
    <cellStyle name="p_DCF_DCF5" xfId="229" xr:uid="{00000000-0005-0000-0000-00004E010000}"/>
    <cellStyle name="p_DCF_Template2" xfId="230" xr:uid="{00000000-0005-0000-0000-00004F010000}"/>
    <cellStyle name="p_DCF_Template2_1" xfId="231" xr:uid="{00000000-0005-0000-0000-000050010000}"/>
    <cellStyle name="p_DCF_VERA" xfId="232" xr:uid="{00000000-0005-0000-0000-000051010000}"/>
    <cellStyle name="p_DCF_VERA_1" xfId="233" xr:uid="{00000000-0005-0000-0000-000052010000}"/>
    <cellStyle name="p_DCF_VERA_1_Template2" xfId="234" xr:uid="{00000000-0005-0000-0000-000053010000}"/>
    <cellStyle name="p_DCF_VERA_aavidmod11.xls Chart 2" xfId="235" xr:uid="{00000000-0005-0000-0000-000054010000}"/>
    <cellStyle name="p_DCF_VERA_Model02" xfId="236" xr:uid="{00000000-0005-0000-0000-000055010000}"/>
    <cellStyle name="p_DCF_VERA_Template2" xfId="237" xr:uid="{00000000-0005-0000-0000-000056010000}"/>
    <cellStyle name="p_DCF_VERA_VERA" xfId="238" xr:uid="{00000000-0005-0000-0000-000057010000}"/>
    <cellStyle name="p_DCF_VERA_VERA_1" xfId="239" xr:uid="{00000000-0005-0000-0000-000058010000}"/>
    <cellStyle name="p_DCF_VERA_VERA_2" xfId="240" xr:uid="{00000000-0005-0000-0000-000059010000}"/>
    <cellStyle name="p_DCF_VERA_VERA_Template2" xfId="241" xr:uid="{00000000-0005-0000-0000-00005A010000}"/>
    <cellStyle name="p_DCF5" xfId="242" xr:uid="{00000000-0005-0000-0000-00005B010000}"/>
    <cellStyle name="p_ITC Great Plains Formula 1-12-09a" xfId="243" xr:uid="{00000000-0005-0000-0000-00005C010000}"/>
    <cellStyle name="p_ITCM 2010 Template" xfId="244" xr:uid="{00000000-0005-0000-0000-00005D010000}"/>
    <cellStyle name="p_ITCMW 2009 Rate" xfId="245" xr:uid="{00000000-0005-0000-0000-00005E010000}"/>
    <cellStyle name="p_ITCMW 2010 Rate_083109" xfId="246" xr:uid="{00000000-0005-0000-0000-00005F010000}"/>
    <cellStyle name="p_ITCOP 2010 Rate_083109" xfId="247" xr:uid="{00000000-0005-0000-0000-000060010000}"/>
    <cellStyle name="p_ITCT 2009 Rate" xfId="248" xr:uid="{00000000-0005-0000-0000-000061010000}"/>
    <cellStyle name="p_ITCT New 2010 Attachment O &amp; GG_111209NL" xfId="249" xr:uid="{00000000-0005-0000-0000-000062010000}"/>
    <cellStyle name="p_METC 2010 Rate_083109" xfId="250" xr:uid="{00000000-0005-0000-0000-000063010000}"/>
    <cellStyle name="p_Template2" xfId="251" xr:uid="{00000000-0005-0000-0000-000064010000}"/>
    <cellStyle name="p_Template2_1" xfId="252" xr:uid="{00000000-0005-0000-0000-000065010000}"/>
    <cellStyle name="p_VERA" xfId="253" xr:uid="{00000000-0005-0000-0000-000066010000}"/>
    <cellStyle name="p_VERA_1" xfId="254" xr:uid="{00000000-0005-0000-0000-000067010000}"/>
    <cellStyle name="p_VERA_1_Template2" xfId="255" xr:uid="{00000000-0005-0000-0000-000068010000}"/>
    <cellStyle name="p_VERA_aavidmod11.xls Chart 2" xfId="256" xr:uid="{00000000-0005-0000-0000-000069010000}"/>
    <cellStyle name="p_VERA_Model02" xfId="257" xr:uid="{00000000-0005-0000-0000-00006A010000}"/>
    <cellStyle name="p_VERA_Template2" xfId="258" xr:uid="{00000000-0005-0000-0000-00006B010000}"/>
    <cellStyle name="p_VERA_VERA" xfId="259" xr:uid="{00000000-0005-0000-0000-00006C010000}"/>
    <cellStyle name="p_VERA_VERA_1" xfId="260" xr:uid="{00000000-0005-0000-0000-00006D010000}"/>
    <cellStyle name="p_VERA_VERA_2" xfId="261" xr:uid="{00000000-0005-0000-0000-00006E010000}"/>
    <cellStyle name="p_VERA_VERA_Template2" xfId="262" xr:uid="{00000000-0005-0000-0000-00006F010000}"/>
    <cellStyle name="p1" xfId="263" xr:uid="{00000000-0005-0000-0000-000070010000}"/>
    <cellStyle name="p2" xfId="264" xr:uid="{00000000-0005-0000-0000-000071010000}"/>
    <cellStyle name="p3" xfId="265" xr:uid="{00000000-0005-0000-0000-000072010000}"/>
    <cellStyle name="Percent" xfId="266" builtinId="5"/>
    <cellStyle name="Percent %" xfId="267" xr:uid="{00000000-0005-0000-0000-000074010000}"/>
    <cellStyle name="Percent % Long Underline" xfId="268" xr:uid="{00000000-0005-0000-0000-000075010000}"/>
    <cellStyle name="Percent (0)" xfId="269" xr:uid="{00000000-0005-0000-0000-000076010000}"/>
    <cellStyle name="Percent [0]" xfId="270" xr:uid="{00000000-0005-0000-0000-000077010000}"/>
    <cellStyle name="Percent [1]" xfId="271" xr:uid="{00000000-0005-0000-0000-000078010000}"/>
    <cellStyle name="Percent [2]" xfId="272" xr:uid="{00000000-0005-0000-0000-000079010000}"/>
    <cellStyle name="Percent [3]" xfId="273" xr:uid="{00000000-0005-0000-0000-00007A010000}"/>
    <cellStyle name="Percent 0.0%" xfId="274" xr:uid="{00000000-0005-0000-0000-00007B010000}"/>
    <cellStyle name="Percent 0.0% Long Underline" xfId="275" xr:uid="{00000000-0005-0000-0000-00007C010000}"/>
    <cellStyle name="Percent 0.00%" xfId="276" xr:uid="{00000000-0005-0000-0000-00007D010000}"/>
    <cellStyle name="Percent 0.00% Long Underline" xfId="277" xr:uid="{00000000-0005-0000-0000-00007E010000}"/>
    <cellStyle name="Percent 0.000%" xfId="278" xr:uid="{00000000-0005-0000-0000-00007F010000}"/>
    <cellStyle name="Percent 0.000% Long Underline" xfId="279" xr:uid="{00000000-0005-0000-0000-000080010000}"/>
    <cellStyle name="Percent 0.0000%" xfId="280" xr:uid="{00000000-0005-0000-0000-000081010000}"/>
    <cellStyle name="Percent 0.0000% Long Underline" xfId="281" xr:uid="{00000000-0005-0000-0000-000082010000}"/>
    <cellStyle name="Percent 10" xfId="604" xr:uid="{2ED26FAE-E8B2-4C10-A2FA-1C957DCDF8F8}"/>
    <cellStyle name="Percent 2" xfId="282" xr:uid="{00000000-0005-0000-0000-000083010000}"/>
    <cellStyle name="Percent 2 2" xfId="283" xr:uid="{00000000-0005-0000-0000-000084010000}"/>
    <cellStyle name="Percent 3" xfId="284" xr:uid="{00000000-0005-0000-0000-000085010000}"/>
    <cellStyle name="Percent 3 2" xfId="285" xr:uid="{00000000-0005-0000-0000-000086010000}"/>
    <cellStyle name="Percent 4" xfId="286" xr:uid="{00000000-0005-0000-0000-000087010000}"/>
    <cellStyle name="Percent 5" xfId="287" xr:uid="{00000000-0005-0000-0000-000088010000}"/>
    <cellStyle name="Percent 6" xfId="288" xr:uid="{00000000-0005-0000-0000-000089010000}"/>
    <cellStyle name="Percent 7" xfId="289" xr:uid="{00000000-0005-0000-0000-00008A010000}"/>
    <cellStyle name="Percent 8" xfId="382" xr:uid="{00000000-0005-0000-0000-00008B010000}"/>
    <cellStyle name="Percent 8 2" xfId="457" xr:uid="{00000000-0005-0000-0000-00008C010000}"/>
    <cellStyle name="Percent 9" xfId="463" xr:uid="{00000000-0005-0000-0000-00008D010000}"/>
    <cellStyle name="Percent Input" xfId="290" xr:uid="{00000000-0005-0000-0000-00008E010000}"/>
    <cellStyle name="Percent0" xfId="291" xr:uid="{00000000-0005-0000-0000-00008F010000}"/>
    <cellStyle name="Percent1" xfId="292" xr:uid="{00000000-0005-0000-0000-000090010000}"/>
    <cellStyle name="Percent2" xfId="293" xr:uid="{00000000-0005-0000-0000-000091010000}"/>
    <cellStyle name="PSChar" xfId="294" xr:uid="{00000000-0005-0000-0000-000092010000}"/>
    <cellStyle name="PSDate" xfId="295" xr:uid="{00000000-0005-0000-0000-000093010000}"/>
    <cellStyle name="PSDec" xfId="296" xr:uid="{00000000-0005-0000-0000-000094010000}"/>
    <cellStyle name="PSdesc" xfId="297" xr:uid="{00000000-0005-0000-0000-000095010000}"/>
    <cellStyle name="PSHeading" xfId="298" xr:uid="{00000000-0005-0000-0000-000096010000}"/>
    <cellStyle name="PSInt" xfId="299" xr:uid="{00000000-0005-0000-0000-000097010000}"/>
    <cellStyle name="PSSpacer" xfId="300" xr:uid="{00000000-0005-0000-0000-000098010000}"/>
    <cellStyle name="PStest" xfId="301" xr:uid="{00000000-0005-0000-0000-000099010000}"/>
    <cellStyle name="R00A" xfId="302" xr:uid="{00000000-0005-0000-0000-00009A010000}"/>
    <cellStyle name="R00B" xfId="303" xr:uid="{00000000-0005-0000-0000-00009B010000}"/>
    <cellStyle name="R00L" xfId="304" xr:uid="{00000000-0005-0000-0000-00009C010000}"/>
    <cellStyle name="R01A" xfId="305" xr:uid="{00000000-0005-0000-0000-00009D010000}"/>
    <cellStyle name="R01B" xfId="306" xr:uid="{00000000-0005-0000-0000-00009E010000}"/>
    <cellStyle name="R01H" xfId="307" xr:uid="{00000000-0005-0000-0000-00009F010000}"/>
    <cellStyle name="R01L" xfId="308" xr:uid="{00000000-0005-0000-0000-0000A0010000}"/>
    <cellStyle name="R02A" xfId="309" xr:uid="{00000000-0005-0000-0000-0000A1010000}"/>
    <cellStyle name="R02B" xfId="310" xr:uid="{00000000-0005-0000-0000-0000A2010000}"/>
    <cellStyle name="R02H" xfId="311" xr:uid="{00000000-0005-0000-0000-0000A3010000}"/>
    <cellStyle name="R02L" xfId="312" xr:uid="{00000000-0005-0000-0000-0000A4010000}"/>
    <cellStyle name="R03A" xfId="313" xr:uid="{00000000-0005-0000-0000-0000A5010000}"/>
    <cellStyle name="R03B" xfId="314" xr:uid="{00000000-0005-0000-0000-0000A6010000}"/>
    <cellStyle name="R03H" xfId="315" xr:uid="{00000000-0005-0000-0000-0000A7010000}"/>
    <cellStyle name="R03L" xfId="316" xr:uid="{00000000-0005-0000-0000-0000A8010000}"/>
    <cellStyle name="R04A" xfId="317" xr:uid="{00000000-0005-0000-0000-0000A9010000}"/>
    <cellStyle name="R04B" xfId="318" xr:uid="{00000000-0005-0000-0000-0000AA010000}"/>
    <cellStyle name="R04H" xfId="319" xr:uid="{00000000-0005-0000-0000-0000AB010000}"/>
    <cellStyle name="R04L" xfId="320" xr:uid="{00000000-0005-0000-0000-0000AC010000}"/>
    <cellStyle name="R05A" xfId="321" xr:uid="{00000000-0005-0000-0000-0000AD010000}"/>
    <cellStyle name="R05B" xfId="322" xr:uid="{00000000-0005-0000-0000-0000AE010000}"/>
    <cellStyle name="R05H" xfId="323" xr:uid="{00000000-0005-0000-0000-0000AF010000}"/>
    <cellStyle name="R05L" xfId="324" xr:uid="{00000000-0005-0000-0000-0000B0010000}"/>
    <cellStyle name="R05L 2" xfId="325" xr:uid="{00000000-0005-0000-0000-0000B1010000}"/>
    <cellStyle name="R06A" xfId="326" xr:uid="{00000000-0005-0000-0000-0000B2010000}"/>
    <cellStyle name="R06B" xfId="327" xr:uid="{00000000-0005-0000-0000-0000B3010000}"/>
    <cellStyle name="R06H" xfId="328" xr:uid="{00000000-0005-0000-0000-0000B4010000}"/>
    <cellStyle name="R06L" xfId="329" xr:uid="{00000000-0005-0000-0000-0000B5010000}"/>
    <cellStyle name="R07A" xfId="330" xr:uid="{00000000-0005-0000-0000-0000B6010000}"/>
    <cellStyle name="R07B" xfId="331" xr:uid="{00000000-0005-0000-0000-0000B7010000}"/>
    <cellStyle name="R07H" xfId="332" xr:uid="{00000000-0005-0000-0000-0000B8010000}"/>
    <cellStyle name="R07L" xfId="333" xr:uid="{00000000-0005-0000-0000-0000B9010000}"/>
    <cellStyle name="rborder" xfId="334" xr:uid="{00000000-0005-0000-0000-0000BA010000}"/>
    <cellStyle name="red" xfId="335" xr:uid="{00000000-0005-0000-0000-0000BB010000}"/>
    <cellStyle name="s_HardInc " xfId="336" xr:uid="{00000000-0005-0000-0000-0000BC010000}"/>
    <cellStyle name="s_HardInc _ITC Great Plains Formula 1-12-09a" xfId="337" xr:uid="{00000000-0005-0000-0000-0000BD010000}"/>
    <cellStyle name="SAPBorder" xfId="495" xr:uid="{CAE19918-2CF7-45D4-B703-AA644EE2D6F6}"/>
    <cellStyle name="SAPDataCell" xfId="477" xr:uid="{AC736401-7651-406E-8C1B-88474452EA10}"/>
    <cellStyle name="SAPDataRemoved" xfId="496" xr:uid="{768115E9-FE1B-419A-856B-EB89B23E3814}"/>
    <cellStyle name="SAPDataTotalCell" xfId="478" xr:uid="{EB2AC788-5C1A-4D41-81C8-617CCEBB32E9}"/>
    <cellStyle name="SAPDimensionCell" xfId="476" xr:uid="{561A2B92-82E6-44D3-B37B-03B1EB050BDF}"/>
    <cellStyle name="SAPEditableDataCell" xfId="480" xr:uid="{D1750467-4D19-40B1-9B0B-D1FEC5616A1D}"/>
    <cellStyle name="SAPEditableDataCell 2" xfId="575" xr:uid="{3F75231C-2ACD-441B-BE7A-0DA665BBFA33}"/>
    <cellStyle name="SAPEditableDataTotalCell" xfId="483" xr:uid="{F5AE5A37-B3E7-4B6E-A3F1-A7A570889A6A}"/>
    <cellStyle name="SAPEditableDataTotalCell 2" xfId="576" xr:uid="{E59AB6D3-ED2E-45C0-B39E-0414E4660EA3}"/>
    <cellStyle name="SAPEmphasized" xfId="506" xr:uid="{B1B19658-AF21-401B-A909-601DF0904236}"/>
    <cellStyle name="SAPEmphasizedEditableDataCell" xfId="508" xr:uid="{C1C0ACAD-E143-4A16-A3A7-47091772B1A5}"/>
    <cellStyle name="SAPEmphasizedEditableDataCell 2" xfId="577" xr:uid="{23352233-9BC7-468C-93C2-D44B99D42551}"/>
    <cellStyle name="SAPEmphasizedEditableDataTotalCell" xfId="509" xr:uid="{29574055-275C-43F5-940E-2D473D43AEDB}"/>
    <cellStyle name="SAPEmphasizedEditableDataTotalCell 2" xfId="578" xr:uid="{ED6FA3C5-391B-4E90-947E-D09C16B4818B}"/>
    <cellStyle name="SAPEmphasizedLockedDataCell" xfId="512" xr:uid="{D6B3D457-49B3-438E-8600-E16C797E1756}"/>
    <cellStyle name="SAPEmphasizedLockedDataCell 2" xfId="579" xr:uid="{3B7163E4-9D1C-4412-BE55-A0C958BFC1B1}"/>
    <cellStyle name="SAPEmphasizedLockedDataTotalCell" xfId="513" xr:uid="{7F6232D2-35F2-4DEC-BD02-7CF3D3A473FE}"/>
    <cellStyle name="SAPEmphasizedLockedDataTotalCell 2" xfId="580" xr:uid="{18A56CDD-9498-4C5F-83C3-36CBC005655A}"/>
    <cellStyle name="SAPEmphasizedReadonlyDataCell" xfId="510" xr:uid="{FB31F0B3-1C71-4385-93A3-57E6A1B33478}"/>
    <cellStyle name="SAPEmphasizedReadonlyDataTotalCell" xfId="511" xr:uid="{0D3CB50A-3DE4-47BB-86D4-0794E6E91C25}"/>
    <cellStyle name="SAPEmphasizedTotal" xfId="507" xr:uid="{BD2A00B7-D09D-4E1F-8934-710A17D4373C}"/>
    <cellStyle name="SAPEmphasizedTotal 2" xfId="581" xr:uid="{2D6C8BFF-98B8-4AF1-BF78-2989553A7D0D}"/>
    <cellStyle name="SAPError" xfId="497" xr:uid="{5DE03A07-711B-4BA0-A9C1-90D73C804656}"/>
    <cellStyle name="SAPExceptionLevel1" xfId="486" xr:uid="{D9AECCD7-ABE3-49D7-B585-EF1E52F5E0E0}"/>
    <cellStyle name="SAPExceptionLevel2" xfId="487" xr:uid="{0D1DBD3E-FB5B-42F7-8EED-4A691B940FA5}"/>
    <cellStyle name="SAPExceptionLevel3" xfId="488" xr:uid="{7962F17E-EBF1-4463-95C4-05ADC69B748B}"/>
    <cellStyle name="SAPExceptionLevel3 2" xfId="582" xr:uid="{F8E6B247-37C6-448C-A811-CD798CFFACA7}"/>
    <cellStyle name="SAPExceptionLevel4" xfId="489" xr:uid="{C1A51066-B0CE-4B48-ABE4-BFCD3EB13B0D}"/>
    <cellStyle name="SAPExceptionLevel5" xfId="490" xr:uid="{899F2F93-08CF-4A4B-9AE7-F64F6AEB9254}"/>
    <cellStyle name="SAPExceptionLevel6" xfId="491" xr:uid="{C775E33B-6298-4791-ADBD-293D218D5874}"/>
    <cellStyle name="SAPExceptionLevel6 2" xfId="583" xr:uid="{37F71161-2589-4E0B-A398-5D1DA2A415ED}"/>
    <cellStyle name="SAPExceptionLevel7" xfId="492" xr:uid="{557F1A33-4827-462F-BA2A-ADE53E6F6E2E}"/>
    <cellStyle name="SAPExceptionLevel8" xfId="493" xr:uid="{72061847-11C8-498F-B242-2E3C7BF58092}"/>
    <cellStyle name="SAPExceptionLevel8 2" xfId="584" xr:uid="{B9248EC1-861F-4100-B935-06D15C3B2E73}"/>
    <cellStyle name="SAPExceptionLevel9" xfId="494" xr:uid="{8A9765D6-DF6B-41BD-9F37-F6185D18D8B0}"/>
    <cellStyle name="SAPFormula" xfId="514" xr:uid="{140D72AF-82BF-4A50-97B8-2FAD2AF6C724}"/>
    <cellStyle name="SAPGroupingFillCell" xfId="479" xr:uid="{6C6796BA-8334-4E76-8A69-DB54CB05AF66}"/>
    <cellStyle name="SAPHierarchyCell0" xfId="501" xr:uid="{466FF7D7-157E-42C1-9F91-C4F6D1E13277}"/>
    <cellStyle name="SAPHierarchyCell1" xfId="502" xr:uid="{4481E668-8069-4FFE-8FB2-DE923A3162CA}"/>
    <cellStyle name="SAPHierarchyCell2" xfId="503" xr:uid="{80B581A8-25C5-40F9-BAA0-6D7E6FDCDC97}"/>
    <cellStyle name="SAPHierarchyCell3" xfId="504" xr:uid="{C0BD8740-D321-4162-AED4-FC80E853F085}"/>
    <cellStyle name="SAPHierarchyCell4" xfId="505" xr:uid="{CC3D2D08-B4E3-42FB-B10C-320F840B98F7}"/>
    <cellStyle name="SAPLockedDataCell" xfId="482" xr:uid="{4923A479-6FE0-4153-B04F-A21AF3CF4CB6}"/>
    <cellStyle name="SAPLockedDataCell 2" xfId="585" xr:uid="{C1CF45D4-5B5E-4B5B-8BCA-45258F7B4930}"/>
    <cellStyle name="SAPLockedDataTotalCell" xfId="485" xr:uid="{EDFD1AEC-6AC8-4562-8BE4-E21E6F6C05FB}"/>
    <cellStyle name="SAPLockedDataTotalCell 2" xfId="586" xr:uid="{F5649500-E834-41E2-AF40-4A3AD550F99C}"/>
    <cellStyle name="SAPMemberCell" xfId="499" xr:uid="{52C49EC3-D3F4-471B-B232-FDABB9E24C90}"/>
    <cellStyle name="SAPMemberTotalCell" xfId="500" xr:uid="{5FDCE8D2-9DAB-4A8B-A24B-6407F297E58C}"/>
    <cellStyle name="SAPMessageText" xfId="498" xr:uid="{8C18C42E-08B3-4510-BB89-D1590BC719A7}"/>
    <cellStyle name="SAPReadonlyDataCell" xfId="481" xr:uid="{8F2EA877-D3E1-4946-B3A7-C2FA49F16DA4}"/>
    <cellStyle name="SAPReadonlyDataTotalCell" xfId="484" xr:uid="{5DC5DA48-2D10-456D-8B8D-56B5CE2C80B7}"/>
    <cellStyle name="scenario" xfId="338" xr:uid="{00000000-0005-0000-0000-0000BE010000}"/>
    <cellStyle name="SECTION" xfId="339" xr:uid="{00000000-0005-0000-0000-0000BF010000}"/>
    <cellStyle name="SECTION 2" xfId="458" xr:uid="{00000000-0005-0000-0000-0000C0010000}"/>
    <cellStyle name="Sheet Title" xfId="587" xr:uid="{C02111C7-8328-44A6-9CDB-366E02CFD570}"/>
    <cellStyle name="Sheetmult" xfId="340" xr:uid="{00000000-0005-0000-0000-0000C1010000}"/>
    <cellStyle name="Shtmultx" xfId="341" xr:uid="{00000000-0005-0000-0000-0000C2010000}"/>
    <cellStyle name="Style 1" xfId="342" xr:uid="{00000000-0005-0000-0000-0000C3010000}"/>
    <cellStyle name="STYLE1" xfId="343" xr:uid="{00000000-0005-0000-0000-0000C4010000}"/>
    <cellStyle name="STYLE2" xfId="344" xr:uid="{00000000-0005-0000-0000-0000C5010000}"/>
    <cellStyle name="SubHeader" xfId="521" xr:uid="{E604E80E-A401-4AFF-A259-A73F978DE568}"/>
    <cellStyle name="SubHeader 2" xfId="592" xr:uid="{84C94828-4A37-4E8B-92AB-ACA95B5395D6}"/>
    <cellStyle name="SubTotalNumber" xfId="528" xr:uid="{4C2579D1-7351-4E9D-9A5E-96F6CEB7CF4A}"/>
    <cellStyle name="SubTotalNumber 2" xfId="601" xr:uid="{091D7888-5879-40FA-BF0C-FF33C4E49BD2}"/>
    <cellStyle name="System Defined" xfId="345" xr:uid="{00000000-0005-0000-0000-0000C6010000}"/>
    <cellStyle name="TableHeading" xfId="346" xr:uid="{00000000-0005-0000-0000-0000C7010000}"/>
    <cellStyle name="tb" xfId="347" xr:uid="{00000000-0005-0000-0000-0000C8010000}"/>
    <cellStyle name="TextNumber" xfId="524" xr:uid="{980ED4E0-B968-41F2-A004-6BBBFABFDBEE}"/>
    <cellStyle name="TextNumber 2" xfId="595" xr:uid="{738D3BC6-0334-4918-AEA2-CF749D23A752}"/>
    <cellStyle name="TextRate" xfId="531" xr:uid="{23D0616E-0FF7-4349-ACF0-68257A162381}"/>
    <cellStyle name="Tickmark" xfId="348" xr:uid="{00000000-0005-0000-0000-0000C9010000}"/>
    <cellStyle name="Title 2" xfId="459" xr:uid="{00000000-0005-0000-0000-0000CA010000}"/>
    <cellStyle name="Title1" xfId="349" xr:uid="{00000000-0005-0000-0000-0000CB010000}"/>
    <cellStyle name="top" xfId="350" xr:uid="{00000000-0005-0000-0000-0000CC010000}"/>
    <cellStyle name="Total" xfId="351" builtinId="25" customBuiltin="1"/>
    <cellStyle name="Total 2" xfId="588" xr:uid="{F7B792E7-29FB-4907-92DE-604CF1D356E7}"/>
    <cellStyle name="TotalNumber" xfId="527" xr:uid="{4D69B56A-3B49-478E-965F-FA260FFDDD72}"/>
    <cellStyle name="TotalNumber 2" xfId="598" xr:uid="{F87423C4-4D20-4F25-B3A9-29C2F57E47BC}"/>
    <cellStyle name="TotalNumber 2 2" xfId="606" xr:uid="{B5AEFD14-A500-4603-AFF6-465822781DA2}"/>
    <cellStyle name="TotalText" xfId="526" xr:uid="{0477A0BB-38F9-4ABB-8777-DA4BC9F6E4D1}"/>
    <cellStyle name="TotalText 2" xfId="597" xr:uid="{2EBEB7B9-82C9-4957-A905-7EC87B6B9D15}"/>
    <cellStyle name="UnitHeader" xfId="602" xr:uid="{0B319C8B-812F-4C67-9873-9135582AAFD2}"/>
    <cellStyle name="w" xfId="352" xr:uid="{00000000-0005-0000-0000-0000CE010000}"/>
    <cellStyle name="Warning Text 2" xfId="460" xr:uid="{00000000-0005-0000-0000-0000CF010000}"/>
    <cellStyle name="Warning Text 3" xfId="589" xr:uid="{71AFE618-6BA2-446B-884E-7ADA3E54EB73}"/>
    <cellStyle name="XComma" xfId="353" xr:uid="{00000000-0005-0000-0000-0000D0010000}"/>
    <cellStyle name="XComma 0.0" xfId="354" xr:uid="{00000000-0005-0000-0000-0000D1010000}"/>
    <cellStyle name="XComma 0.00" xfId="355" xr:uid="{00000000-0005-0000-0000-0000D2010000}"/>
    <cellStyle name="XComma 0.000" xfId="356" xr:uid="{00000000-0005-0000-0000-0000D3010000}"/>
    <cellStyle name="XCurrency" xfId="357" xr:uid="{00000000-0005-0000-0000-0000D4010000}"/>
    <cellStyle name="XCurrency 0.0" xfId="358" xr:uid="{00000000-0005-0000-0000-0000D5010000}"/>
    <cellStyle name="XCurrency 0.00" xfId="359" xr:uid="{00000000-0005-0000-0000-0000D6010000}"/>
    <cellStyle name="XCurrency 0.000" xfId="360" xr:uid="{00000000-0005-0000-0000-0000D7010000}"/>
    <cellStyle name="yra" xfId="361" xr:uid="{00000000-0005-0000-0000-0000D8010000}"/>
    <cellStyle name="yrActual" xfId="362" xr:uid="{00000000-0005-0000-0000-0000D9010000}"/>
    <cellStyle name="yre" xfId="363" xr:uid="{00000000-0005-0000-0000-0000DA010000}"/>
    <cellStyle name="yrExpect" xfId="364" xr:uid="{00000000-0005-0000-0000-0000DB010000}"/>
  </cellStyles>
  <dxfs count="0"/>
  <tableStyles count="0" defaultTableStyle="TableStyleMedium2" defaultPivotStyle="PivotStyleLight16"/>
  <colors>
    <mruColors>
      <color rgb="FFFFFF99"/>
      <color rgb="FFFF99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ustomProperty" Target="../customProperty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ustomProperty" Target="../customProperty12.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DF3B-D58C-45DE-AD78-22D81BD87846}">
  <sheetPr codeName="Sheet1"/>
  <dimension ref="A1"/>
  <sheetViews>
    <sheetView workbookViewId="0"/>
  </sheetViews>
  <sheetFormatPr defaultRowHeight="1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92D050"/>
    <pageSetUpPr fitToPage="1"/>
  </sheetPr>
  <dimension ref="A1:M68"/>
  <sheetViews>
    <sheetView zoomScale="85" zoomScaleNormal="85" zoomScaleSheetLayoutView="75" workbookViewId="0"/>
  </sheetViews>
  <sheetFormatPr defaultRowHeight="15"/>
  <cols>
    <col min="2" max="2" width="43.77734375" customWidth="1"/>
    <col min="3" max="3" width="15.5546875" customWidth="1"/>
    <col min="4" max="4" width="16.21875" customWidth="1"/>
  </cols>
  <sheetData>
    <row r="1" spans="1:6" ht="15.75">
      <c r="A1" s="307"/>
      <c r="C1" s="388" t="s">
        <v>236</v>
      </c>
      <c r="F1" s="600" t="s">
        <v>676</v>
      </c>
    </row>
    <row r="2" spans="1:6">
      <c r="C2" s="387" t="s">
        <v>419</v>
      </c>
    </row>
    <row r="3" spans="1:6">
      <c r="C3" s="672" t="str">
        <f>'Attachment H'!$D$5</f>
        <v>NextEra Energy Transmission MidAtlantic, Inc.</v>
      </c>
    </row>
    <row r="4" spans="1:6">
      <c r="C4" s="381"/>
    </row>
    <row r="5" spans="1:6">
      <c r="A5" s="372"/>
      <c r="B5" s="375" t="s">
        <v>416</v>
      </c>
      <c r="C5" s="374"/>
      <c r="D5" s="373"/>
    </row>
    <row r="6" spans="1:6" s="497" customFormat="1">
      <c r="A6" s="494"/>
      <c r="B6" s="495" t="s">
        <v>241</v>
      </c>
      <c r="C6" s="496"/>
      <c r="D6" s="495" t="s">
        <v>242</v>
      </c>
      <c r="E6" s="495"/>
    </row>
    <row r="7" spans="1:6">
      <c r="A7" s="372"/>
      <c r="B7" s="371"/>
      <c r="C7" s="371"/>
      <c r="D7" s="382"/>
    </row>
    <row r="8" spans="1:6">
      <c r="A8" s="498">
        <v>1</v>
      </c>
      <c r="B8" s="456"/>
      <c r="C8" s="499"/>
      <c r="D8" s="500" t="s">
        <v>777</v>
      </c>
      <c r="E8" s="501"/>
    </row>
    <row r="9" spans="1:6">
      <c r="A9" s="498">
        <v>2</v>
      </c>
      <c r="B9" s="502" t="s">
        <v>2</v>
      </c>
      <c r="C9" s="502"/>
      <c r="D9" s="624">
        <v>0</v>
      </c>
      <c r="E9" s="27"/>
    </row>
    <row r="10" spans="1:6">
      <c r="A10" s="498">
        <v>3</v>
      </c>
      <c r="B10" s="502" t="s">
        <v>778</v>
      </c>
      <c r="C10" s="502"/>
      <c r="D10" s="624">
        <v>0</v>
      </c>
      <c r="E10" s="27"/>
    </row>
    <row r="11" spans="1:6">
      <c r="A11" s="498">
        <v>4</v>
      </c>
      <c r="B11" s="502" t="s">
        <v>575</v>
      </c>
      <c r="C11" s="502"/>
      <c r="D11" s="225">
        <f>IF(D9=0,0,D9/D10)</f>
        <v>0</v>
      </c>
      <c r="E11" s="27"/>
    </row>
    <row r="12" spans="1:6">
      <c r="A12" s="498">
        <v>5</v>
      </c>
      <c r="B12" s="502" t="s">
        <v>774</v>
      </c>
      <c r="C12" s="502"/>
      <c r="D12" s="584">
        <v>0</v>
      </c>
      <c r="E12" s="27"/>
    </row>
    <row r="13" spans="1:6">
      <c r="A13" s="498">
        <v>6</v>
      </c>
      <c r="B13" s="502" t="s">
        <v>574</v>
      </c>
      <c r="C13" s="502" t="s">
        <v>835</v>
      </c>
      <c r="D13" s="547">
        <f>D11*D12</f>
        <v>0</v>
      </c>
      <c r="E13" s="27"/>
    </row>
    <row r="14" spans="1:6">
      <c r="A14" s="498">
        <v>7</v>
      </c>
      <c r="B14" s="502" t="s">
        <v>492</v>
      </c>
      <c r="C14" s="502"/>
      <c r="D14" s="547"/>
      <c r="E14" s="27"/>
    </row>
    <row r="15" spans="1:6">
      <c r="A15" s="456"/>
      <c r="B15" s="456"/>
      <c r="C15" s="15"/>
      <c r="D15" s="561"/>
      <c r="E15" s="15"/>
    </row>
    <row r="16" spans="1:6" ht="25.5">
      <c r="A16" s="296">
        <v>8</v>
      </c>
      <c r="B16" s="503" t="s">
        <v>554</v>
      </c>
      <c r="C16" s="15"/>
      <c r="D16" s="504"/>
      <c r="E16" s="18"/>
    </row>
    <row r="18" spans="1:13">
      <c r="A18" s="398" t="s">
        <v>71</v>
      </c>
      <c r="B18" s="398"/>
      <c r="C18" s="25"/>
      <c r="D18" s="25"/>
      <c r="E18" s="25"/>
      <c r="F18" s="25"/>
      <c r="G18" s="25"/>
      <c r="H18" s="25"/>
      <c r="I18" s="25"/>
      <c r="J18" s="25"/>
      <c r="K18" s="25"/>
      <c r="L18" s="25"/>
      <c r="M18" s="25"/>
    </row>
    <row r="19" spans="1:13" ht="15.75" thickBot="1">
      <c r="A19" s="399" t="s">
        <v>72</v>
      </c>
      <c r="B19" s="398"/>
      <c r="C19" s="25"/>
      <c r="D19" s="25"/>
      <c r="E19" s="25"/>
      <c r="F19" s="25"/>
      <c r="G19" s="25"/>
      <c r="H19" s="25"/>
      <c r="I19" s="25"/>
      <c r="J19" s="25"/>
      <c r="K19" s="25"/>
      <c r="L19" s="25"/>
      <c r="M19" s="25"/>
    </row>
    <row r="20" spans="1:13">
      <c r="A20" s="400" t="s">
        <v>73</v>
      </c>
      <c r="B20" s="622" t="s">
        <v>830</v>
      </c>
      <c r="C20" s="625"/>
      <c r="D20" s="625"/>
      <c r="E20" s="625"/>
      <c r="F20" s="625"/>
      <c r="G20" s="625"/>
      <c r="H20" s="509"/>
      <c r="I20" s="509"/>
      <c r="J20" s="509"/>
      <c r="K20" s="509"/>
      <c r="L20" s="509"/>
      <c r="M20" s="509"/>
    </row>
    <row r="21" spans="1:13">
      <c r="A21" s="507"/>
      <c r="B21" s="623"/>
      <c r="C21" s="623"/>
      <c r="D21" s="623"/>
      <c r="E21" s="623"/>
      <c r="F21" s="626"/>
      <c r="G21" s="626"/>
    </row>
    <row r="22" spans="1:13">
      <c r="A22" s="626"/>
      <c r="B22" s="626"/>
      <c r="C22" s="626"/>
      <c r="D22" s="626"/>
      <c r="E22" s="626"/>
      <c r="F22" s="626"/>
      <c r="G22" s="626"/>
    </row>
    <row r="68" ht="24" customHeight="1"/>
  </sheetData>
  <phoneticPr fontId="0" type="noConversion"/>
  <pageMargins left="0.7" right="0.7" top="0.75" bottom="0.75" header="0.3" footer="0.3"/>
  <pageSetup scale="74"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92D050"/>
  </sheetPr>
  <dimension ref="A1:F77"/>
  <sheetViews>
    <sheetView zoomScale="85" zoomScaleNormal="85" workbookViewId="0"/>
  </sheetViews>
  <sheetFormatPr defaultColWidth="8.77734375" defaultRowHeight="12.75"/>
  <cols>
    <col min="1" max="1" width="6" style="294" bestFit="1" customWidth="1"/>
    <col min="2" max="2" width="28.44140625" style="15" bestFit="1" customWidth="1"/>
    <col min="3" max="3" width="56.21875" style="291" customWidth="1"/>
    <col min="4" max="4" width="20.44140625" style="15" bestFit="1" customWidth="1"/>
    <col min="5" max="16384" width="8.77734375" style="15"/>
  </cols>
  <sheetData>
    <row r="1" spans="1:4" ht="15" customHeight="1">
      <c r="D1" s="601" t="s">
        <v>676</v>
      </c>
    </row>
    <row r="2" spans="1:4" ht="15" customHeight="1">
      <c r="A2" s="793" t="s">
        <v>434</v>
      </c>
      <c r="B2" s="793"/>
      <c r="C2" s="793"/>
      <c r="D2" s="793"/>
    </row>
    <row r="3" spans="1:4" s="561" customFormat="1" ht="15" customHeight="1">
      <c r="A3" s="794" t="s">
        <v>361</v>
      </c>
      <c r="B3" s="794"/>
      <c r="C3" s="794"/>
      <c r="D3" s="794"/>
    </row>
    <row r="4" spans="1:4" ht="15" customHeight="1">
      <c r="A4" s="795" t="str">
        <f>'Attachment H'!$D$5</f>
        <v>NextEra Energy Transmission MidAtlantic, Inc.</v>
      </c>
      <c r="B4" s="795"/>
      <c r="C4" s="795"/>
      <c r="D4" s="795"/>
    </row>
    <row r="6" spans="1:4" ht="15.75">
      <c r="A6" s="609" t="s">
        <v>14</v>
      </c>
      <c r="B6" s="610" t="s">
        <v>721</v>
      </c>
      <c r="C6" s="610" t="s">
        <v>722</v>
      </c>
      <c r="D6" s="610" t="s">
        <v>723</v>
      </c>
    </row>
    <row r="7" spans="1:4" ht="15.75">
      <c r="A7" s="609"/>
      <c r="B7" s="612" t="s">
        <v>724</v>
      </c>
      <c r="C7" s="610"/>
      <c r="D7" s="610"/>
    </row>
    <row r="8" spans="1:4" ht="15.75">
      <c r="A8" s="656">
        <v>1</v>
      </c>
      <c r="B8" s="613" t="s">
        <v>725</v>
      </c>
      <c r="C8" s="611" t="s">
        <v>726</v>
      </c>
      <c r="D8" s="614">
        <v>0</v>
      </c>
    </row>
    <row r="9" spans="1:4" ht="15.75">
      <c r="A9" s="656">
        <f>+A8+1</f>
        <v>2</v>
      </c>
      <c r="B9" s="613" t="s">
        <v>727</v>
      </c>
      <c r="C9" s="610" t="s">
        <v>728</v>
      </c>
      <c r="D9" s="614">
        <v>1.33</v>
      </c>
    </row>
    <row r="10" spans="1:4" ht="15.75">
      <c r="A10" s="656">
        <f>+A8+1</f>
        <v>2</v>
      </c>
      <c r="B10" s="613" t="s">
        <v>729</v>
      </c>
      <c r="C10" s="610" t="s">
        <v>730</v>
      </c>
      <c r="D10" s="614">
        <v>3.36</v>
      </c>
    </row>
    <row r="11" spans="1:4" ht="15.75">
      <c r="A11" s="656">
        <f>+A10+1</f>
        <v>3</v>
      </c>
      <c r="B11" s="613" t="s">
        <v>731</v>
      </c>
      <c r="C11" s="610" t="s">
        <v>732</v>
      </c>
      <c r="D11" s="614">
        <v>2.92</v>
      </c>
    </row>
    <row r="12" spans="1:4" ht="15.75">
      <c r="A12" s="656">
        <f>+A11+1</f>
        <v>4</v>
      </c>
      <c r="B12" s="613" t="s">
        <v>733</v>
      </c>
      <c r="C12" s="610" t="s">
        <v>734</v>
      </c>
      <c r="D12" s="614">
        <v>2.02</v>
      </c>
    </row>
    <row r="13" spans="1:4" ht="15.75">
      <c r="A13" s="656">
        <f>+A12+1</f>
        <v>5</v>
      </c>
      <c r="B13" s="613" t="s">
        <v>735</v>
      </c>
      <c r="C13" s="610" t="s">
        <v>736</v>
      </c>
      <c r="D13" s="614">
        <v>2.0499999999999998</v>
      </c>
    </row>
    <row r="14" spans="1:4" ht="15.75">
      <c r="A14" s="656">
        <f t="shared" ref="A14:A36" si="0">+A13+1</f>
        <v>6</v>
      </c>
      <c r="B14" s="613" t="s">
        <v>737</v>
      </c>
      <c r="C14" s="610" t="s">
        <v>738</v>
      </c>
      <c r="D14" s="614">
        <v>3.1</v>
      </c>
    </row>
    <row r="15" spans="1:4" ht="15.75">
      <c r="A15" s="656">
        <f t="shared" si="0"/>
        <v>7</v>
      </c>
      <c r="B15" s="613" t="s">
        <v>739</v>
      </c>
      <c r="C15" s="610" t="s">
        <v>740</v>
      </c>
      <c r="D15" s="614">
        <v>0</v>
      </c>
    </row>
    <row r="16" spans="1:4" ht="15.75">
      <c r="A16" s="656">
        <f t="shared" si="0"/>
        <v>8</v>
      </c>
      <c r="B16" s="613" t="s">
        <v>741</v>
      </c>
      <c r="C16" s="610" t="s">
        <v>742</v>
      </c>
      <c r="D16" s="614">
        <v>0</v>
      </c>
    </row>
    <row r="17" spans="1:4" ht="15.75">
      <c r="A17" s="656">
        <f t="shared" si="0"/>
        <v>9</v>
      </c>
      <c r="B17" s="613" t="s">
        <v>743</v>
      </c>
      <c r="C17" s="610" t="s">
        <v>744</v>
      </c>
      <c r="D17" s="614">
        <v>0</v>
      </c>
    </row>
    <row r="18" spans="1:4" ht="15.75">
      <c r="A18" s="656"/>
      <c r="B18" s="611"/>
      <c r="C18" s="610"/>
      <c r="D18" s="614"/>
    </row>
    <row r="19" spans="1:4" ht="15.75">
      <c r="A19" s="656"/>
      <c r="B19" s="613" t="s">
        <v>745</v>
      </c>
      <c r="C19" s="610"/>
      <c r="D19" s="614"/>
    </row>
    <row r="20" spans="1:4" ht="15.75">
      <c r="A20" s="656">
        <f>+A17+1</f>
        <v>10</v>
      </c>
      <c r="B20" s="613" t="s">
        <v>746</v>
      </c>
      <c r="C20" s="610" t="s">
        <v>747</v>
      </c>
      <c r="D20" s="614">
        <v>0</v>
      </c>
    </row>
    <row r="21" spans="1:4" ht="15.75">
      <c r="A21" s="656">
        <f t="shared" si="0"/>
        <v>11</v>
      </c>
      <c r="B21" s="613" t="s">
        <v>748</v>
      </c>
      <c r="C21" s="610" t="s">
        <v>749</v>
      </c>
      <c r="D21" s="614">
        <v>5.25</v>
      </c>
    </row>
    <row r="22" spans="1:4" ht="15.75">
      <c r="A22" s="656">
        <f t="shared" si="0"/>
        <v>12</v>
      </c>
      <c r="B22" s="615">
        <v>392</v>
      </c>
      <c r="C22" s="611" t="s">
        <v>750</v>
      </c>
      <c r="D22" s="614">
        <v>0</v>
      </c>
    </row>
    <row r="23" spans="1:4" ht="15.75">
      <c r="A23" s="656">
        <f t="shared" si="0"/>
        <v>13</v>
      </c>
      <c r="B23" s="613" t="s">
        <v>751</v>
      </c>
      <c r="C23" s="610" t="s">
        <v>752</v>
      </c>
      <c r="D23" s="614">
        <v>0</v>
      </c>
    </row>
    <row r="24" spans="1:4" ht="15.75">
      <c r="A24" s="656">
        <f t="shared" si="0"/>
        <v>14</v>
      </c>
      <c r="B24" s="613" t="s">
        <v>753</v>
      </c>
      <c r="C24" s="610" t="s">
        <v>754</v>
      </c>
      <c r="D24" s="614">
        <v>0</v>
      </c>
    </row>
    <row r="25" spans="1:4" ht="15.75">
      <c r="A25" s="656">
        <f t="shared" si="0"/>
        <v>15</v>
      </c>
      <c r="B25" s="613" t="s">
        <v>755</v>
      </c>
      <c r="C25" s="610" t="s">
        <v>756</v>
      </c>
      <c r="D25" s="614">
        <v>0</v>
      </c>
    </row>
    <row r="26" spans="1:4" ht="15.75">
      <c r="A26" s="656">
        <f t="shared" si="0"/>
        <v>16</v>
      </c>
      <c r="B26" s="613" t="s">
        <v>757</v>
      </c>
      <c r="C26" s="610" t="s">
        <v>758</v>
      </c>
      <c r="D26" s="614">
        <v>25</v>
      </c>
    </row>
    <row r="27" spans="1:4" ht="15.75">
      <c r="A27" s="656">
        <f t="shared" si="0"/>
        <v>17</v>
      </c>
      <c r="B27" s="613" t="s">
        <v>759</v>
      </c>
      <c r="C27" s="610" t="s">
        <v>760</v>
      </c>
      <c r="D27" s="614">
        <v>2.5</v>
      </c>
    </row>
    <row r="28" spans="1:4" ht="15.75">
      <c r="A28" s="656"/>
      <c r="B28" s="611"/>
      <c r="C28" s="611"/>
      <c r="D28" s="614"/>
    </row>
    <row r="29" spans="1:4" ht="15.75">
      <c r="A29" s="656"/>
      <c r="B29" s="613" t="s">
        <v>761</v>
      </c>
      <c r="C29" s="610"/>
      <c r="D29" s="614"/>
    </row>
    <row r="30" spans="1:4" ht="15.75">
      <c r="A30" s="656">
        <v>18</v>
      </c>
      <c r="B30" s="613" t="s">
        <v>762</v>
      </c>
      <c r="C30" s="610" t="s">
        <v>763</v>
      </c>
      <c r="D30" s="614">
        <v>1.85</v>
      </c>
    </row>
    <row r="31" spans="1:4" ht="15.75">
      <c r="A31" s="656">
        <f>+A30+1</f>
        <v>19</v>
      </c>
      <c r="B31" s="616">
        <v>302</v>
      </c>
      <c r="C31" s="611" t="s">
        <v>764</v>
      </c>
      <c r="D31" s="652">
        <v>1.85</v>
      </c>
    </row>
    <row r="32" spans="1:4" ht="15.75">
      <c r="A32" s="656">
        <f t="shared" si="0"/>
        <v>20</v>
      </c>
      <c r="B32" s="613" t="s">
        <v>765</v>
      </c>
      <c r="C32" s="610" t="s">
        <v>766</v>
      </c>
      <c r="D32" s="614"/>
    </row>
    <row r="33" spans="1:6" ht="15.75">
      <c r="A33" s="656">
        <f t="shared" si="0"/>
        <v>21</v>
      </c>
      <c r="B33" s="613"/>
      <c r="C33" s="610" t="s">
        <v>767</v>
      </c>
      <c r="D33" s="614">
        <f>0.2*100</f>
        <v>20</v>
      </c>
    </row>
    <row r="34" spans="1:6" ht="15.75">
      <c r="A34" s="656">
        <f t="shared" si="0"/>
        <v>22</v>
      </c>
      <c r="B34" s="613"/>
      <c r="C34" s="610" t="s">
        <v>768</v>
      </c>
      <c r="D34" s="614">
        <f>0.142857142857143*100</f>
        <v>14.285714285714299</v>
      </c>
    </row>
    <row r="35" spans="1:6" ht="15.75">
      <c r="A35" s="656">
        <f t="shared" si="0"/>
        <v>23</v>
      </c>
      <c r="B35" s="613"/>
      <c r="C35" s="610" t="s">
        <v>769</v>
      </c>
      <c r="D35" s="614">
        <v>10</v>
      </c>
    </row>
    <row r="36" spans="1:6" ht="15.75">
      <c r="A36" s="656">
        <f t="shared" si="0"/>
        <v>24</v>
      </c>
      <c r="B36" s="611"/>
      <c r="C36" s="618" t="s">
        <v>770</v>
      </c>
      <c r="D36" s="619" t="s">
        <v>771</v>
      </c>
    </row>
    <row r="37" spans="1:6" ht="15.75">
      <c r="C37" s="620"/>
      <c r="D37" s="620"/>
      <c r="E37" s="620"/>
    </row>
    <row r="38" spans="1:6" ht="15.75">
      <c r="A38" s="617"/>
      <c r="B38" s="609"/>
      <c r="C38" s="620"/>
      <c r="D38" s="620"/>
      <c r="E38" s="620"/>
    </row>
    <row r="39" spans="1:6" ht="18">
      <c r="A39" s="15"/>
      <c r="B39" s="657" t="s">
        <v>825</v>
      </c>
      <c r="C39" s="657"/>
      <c r="D39" s="658"/>
      <c r="E39" s="627"/>
      <c r="F39" s="627"/>
    </row>
    <row r="40" spans="1:6" ht="18">
      <c r="A40" s="15"/>
      <c r="B40" s="657" t="s">
        <v>827</v>
      </c>
      <c r="C40" s="657"/>
      <c r="D40" s="658"/>
      <c r="E40" s="627"/>
      <c r="F40" s="627"/>
    </row>
    <row r="41" spans="1:6" ht="18">
      <c r="A41" s="15"/>
      <c r="B41" s="657" t="s">
        <v>828</v>
      </c>
      <c r="C41" s="657"/>
      <c r="D41" s="658"/>
      <c r="E41" s="627"/>
      <c r="F41" s="627"/>
    </row>
    <row r="42" spans="1:6" ht="18">
      <c r="A42" s="15"/>
      <c r="B42" s="657" t="s">
        <v>781</v>
      </c>
      <c r="C42" s="657"/>
      <c r="D42" s="659"/>
      <c r="E42" s="627"/>
      <c r="F42" s="627"/>
    </row>
    <row r="43" spans="1:6" ht="18">
      <c r="A43" s="15"/>
      <c r="B43" s="657" t="s">
        <v>779</v>
      </c>
      <c r="C43" s="657"/>
      <c r="D43" s="659"/>
      <c r="E43" s="627"/>
      <c r="F43" s="627"/>
    </row>
    <row r="44" spans="1:6" ht="18">
      <c r="A44" s="15"/>
      <c r="B44" s="657" t="s">
        <v>780</v>
      </c>
      <c r="C44" s="657"/>
      <c r="D44" s="659"/>
      <c r="E44" s="627"/>
      <c r="F44" s="627"/>
    </row>
    <row r="45" spans="1:6" ht="18.75">
      <c r="A45" s="15"/>
      <c r="B45" s="660"/>
      <c r="C45" s="661"/>
      <c r="D45" s="662"/>
    </row>
    <row r="46" spans="1:6" ht="18">
      <c r="A46" s="15"/>
      <c r="B46" s="663" t="s">
        <v>826</v>
      </c>
      <c r="C46" s="628"/>
    </row>
    <row r="47" spans="1:6" ht="15.75">
      <c r="A47" s="292"/>
      <c r="B47" s="629"/>
      <c r="C47" s="628"/>
    </row>
    <row r="48" spans="1:6">
      <c r="A48" s="292"/>
      <c r="B48" s="287"/>
      <c r="C48" s="295"/>
    </row>
    <row r="49" spans="1:3">
      <c r="A49" s="292"/>
      <c r="B49" s="287"/>
      <c r="C49" s="295"/>
    </row>
    <row r="50" spans="1:3">
      <c r="A50" s="292"/>
      <c r="B50" s="287"/>
      <c r="C50" s="295"/>
    </row>
    <row r="51" spans="1:3">
      <c r="A51" s="292"/>
      <c r="B51" s="287"/>
      <c r="C51" s="295"/>
    </row>
    <row r="52" spans="1:3">
      <c r="A52" s="292"/>
      <c r="B52" s="287"/>
      <c r="C52" s="295"/>
    </row>
    <row r="53" spans="1:3">
      <c r="A53" s="292"/>
      <c r="B53" s="287"/>
      <c r="C53" s="295"/>
    </row>
    <row r="54" spans="1:3">
      <c r="A54" s="292"/>
      <c r="B54" s="287"/>
    </row>
    <row r="55" spans="1:3">
      <c r="A55" s="293"/>
      <c r="B55" s="287"/>
    </row>
    <row r="56" spans="1:3">
      <c r="A56" s="293"/>
      <c r="B56" s="287"/>
    </row>
    <row r="57" spans="1:3">
      <c r="A57" s="293"/>
    </row>
    <row r="58" spans="1:3">
      <c r="A58" s="293"/>
    </row>
    <row r="59" spans="1:3">
      <c r="A59" s="293"/>
    </row>
    <row r="60" spans="1:3">
      <c r="A60" s="293"/>
    </row>
    <row r="61" spans="1:3">
      <c r="A61" s="293"/>
    </row>
    <row r="62" spans="1:3">
      <c r="A62" s="293"/>
    </row>
    <row r="63" spans="1:3">
      <c r="A63" s="293"/>
    </row>
    <row r="64" spans="1:3">
      <c r="A64" s="293"/>
    </row>
    <row r="65" spans="1:1">
      <c r="A65" s="293"/>
    </row>
    <row r="66" spans="1:1">
      <c r="A66" s="293"/>
    </row>
    <row r="67" spans="1:1" ht="24" customHeight="1">
      <c r="A67" s="293"/>
    </row>
    <row r="68" spans="1:1">
      <c r="A68" s="293"/>
    </row>
    <row r="69" spans="1:1">
      <c r="A69" s="293"/>
    </row>
    <row r="70" spans="1:1">
      <c r="A70" s="293"/>
    </row>
    <row r="71" spans="1:1">
      <c r="A71" s="293"/>
    </row>
    <row r="72" spans="1:1">
      <c r="A72" s="293"/>
    </row>
    <row r="73" spans="1:1">
      <c r="A73" s="293"/>
    </row>
    <row r="74" spans="1:1">
      <c r="A74" s="293"/>
    </row>
    <row r="75" spans="1:1">
      <c r="A75" s="293"/>
    </row>
    <row r="76" spans="1:1">
      <c r="A76" s="293"/>
    </row>
    <row r="77" spans="1:1">
      <c r="A77" s="293"/>
    </row>
  </sheetData>
  <mergeCells count="3">
    <mergeCell ref="A2:D2"/>
    <mergeCell ref="A3:D3"/>
    <mergeCell ref="A4:D4"/>
  </mergeCells>
  <phoneticPr fontId="0" type="noConversion"/>
  <pageMargins left="0.25" right="0.25" top="0.75" bottom="0.75" header="0.3" footer="0.3"/>
  <pageSetup scale="4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A1:T274"/>
  <sheetViews>
    <sheetView tabSelected="1" zoomScaleNormal="100" zoomScaleSheetLayoutView="70" workbookViewId="0"/>
  </sheetViews>
  <sheetFormatPr defaultColWidth="8.77734375" defaultRowHeight="12.75"/>
  <cols>
    <col min="1" max="1" width="5.77734375" style="15" customWidth="1"/>
    <col min="2" max="2" width="56" style="15" customWidth="1"/>
    <col min="3" max="3" width="47.44140625" style="15" bestFit="1" customWidth="1"/>
    <col min="4" max="4" width="16.21875" style="15" customWidth="1"/>
    <col min="5" max="5" width="5.77734375" style="15" customWidth="1"/>
    <col min="6" max="6" width="7.21875" style="15" customWidth="1"/>
    <col min="7" max="7" width="16.77734375" style="15" customWidth="1"/>
    <col min="8" max="8" width="4.77734375" style="15" customWidth="1"/>
    <col min="9" max="9" width="16.21875" style="15" customWidth="1"/>
    <col min="10" max="10" width="2.77734375" style="15" customWidth="1"/>
    <col min="11" max="11" width="11.44140625" style="15" customWidth="1"/>
    <col min="12" max="12" width="14.44140625" style="15" bestFit="1" customWidth="1"/>
    <col min="13" max="13" width="14.77734375" style="15" bestFit="1" customWidth="1"/>
    <col min="14" max="15" width="9.109375" style="15" bestFit="1" customWidth="1"/>
    <col min="16" max="16" width="8.77734375" style="15"/>
    <col min="17" max="17" width="9.109375" style="15" bestFit="1" customWidth="1"/>
    <col min="18" max="16384" width="8.77734375" style="15"/>
  </cols>
  <sheetData>
    <row r="1" spans="1:11">
      <c r="A1" s="141"/>
      <c r="B1" s="141"/>
      <c r="C1" s="141"/>
      <c r="D1" s="141"/>
      <c r="E1" s="141"/>
      <c r="F1" s="141"/>
      <c r="G1" s="141"/>
      <c r="H1" s="141"/>
      <c r="I1" s="141"/>
      <c r="J1" s="141"/>
      <c r="K1" s="142" t="s">
        <v>124</v>
      </c>
    </row>
    <row r="2" spans="1:11">
      <c r="A2" s="141"/>
      <c r="B2" s="141" t="s">
        <v>447</v>
      </c>
      <c r="C2" s="141"/>
      <c r="D2" s="141"/>
      <c r="E2" s="141"/>
      <c r="F2" s="141"/>
      <c r="G2" s="141"/>
      <c r="H2" s="141"/>
      <c r="I2" s="141"/>
      <c r="J2" s="141"/>
      <c r="K2" s="141"/>
    </row>
    <row r="3" spans="1:11">
      <c r="A3" s="36"/>
      <c r="B3" s="28" t="s">
        <v>7</v>
      </c>
      <c r="C3" s="671" t="s">
        <v>857</v>
      </c>
      <c r="D3" s="143" t="s">
        <v>89</v>
      </c>
      <c r="E3" s="28"/>
      <c r="F3" s="28"/>
      <c r="G3" s="144"/>
      <c r="H3" s="145"/>
      <c r="I3" s="146"/>
      <c r="J3" s="147"/>
      <c r="K3" s="21" t="s">
        <v>852</v>
      </c>
    </row>
    <row r="4" spans="1:11">
      <c r="A4" s="36"/>
      <c r="C4" s="29"/>
      <c r="D4" s="32" t="s">
        <v>118</v>
      </c>
      <c r="E4" s="29"/>
      <c r="F4" s="29"/>
      <c r="G4" s="29"/>
      <c r="H4" s="148"/>
      <c r="I4" s="148"/>
      <c r="J4" s="149"/>
      <c r="K4" s="149"/>
    </row>
    <row r="5" spans="1:11" ht="15.75">
      <c r="A5" s="36"/>
      <c r="B5" s="150"/>
      <c r="C5" s="149"/>
      <c r="D5" s="634" t="s">
        <v>858</v>
      </c>
      <c r="E5" s="149"/>
      <c r="F5" s="149"/>
      <c r="G5" s="149"/>
      <c r="H5" s="149"/>
      <c r="I5" s="149"/>
      <c r="J5" s="149"/>
      <c r="K5" s="149"/>
    </row>
    <row r="6" spans="1:11" ht="13.5">
      <c r="B6" s="150"/>
      <c r="J6" s="151"/>
      <c r="K6" s="151"/>
    </row>
    <row r="7" spans="1:11">
      <c r="A7" s="143"/>
      <c r="C7" s="149"/>
      <c r="D7" s="152"/>
      <c r="E7" s="149"/>
      <c r="F7" s="149"/>
      <c r="G7" s="149"/>
      <c r="H7" s="149"/>
      <c r="I7" s="149"/>
      <c r="J7" s="149"/>
      <c r="K7" s="149"/>
    </row>
    <row r="8" spans="1:11">
      <c r="A8" s="143"/>
      <c r="B8" s="153" t="s">
        <v>9</v>
      </c>
      <c r="C8" s="153" t="s">
        <v>10</v>
      </c>
      <c r="D8" s="153" t="s">
        <v>11</v>
      </c>
      <c r="E8" s="29" t="s">
        <v>8</v>
      </c>
      <c r="F8" s="29"/>
      <c r="G8" s="152" t="s">
        <v>12</v>
      </c>
      <c r="H8" s="29"/>
      <c r="I8" s="152" t="s">
        <v>13</v>
      </c>
      <c r="J8" s="149"/>
      <c r="K8" s="149"/>
    </row>
    <row r="9" spans="1:11">
      <c r="A9" s="143" t="s">
        <v>14</v>
      </c>
      <c r="B9" s="149"/>
      <c r="C9" s="149"/>
      <c r="D9" s="154"/>
      <c r="E9" s="149"/>
      <c r="F9" s="149"/>
      <c r="G9" s="149"/>
      <c r="H9" s="149"/>
      <c r="I9" s="143" t="s">
        <v>15</v>
      </c>
      <c r="J9" s="149"/>
      <c r="K9" s="149"/>
    </row>
    <row r="10" spans="1:11" ht="13.5" thickBot="1">
      <c r="A10" s="33" t="s">
        <v>16</v>
      </c>
      <c r="B10" s="149"/>
      <c r="C10" s="149"/>
      <c r="D10" s="149"/>
      <c r="E10" s="149"/>
      <c r="F10" s="149"/>
      <c r="G10" s="149"/>
      <c r="H10" s="149"/>
      <c r="I10" s="33" t="s">
        <v>17</v>
      </c>
      <c r="J10" s="149"/>
      <c r="K10" s="149"/>
    </row>
    <row r="11" spans="1:11">
      <c r="A11" s="143">
        <v>1</v>
      </c>
      <c r="B11" s="149" t="s">
        <v>267</v>
      </c>
      <c r="C11" s="149" t="s">
        <v>266</v>
      </c>
      <c r="D11" s="155"/>
      <c r="E11" s="149"/>
      <c r="F11" s="149"/>
      <c r="G11" s="149"/>
      <c r="H11" s="149"/>
      <c r="I11" s="156">
        <f>+I172</f>
        <v>10246627.336597186</v>
      </c>
      <c r="J11" s="149"/>
      <c r="K11" s="157"/>
    </row>
    <row r="12" spans="1:11">
      <c r="A12" s="143"/>
      <c r="B12" s="149"/>
      <c r="C12" s="149"/>
      <c r="D12" s="149"/>
      <c r="E12" s="149"/>
      <c r="F12" s="149"/>
      <c r="G12" s="149"/>
      <c r="H12" s="149"/>
      <c r="I12" s="155"/>
      <c r="J12" s="149"/>
      <c r="K12" s="149"/>
    </row>
    <row r="13" spans="1:11" ht="13.5" thickBot="1">
      <c r="A13" s="143" t="s">
        <v>8</v>
      </c>
      <c r="B13" s="31" t="s">
        <v>18</v>
      </c>
      <c r="C13" s="37" t="s">
        <v>268</v>
      </c>
      <c r="D13" s="33" t="s">
        <v>19</v>
      </c>
      <c r="E13" s="29"/>
      <c r="F13" s="158" t="s">
        <v>20</v>
      </c>
      <c r="G13" s="158"/>
      <c r="H13" s="149"/>
      <c r="I13" s="155"/>
      <c r="J13" s="149"/>
      <c r="K13" s="149"/>
    </row>
    <row r="14" spans="1:11">
      <c r="A14" s="143">
        <f>+A11+1</f>
        <v>2</v>
      </c>
      <c r="B14" s="31" t="s">
        <v>125</v>
      </c>
      <c r="C14" s="37" t="str">
        <f>"(page 4, line "&amp;A222&amp;")"</f>
        <v>(page 4, line 29)</v>
      </c>
      <c r="D14" s="159">
        <f>I222</f>
        <v>0</v>
      </c>
      <c r="E14" s="29"/>
      <c r="F14" s="29" t="s">
        <v>21</v>
      </c>
      <c r="G14" s="27">
        <f>I191</f>
        <v>1</v>
      </c>
      <c r="H14" s="44"/>
      <c r="I14" s="27">
        <f>+G14*D14</f>
        <v>0</v>
      </c>
      <c r="J14" s="149"/>
      <c r="K14" s="149"/>
    </row>
    <row r="15" spans="1:11">
      <c r="A15" s="143">
        <f>+A14+1</f>
        <v>3</v>
      </c>
      <c r="B15" s="31" t="s">
        <v>126</v>
      </c>
      <c r="C15" s="37" t="str">
        <f>"(page 4, line "&amp;A227&amp;")"</f>
        <v>(page 4, line 33)</v>
      </c>
      <c r="D15" s="748">
        <f>I227</f>
        <v>79992.510000000009</v>
      </c>
      <c r="E15" s="29"/>
      <c r="F15" s="29" t="s">
        <v>21</v>
      </c>
      <c r="G15" s="27">
        <f>+G14</f>
        <v>1</v>
      </c>
      <c r="H15" s="44"/>
      <c r="I15" s="27">
        <f>+G15*D15</f>
        <v>79992.510000000009</v>
      </c>
      <c r="J15" s="149"/>
      <c r="K15" s="149"/>
    </row>
    <row r="16" spans="1:11">
      <c r="A16" s="143">
        <f>+A15+1</f>
        <v>4</v>
      </c>
      <c r="B16" s="31" t="s">
        <v>223</v>
      </c>
      <c r="C16" s="37" t="s">
        <v>803</v>
      </c>
      <c r="D16" s="159">
        <f>+'5-P3 Support'!G67</f>
        <v>0</v>
      </c>
      <c r="E16" s="29"/>
      <c r="F16" s="29" t="s">
        <v>21</v>
      </c>
      <c r="G16" s="27">
        <f>+G15</f>
        <v>1</v>
      </c>
      <c r="H16" s="44"/>
      <c r="I16" s="27">
        <f>+D16*G16</f>
        <v>0</v>
      </c>
      <c r="J16" s="149"/>
      <c r="K16" s="149"/>
    </row>
    <row r="17" spans="1:13">
      <c r="A17" s="143">
        <f>+A16+1</f>
        <v>5</v>
      </c>
      <c r="B17" s="160" t="s">
        <v>366</v>
      </c>
      <c r="C17" s="161" t="s">
        <v>262</v>
      </c>
      <c r="D17" s="214">
        <v>0</v>
      </c>
      <c r="E17" s="29"/>
      <c r="F17" s="29" t="s">
        <v>21</v>
      </c>
      <c r="G17" s="27">
        <f>+G15</f>
        <v>1</v>
      </c>
      <c r="H17" s="44"/>
      <c r="I17" s="27">
        <f>+G17*D17</f>
        <v>0</v>
      </c>
      <c r="J17" s="149"/>
      <c r="K17" s="149"/>
    </row>
    <row r="18" spans="1:13" ht="13.5" thickBot="1">
      <c r="A18" s="143">
        <f>+A17+1</f>
        <v>6</v>
      </c>
      <c r="B18" s="160" t="s">
        <v>127</v>
      </c>
      <c r="C18" s="161"/>
      <c r="D18" s="214">
        <v>0</v>
      </c>
      <c r="E18" s="29"/>
      <c r="F18" s="29" t="s">
        <v>21</v>
      </c>
      <c r="G18" s="27">
        <f>+G17</f>
        <v>1</v>
      </c>
      <c r="H18" s="44"/>
      <c r="I18" s="47">
        <f>+G18*D18</f>
        <v>0</v>
      </c>
      <c r="J18" s="149"/>
      <c r="K18" s="149"/>
    </row>
    <row r="19" spans="1:13">
      <c r="A19" s="143">
        <f>+A18+1</f>
        <v>7</v>
      </c>
      <c r="B19" s="31" t="s">
        <v>287</v>
      </c>
      <c r="C19" s="149" t="s">
        <v>286</v>
      </c>
      <c r="D19" s="393">
        <f>SUM(D14:D18)</f>
        <v>79992.510000000009</v>
      </c>
      <c r="E19" s="29"/>
      <c r="F19" s="29"/>
      <c r="G19" s="45"/>
      <c r="H19" s="44"/>
      <c r="I19" s="27">
        <f>SUM(I14:I18)</f>
        <v>79992.510000000009</v>
      </c>
      <c r="J19" s="149"/>
      <c r="K19" s="149"/>
    </row>
    <row r="20" spans="1:13">
      <c r="A20" s="143"/>
      <c r="B20" s="36"/>
      <c r="C20" s="149"/>
      <c r="D20" s="29" t="s">
        <v>8</v>
      </c>
      <c r="E20" s="149"/>
      <c r="F20" s="149"/>
      <c r="G20" s="163"/>
      <c r="H20" s="149"/>
      <c r="I20" s="36"/>
      <c r="J20" s="149"/>
      <c r="K20" s="149"/>
    </row>
    <row r="21" spans="1:13" ht="13.5" thickBot="1">
      <c r="A21" s="143">
        <f>+A19+1</f>
        <v>8</v>
      </c>
      <c r="B21" s="31" t="s">
        <v>22</v>
      </c>
      <c r="C21" s="149" t="s">
        <v>269</v>
      </c>
      <c r="D21" s="162" t="s">
        <v>8</v>
      </c>
      <c r="E21" s="29"/>
      <c r="F21" s="29"/>
      <c r="G21" s="29"/>
      <c r="H21" s="29"/>
      <c r="I21" s="164">
        <f>I11-I19</f>
        <v>10166634.826597186</v>
      </c>
      <c r="J21" s="149"/>
      <c r="K21" s="149"/>
      <c r="M21" s="165"/>
    </row>
    <row r="22" spans="1:13" ht="13.5" thickTop="1">
      <c r="A22" s="143"/>
      <c r="B22" s="36"/>
      <c r="C22" s="149"/>
      <c r="D22" s="162"/>
      <c r="E22" s="29"/>
      <c r="F22" s="29"/>
      <c r="G22" s="29"/>
      <c r="H22" s="29"/>
      <c r="I22" s="36"/>
      <c r="J22" s="149"/>
      <c r="K22" s="149"/>
      <c r="M22" s="166"/>
    </row>
    <row r="23" spans="1:13">
      <c r="A23" s="167">
        <f>+A21+1</f>
        <v>9</v>
      </c>
      <c r="B23" s="168" t="s">
        <v>119</v>
      </c>
      <c r="C23" s="493" t="s">
        <v>802</v>
      </c>
      <c r="D23" s="159"/>
      <c r="E23" s="169"/>
      <c r="F23" s="170" t="s">
        <v>93</v>
      </c>
      <c r="G23" s="171">
        <v>1</v>
      </c>
      <c r="H23" s="169"/>
      <c r="I23" s="18">
        <f>+G23*D23</f>
        <v>0</v>
      </c>
      <c r="K23" s="172"/>
    </row>
    <row r="24" spans="1:13">
      <c r="A24" s="167"/>
      <c r="B24" s="168"/>
      <c r="C24" s="169"/>
      <c r="D24" s="173"/>
      <c r="E24" s="173"/>
      <c r="F24" s="173"/>
      <c r="G24" s="173"/>
      <c r="H24" s="173"/>
      <c r="I24" s="174"/>
      <c r="K24" s="172"/>
    </row>
    <row r="25" spans="1:13" ht="13.5" thickBot="1">
      <c r="A25" s="167">
        <f>+A23+1</f>
        <v>10</v>
      </c>
      <c r="B25" s="168" t="s">
        <v>22</v>
      </c>
      <c r="C25" s="169" t="s">
        <v>270</v>
      </c>
      <c r="D25" s="173"/>
      <c r="E25" s="174"/>
      <c r="F25" s="174"/>
      <c r="G25" s="174"/>
      <c r="H25" s="174"/>
      <c r="I25" s="175">
        <f>+I21+I23</f>
        <v>10166634.826597186</v>
      </c>
      <c r="K25" s="172"/>
    </row>
    <row r="26" spans="1:13" ht="13.5" thickTop="1">
      <c r="A26" s="176"/>
      <c r="B26" s="160"/>
      <c r="C26" s="172"/>
      <c r="D26" s="172"/>
      <c r="E26" s="172"/>
      <c r="F26" s="177"/>
      <c r="G26" s="178"/>
      <c r="H26" s="172"/>
      <c r="I26" s="160"/>
      <c r="J26" s="172"/>
      <c r="K26" s="172"/>
    </row>
    <row r="27" spans="1:13">
      <c r="A27" s="176"/>
      <c r="B27" s="179"/>
      <c r="C27" s="172"/>
      <c r="D27" s="172"/>
      <c r="E27" s="172"/>
      <c r="F27" s="177"/>
      <c r="G27" s="178"/>
      <c r="H27" s="172"/>
      <c r="I27" s="160"/>
      <c r="J27" s="172"/>
      <c r="K27" s="172"/>
    </row>
    <row r="28" spans="1:13">
      <c r="A28" s="176"/>
      <c r="B28" s="160"/>
      <c r="C28" s="172"/>
      <c r="D28" s="172"/>
      <c r="E28" s="172"/>
      <c r="F28" s="172"/>
      <c r="G28" s="178"/>
      <c r="H28" s="172"/>
      <c r="I28" s="160"/>
      <c r="J28" s="172"/>
      <c r="K28" s="172"/>
    </row>
    <row r="29" spans="1:13">
      <c r="A29" s="176"/>
      <c r="B29" s="160"/>
      <c r="C29" s="172"/>
      <c r="D29" s="172"/>
      <c r="E29" s="172"/>
      <c r="F29" s="172"/>
      <c r="G29" s="178"/>
      <c r="H29" s="172"/>
      <c r="I29" s="160"/>
      <c r="J29" s="172"/>
      <c r="K29" s="172"/>
    </row>
    <row r="30" spans="1:13">
      <c r="A30" s="176"/>
      <c r="B30" s="160"/>
      <c r="C30" s="172"/>
      <c r="D30" s="172"/>
      <c r="E30" s="172"/>
      <c r="F30" s="172"/>
      <c r="G30" s="178"/>
      <c r="H30" s="172"/>
      <c r="I30" s="160"/>
      <c r="J30" s="172"/>
      <c r="K30" s="172"/>
    </row>
    <row r="31" spans="1:13">
      <c r="A31" s="176"/>
      <c r="B31" s="180"/>
      <c r="C31" s="172"/>
      <c r="D31" s="172"/>
      <c r="E31" s="172"/>
      <c r="F31" s="172"/>
      <c r="G31" s="172"/>
      <c r="H31" s="172"/>
      <c r="I31" s="160"/>
      <c r="J31" s="172"/>
      <c r="K31" s="172"/>
    </row>
    <row r="32" spans="1:13">
      <c r="A32" s="176"/>
      <c r="B32" s="179"/>
      <c r="C32" s="172"/>
      <c r="D32" s="172"/>
      <c r="E32" s="172"/>
      <c r="F32" s="172"/>
      <c r="G32" s="172"/>
      <c r="H32" s="172"/>
      <c r="I32" s="160"/>
      <c r="J32" s="172"/>
      <c r="K32" s="172"/>
    </row>
    <row r="33" spans="1:11">
      <c r="A33" s="176"/>
      <c r="B33" s="179"/>
      <c r="C33" s="172"/>
      <c r="D33" s="181"/>
      <c r="E33" s="172"/>
      <c r="F33" s="172"/>
      <c r="G33" s="172"/>
      <c r="H33" s="172"/>
      <c r="I33" s="177"/>
      <c r="J33" s="172"/>
      <c r="K33" s="172"/>
    </row>
    <row r="34" spans="1:11">
      <c r="A34" s="176"/>
      <c r="B34" s="179"/>
      <c r="C34" s="172"/>
      <c r="D34" s="181"/>
      <c r="E34" s="172"/>
      <c r="F34" s="172"/>
      <c r="G34" s="172"/>
      <c r="H34" s="172"/>
      <c r="I34" s="177"/>
      <c r="J34" s="172"/>
      <c r="K34" s="172"/>
    </row>
    <row r="35" spans="1:11">
      <c r="A35" s="176"/>
      <c r="B35" s="179"/>
      <c r="C35" s="172"/>
      <c r="D35" s="182"/>
      <c r="E35" s="172"/>
      <c r="F35" s="172"/>
      <c r="G35" s="172"/>
      <c r="H35" s="172"/>
      <c r="I35" s="177"/>
      <c r="J35" s="172"/>
      <c r="K35" s="172"/>
    </row>
    <row r="36" spans="1:11">
      <c r="A36" s="176"/>
      <c r="B36" s="179"/>
      <c r="C36" s="172"/>
      <c r="D36" s="183"/>
      <c r="E36" s="172"/>
      <c r="F36" s="172"/>
      <c r="G36" s="172"/>
      <c r="H36" s="172"/>
      <c r="I36" s="184"/>
      <c r="J36" s="172"/>
      <c r="K36" s="172"/>
    </row>
    <row r="37" spans="1:11">
      <c r="A37" s="176"/>
      <c r="B37" s="179"/>
      <c r="C37" s="185"/>
      <c r="D37" s="181"/>
      <c r="E37" s="172"/>
      <c r="F37" s="172"/>
      <c r="G37" s="172"/>
      <c r="H37" s="172"/>
      <c r="I37" s="186"/>
      <c r="J37" s="172"/>
      <c r="K37" s="172"/>
    </row>
    <row r="38" spans="1:11">
      <c r="A38" s="176"/>
      <c r="B38" s="179"/>
      <c r="C38" s="185"/>
      <c r="D38" s="181"/>
      <c r="E38" s="172"/>
      <c r="F38" s="177"/>
      <c r="G38" s="172"/>
      <c r="H38" s="172"/>
      <c r="I38" s="186"/>
      <c r="J38" s="172"/>
      <c r="K38" s="172"/>
    </row>
    <row r="39" spans="1:11">
      <c r="A39" s="176"/>
      <c r="B39" s="179"/>
      <c r="C39" s="185"/>
      <c r="D39" s="181"/>
      <c r="E39" s="172"/>
      <c r="F39" s="177"/>
      <c r="G39" s="172"/>
      <c r="H39" s="172"/>
      <c r="I39" s="186"/>
      <c r="J39" s="172"/>
      <c r="K39" s="172"/>
    </row>
    <row r="40" spans="1:11">
      <c r="A40" s="176"/>
      <c r="B40" s="179"/>
      <c r="C40" s="172"/>
      <c r="D40" s="172"/>
      <c r="E40" s="172"/>
      <c r="F40" s="177"/>
      <c r="G40" s="172"/>
      <c r="H40" s="172"/>
      <c r="I40" s="177"/>
      <c r="J40" s="172"/>
      <c r="K40" s="172"/>
    </row>
    <row r="41" spans="1:11">
      <c r="A41" s="176"/>
      <c r="B41" s="179"/>
      <c r="C41" s="172"/>
      <c r="D41" s="172"/>
      <c r="E41" s="172"/>
      <c r="F41" s="177"/>
      <c r="G41" s="172"/>
      <c r="H41" s="172"/>
      <c r="I41" s="177"/>
      <c r="J41" s="172"/>
      <c r="K41" s="172"/>
    </row>
    <row r="42" spans="1:11">
      <c r="A42" s="176"/>
      <c r="B42" s="179"/>
      <c r="C42" s="172"/>
      <c r="D42" s="187"/>
      <c r="E42" s="187"/>
      <c r="F42" s="187"/>
      <c r="G42" s="187"/>
      <c r="H42" s="187"/>
      <c r="I42" s="187"/>
      <c r="J42" s="187"/>
      <c r="K42" s="172"/>
    </row>
    <row r="43" spans="1:11">
      <c r="A43" s="176"/>
      <c r="B43" s="179"/>
      <c r="C43" s="172"/>
      <c r="D43" s="187"/>
      <c r="E43" s="187"/>
      <c r="F43" s="187"/>
      <c r="G43" s="187"/>
      <c r="H43" s="187"/>
      <c r="I43" s="187"/>
      <c r="J43" s="187"/>
      <c r="K43" s="172"/>
    </row>
    <row r="44" spans="1:11">
      <c r="A44" s="176"/>
      <c r="B44" s="179"/>
      <c r="C44" s="172"/>
      <c r="D44" s="187"/>
      <c r="E44" s="187"/>
      <c r="F44" s="187"/>
      <c r="G44" s="187"/>
      <c r="H44" s="187"/>
      <c r="I44" s="187"/>
      <c r="J44" s="187"/>
      <c r="K44" s="172"/>
    </row>
    <row r="45" spans="1:11">
      <c r="A45" s="176"/>
      <c r="B45" s="179"/>
      <c r="C45" s="172"/>
      <c r="D45" s="187"/>
      <c r="E45" s="187"/>
      <c r="F45" s="187"/>
      <c r="G45" s="187"/>
      <c r="H45" s="187"/>
      <c r="I45" s="187"/>
      <c r="J45" s="187"/>
      <c r="K45" s="172"/>
    </row>
    <row r="46" spans="1:11">
      <c r="A46" s="143"/>
      <c r="B46" s="31"/>
      <c r="C46" s="149"/>
      <c r="D46" s="188"/>
      <c r="E46" s="189"/>
      <c r="F46" s="189"/>
      <c r="G46" s="189"/>
      <c r="H46" s="189"/>
      <c r="I46" s="189"/>
      <c r="J46" s="189"/>
      <c r="K46" s="149"/>
    </row>
    <row r="47" spans="1:11">
      <c r="A47" s="143"/>
      <c r="B47" s="31"/>
      <c r="C47" s="149"/>
      <c r="D47" s="188"/>
      <c r="E47" s="189"/>
      <c r="F47" s="189"/>
      <c r="G47" s="189"/>
      <c r="H47" s="189"/>
      <c r="I47" s="189"/>
      <c r="J47" s="189"/>
      <c r="K47" s="149"/>
    </row>
    <row r="48" spans="1:11">
      <c r="A48" s="143"/>
      <c r="B48" s="31"/>
      <c r="C48" s="149"/>
      <c r="D48" s="188"/>
      <c r="E48" s="189"/>
      <c r="F48" s="189"/>
      <c r="G48" s="189"/>
      <c r="H48" s="189"/>
      <c r="I48" s="189"/>
      <c r="J48" s="189"/>
      <c r="K48" s="149"/>
    </row>
    <row r="49" spans="1:11">
      <c r="A49" s="143"/>
      <c r="B49" s="31"/>
      <c r="C49" s="149"/>
      <c r="D49" s="188"/>
      <c r="E49" s="189"/>
      <c r="F49" s="189"/>
      <c r="G49" s="189"/>
      <c r="H49" s="189"/>
      <c r="I49" s="189"/>
      <c r="J49" s="189"/>
      <c r="K49" s="149"/>
    </row>
    <row r="50" spans="1:11">
      <c r="A50" s="143"/>
      <c r="B50" s="31"/>
      <c r="C50" s="149"/>
      <c r="D50" s="188"/>
      <c r="E50" s="189"/>
      <c r="F50" s="189"/>
      <c r="G50" s="189"/>
      <c r="H50" s="189"/>
      <c r="I50" s="189"/>
      <c r="J50" s="189"/>
      <c r="K50" s="149"/>
    </row>
    <row r="51" spans="1:11">
      <c r="A51" s="143"/>
      <c r="B51" s="31"/>
      <c r="C51" s="149"/>
      <c r="D51" s="188"/>
      <c r="E51" s="189"/>
      <c r="F51" s="189"/>
      <c r="G51" s="189"/>
      <c r="H51" s="189"/>
      <c r="I51" s="189"/>
      <c r="J51" s="189"/>
      <c r="K51" s="149"/>
    </row>
    <row r="52" spans="1:11">
      <c r="A52" s="36"/>
      <c r="B52" s="31"/>
      <c r="C52" s="149"/>
      <c r="D52" s="149"/>
      <c r="E52" s="149"/>
      <c r="F52" s="149"/>
      <c r="G52" s="149"/>
      <c r="H52" s="149"/>
      <c r="I52" s="190"/>
      <c r="J52" s="149"/>
      <c r="K52" s="191" t="s">
        <v>130</v>
      </c>
    </row>
    <row r="53" spans="1:11">
      <c r="A53" s="36"/>
      <c r="B53" s="149"/>
      <c r="C53" s="149"/>
      <c r="D53" s="149"/>
      <c r="E53" s="149"/>
      <c r="F53" s="149"/>
      <c r="G53" s="149"/>
      <c r="H53" s="149"/>
      <c r="I53" s="149"/>
      <c r="J53" s="149"/>
      <c r="K53" s="149"/>
    </row>
    <row r="54" spans="1:11">
      <c r="A54" s="36"/>
      <c r="B54" s="31" t="s">
        <v>7</v>
      </c>
      <c r="C54" s="31"/>
      <c r="D54" s="153" t="s">
        <v>89</v>
      </c>
      <c r="E54" s="31"/>
      <c r="F54" s="31"/>
      <c r="G54" s="31"/>
      <c r="H54" s="31"/>
      <c r="I54" s="141"/>
      <c r="J54" s="31"/>
      <c r="K54" s="191" t="str">
        <f>K3</f>
        <v>For  the 12 months ended 12/31/2024</v>
      </c>
    </row>
    <row r="55" spans="1:11">
      <c r="A55" s="36"/>
      <c r="B55" s="192"/>
      <c r="C55" s="29"/>
      <c r="D55" s="32" t="s">
        <v>118</v>
      </c>
      <c r="E55" s="29"/>
      <c r="F55" s="29"/>
      <c r="G55" s="29"/>
      <c r="H55" s="29"/>
      <c r="I55" s="29"/>
      <c r="J55" s="29"/>
      <c r="K55" s="29"/>
    </row>
    <row r="56" spans="1:11">
      <c r="A56" s="36"/>
      <c r="B56" s="31"/>
      <c r="C56" s="29"/>
      <c r="D56" s="651" t="str">
        <f>D5</f>
        <v>NextEra Energy Transmission MidAtlantic, Inc.</v>
      </c>
      <c r="E56" s="29"/>
      <c r="F56" s="29"/>
      <c r="G56" s="29" t="s">
        <v>8</v>
      </c>
      <c r="H56" s="29"/>
      <c r="I56" s="29"/>
      <c r="J56" s="29"/>
      <c r="K56" s="29"/>
    </row>
    <row r="57" spans="1:11">
      <c r="A57" s="754"/>
      <c r="B57" s="754"/>
      <c r="C57" s="754"/>
      <c r="D57" s="754"/>
      <c r="E57" s="754"/>
      <c r="F57" s="754"/>
      <c r="G57" s="754"/>
      <c r="H57" s="754"/>
      <c r="I57" s="754"/>
      <c r="J57" s="754"/>
      <c r="K57" s="754"/>
    </row>
    <row r="58" spans="1:11">
      <c r="A58" s="36"/>
      <c r="B58" s="153" t="s">
        <v>9</v>
      </c>
      <c r="C58" s="153" t="s">
        <v>10</v>
      </c>
      <c r="D58" s="153" t="s">
        <v>11</v>
      </c>
      <c r="E58" s="29" t="s">
        <v>8</v>
      </c>
      <c r="F58" s="29"/>
      <c r="G58" s="152" t="s">
        <v>12</v>
      </c>
      <c r="H58" s="29"/>
      <c r="I58" s="152" t="s">
        <v>13</v>
      </c>
      <c r="J58" s="29"/>
      <c r="K58" s="153"/>
    </row>
    <row r="59" spans="1:11">
      <c r="A59" s="36"/>
      <c r="B59" s="31"/>
      <c r="C59" s="193"/>
      <c r="D59" s="29"/>
      <c r="E59" s="29"/>
      <c r="F59" s="29"/>
      <c r="G59" s="143"/>
      <c r="H59" s="29"/>
      <c r="I59" s="194" t="s">
        <v>23</v>
      </c>
      <c r="J59" s="29"/>
      <c r="K59" s="153"/>
    </row>
    <row r="60" spans="1:11">
      <c r="A60" s="143" t="s">
        <v>14</v>
      </c>
      <c r="B60" s="31"/>
      <c r="C60" s="195" t="s">
        <v>250</v>
      </c>
      <c r="D60" s="194" t="s">
        <v>25</v>
      </c>
      <c r="E60" s="196"/>
      <c r="F60" s="194" t="s">
        <v>26</v>
      </c>
      <c r="G60" s="36"/>
      <c r="H60" s="196"/>
      <c r="I60" s="143" t="s">
        <v>27</v>
      </c>
      <c r="J60" s="29"/>
      <c r="K60" s="153"/>
    </row>
    <row r="61" spans="1:11" ht="13.5" thickBot="1">
      <c r="A61" s="33" t="s">
        <v>16</v>
      </c>
      <c r="B61" s="197" t="s">
        <v>476</v>
      </c>
      <c r="C61" s="29"/>
      <c r="D61" s="29"/>
      <c r="E61" s="29"/>
      <c r="F61" s="29"/>
      <c r="G61" s="29"/>
      <c r="H61" s="29"/>
      <c r="I61" s="29"/>
      <c r="J61" s="29"/>
      <c r="K61" s="29"/>
    </row>
    <row r="62" spans="1:11">
      <c r="A62" s="143"/>
      <c r="B62" s="31" t="s">
        <v>569</v>
      </c>
      <c r="C62" s="29"/>
      <c r="D62" s="29"/>
      <c r="E62" s="29"/>
      <c r="F62" s="29"/>
      <c r="G62" s="29"/>
      <c r="H62" s="29"/>
      <c r="I62" s="29"/>
      <c r="J62" s="29"/>
      <c r="K62" s="29"/>
    </row>
    <row r="63" spans="1:11">
      <c r="A63" s="143">
        <v>1</v>
      </c>
      <c r="B63" s="31" t="s">
        <v>367</v>
      </c>
      <c r="C63" s="44" t="s">
        <v>776</v>
      </c>
      <c r="D63" s="198">
        <v>0</v>
      </c>
      <c r="E63" s="29"/>
      <c r="F63" s="29" t="s">
        <v>28</v>
      </c>
      <c r="G63" s="199" t="s">
        <v>8</v>
      </c>
      <c r="H63" s="29"/>
      <c r="I63" s="18">
        <v>0</v>
      </c>
      <c r="J63" s="29"/>
      <c r="K63" s="29"/>
    </row>
    <row r="64" spans="1:11">
      <c r="A64" s="143">
        <f>+A63+1</f>
        <v>2</v>
      </c>
      <c r="B64" s="31" t="s">
        <v>29</v>
      </c>
      <c r="C64" s="44" t="s">
        <v>370</v>
      </c>
      <c r="D64" s="214">
        <f>'4- Rate Base'!C24</f>
        <v>29284796.645384613</v>
      </c>
      <c r="E64" s="29"/>
      <c r="F64" s="29" t="s">
        <v>21</v>
      </c>
      <c r="G64" s="27">
        <f>I191</f>
        <v>1</v>
      </c>
      <c r="H64" s="44"/>
      <c r="I64" s="18">
        <f>+G64*D64</f>
        <v>29284796.645384613</v>
      </c>
      <c r="J64" s="29"/>
      <c r="K64" s="29"/>
    </row>
    <row r="65" spans="1:11">
      <c r="A65" s="143">
        <f t="shared" ref="A65:A104" si="0">+A64+1</f>
        <v>3</v>
      </c>
      <c r="B65" s="31" t="s">
        <v>368</v>
      </c>
      <c r="C65" s="44" t="s">
        <v>372</v>
      </c>
      <c r="D65" s="198">
        <v>0</v>
      </c>
      <c r="E65" s="29"/>
      <c r="F65" s="29" t="s">
        <v>28</v>
      </c>
      <c r="G65" s="159">
        <v>0</v>
      </c>
      <c r="H65" s="44"/>
      <c r="I65" s="18">
        <v>0</v>
      </c>
      <c r="J65" s="29"/>
      <c r="K65" s="29"/>
    </row>
    <row r="66" spans="1:11">
      <c r="A66" s="143">
        <f t="shared" si="0"/>
        <v>4</v>
      </c>
      <c r="B66" s="31" t="s">
        <v>104</v>
      </c>
      <c r="C66" s="44" t="s">
        <v>371</v>
      </c>
      <c r="D66" s="214">
        <f>'4- Rate Base'!D24</f>
        <v>222.30769230769232</v>
      </c>
      <c r="E66" s="29"/>
      <c r="F66" s="29" t="s">
        <v>30</v>
      </c>
      <c r="G66" s="27">
        <f>I199</f>
        <v>1</v>
      </c>
      <c r="H66" s="44"/>
      <c r="I66" s="18">
        <f>+G66*D66</f>
        <v>222.30769230769232</v>
      </c>
      <c r="J66" s="29"/>
      <c r="K66" s="29"/>
    </row>
    <row r="67" spans="1:11" ht="13.5" thickBot="1">
      <c r="A67" s="143">
        <f t="shared" si="0"/>
        <v>5</v>
      </c>
      <c r="B67" s="31" t="s">
        <v>369</v>
      </c>
      <c r="C67" s="29" t="s">
        <v>373</v>
      </c>
      <c r="D67" s="200">
        <v>0</v>
      </c>
      <c r="E67" s="29"/>
      <c r="F67" s="29" t="s">
        <v>132</v>
      </c>
      <c r="G67" s="27">
        <f>K203</f>
        <v>1</v>
      </c>
      <c r="H67" s="44"/>
      <c r="I67" s="201">
        <f>+G67*D67</f>
        <v>0</v>
      </c>
      <c r="J67" s="29"/>
      <c r="K67" s="29"/>
    </row>
    <row r="68" spans="1:11">
      <c r="A68" s="143">
        <f t="shared" si="0"/>
        <v>6</v>
      </c>
      <c r="B68" s="28" t="s">
        <v>279</v>
      </c>
      <c r="C68" s="29" t="s">
        <v>278</v>
      </c>
      <c r="D68" s="18">
        <f>SUM(D63:D67)</f>
        <v>29285018.953076921</v>
      </c>
      <c r="E68" s="29"/>
      <c r="F68" s="29" t="s">
        <v>31</v>
      </c>
      <c r="G68" s="202">
        <f>IF(I68&gt;0,I68/D68,0)</f>
        <v>1</v>
      </c>
      <c r="H68" s="44"/>
      <c r="I68" s="18">
        <f>SUM(I63:I67)</f>
        <v>29285018.953076921</v>
      </c>
      <c r="J68" s="29"/>
      <c r="K68" s="203"/>
    </row>
    <row r="69" spans="1:11">
      <c r="A69" s="143"/>
      <c r="B69" s="31"/>
      <c r="C69" s="29"/>
      <c r="D69" s="18"/>
      <c r="E69" s="29"/>
      <c r="F69" s="29"/>
      <c r="G69" s="203"/>
      <c r="H69" s="29"/>
      <c r="I69" s="18"/>
      <c r="J69" s="29"/>
      <c r="K69" s="203"/>
    </row>
    <row r="70" spans="1:11">
      <c r="A70" s="143">
        <f>+A68+1</f>
        <v>7</v>
      </c>
      <c r="B70" s="31" t="s">
        <v>570</v>
      </c>
      <c r="C70" s="29"/>
      <c r="D70" s="18"/>
      <c r="E70" s="29"/>
      <c r="F70" s="29"/>
      <c r="G70" s="29"/>
      <c r="H70" s="29"/>
      <c r="I70" s="18"/>
      <c r="J70" s="29"/>
      <c r="K70" s="29"/>
    </row>
    <row r="71" spans="1:11">
      <c r="A71" s="143">
        <f t="shared" si="0"/>
        <v>8</v>
      </c>
      <c r="B71" s="31" t="s">
        <v>367</v>
      </c>
      <c r="C71" s="29" t="s">
        <v>374</v>
      </c>
      <c r="D71" s="198">
        <v>0</v>
      </c>
      <c r="E71" s="29"/>
      <c r="F71" s="29" t="s">
        <v>28</v>
      </c>
      <c r="G71" s="199" t="s">
        <v>8</v>
      </c>
      <c r="H71" s="29"/>
      <c r="I71" s="18">
        <v>0</v>
      </c>
      <c r="J71" s="29"/>
      <c r="K71" s="29"/>
    </row>
    <row r="72" spans="1:11">
      <c r="A72" s="143">
        <f t="shared" si="0"/>
        <v>9</v>
      </c>
      <c r="B72" s="31" t="s">
        <v>29</v>
      </c>
      <c r="C72" s="29" t="s">
        <v>376</v>
      </c>
      <c r="D72" s="214">
        <f>'4- Rate Base'!I24</f>
        <v>731604.32153846149</v>
      </c>
      <c r="E72" s="29"/>
      <c r="F72" s="29" t="s">
        <v>21</v>
      </c>
      <c r="G72" s="27">
        <f>+G64</f>
        <v>1</v>
      </c>
      <c r="H72" s="44"/>
      <c r="I72" s="18">
        <f>+G72*D72</f>
        <v>731604.32153846149</v>
      </c>
      <c r="J72" s="29"/>
      <c r="K72" s="29"/>
    </row>
    <row r="73" spans="1:11">
      <c r="A73" s="143">
        <f t="shared" si="0"/>
        <v>10</v>
      </c>
      <c r="B73" s="31" t="s">
        <v>368</v>
      </c>
      <c r="C73" s="29" t="s">
        <v>375</v>
      </c>
      <c r="D73" s="198">
        <v>0</v>
      </c>
      <c r="E73" s="29"/>
      <c r="F73" s="29" t="s">
        <v>28</v>
      </c>
      <c r="G73" s="27">
        <f>+G65</f>
        <v>0</v>
      </c>
      <c r="H73" s="44"/>
      <c r="I73" s="214">
        <f>+G73*D73</f>
        <v>0</v>
      </c>
      <c r="J73" s="29"/>
      <c r="K73" s="29"/>
    </row>
    <row r="74" spans="1:11">
      <c r="A74" s="143">
        <f t="shared" si="0"/>
        <v>11</v>
      </c>
      <c r="B74" s="31" t="s">
        <v>104</v>
      </c>
      <c r="C74" s="29" t="s">
        <v>377</v>
      </c>
      <c r="D74" s="214">
        <f>'4- Rate Base'!J24</f>
        <v>137.24230769230769</v>
      </c>
      <c r="E74" s="29"/>
      <c r="F74" s="29" t="s">
        <v>30</v>
      </c>
      <c r="G74" s="27">
        <f>+G66</f>
        <v>1</v>
      </c>
      <c r="H74" s="44"/>
      <c r="I74" s="18">
        <f>+G74*D74</f>
        <v>137.24230769230769</v>
      </c>
      <c r="J74" s="29"/>
      <c r="K74" s="29"/>
    </row>
    <row r="75" spans="1:11" ht="13.5" thickBot="1">
      <c r="A75" s="143">
        <f t="shared" si="0"/>
        <v>12</v>
      </c>
      <c r="B75" s="31" t="s">
        <v>369</v>
      </c>
      <c r="C75" s="29" t="s">
        <v>373</v>
      </c>
      <c r="D75" s="200">
        <v>0</v>
      </c>
      <c r="E75" s="29"/>
      <c r="F75" s="29" t="s">
        <v>132</v>
      </c>
      <c r="G75" s="27">
        <f>+G67</f>
        <v>1</v>
      </c>
      <c r="H75" s="44"/>
      <c r="I75" s="201">
        <f>+G75*D75</f>
        <v>0</v>
      </c>
      <c r="J75" s="29"/>
      <c r="K75" s="29"/>
    </row>
    <row r="76" spans="1:11">
      <c r="A76" s="143">
        <f t="shared" si="0"/>
        <v>13</v>
      </c>
      <c r="B76" s="31" t="s">
        <v>281</v>
      </c>
      <c r="C76" s="29" t="s">
        <v>280</v>
      </c>
      <c r="D76" s="18">
        <f>SUM(D71:D75)</f>
        <v>731741.56384615379</v>
      </c>
      <c r="E76" s="29"/>
      <c r="F76" s="29"/>
      <c r="G76" s="27"/>
      <c r="H76" s="44"/>
      <c r="I76" s="18">
        <f>SUM(I71:I75)</f>
        <v>731741.56384615379</v>
      </c>
      <c r="J76" s="29"/>
      <c r="K76" s="29"/>
    </row>
    <row r="77" spans="1:11">
      <c r="A77" s="143"/>
      <c r="B77" s="36"/>
      <c r="C77" s="29" t="s">
        <v>8</v>
      </c>
      <c r="D77" s="18"/>
      <c r="E77" s="29"/>
      <c r="F77" s="29"/>
      <c r="G77" s="202"/>
      <c r="H77" s="29"/>
      <c r="I77" s="18"/>
      <c r="J77" s="29"/>
      <c r="K77" s="203"/>
    </row>
    <row r="78" spans="1:11">
      <c r="A78" s="143">
        <f>+A76+1</f>
        <v>14</v>
      </c>
      <c r="B78" s="31" t="s">
        <v>32</v>
      </c>
      <c r="C78" s="29"/>
      <c r="D78" s="18"/>
      <c r="E78" s="29"/>
      <c r="F78" s="29"/>
      <c r="G78" s="27"/>
      <c r="H78" s="29"/>
      <c r="I78" s="18"/>
      <c r="J78" s="29"/>
      <c r="K78" s="29"/>
    </row>
    <row r="79" spans="1:11">
      <c r="A79" s="143">
        <f t="shared" si="0"/>
        <v>15</v>
      </c>
      <c r="B79" s="31" t="s">
        <v>367</v>
      </c>
      <c r="C79" s="29" t="str">
        <f>"(line "&amp;A63&amp;"minus line "&amp;A71&amp;")"</f>
        <v>(line 1minus line 8)</v>
      </c>
      <c r="D79" s="18">
        <f>D63-D71</f>
        <v>0</v>
      </c>
      <c r="E79" s="44"/>
      <c r="F79" s="44"/>
      <c r="G79" s="202"/>
      <c r="H79" s="44"/>
      <c r="I79" s="18">
        <f>I63-I71</f>
        <v>0</v>
      </c>
      <c r="J79" s="29"/>
      <c r="K79" s="203"/>
    </row>
    <row r="80" spans="1:11">
      <c r="A80" s="143">
        <f t="shared" si="0"/>
        <v>16</v>
      </c>
      <c r="B80" s="31" t="s">
        <v>29</v>
      </c>
      <c r="C80" s="29" t="s">
        <v>794</v>
      </c>
      <c r="D80" s="18">
        <f>D64-D72</f>
        <v>28553192.32384615</v>
      </c>
      <c r="E80" s="44"/>
      <c r="F80" s="44"/>
      <c r="G80" s="27"/>
      <c r="H80" s="44"/>
      <c r="I80" s="18">
        <f>I64-I72</f>
        <v>28553192.32384615</v>
      </c>
      <c r="J80" s="29"/>
      <c r="K80" s="203"/>
    </row>
    <row r="81" spans="1:14">
      <c r="A81" s="143">
        <f t="shared" si="0"/>
        <v>17</v>
      </c>
      <c r="B81" s="31" t="s">
        <v>368</v>
      </c>
      <c r="C81" s="29" t="str">
        <f>"(line "&amp;A65&amp;" minus line "&amp;A73&amp;")"</f>
        <v>(line 3 minus line 10)</v>
      </c>
      <c r="D81" s="18">
        <f>D65-D73</f>
        <v>0</v>
      </c>
      <c r="E81" s="44"/>
      <c r="F81" s="44"/>
      <c r="G81" s="202"/>
      <c r="H81" s="44"/>
      <c r="I81" s="214">
        <f>I65-I73</f>
        <v>0</v>
      </c>
      <c r="J81" s="29"/>
      <c r="K81" s="203"/>
    </row>
    <row r="82" spans="1:14">
      <c r="A82" s="143">
        <f t="shared" si="0"/>
        <v>18</v>
      </c>
      <c r="B82" s="31" t="s">
        <v>104</v>
      </c>
      <c r="C82" s="29" t="s">
        <v>795</v>
      </c>
      <c r="D82" s="18">
        <f>D66-D74</f>
        <v>85.06538461538463</v>
      </c>
      <c r="E82" s="44"/>
      <c r="F82" s="44"/>
      <c r="G82" s="202"/>
      <c r="H82" s="44"/>
      <c r="I82" s="18">
        <f>I66-I74</f>
        <v>85.06538461538463</v>
      </c>
      <c r="J82" s="29"/>
      <c r="K82" s="203"/>
    </row>
    <row r="83" spans="1:14" ht="13.5" thickBot="1">
      <c r="A83" s="143">
        <f t="shared" si="0"/>
        <v>19</v>
      </c>
      <c r="B83" s="31" t="s">
        <v>369</v>
      </c>
      <c r="C83" s="29" t="str">
        <f>"(line "&amp;A67&amp;" minus line "&amp;A75&amp;")"</f>
        <v>(line 5 minus line 12)</v>
      </c>
      <c r="D83" s="201">
        <f>D67-D75</f>
        <v>0</v>
      </c>
      <c r="E83" s="44"/>
      <c r="F83" s="44"/>
      <c r="G83" s="202"/>
      <c r="H83" s="44"/>
      <c r="I83" s="201">
        <f>I67-I75</f>
        <v>0</v>
      </c>
      <c r="J83" s="29"/>
      <c r="K83" s="203"/>
    </row>
    <row r="84" spans="1:14">
      <c r="A84" s="143">
        <f t="shared" si="0"/>
        <v>20</v>
      </c>
      <c r="B84" s="31" t="s">
        <v>285</v>
      </c>
      <c r="C84" s="29" t="s">
        <v>282</v>
      </c>
      <c r="D84" s="18">
        <f>SUM(D79:D83)</f>
        <v>28553277.389230765</v>
      </c>
      <c r="E84" s="44"/>
      <c r="F84" s="44" t="s">
        <v>33</v>
      </c>
      <c r="G84" s="202">
        <f>IF(I84&gt;0,I84/D84,0)</f>
        <v>1</v>
      </c>
      <c r="H84" s="44"/>
      <c r="I84" s="18">
        <f>SUM(I79:I83)</f>
        <v>28553277.389230765</v>
      </c>
      <c r="J84" s="29"/>
      <c r="K84" s="29"/>
    </row>
    <row r="85" spans="1:14">
      <c r="A85" s="143"/>
      <c r="B85" s="36"/>
      <c r="C85" s="29"/>
      <c r="D85" s="18"/>
      <c r="E85" s="29"/>
      <c r="F85" s="36"/>
      <c r="G85" s="36"/>
      <c r="H85" s="29"/>
      <c r="I85" s="18"/>
      <c r="J85" s="29"/>
      <c r="K85" s="203"/>
    </row>
    <row r="86" spans="1:14">
      <c r="A86" s="143">
        <f>+A84+1</f>
        <v>21</v>
      </c>
      <c r="B86" s="28" t="s">
        <v>571</v>
      </c>
      <c r="C86" s="29"/>
      <c r="D86" s="18"/>
      <c r="E86" s="29"/>
      <c r="F86" s="29"/>
      <c r="G86" s="29"/>
      <c r="H86" s="29"/>
      <c r="I86" s="18"/>
      <c r="J86" s="29"/>
      <c r="K86" s="29"/>
    </row>
    <row r="87" spans="1:14">
      <c r="A87" s="143">
        <f t="shared" si="0"/>
        <v>22</v>
      </c>
      <c r="B87" s="31" t="s">
        <v>105</v>
      </c>
      <c r="C87" s="29" t="s">
        <v>715</v>
      </c>
      <c r="D87" s="214">
        <f>-'4- Rate Base'!E44</f>
        <v>0</v>
      </c>
      <c r="E87" s="37"/>
      <c r="F87" s="37" t="s">
        <v>28</v>
      </c>
      <c r="G87" s="204" t="s">
        <v>133</v>
      </c>
      <c r="H87" s="44"/>
      <c r="I87" s="18">
        <v>0</v>
      </c>
      <c r="J87" s="29"/>
      <c r="K87" s="203"/>
      <c r="N87" s="665"/>
    </row>
    <row r="88" spans="1:14">
      <c r="A88" s="143">
        <f t="shared" si="0"/>
        <v>23</v>
      </c>
      <c r="B88" s="31" t="s">
        <v>106</v>
      </c>
      <c r="C88" s="29" t="s">
        <v>716</v>
      </c>
      <c r="D88" s="556">
        <f>-'4- Rate Base'!F44</f>
        <v>-160808.12602739729</v>
      </c>
      <c r="E88" s="29"/>
      <c r="F88" s="29" t="s">
        <v>34</v>
      </c>
      <c r="G88" s="206">
        <f>+G84</f>
        <v>1</v>
      </c>
      <c r="H88" s="44"/>
      <c r="I88" s="18">
        <f>D88*G88</f>
        <v>-160808.12602739729</v>
      </c>
      <c r="J88" s="29"/>
      <c r="K88" s="203"/>
      <c r="N88" s="665"/>
    </row>
    <row r="89" spans="1:14">
      <c r="A89" s="143">
        <f t="shared" si="0"/>
        <v>24</v>
      </c>
      <c r="B89" s="31" t="s">
        <v>107</v>
      </c>
      <c r="C89" s="29" t="s">
        <v>717</v>
      </c>
      <c r="D89" s="556">
        <f>-'4- Rate Base'!G44</f>
        <v>0</v>
      </c>
      <c r="E89" s="29"/>
      <c r="F89" s="29" t="s">
        <v>34</v>
      </c>
      <c r="G89" s="206">
        <f>+G88</f>
        <v>1</v>
      </c>
      <c r="H89" s="44"/>
      <c r="I89" s="18">
        <f>D89*G89</f>
        <v>0</v>
      </c>
      <c r="J89" s="29"/>
      <c r="K89" s="203"/>
      <c r="N89" s="665"/>
    </row>
    <row r="90" spans="1:14">
      <c r="A90" s="143">
        <f t="shared" si="0"/>
        <v>25</v>
      </c>
      <c r="B90" s="31" t="s">
        <v>112</v>
      </c>
      <c r="C90" s="29" t="s">
        <v>718</v>
      </c>
      <c r="D90" s="556">
        <f>-'4- Rate Base'!H44</f>
        <v>73836.350684931502</v>
      </c>
      <c r="E90" s="29"/>
      <c r="F90" s="29" t="s">
        <v>34</v>
      </c>
      <c r="G90" s="206">
        <f>+G89</f>
        <v>1</v>
      </c>
      <c r="H90" s="44"/>
      <c r="I90" s="18">
        <f>D90*G90</f>
        <v>73836.350684931502</v>
      </c>
      <c r="J90" s="29"/>
      <c r="K90" s="203"/>
      <c r="N90" s="665"/>
    </row>
    <row r="91" spans="1:14">
      <c r="A91" s="143">
        <f t="shared" si="0"/>
        <v>26</v>
      </c>
      <c r="B91" s="36" t="s">
        <v>108</v>
      </c>
      <c r="C91" s="36" t="s">
        <v>576</v>
      </c>
      <c r="D91" s="556">
        <f>-'4- Rate Base'!I44</f>
        <v>0</v>
      </c>
      <c r="E91" s="29"/>
      <c r="F91" s="29" t="s">
        <v>34</v>
      </c>
      <c r="G91" s="206">
        <f>+G89</f>
        <v>1</v>
      </c>
      <c r="H91" s="44"/>
      <c r="I91" s="42">
        <f>D91*G91</f>
        <v>0</v>
      </c>
      <c r="J91" s="29"/>
      <c r="K91" s="203"/>
      <c r="N91" s="665"/>
    </row>
    <row r="92" spans="1:14" s="298" customFormat="1">
      <c r="A92" s="461" t="s">
        <v>491</v>
      </c>
      <c r="B92" s="34" t="s">
        <v>568</v>
      </c>
      <c r="C92" s="34" t="s">
        <v>834</v>
      </c>
      <c r="D92" s="556">
        <f>-'4- Rate Base'!I59</f>
        <v>0</v>
      </c>
      <c r="E92" s="37"/>
      <c r="F92" s="37" t="s">
        <v>93</v>
      </c>
      <c r="G92" s="462">
        <f>G93</f>
        <v>1</v>
      </c>
      <c r="H92" s="215"/>
      <c r="I92" s="52">
        <f>+G92*D92</f>
        <v>0</v>
      </c>
      <c r="J92" s="37"/>
      <c r="K92" s="463"/>
      <c r="N92" s="665"/>
    </row>
    <row r="93" spans="1:14">
      <c r="A93" s="143">
        <f>+A91+1</f>
        <v>27</v>
      </c>
      <c r="B93" s="173" t="s">
        <v>103</v>
      </c>
      <c r="C93" s="211" t="s">
        <v>251</v>
      </c>
      <c r="D93" s="556">
        <f>'4- Rate Base'!E24</f>
        <v>4069606.5307692308</v>
      </c>
      <c r="E93" s="207"/>
      <c r="F93" s="208" t="str">
        <f>+F94</f>
        <v>DA</v>
      </c>
      <c r="G93" s="209">
        <v>1</v>
      </c>
      <c r="H93" s="207"/>
      <c r="I93" s="42">
        <f>+G93*D93</f>
        <v>4069606.5307692308</v>
      </c>
      <c r="K93" s="203"/>
      <c r="N93" s="665"/>
    </row>
    <row r="94" spans="1:14">
      <c r="A94" s="143">
        <f t="shared" si="0"/>
        <v>28</v>
      </c>
      <c r="B94" s="210" t="s">
        <v>121</v>
      </c>
      <c r="C94" s="211" t="s">
        <v>415</v>
      </c>
      <c r="D94" s="556">
        <f>+'4- Rate Base'!C44</f>
        <v>0</v>
      </c>
      <c r="E94" s="208"/>
      <c r="F94" s="208" t="str">
        <f>+F95</f>
        <v>DA</v>
      </c>
      <c r="G94" s="209">
        <v>1</v>
      </c>
      <c r="H94" s="208"/>
      <c r="I94" s="42">
        <f>+G94*D94</f>
        <v>0</v>
      </c>
      <c r="K94" s="203"/>
      <c r="N94" s="665"/>
    </row>
    <row r="95" spans="1:14" ht="13.5" thickBot="1">
      <c r="A95" s="143">
        <f t="shared" si="0"/>
        <v>29</v>
      </c>
      <c r="B95" s="210" t="s">
        <v>122</v>
      </c>
      <c r="C95" s="211" t="s">
        <v>378</v>
      </c>
      <c r="D95" s="226">
        <f>+'4- Rate Base'!D44</f>
        <v>0</v>
      </c>
      <c r="E95" s="207"/>
      <c r="F95" s="207" t="s">
        <v>93</v>
      </c>
      <c r="G95" s="212">
        <v>1</v>
      </c>
      <c r="H95" s="207"/>
      <c r="I95" s="201">
        <f>+G95*D95</f>
        <v>0</v>
      </c>
      <c r="K95" s="203"/>
      <c r="N95" s="665"/>
    </row>
    <row r="96" spans="1:14">
      <c r="A96" s="143">
        <f t="shared" si="0"/>
        <v>30</v>
      </c>
      <c r="B96" s="31" t="s">
        <v>284</v>
      </c>
      <c r="C96" s="29" t="s">
        <v>283</v>
      </c>
      <c r="D96" s="18">
        <f>SUM(D87:D95)</f>
        <v>3982634.755426765</v>
      </c>
      <c r="E96" s="29"/>
      <c r="F96" s="29"/>
      <c r="G96" s="44"/>
      <c r="H96" s="44"/>
      <c r="I96" s="18">
        <f>SUM(I87:I95)</f>
        <v>3982634.755426765</v>
      </c>
      <c r="J96" s="29"/>
      <c r="K96" s="29"/>
    </row>
    <row r="97" spans="1:20">
      <c r="A97" s="143"/>
      <c r="B97" s="36"/>
      <c r="C97" s="29"/>
      <c r="D97" s="18"/>
      <c r="E97" s="29"/>
      <c r="F97" s="29"/>
      <c r="G97" s="203"/>
      <c r="H97" s="29"/>
      <c r="I97" s="18"/>
      <c r="J97" s="29"/>
      <c r="K97" s="203"/>
    </row>
    <row r="98" spans="1:20">
      <c r="A98" s="143">
        <f>+A96+1</f>
        <v>31</v>
      </c>
      <c r="B98" s="28" t="s">
        <v>577</v>
      </c>
      <c r="C98" s="213" t="s">
        <v>379</v>
      </c>
      <c r="D98" s="214">
        <f>+'4- Rate Base'!F24</f>
        <v>0</v>
      </c>
      <c r="E98" s="29"/>
      <c r="F98" s="29" t="s">
        <v>21</v>
      </c>
      <c r="G98" s="27">
        <f>+G72</f>
        <v>1</v>
      </c>
      <c r="H98" s="44"/>
      <c r="I98" s="18">
        <f>+G98*D98</f>
        <v>0</v>
      </c>
      <c r="J98" s="29"/>
      <c r="K98" s="29"/>
    </row>
    <row r="99" spans="1:20">
      <c r="A99" s="143"/>
      <c r="B99" s="31"/>
      <c r="C99" s="29"/>
      <c r="D99" s="18"/>
      <c r="E99" s="29"/>
      <c r="F99" s="29"/>
      <c r="G99" s="27"/>
      <c r="H99" s="44"/>
      <c r="I99" s="18"/>
      <c r="J99" s="29"/>
      <c r="K99" s="29"/>
    </row>
    <row r="100" spans="1:20">
      <c r="A100" s="143">
        <f>+A98+1</f>
        <v>32</v>
      </c>
      <c r="B100" s="31" t="s">
        <v>289</v>
      </c>
      <c r="C100" s="29" t="s">
        <v>129</v>
      </c>
      <c r="D100" s="18"/>
      <c r="E100" s="29"/>
      <c r="F100" s="29"/>
      <c r="G100" s="27"/>
      <c r="H100" s="44"/>
      <c r="I100" s="18"/>
      <c r="J100" s="29"/>
      <c r="K100" s="29"/>
    </row>
    <row r="101" spans="1:20">
      <c r="A101" s="143">
        <f t="shared" si="0"/>
        <v>33</v>
      </c>
      <c r="B101" s="31" t="s">
        <v>134</v>
      </c>
      <c r="C101" s="36" t="s">
        <v>380</v>
      </c>
      <c r="D101" s="214">
        <f>(D134-D131)/8</f>
        <v>703298.35750000016</v>
      </c>
      <c r="E101" s="37"/>
      <c r="F101" s="37"/>
      <c r="G101" s="159"/>
      <c r="H101" s="215"/>
      <c r="I101" s="214">
        <f>(I134-I131)/8</f>
        <v>703298.35750000016</v>
      </c>
      <c r="J101" s="149"/>
      <c r="K101" s="203"/>
    </row>
    <row r="102" spans="1:20">
      <c r="A102" s="143">
        <f t="shared" si="0"/>
        <v>34</v>
      </c>
      <c r="B102" s="31" t="s">
        <v>203</v>
      </c>
      <c r="C102" s="213" t="s">
        <v>418</v>
      </c>
      <c r="D102" s="214">
        <f>+'4- Rate Base'!G24</f>
        <v>0</v>
      </c>
      <c r="E102" s="29"/>
      <c r="F102" s="29" t="s">
        <v>21</v>
      </c>
      <c r="G102" s="27">
        <f>+G119</f>
        <v>1</v>
      </c>
      <c r="H102" s="44"/>
      <c r="I102" s="18">
        <f>+G102*D102</f>
        <v>0</v>
      </c>
      <c r="J102" s="29" t="s">
        <v>8</v>
      </c>
      <c r="K102" s="203"/>
    </row>
    <row r="103" spans="1:20" ht="13.5" thickBot="1">
      <c r="A103" s="143">
        <f t="shared" si="0"/>
        <v>35</v>
      </c>
      <c r="B103" s="31" t="s">
        <v>109</v>
      </c>
      <c r="C103" s="44" t="s">
        <v>381</v>
      </c>
      <c r="D103" s="226">
        <f>+'4- Rate Base'!H24</f>
        <v>1290.72</v>
      </c>
      <c r="E103" s="29"/>
      <c r="F103" s="29" t="s">
        <v>35</v>
      </c>
      <c r="G103" s="27">
        <f>+G68</f>
        <v>1</v>
      </c>
      <c r="H103" s="44"/>
      <c r="I103" s="201">
        <f>+G103*D103</f>
        <v>1290.72</v>
      </c>
      <c r="J103" s="29"/>
      <c r="K103" s="203"/>
    </row>
    <row r="104" spans="1:20">
      <c r="A104" s="143">
        <f t="shared" si="0"/>
        <v>36</v>
      </c>
      <c r="B104" s="31" t="s">
        <v>288</v>
      </c>
      <c r="C104" s="149" t="s">
        <v>557</v>
      </c>
      <c r="D104" s="18">
        <f>SUM(D101:D103)</f>
        <v>704589.07750000013</v>
      </c>
      <c r="E104" s="149"/>
      <c r="F104" s="149"/>
      <c r="G104" s="216"/>
      <c r="H104" s="216"/>
      <c r="I104" s="18">
        <f>I101+I102+I103</f>
        <v>704589.07750000013</v>
      </c>
      <c r="J104" s="149"/>
      <c r="K104" s="149"/>
    </row>
    <row r="105" spans="1:20" ht="13.5" thickBot="1">
      <c r="A105" s="143"/>
      <c r="B105" s="36"/>
      <c r="C105" s="29"/>
      <c r="D105" s="201"/>
      <c r="E105" s="29"/>
      <c r="F105" s="29"/>
      <c r="G105" s="29"/>
      <c r="H105" s="29"/>
      <c r="I105" s="201"/>
      <c r="J105" s="29"/>
      <c r="K105" s="29"/>
      <c r="T105" s="741"/>
    </row>
    <row r="106" spans="1:20" ht="13.5" thickBot="1">
      <c r="A106" s="143">
        <f>+A104+1</f>
        <v>37</v>
      </c>
      <c r="B106" s="31" t="s">
        <v>291</v>
      </c>
      <c r="C106" s="29" t="s">
        <v>290</v>
      </c>
      <c r="D106" s="217">
        <f>+D104+D98+D96+D84</f>
        <v>33240501.22215753</v>
      </c>
      <c r="E106" s="44"/>
      <c r="F106" s="44"/>
      <c r="G106" s="218"/>
      <c r="H106" s="44"/>
      <c r="I106" s="217">
        <f>+I104+I98+I96+I84</f>
        <v>33240501.22215753</v>
      </c>
      <c r="J106" s="29"/>
      <c r="K106" s="203"/>
    </row>
    <row r="107" spans="1:20" ht="13.5" thickTop="1">
      <c r="A107" s="143"/>
      <c r="B107" s="31"/>
      <c r="C107" s="29"/>
      <c r="D107" s="219"/>
      <c r="E107" s="44"/>
      <c r="F107" s="44"/>
      <c r="G107" s="218"/>
      <c r="H107" s="44"/>
      <c r="I107" s="219"/>
      <c r="J107" s="29"/>
      <c r="K107" s="203"/>
    </row>
    <row r="108" spans="1:20">
      <c r="A108" s="143"/>
      <c r="B108" s="31"/>
      <c r="C108" s="29"/>
      <c r="D108" s="219"/>
      <c r="E108" s="44"/>
      <c r="F108" s="44"/>
      <c r="G108" s="218"/>
      <c r="H108" s="44"/>
      <c r="I108" s="219"/>
      <c r="J108" s="29"/>
      <c r="K108" s="203"/>
    </row>
    <row r="109" spans="1:20">
      <c r="A109" s="143"/>
      <c r="B109" s="31"/>
      <c r="C109" s="29"/>
      <c r="D109" s="29"/>
      <c r="E109" s="29"/>
      <c r="F109" s="29"/>
      <c r="G109" s="29"/>
      <c r="H109" s="29"/>
      <c r="I109" s="29"/>
      <c r="J109" s="29"/>
      <c r="K109" s="220" t="s">
        <v>135</v>
      </c>
    </row>
    <row r="110" spans="1:20">
      <c r="A110" s="143"/>
      <c r="B110" s="31"/>
      <c r="C110" s="29"/>
      <c r="D110" s="29"/>
      <c r="E110" s="29"/>
      <c r="F110" s="29"/>
      <c r="G110" s="29"/>
      <c r="H110" s="29"/>
      <c r="I110" s="29"/>
      <c r="J110" s="29"/>
      <c r="K110" s="220"/>
    </row>
    <row r="111" spans="1:20">
      <c r="A111" s="143"/>
      <c r="B111" s="31" t="s">
        <v>7</v>
      </c>
      <c r="C111" s="29"/>
      <c r="D111" s="32" t="s">
        <v>89</v>
      </c>
      <c r="E111" s="29"/>
      <c r="F111" s="29"/>
      <c r="G111" s="29"/>
      <c r="H111" s="29"/>
      <c r="I111" s="141"/>
      <c r="J111" s="29"/>
      <c r="K111" s="220" t="str">
        <f>K3</f>
        <v>For  the 12 months ended 12/31/2024</v>
      </c>
    </row>
    <row r="112" spans="1:20">
      <c r="A112" s="143"/>
      <c r="B112" s="31"/>
      <c r="C112" s="29"/>
      <c r="D112" s="32" t="s">
        <v>118</v>
      </c>
      <c r="E112" s="29"/>
      <c r="F112" s="29"/>
      <c r="G112" s="29"/>
      <c r="H112" s="29"/>
      <c r="I112" s="29"/>
      <c r="J112" s="29"/>
      <c r="K112" s="29"/>
    </row>
    <row r="113" spans="1:11">
      <c r="A113" s="143"/>
      <c r="B113" s="36"/>
      <c r="C113" s="29"/>
      <c r="D113" s="651" t="str">
        <f>D5</f>
        <v>NextEra Energy Transmission MidAtlantic, Inc.</v>
      </c>
      <c r="E113" s="29"/>
      <c r="F113" s="29"/>
      <c r="G113" s="29"/>
      <c r="H113" s="29"/>
      <c r="I113" s="29"/>
      <c r="J113" s="29"/>
      <c r="K113" s="29"/>
    </row>
    <row r="114" spans="1:11">
      <c r="A114" s="755"/>
      <c r="B114" s="755"/>
      <c r="C114" s="755"/>
      <c r="D114" s="755"/>
      <c r="E114" s="755"/>
      <c r="F114" s="755"/>
      <c r="G114" s="755"/>
      <c r="H114" s="755"/>
      <c r="I114" s="755"/>
      <c r="J114" s="755"/>
      <c r="K114" s="755"/>
    </row>
    <row r="115" spans="1:11">
      <c r="A115" s="143"/>
      <c r="B115" s="153" t="s">
        <v>9</v>
      </c>
      <c r="C115" s="153" t="s">
        <v>10</v>
      </c>
      <c r="D115" s="153" t="s">
        <v>11</v>
      </c>
      <c r="E115" s="29" t="s">
        <v>8</v>
      </c>
      <c r="F115" s="29"/>
      <c r="G115" s="152" t="s">
        <v>12</v>
      </c>
      <c r="H115" s="29"/>
      <c r="I115" s="152" t="s">
        <v>13</v>
      </c>
      <c r="J115" s="29"/>
      <c r="K115" s="29"/>
    </row>
    <row r="116" spans="1:11">
      <c r="A116" s="143" t="s">
        <v>14</v>
      </c>
      <c r="B116" s="31"/>
      <c r="C116" s="193"/>
      <c r="D116" s="29"/>
      <c r="E116" s="29"/>
      <c r="F116" s="29"/>
      <c r="G116" s="143"/>
      <c r="H116" s="29"/>
      <c r="I116" s="194" t="s">
        <v>23</v>
      </c>
      <c r="J116" s="29"/>
      <c r="K116" s="194"/>
    </row>
    <row r="117" spans="1:11" ht="13.5" thickBot="1">
      <c r="A117" s="33" t="s">
        <v>16</v>
      </c>
      <c r="B117" s="31"/>
      <c r="C117" s="195" t="s">
        <v>250</v>
      </c>
      <c r="D117" s="194" t="s">
        <v>25</v>
      </c>
      <c r="E117" s="196"/>
      <c r="F117" s="194" t="s">
        <v>26</v>
      </c>
      <c r="G117" s="36"/>
      <c r="H117" s="196"/>
      <c r="I117" s="143" t="s">
        <v>27</v>
      </c>
      <c r="J117" s="29"/>
      <c r="K117" s="194"/>
    </row>
    <row r="118" spans="1:11">
      <c r="A118" s="143"/>
      <c r="B118" s="31" t="s">
        <v>6</v>
      </c>
      <c r="C118" s="29"/>
      <c r="D118" s="29"/>
      <c r="E118" s="29"/>
      <c r="F118" s="29"/>
      <c r="G118" s="29"/>
      <c r="H118" s="29"/>
      <c r="I118" s="29"/>
      <c r="J118" s="29"/>
      <c r="K118" s="29"/>
    </row>
    <row r="119" spans="1:11">
      <c r="A119" s="143">
        <v>1</v>
      </c>
      <c r="B119" s="31" t="s">
        <v>36</v>
      </c>
      <c r="C119" s="29" t="s">
        <v>384</v>
      </c>
      <c r="D119" s="214">
        <f>'5-P3 Support'!C24</f>
        <v>2416860.7800000007</v>
      </c>
      <c r="E119" s="29"/>
      <c r="F119" s="29" t="s">
        <v>21</v>
      </c>
      <c r="G119" s="27">
        <f>+I191</f>
        <v>1</v>
      </c>
      <c r="H119" s="44"/>
      <c r="I119" s="18">
        <f t="shared" ref="I119:I129" si="1">+G119*D119</f>
        <v>2416860.7800000007</v>
      </c>
      <c r="J119" s="149"/>
      <c r="K119" s="29"/>
    </row>
    <row r="120" spans="1:11">
      <c r="A120" s="167">
        <f>+A119+1</f>
        <v>2</v>
      </c>
      <c r="B120" s="221" t="s">
        <v>114</v>
      </c>
      <c r="C120" s="29" t="s">
        <v>385</v>
      </c>
      <c r="D120" s="214">
        <f>'5-P3 Support'!D24</f>
        <v>0</v>
      </c>
      <c r="E120" s="211"/>
      <c r="F120" s="211" t="str">
        <f>+F119</f>
        <v>TP</v>
      </c>
      <c r="G120" s="159">
        <f>+G119</f>
        <v>1</v>
      </c>
      <c r="H120" s="211"/>
      <c r="I120" s="214">
        <f>+G120*D120</f>
        <v>0</v>
      </c>
      <c r="K120" s="29"/>
    </row>
    <row r="121" spans="1:11">
      <c r="A121" s="167">
        <f t="shared" ref="A121:A167" si="2">+A120+1</f>
        <v>3</v>
      </c>
      <c r="B121" s="40" t="s">
        <v>37</v>
      </c>
      <c r="C121" s="29" t="s">
        <v>386</v>
      </c>
      <c r="D121" s="214">
        <f>'5-P3 Support'!E24</f>
        <v>0</v>
      </c>
      <c r="E121" s="29"/>
      <c r="F121" s="29" t="str">
        <f>+F120</f>
        <v>TP</v>
      </c>
      <c r="G121" s="27">
        <f>+G120</f>
        <v>1</v>
      </c>
      <c r="H121" s="44"/>
      <c r="I121" s="18">
        <f t="shared" si="1"/>
        <v>0</v>
      </c>
      <c r="J121" s="149"/>
      <c r="K121" s="29"/>
    </row>
    <row r="122" spans="1:11">
      <c r="A122" s="167">
        <f t="shared" si="2"/>
        <v>4</v>
      </c>
      <c r="B122" s="31" t="s">
        <v>38</v>
      </c>
      <c r="C122" s="29" t="s">
        <v>387</v>
      </c>
      <c r="D122" s="214">
        <f>'5-P3 Support'!F24</f>
        <v>3209526.08</v>
      </c>
      <c r="E122" s="29"/>
      <c r="F122" s="29" t="s">
        <v>30</v>
      </c>
      <c r="G122" s="27">
        <f>+G74</f>
        <v>1</v>
      </c>
      <c r="H122" s="44"/>
      <c r="I122" s="18">
        <f t="shared" si="1"/>
        <v>3209526.08</v>
      </c>
      <c r="J122" s="29"/>
      <c r="K122" s="29" t="s">
        <v>8</v>
      </c>
    </row>
    <row r="123" spans="1:11">
      <c r="A123" s="167">
        <f t="shared" si="2"/>
        <v>5</v>
      </c>
      <c r="B123" s="31" t="s">
        <v>136</v>
      </c>
      <c r="C123" s="29" t="s">
        <v>349</v>
      </c>
      <c r="D123" s="214">
        <f>'5-P3 Support'!G24</f>
        <v>0</v>
      </c>
      <c r="E123" s="29"/>
      <c r="F123" s="29" t="s">
        <v>30</v>
      </c>
      <c r="G123" s="27">
        <f>+G122</f>
        <v>1</v>
      </c>
      <c r="H123" s="44"/>
      <c r="I123" s="18">
        <f t="shared" si="1"/>
        <v>0</v>
      </c>
      <c r="J123" s="29"/>
      <c r="K123" s="29"/>
    </row>
    <row r="124" spans="1:11">
      <c r="A124" s="167">
        <f t="shared" si="2"/>
        <v>6</v>
      </c>
      <c r="B124" s="40" t="s">
        <v>272</v>
      </c>
      <c r="C124" s="37" t="s">
        <v>382</v>
      </c>
      <c r="D124" s="214">
        <f>'5-P3 Support'!H24</f>
        <v>0</v>
      </c>
      <c r="E124" s="29"/>
      <c r="F124" s="29" t="s">
        <v>30</v>
      </c>
      <c r="G124" s="27">
        <f>+G123</f>
        <v>1</v>
      </c>
      <c r="H124" s="44"/>
      <c r="I124" s="18">
        <f t="shared" si="1"/>
        <v>0</v>
      </c>
      <c r="J124" s="29"/>
      <c r="K124" s="29"/>
    </row>
    <row r="125" spans="1:11" s="14" customFormat="1">
      <c r="A125" s="167" t="s">
        <v>258</v>
      </c>
      <c r="B125" s="40" t="s">
        <v>259</v>
      </c>
      <c r="C125" s="37" t="s">
        <v>493</v>
      </c>
      <c r="D125" s="229">
        <f>+'7 - PBOP'!E16</f>
        <v>0</v>
      </c>
      <c r="E125" s="125"/>
      <c r="F125" s="29" t="s">
        <v>30</v>
      </c>
      <c r="G125" s="27">
        <f>+G124</f>
        <v>1</v>
      </c>
      <c r="H125" s="44"/>
      <c r="I125" s="18">
        <f>+G125*D125</f>
        <v>0</v>
      </c>
      <c r="J125" s="125"/>
      <c r="K125" s="125"/>
    </row>
    <row r="126" spans="1:11">
      <c r="A126" s="167">
        <f>+A124+1</f>
        <v>7</v>
      </c>
      <c r="B126" s="40" t="s">
        <v>271</v>
      </c>
      <c r="C126" s="37" t="s">
        <v>472</v>
      </c>
      <c r="D126" s="214">
        <f>'5-P3 Support'!I24</f>
        <v>0</v>
      </c>
      <c r="E126" s="29"/>
      <c r="F126" s="222" t="s">
        <v>21</v>
      </c>
      <c r="G126" s="159">
        <f>+G119</f>
        <v>1</v>
      </c>
      <c r="H126" s="44"/>
      <c r="I126" s="18">
        <f t="shared" si="1"/>
        <v>0</v>
      </c>
      <c r="J126" s="29"/>
      <c r="K126" s="29"/>
    </row>
    <row r="127" spans="1:11" s="14" customFormat="1">
      <c r="A127" s="167" t="s">
        <v>260</v>
      </c>
      <c r="B127" s="40" t="s">
        <v>261</v>
      </c>
      <c r="C127" s="37" t="s">
        <v>494</v>
      </c>
      <c r="D127" s="229">
        <f>+'7 - PBOP'!E13</f>
        <v>0</v>
      </c>
      <c r="E127" s="125"/>
      <c r="F127" s="29" t="s">
        <v>30</v>
      </c>
      <c r="G127" s="27">
        <f>+G125</f>
        <v>1</v>
      </c>
      <c r="H127" s="44"/>
      <c r="I127" s="18">
        <f>+G127*D127</f>
        <v>0</v>
      </c>
      <c r="J127" s="125"/>
      <c r="K127" s="125"/>
    </row>
    <row r="128" spans="1:11">
      <c r="A128" s="167">
        <f>+A126+1</f>
        <v>8</v>
      </c>
      <c r="B128" s="31" t="s">
        <v>369</v>
      </c>
      <c r="C128" s="29" t="s">
        <v>131</v>
      </c>
      <c r="D128" s="586">
        <v>0</v>
      </c>
      <c r="E128" s="29"/>
      <c r="F128" s="29" t="s">
        <v>132</v>
      </c>
      <c r="G128" s="27">
        <f>+G75</f>
        <v>1</v>
      </c>
      <c r="H128" s="44"/>
      <c r="I128" s="18">
        <f t="shared" si="1"/>
        <v>0</v>
      </c>
      <c r="J128" s="29"/>
      <c r="K128" s="29"/>
    </row>
    <row r="129" spans="1:11">
      <c r="A129" s="167">
        <f t="shared" si="2"/>
        <v>9</v>
      </c>
      <c r="B129" s="31" t="s">
        <v>39</v>
      </c>
      <c r="C129" s="29" t="s">
        <v>473</v>
      </c>
      <c r="D129" s="556">
        <f>'5-P3 Support'!J24</f>
        <v>0</v>
      </c>
      <c r="E129" s="29"/>
      <c r="F129" s="29" t="str">
        <f>+F131</f>
        <v>DA</v>
      </c>
      <c r="G129" s="223">
        <v>1</v>
      </c>
      <c r="H129" s="44"/>
      <c r="I129" s="42">
        <f t="shared" si="1"/>
        <v>0</v>
      </c>
      <c r="J129" s="29"/>
      <c r="K129" s="29"/>
    </row>
    <row r="130" spans="1:11">
      <c r="A130" s="167">
        <f t="shared" si="2"/>
        <v>10</v>
      </c>
      <c r="B130" s="221" t="s">
        <v>115</v>
      </c>
      <c r="C130" s="211"/>
      <c r="D130" s="52"/>
      <c r="E130" s="211"/>
      <c r="F130" s="211"/>
      <c r="G130" s="224"/>
      <c r="H130" s="211"/>
      <c r="I130" s="52"/>
      <c r="K130" s="29"/>
    </row>
    <row r="131" spans="1:11">
      <c r="A131" s="167">
        <f t="shared" si="2"/>
        <v>11</v>
      </c>
      <c r="B131" s="221" t="s">
        <v>117</v>
      </c>
      <c r="C131" s="211" t="s">
        <v>474</v>
      </c>
      <c r="D131" s="556">
        <f>'5-P3 Support'!K24</f>
        <v>0</v>
      </c>
      <c r="E131" s="208"/>
      <c r="F131" s="208" t="s">
        <v>93</v>
      </c>
      <c r="G131" s="225">
        <v>1</v>
      </c>
      <c r="H131" s="208"/>
      <c r="I131" s="52">
        <f>+G131*D131</f>
        <v>0</v>
      </c>
      <c r="K131" s="29"/>
    </row>
    <row r="132" spans="1:11">
      <c r="A132" s="167">
        <f t="shared" si="2"/>
        <v>12</v>
      </c>
      <c r="B132" s="221" t="s">
        <v>495</v>
      </c>
      <c r="C132" s="29" t="s">
        <v>475</v>
      </c>
      <c r="D132" s="556">
        <f>'5-P3 Support'!L24</f>
        <v>0</v>
      </c>
      <c r="E132" s="208"/>
      <c r="F132" s="208" t="s">
        <v>21</v>
      </c>
      <c r="G132" s="225">
        <f>+G119</f>
        <v>1</v>
      </c>
      <c r="H132" s="208"/>
      <c r="I132" s="52">
        <f>+G132*D132</f>
        <v>0</v>
      </c>
      <c r="K132" s="29"/>
    </row>
    <row r="133" spans="1:11" ht="13.5" thickBot="1">
      <c r="A133" s="167">
        <f t="shared" si="2"/>
        <v>13</v>
      </c>
      <c r="B133" s="221" t="s">
        <v>116</v>
      </c>
      <c r="C133" s="211" t="s">
        <v>578</v>
      </c>
      <c r="D133" s="226">
        <f>+D131+D132</f>
        <v>0</v>
      </c>
      <c r="E133" s="208"/>
      <c r="F133" s="208"/>
      <c r="G133" s="225"/>
      <c r="H133" s="208"/>
      <c r="I133" s="226"/>
      <c r="K133" s="29"/>
    </row>
    <row r="134" spans="1:11">
      <c r="A134" s="167">
        <f t="shared" si="2"/>
        <v>14</v>
      </c>
      <c r="B134" s="227" t="s">
        <v>292</v>
      </c>
      <c r="C134" s="126" t="s">
        <v>383</v>
      </c>
      <c r="D134" s="18">
        <f>+D119-D121-D120+D122-D123-D124-D125+D126+D127+D128+D129+D133</f>
        <v>5626386.8600000013</v>
      </c>
      <c r="E134" s="18"/>
      <c r="F134" s="18"/>
      <c r="G134" s="18"/>
      <c r="H134" s="18"/>
      <c r="I134" s="18">
        <f>+I119-I121-I120+I122-I123-I124-I125+I126+I127+I128+I129+I133</f>
        <v>5626386.8600000013</v>
      </c>
      <c r="J134" s="29"/>
      <c r="K134" s="29"/>
    </row>
    <row r="135" spans="1:11">
      <c r="A135" s="167"/>
      <c r="B135" s="36"/>
      <c r="C135" s="29"/>
      <c r="D135" s="18"/>
      <c r="E135" s="18"/>
      <c r="F135" s="18"/>
      <c r="G135" s="18"/>
      <c r="H135" s="18"/>
      <c r="I135" s="18"/>
      <c r="J135" s="29"/>
      <c r="K135" s="29"/>
    </row>
    <row r="136" spans="1:11">
      <c r="A136" s="167">
        <f>+A134+1</f>
        <v>15</v>
      </c>
      <c r="B136" s="31" t="s">
        <v>477</v>
      </c>
      <c r="C136" s="29"/>
      <c r="D136" s="18"/>
      <c r="E136" s="18"/>
      <c r="F136" s="18"/>
      <c r="G136" s="18"/>
      <c r="H136" s="18"/>
      <c r="I136" s="18"/>
      <c r="J136" s="29"/>
      <c r="K136" s="29"/>
    </row>
    <row r="137" spans="1:11">
      <c r="A137" s="167">
        <f t="shared" si="2"/>
        <v>16</v>
      </c>
      <c r="B137" s="31" t="s">
        <v>36</v>
      </c>
      <c r="C137" s="213" t="s">
        <v>579</v>
      </c>
      <c r="D137" s="214">
        <f>'5-P3 Support'!M24</f>
        <v>801229.89999999991</v>
      </c>
      <c r="E137" s="18"/>
      <c r="F137" s="18" t="s">
        <v>21</v>
      </c>
      <c r="G137" s="18">
        <f>+G98</f>
        <v>1</v>
      </c>
      <c r="H137" s="18"/>
      <c r="I137" s="18">
        <f>+G137*D137</f>
        <v>801229.89999999991</v>
      </c>
      <c r="J137" s="29"/>
      <c r="K137" s="203"/>
    </row>
    <row r="138" spans="1:11">
      <c r="A138" s="167">
        <f t="shared" si="2"/>
        <v>17</v>
      </c>
      <c r="B138" s="228" t="s">
        <v>104</v>
      </c>
      <c r="C138" s="213" t="s">
        <v>581</v>
      </c>
      <c r="D138" s="214">
        <f>'5-P3 Support'!C45</f>
        <v>49.3</v>
      </c>
      <c r="E138" s="18"/>
      <c r="F138" s="18" t="s">
        <v>30</v>
      </c>
      <c r="G138" s="18">
        <f>+G122</f>
        <v>1</v>
      </c>
      <c r="H138" s="18"/>
      <c r="I138" s="18">
        <f>+G138*D138</f>
        <v>49.3</v>
      </c>
      <c r="J138" s="29"/>
      <c r="K138" s="203"/>
    </row>
    <row r="139" spans="1:11">
      <c r="A139" s="167">
        <f t="shared" si="2"/>
        <v>18</v>
      </c>
      <c r="B139" s="31" t="s">
        <v>369</v>
      </c>
      <c r="C139" s="213" t="s">
        <v>580</v>
      </c>
      <c r="D139" s="205">
        <v>0</v>
      </c>
      <c r="E139" s="42"/>
      <c r="F139" s="42" t="s">
        <v>132</v>
      </c>
      <c r="G139" s="42">
        <f>+G128</f>
        <v>1</v>
      </c>
      <c r="H139" s="42"/>
      <c r="I139" s="42">
        <f>+G139*D139</f>
        <v>0</v>
      </c>
      <c r="J139" s="29"/>
      <c r="K139" s="203"/>
    </row>
    <row r="140" spans="1:11" ht="13.5" thickBot="1">
      <c r="A140" s="167">
        <f t="shared" si="2"/>
        <v>19</v>
      </c>
      <c r="B140" s="221" t="s">
        <v>110</v>
      </c>
      <c r="C140" s="37" t="s">
        <v>388</v>
      </c>
      <c r="D140" s="226">
        <f>'5-P3 Support'!D45</f>
        <v>0</v>
      </c>
      <c r="E140" s="18"/>
      <c r="F140" s="18" t="s">
        <v>93</v>
      </c>
      <c r="G140" s="223">
        <v>1</v>
      </c>
      <c r="H140" s="18"/>
      <c r="I140" s="201">
        <f>+G140*D140</f>
        <v>0</v>
      </c>
      <c r="J140" s="29"/>
      <c r="K140" s="203"/>
    </row>
    <row r="141" spans="1:11">
      <c r="A141" s="167">
        <f t="shared" si="2"/>
        <v>20</v>
      </c>
      <c r="B141" s="31" t="s">
        <v>274</v>
      </c>
      <c r="C141" s="29" t="s">
        <v>273</v>
      </c>
      <c r="D141" s="18">
        <f>SUM(D137:D140)</f>
        <v>801279.2</v>
      </c>
      <c r="E141" s="18"/>
      <c r="F141" s="18"/>
      <c r="G141" s="18"/>
      <c r="H141" s="18"/>
      <c r="I141" s="18">
        <f>SUM(I137:I140)</f>
        <v>801279.2</v>
      </c>
      <c r="J141" s="29"/>
      <c r="K141" s="29"/>
    </row>
    <row r="142" spans="1:11">
      <c r="A142" s="167"/>
      <c r="B142" s="31"/>
      <c r="C142" s="29"/>
      <c r="D142" s="18"/>
      <c r="E142" s="18"/>
      <c r="F142" s="18"/>
      <c r="G142" s="18"/>
      <c r="H142" s="18"/>
      <c r="I142" s="18"/>
      <c r="J142" s="29"/>
      <c r="K142" s="29"/>
    </row>
    <row r="143" spans="1:11">
      <c r="A143" s="167">
        <f>+A141+1</f>
        <v>21</v>
      </c>
      <c r="B143" s="31" t="s">
        <v>275</v>
      </c>
      <c r="C143" s="34" t="s">
        <v>198</v>
      </c>
      <c r="D143" s="18"/>
      <c r="E143" s="18"/>
      <c r="F143" s="18"/>
      <c r="G143" s="18"/>
      <c r="H143" s="18"/>
      <c r="I143" s="18"/>
      <c r="J143" s="29"/>
      <c r="K143" s="29"/>
    </row>
    <row r="144" spans="1:11">
      <c r="A144" s="167">
        <f t="shared" si="2"/>
        <v>22</v>
      </c>
      <c r="B144" s="31" t="s">
        <v>40</v>
      </c>
      <c r="C144" s="36"/>
      <c r="D144" s="18"/>
      <c r="E144" s="18"/>
      <c r="F144" s="18"/>
      <c r="G144" s="18"/>
      <c r="H144" s="18"/>
      <c r="I144" s="18"/>
      <c r="J144" s="29"/>
      <c r="K144" s="203"/>
    </row>
    <row r="145" spans="1:12">
      <c r="A145" s="167">
        <f t="shared" si="2"/>
        <v>23</v>
      </c>
      <c r="B145" s="31" t="s">
        <v>41</v>
      </c>
      <c r="C145" s="29" t="s">
        <v>389</v>
      </c>
      <c r="D145" s="214">
        <f>'5-P3 Support'!E45</f>
        <v>0</v>
      </c>
      <c r="E145" s="18"/>
      <c r="F145" s="18" t="s">
        <v>30</v>
      </c>
      <c r="G145" s="18">
        <f>+G138</f>
        <v>1</v>
      </c>
      <c r="H145" s="18"/>
      <c r="I145" s="18">
        <f>+G145*D145</f>
        <v>0</v>
      </c>
      <c r="J145" s="29"/>
      <c r="K145" s="203"/>
    </row>
    <row r="146" spans="1:12">
      <c r="A146" s="167">
        <f t="shared" si="2"/>
        <v>24</v>
      </c>
      <c r="B146" s="31" t="s">
        <v>42</v>
      </c>
      <c r="C146" s="29" t="s">
        <v>390</v>
      </c>
      <c r="D146" s="214">
        <f>'5-P3 Support'!F45</f>
        <v>0</v>
      </c>
      <c r="E146" s="18"/>
      <c r="F146" s="18" t="s">
        <v>30</v>
      </c>
      <c r="G146" s="18">
        <f>+G145</f>
        <v>1</v>
      </c>
      <c r="H146" s="18"/>
      <c r="I146" s="18">
        <f>+G146*D146</f>
        <v>0</v>
      </c>
      <c r="J146" s="29"/>
      <c r="K146" s="203"/>
    </row>
    <row r="147" spans="1:12">
      <c r="A147" s="167">
        <f t="shared" si="2"/>
        <v>25</v>
      </c>
      <c r="B147" s="31" t="s">
        <v>43</v>
      </c>
      <c r="C147" s="29" t="s">
        <v>8</v>
      </c>
      <c r="D147" s="18"/>
      <c r="E147" s="18"/>
      <c r="F147" s="18"/>
      <c r="G147" s="18"/>
      <c r="H147" s="18"/>
      <c r="I147" s="18"/>
      <c r="J147" s="29"/>
      <c r="K147" s="203"/>
    </row>
    <row r="148" spans="1:12">
      <c r="A148" s="167">
        <f t="shared" si="2"/>
        <v>26</v>
      </c>
      <c r="B148" s="31" t="s">
        <v>44</v>
      </c>
      <c r="C148" s="29" t="s">
        <v>391</v>
      </c>
      <c r="D148" s="214">
        <f>'5-P3 Support'!G45</f>
        <v>0</v>
      </c>
      <c r="E148" s="18"/>
      <c r="F148" s="18" t="s">
        <v>35</v>
      </c>
      <c r="G148" s="18">
        <f>+G68</f>
        <v>1</v>
      </c>
      <c r="H148" s="18"/>
      <c r="I148" s="18">
        <f>+G148*D148</f>
        <v>0</v>
      </c>
      <c r="J148" s="29"/>
      <c r="K148" s="203"/>
    </row>
    <row r="149" spans="1:12">
      <c r="A149" s="167">
        <f t="shared" si="2"/>
        <v>27</v>
      </c>
      <c r="B149" s="31" t="s">
        <v>45</v>
      </c>
      <c r="C149" s="29" t="s">
        <v>392</v>
      </c>
      <c r="D149" s="214">
        <f>'5-P3 Support'!H45</f>
        <v>0</v>
      </c>
      <c r="E149" s="18"/>
      <c r="F149" s="214" t="s">
        <v>28</v>
      </c>
      <c r="G149" s="229" t="s">
        <v>133</v>
      </c>
      <c r="H149" s="18"/>
      <c r="I149" s="18">
        <v>0</v>
      </c>
      <c r="J149" s="29"/>
      <c r="K149" s="203"/>
    </row>
    <row r="150" spans="1:12">
      <c r="A150" s="167">
        <f t="shared" si="2"/>
        <v>28</v>
      </c>
      <c r="B150" s="31" t="s">
        <v>46</v>
      </c>
      <c r="C150" s="29" t="s">
        <v>393</v>
      </c>
      <c r="D150" s="214">
        <f>'5-P3 Support'!I45</f>
        <v>0</v>
      </c>
      <c r="E150" s="18"/>
      <c r="F150" s="18" t="s">
        <v>35</v>
      </c>
      <c r="G150" s="18">
        <f>+G148</f>
        <v>1</v>
      </c>
      <c r="H150" s="18"/>
      <c r="I150" s="18">
        <f>+G150*D150</f>
        <v>0</v>
      </c>
      <c r="J150" s="29"/>
      <c r="K150" s="203"/>
    </row>
    <row r="151" spans="1:12" ht="13.5" thickBot="1">
      <c r="A151" s="167">
        <f t="shared" si="2"/>
        <v>29</v>
      </c>
      <c r="B151" s="31" t="s">
        <v>47</v>
      </c>
      <c r="C151" s="29" t="s">
        <v>658</v>
      </c>
      <c r="D151" s="226">
        <f>'5-P3 Support'!J45</f>
        <v>0</v>
      </c>
      <c r="E151" s="18"/>
      <c r="F151" s="18" t="s">
        <v>35</v>
      </c>
      <c r="G151" s="18">
        <f>+G148</f>
        <v>1</v>
      </c>
      <c r="H151" s="18"/>
      <c r="I151" s="201">
        <f>+G151*D151</f>
        <v>0</v>
      </c>
      <c r="J151" s="29"/>
      <c r="K151" s="203"/>
    </row>
    <row r="152" spans="1:12">
      <c r="A152" s="167">
        <f t="shared" si="2"/>
        <v>30</v>
      </c>
      <c r="B152" s="31" t="s">
        <v>277</v>
      </c>
      <c r="C152" s="29" t="s">
        <v>276</v>
      </c>
      <c r="D152" s="18">
        <f>SUM(D145:D151)</f>
        <v>0</v>
      </c>
      <c r="E152" s="18"/>
      <c r="F152" s="18"/>
      <c r="G152" s="18"/>
      <c r="H152" s="18"/>
      <c r="I152" s="18">
        <f>SUM(I145:I151)</f>
        <v>0</v>
      </c>
      <c r="J152" s="29"/>
      <c r="K152" s="29"/>
    </row>
    <row r="153" spans="1:12">
      <c r="A153" s="167"/>
      <c r="B153" s="31"/>
      <c r="C153" s="29"/>
      <c r="D153" s="29"/>
      <c r="E153" s="29"/>
      <c r="F153" s="29"/>
      <c r="G153" s="163"/>
      <c r="H153" s="29"/>
      <c r="I153" s="29"/>
      <c r="J153" s="29"/>
      <c r="L153" s="18"/>
    </row>
    <row r="154" spans="1:12">
      <c r="A154" s="167">
        <f>+A152+1</f>
        <v>31</v>
      </c>
      <c r="B154" s="31" t="s">
        <v>48</v>
      </c>
      <c r="C154" s="37" t="str">
        <f>"(Note "&amp;A$251&amp;")"</f>
        <v>(Note G)</v>
      </c>
      <c r="D154" s="29"/>
      <c r="E154" s="29"/>
      <c r="F154" s="36"/>
      <c r="G154" s="38"/>
      <c r="H154" s="29"/>
      <c r="I154" s="36"/>
      <c r="J154" s="29"/>
      <c r="L154" s="18"/>
    </row>
    <row r="155" spans="1:12">
      <c r="A155" s="167">
        <f t="shared" si="2"/>
        <v>32</v>
      </c>
      <c r="B155" s="39" t="s">
        <v>682</v>
      </c>
      <c r="C155" s="29" t="s">
        <v>317</v>
      </c>
      <c r="D155" s="677">
        <f>IF(D252&gt;0,1-(((1-D253)*(1-D252))/(1-D253*D252*D254)),0)</f>
        <v>0.24870999999999999</v>
      </c>
      <c r="E155" s="29"/>
      <c r="F155" s="36"/>
      <c r="G155" s="38"/>
      <c r="H155" s="29"/>
      <c r="I155" s="36"/>
      <c r="J155" s="29"/>
      <c r="L155" s="18"/>
    </row>
    <row r="156" spans="1:12">
      <c r="A156" s="167">
        <f t="shared" si="2"/>
        <v>33</v>
      </c>
      <c r="B156" s="36" t="s">
        <v>49</v>
      </c>
      <c r="C156" s="29" t="s">
        <v>318</v>
      </c>
      <c r="D156" s="677">
        <f>IF(I210&gt;0,(D155/(1-D155))*(1-I210/I213),0)</f>
        <v>0.24820941043281786</v>
      </c>
      <c r="E156" s="29"/>
      <c r="F156" s="36"/>
      <c r="G156" s="38"/>
      <c r="H156" s="29"/>
      <c r="I156" s="36"/>
      <c r="J156" s="29"/>
      <c r="K156" s="36"/>
    </row>
    <row r="157" spans="1:12">
      <c r="A157" s="167">
        <f t="shared" si="2"/>
        <v>34</v>
      </c>
      <c r="B157" s="40" t="s">
        <v>319</v>
      </c>
      <c r="C157" s="37" t="s">
        <v>320</v>
      </c>
      <c r="D157" s="29"/>
      <c r="E157" s="29"/>
      <c r="F157" s="36"/>
      <c r="G157" s="38"/>
      <c r="H157" s="29"/>
      <c r="I157" s="36"/>
      <c r="J157" s="29"/>
      <c r="K157" s="36"/>
    </row>
    <row r="158" spans="1:12">
      <c r="A158" s="167">
        <f t="shared" si="2"/>
        <v>35</v>
      </c>
      <c r="B158" s="40"/>
      <c r="D158" s="29"/>
      <c r="E158" s="29"/>
      <c r="F158" s="36"/>
      <c r="G158" s="38"/>
      <c r="H158" s="29"/>
      <c r="I158" s="36"/>
      <c r="J158" s="29"/>
      <c r="K158" s="36"/>
    </row>
    <row r="159" spans="1:12">
      <c r="A159" s="167">
        <f>+A158+1</f>
        <v>36</v>
      </c>
      <c r="B159" s="41" t="str">
        <f>"      1 / (1 - T)  =  (T from line "&amp;A155&amp;")"</f>
        <v xml:space="preserve">      1 / (1 - T)  =  (T from line 32)</v>
      </c>
      <c r="C159" s="37"/>
      <c r="D159" s="677">
        <f>1/(1-D155)</f>
        <v>1.3310439377603855</v>
      </c>
      <c r="E159" s="29"/>
      <c r="F159" s="36"/>
      <c r="G159" s="38"/>
      <c r="H159" s="29"/>
      <c r="I159" s="18"/>
      <c r="J159" s="29"/>
      <c r="K159" s="36"/>
    </row>
    <row r="160" spans="1:12">
      <c r="A160" s="167">
        <f t="shared" si="2"/>
        <v>37</v>
      </c>
      <c r="B160" s="40" t="s">
        <v>310</v>
      </c>
      <c r="C160" s="37" t="s">
        <v>395</v>
      </c>
      <c r="D160" s="214">
        <f>-'5-P3 Support'!K45</f>
        <v>0</v>
      </c>
      <c r="E160" s="29"/>
      <c r="F160" s="36"/>
      <c r="G160" s="38"/>
      <c r="H160" s="29"/>
      <c r="I160" s="18"/>
      <c r="J160" s="29"/>
      <c r="K160" s="36"/>
    </row>
    <row r="161" spans="1:11">
      <c r="A161" s="167">
        <f t="shared" si="2"/>
        <v>38</v>
      </c>
      <c r="B161" s="40" t="s">
        <v>311</v>
      </c>
      <c r="C161" s="37" t="s">
        <v>394</v>
      </c>
      <c r="D161" s="214">
        <f>-'5-P3 Support'!L45</f>
        <v>0</v>
      </c>
      <c r="E161" s="29"/>
      <c r="F161" s="36"/>
      <c r="G161" s="42"/>
      <c r="H161" s="29"/>
      <c r="I161" s="18"/>
      <c r="J161" s="29"/>
      <c r="K161" s="36"/>
    </row>
    <row r="162" spans="1:11">
      <c r="A162" s="167">
        <f t="shared" si="2"/>
        <v>39</v>
      </c>
      <c r="B162" s="40" t="s">
        <v>417</v>
      </c>
      <c r="C162" s="37" t="s">
        <v>426</v>
      </c>
      <c r="D162" s="214">
        <f>+'5-P3 Support'!M45</f>
        <v>1426.4554791666665</v>
      </c>
      <c r="E162" s="29"/>
      <c r="F162" s="36"/>
      <c r="G162" s="38"/>
      <c r="H162" s="29"/>
      <c r="I162" s="18"/>
      <c r="J162" s="29"/>
      <c r="K162" s="36"/>
    </row>
    <row r="163" spans="1:11">
      <c r="A163" s="167">
        <f t="shared" si="2"/>
        <v>40</v>
      </c>
      <c r="B163" s="41" t="s">
        <v>312</v>
      </c>
      <c r="C163" s="43" t="s">
        <v>796</v>
      </c>
      <c r="D163" s="383">
        <f>+D156*D170</f>
        <v>759031.97815134074</v>
      </c>
      <c r="E163" s="44"/>
      <c r="F163" s="44" t="s">
        <v>28</v>
      </c>
      <c r="G163" s="45"/>
      <c r="H163" s="44"/>
      <c r="I163" s="383">
        <f>+D156*I170</f>
        <v>759031.97815134074</v>
      </c>
      <c r="J163" s="29"/>
      <c r="K163" s="161" t="s">
        <v>8</v>
      </c>
    </row>
    <row r="164" spans="1:11">
      <c r="A164" s="167">
        <f t="shared" si="2"/>
        <v>41</v>
      </c>
      <c r="B164" s="34" t="s">
        <v>313</v>
      </c>
      <c r="C164" s="43" t="s">
        <v>308</v>
      </c>
      <c r="D164" s="383">
        <f>+D$159*D160</f>
        <v>0</v>
      </c>
      <c r="E164" s="44"/>
      <c r="F164" s="46" t="s">
        <v>34</v>
      </c>
      <c r="G164" s="27">
        <f>G84</f>
        <v>1</v>
      </c>
      <c r="H164" s="44"/>
      <c r="I164" s="383">
        <f>+G164*D164</f>
        <v>0</v>
      </c>
      <c r="J164" s="29"/>
      <c r="K164" s="161"/>
    </row>
    <row r="165" spans="1:11">
      <c r="A165" s="167">
        <f t="shared" si="2"/>
        <v>42</v>
      </c>
      <c r="B165" s="34" t="s">
        <v>314</v>
      </c>
      <c r="C165" s="43" t="s">
        <v>306</v>
      </c>
      <c r="D165" s="383">
        <f>+D$159*D161</f>
        <v>0</v>
      </c>
      <c r="E165" s="44"/>
      <c r="F165" s="46" t="s">
        <v>34</v>
      </c>
      <c r="G165" s="27">
        <f>G164</f>
        <v>1</v>
      </c>
      <c r="H165" s="44"/>
      <c r="I165" s="383">
        <f>+G165*D165</f>
        <v>0</v>
      </c>
      <c r="J165" s="29"/>
      <c r="K165" s="161"/>
    </row>
    <row r="166" spans="1:11" ht="13.5" thickBot="1">
      <c r="A166" s="167">
        <f t="shared" si="2"/>
        <v>43</v>
      </c>
      <c r="B166" s="34" t="s">
        <v>137</v>
      </c>
      <c r="C166" s="43" t="s">
        <v>307</v>
      </c>
      <c r="D166" s="384">
        <f>+D$159*D162</f>
        <v>1898.6749180298773</v>
      </c>
      <c r="E166" s="44"/>
      <c r="F166" s="46" t="s">
        <v>34</v>
      </c>
      <c r="G166" s="27">
        <f>G165</f>
        <v>1</v>
      </c>
      <c r="H166" s="44"/>
      <c r="I166" s="384">
        <f>+G166*D166</f>
        <v>1898.6749180298773</v>
      </c>
      <c r="J166" s="29"/>
      <c r="K166" s="161"/>
    </row>
    <row r="167" spans="1:11">
      <c r="A167" s="167">
        <f t="shared" si="2"/>
        <v>44</v>
      </c>
      <c r="B167" s="48" t="s">
        <v>315</v>
      </c>
      <c r="C167" s="34" t="s">
        <v>309</v>
      </c>
      <c r="D167" s="229">
        <f>SUM(D163:D166)</f>
        <v>760930.65306937066</v>
      </c>
      <c r="E167" s="44"/>
      <c r="F167" s="44" t="s">
        <v>8</v>
      </c>
      <c r="G167" s="45" t="s">
        <v>8</v>
      </c>
      <c r="H167" s="44"/>
      <c r="I167" s="229">
        <f>SUM(I163:I166)</f>
        <v>760930.65306937066</v>
      </c>
      <c r="J167" s="29"/>
      <c r="K167" s="29"/>
    </row>
    <row r="168" spans="1:11">
      <c r="A168" s="167"/>
      <c r="B168" s="36"/>
      <c r="C168" s="230"/>
      <c r="D168" s="18"/>
      <c r="E168" s="29"/>
      <c r="F168" s="29"/>
      <c r="G168" s="163"/>
      <c r="H168" s="29"/>
      <c r="I168" s="18"/>
      <c r="J168" s="29"/>
      <c r="K168" s="29"/>
    </row>
    <row r="169" spans="1:11">
      <c r="A169" s="167">
        <f>+A167+1</f>
        <v>45</v>
      </c>
      <c r="B169" s="31" t="s">
        <v>51</v>
      </c>
      <c r="J169" s="29"/>
      <c r="K169" s="36"/>
    </row>
    <row r="170" spans="1:11">
      <c r="A170" s="167">
        <f>A169+1</f>
        <v>46</v>
      </c>
      <c r="B170" s="232" t="s">
        <v>432</v>
      </c>
      <c r="C170" s="39" t="s">
        <v>316</v>
      </c>
      <c r="D170" s="18">
        <f>+$I213*D106</f>
        <v>3058030.6235278128</v>
      </c>
      <c r="E170" s="44"/>
      <c r="F170" s="44" t="s">
        <v>28</v>
      </c>
      <c r="G170" s="231"/>
      <c r="H170" s="44"/>
      <c r="I170" s="18">
        <f>+$I213*I106</f>
        <v>3058030.6235278128</v>
      </c>
      <c r="K170" s="203"/>
    </row>
    <row r="171" spans="1:11">
      <c r="A171" s="167"/>
      <c r="B171" s="31"/>
      <c r="C171" s="36"/>
      <c r="D171" s="42"/>
      <c r="E171" s="44"/>
      <c r="F171" s="44"/>
      <c r="G171" s="231"/>
      <c r="H171" s="44"/>
      <c r="I171" s="42"/>
      <c r="J171" s="29"/>
      <c r="K171" s="203"/>
    </row>
    <row r="172" spans="1:11" ht="13.5" thickBot="1">
      <c r="A172" s="167">
        <f>A170+1</f>
        <v>47</v>
      </c>
      <c r="B172" s="31" t="s">
        <v>322</v>
      </c>
      <c r="C172" s="29" t="s">
        <v>321</v>
      </c>
      <c r="D172" s="233">
        <f>+D170+D167+D152+D141+D134</f>
        <v>10246627.336597186</v>
      </c>
      <c r="E172" s="44"/>
      <c r="F172" s="44"/>
      <c r="G172" s="219"/>
      <c r="H172" s="44"/>
      <c r="I172" s="233">
        <f>+I170+I167+I152+I141+I134</f>
        <v>10246627.336597186</v>
      </c>
      <c r="J172" s="149"/>
      <c r="K172" s="149"/>
    </row>
    <row r="173" spans="1:11" ht="13.5" thickTop="1">
      <c r="A173" s="167"/>
      <c r="B173" s="31"/>
      <c r="C173" s="29"/>
      <c r="D173" s="219"/>
      <c r="E173" s="44"/>
      <c r="F173" s="44"/>
      <c r="G173" s="219"/>
      <c r="H173" s="44"/>
      <c r="I173" s="42"/>
      <c r="J173" s="149"/>
      <c r="K173" s="149"/>
    </row>
    <row r="174" spans="1:11">
      <c r="A174" s="167"/>
      <c r="B174" s="234"/>
      <c r="C174" s="44"/>
      <c r="D174" s="235"/>
      <c r="E174" s="235"/>
      <c r="F174" s="235"/>
      <c r="G174" s="235"/>
      <c r="H174" s="235"/>
      <c r="I174" s="235"/>
      <c r="J174" s="149"/>
      <c r="K174" s="149"/>
    </row>
    <row r="175" spans="1:11">
      <c r="A175" s="143"/>
      <c r="B175" s="36"/>
      <c r="C175" s="36"/>
      <c r="D175" s="36"/>
      <c r="E175" s="36"/>
      <c r="F175" s="36"/>
      <c r="G175" s="36"/>
      <c r="H175" s="36"/>
      <c r="I175" s="36"/>
      <c r="J175" s="29"/>
      <c r="K175" s="220" t="s">
        <v>138</v>
      </c>
    </row>
    <row r="176" spans="1:11">
      <c r="A176" s="143"/>
      <c r="B176" s="36"/>
      <c r="C176" s="36"/>
      <c r="D176" s="36"/>
      <c r="E176" s="36"/>
      <c r="F176" s="36"/>
      <c r="G176" s="36"/>
      <c r="H176" s="36"/>
      <c r="I176" s="36"/>
      <c r="J176" s="29"/>
      <c r="K176" s="29"/>
    </row>
    <row r="177" spans="1:11">
      <c r="A177" s="143"/>
      <c r="B177" s="31" t="s">
        <v>7</v>
      </c>
      <c r="C177" s="36"/>
      <c r="D177" s="289" t="s">
        <v>89</v>
      </c>
      <c r="E177" s="36"/>
      <c r="F177" s="36"/>
      <c r="G177" s="36"/>
      <c r="H177" s="36"/>
      <c r="I177" s="141"/>
      <c r="J177" s="29"/>
      <c r="K177" s="236" t="str">
        <f>K3</f>
        <v>For  the 12 months ended 12/31/2024</v>
      </c>
    </row>
    <row r="178" spans="1:11">
      <c r="A178" s="143"/>
      <c r="B178" s="31"/>
      <c r="C178" s="36"/>
      <c r="D178" s="289" t="s">
        <v>118</v>
      </c>
      <c r="E178" s="36"/>
      <c r="F178" s="36"/>
      <c r="G178" s="36"/>
      <c r="H178" s="36"/>
      <c r="I178" s="36"/>
      <c r="J178" s="29"/>
      <c r="K178" s="29"/>
    </row>
    <row r="179" spans="1:11">
      <c r="A179" s="143"/>
      <c r="B179" s="36"/>
      <c r="C179" s="36"/>
      <c r="D179" s="651" t="str">
        <f>D5</f>
        <v>NextEra Energy Transmission MidAtlantic, Inc.</v>
      </c>
      <c r="E179" s="36"/>
      <c r="F179" s="36"/>
      <c r="G179" s="36"/>
      <c r="H179" s="36"/>
      <c r="I179" s="36"/>
      <c r="J179" s="29"/>
      <c r="K179" s="29"/>
    </row>
    <row r="180" spans="1:11">
      <c r="A180" s="755"/>
      <c r="B180" s="755"/>
      <c r="C180" s="755"/>
      <c r="D180" s="755"/>
      <c r="E180" s="755"/>
      <c r="F180" s="755"/>
      <c r="G180" s="755"/>
      <c r="H180" s="755"/>
      <c r="I180" s="755"/>
      <c r="J180" s="755"/>
      <c r="K180" s="755"/>
    </row>
    <row r="181" spans="1:11" s="14" customFormat="1">
      <c r="A181" s="237"/>
      <c r="B181" s="153" t="s">
        <v>9</v>
      </c>
      <c r="C181" s="153" t="s">
        <v>10</v>
      </c>
      <c r="D181" s="153" t="s">
        <v>11</v>
      </c>
      <c r="E181" s="29" t="s">
        <v>8</v>
      </c>
      <c r="F181" s="29"/>
      <c r="G181" s="152" t="s">
        <v>12</v>
      </c>
      <c r="H181" s="29"/>
      <c r="I181" s="152" t="s">
        <v>13</v>
      </c>
      <c r="J181" s="125"/>
      <c r="K181" s="125"/>
    </row>
    <row r="182" spans="1:11">
      <c r="A182" s="143"/>
      <c r="B182" s="36"/>
      <c r="C182" s="31"/>
      <c r="D182" s="31"/>
      <c r="E182" s="31"/>
      <c r="F182" s="31"/>
      <c r="G182" s="31"/>
      <c r="H182" s="31"/>
      <c r="I182" s="31"/>
      <c r="J182" s="31"/>
      <c r="K182" s="31"/>
    </row>
    <row r="183" spans="1:11">
      <c r="A183" s="143"/>
      <c r="B183" s="36"/>
      <c r="C183" s="197" t="s">
        <v>52</v>
      </c>
      <c r="D183" s="36"/>
      <c r="E183" s="149"/>
      <c r="F183" s="149"/>
      <c r="G183" s="149"/>
      <c r="H183" s="149"/>
      <c r="I183" s="149"/>
      <c r="J183" s="29"/>
      <c r="K183" s="29"/>
    </row>
    <row r="184" spans="1:11">
      <c r="A184" s="143" t="s">
        <v>14</v>
      </c>
      <c r="B184" s="197"/>
      <c r="C184" s="149"/>
      <c r="D184" s="149"/>
      <c r="E184" s="149"/>
      <c r="F184" s="149"/>
      <c r="G184" s="149"/>
      <c r="H184" s="149"/>
      <c r="I184" s="149"/>
      <c r="J184" s="29"/>
      <c r="K184" s="29"/>
    </row>
    <row r="185" spans="1:11" ht="13.5" thickBot="1">
      <c r="A185" s="33" t="s">
        <v>16</v>
      </c>
      <c r="B185" s="144" t="s">
        <v>53</v>
      </c>
      <c r="C185" s="157"/>
      <c r="D185" s="157"/>
      <c r="E185" s="157"/>
      <c r="F185" s="157"/>
      <c r="G185" s="157"/>
      <c r="H185" s="34"/>
      <c r="I185" s="34"/>
      <c r="J185" s="37"/>
      <c r="K185" s="29"/>
    </row>
    <row r="186" spans="1:11">
      <c r="A186" s="143">
        <v>1</v>
      </c>
      <c r="B186" s="145" t="s">
        <v>296</v>
      </c>
      <c r="C186" s="157" t="s">
        <v>444</v>
      </c>
      <c r="D186" s="37"/>
      <c r="E186" s="37"/>
      <c r="F186" s="37"/>
      <c r="G186" s="37"/>
      <c r="H186" s="37"/>
      <c r="I186" s="214">
        <f>D64</f>
        <v>29284796.645384613</v>
      </c>
      <c r="J186" s="37"/>
      <c r="K186" s="29"/>
    </row>
    <row r="187" spans="1:11">
      <c r="A187" s="143">
        <f>+A186+1</f>
        <v>2</v>
      </c>
      <c r="B187" s="145" t="s">
        <v>297</v>
      </c>
      <c r="C187" s="34" t="s">
        <v>294</v>
      </c>
      <c r="D187" s="34"/>
      <c r="E187" s="34"/>
      <c r="F187" s="34"/>
      <c r="G187" s="34"/>
      <c r="H187" s="34"/>
      <c r="I187" s="198">
        <v>0</v>
      </c>
      <c r="J187" s="37"/>
      <c r="K187" s="29"/>
    </row>
    <row r="188" spans="1:11" ht="13.5" thickBot="1">
      <c r="A188" s="143">
        <f>+A187+1</f>
        <v>3</v>
      </c>
      <c r="B188" s="238" t="s">
        <v>298</v>
      </c>
      <c r="C188" s="239" t="s">
        <v>295</v>
      </c>
      <c r="D188" s="141"/>
      <c r="E188" s="37"/>
      <c r="F188" s="37"/>
      <c r="G188" s="240"/>
      <c r="H188" s="37"/>
      <c r="I188" s="200">
        <v>0</v>
      </c>
      <c r="J188" s="37"/>
      <c r="K188" s="29"/>
    </row>
    <row r="189" spans="1:11">
      <c r="A189" s="143">
        <f t="shared" ref="A189:A220" si="3">+A188+1</f>
        <v>4</v>
      </c>
      <c r="B189" s="145" t="s">
        <v>300</v>
      </c>
      <c r="C189" s="157" t="s">
        <v>299</v>
      </c>
      <c r="D189" s="37"/>
      <c r="E189" s="37"/>
      <c r="F189" s="37"/>
      <c r="G189" s="240"/>
      <c r="H189" s="37"/>
      <c r="I189" s="214">
        <f>I186-I187-I188</f>
        <v>29284796.645384613</v>
      </c>
      <c r="J189" s="37"/>
      <c r="K189" s="29"/>
    </row>
    <row r="190" spans="1:11">
      <c r="A190" s="143"/>
      <c r="B190" s="34"/>
      <c r="C190" s="157"/>
      <c r="D190" s="37"/>
      <c r="E190" s="37"/>
      <c r="F190" s="37"/>
      <c r="G190" s="240"/>
      <c r="H190" s="37"/>
      <c r="I190" s="214"/>
      <c r="J190" s="37"/>
      <c r="K190" s="29"/>
    </row>
    <row r="191" spans="1:11">
      <c r="A191" s="143">
        <f>+A189+1</f>
        <v>5</v>
      </c>
      <c r="B191" s="145" t="s">
        <v>302</v>
      </c>
      <c r="C191" s="241" t="s">
        <v>301</v>
      </c>
      <c r="D191" s="242"/>
      <c r="E191" s="242"/>
      <c r="F191" s="242"/>
      <c r="G191" s="243"/>
      <c r="H191" s="37" t="s">
        <v>54</v>
      </c>
      <c r="I191" s="244">
        <f>IF(I186&gt;0,I189/I186,0)</f>
        <v>1</v>
      </c>
      <c r="J191" s="37"/>
      <c r="K191" s="29"/>
    </row>
    <row r="192" spans="1:11">
      <c r="A192" s="143"/>
      <c r="B192" s="36"/>
      <c r="C192" s="36"/>
      <c r="D192" s="36"/>
      <c r="E192" s="36"/>
      <c r="F192" s="36"/>
      <c r="G192" s="36"/>
      <c r="H192" s="36"/>
      <c r="I192" s="36"/>
      <c r="J192" s="36"/>
      <c r="K192" s="36"/>
    </row>
    <row r="193" spans="1:11">
      <c r="A193" s="143">
        <f>+A191+1</f>
        <v>6</v>
      </c>
      <c r="B193" s="31" t="s">
        <v>139</v>
      </c>
      <c r="C193" s="29"/>
      <c r="D193" s="29"/>
      <c r="E193" s="29"/>
      <c r="F193" s="29"/>
      <c r="G193" s="29"/>
      <c r="H193" s="29"/>
      <c r="I193" s="29"/>
      <c r="J193" s="29"/>
      <c r="K193" s="29"/>
    </row>
    <row r="194" spans="1:11" ht="13.5" thickBot="1">
      <c r="A194" s="143"/>
      <c r="B194" s="31"/>
      <c r="C194" s="245" t="s">
        <v>55</v>
      </c>
      <c r="D194" s="30" t="s">
        <v>56</v>
      </c>
      <c r="E194" s="30" t="s">
        <v>21</v>
      </c>
      <c r="F194" s="29"/>
      <c r="G194" s="30" t="s">
        <v>57</v>
      </c>
      <c r="H194" s="29"/>
      <c r="I194" s="29"/>
      <c r="J194" s="29"/>
      <c r="K194" s="29"/>
    </row>
    <row r="195" spans="1:11">
      <c r="A195" s="143">
        <f>+A193+1</f>
        <v>7</v>
      </c>
      <c r="B195" s="31" t="s">
        <v>367</v>
      </c>
      <c r="C195" s="29" t="s">
        <v>58</v>
      </c>
      <c r="D195" s="198">
        <v>0</v>
      </c>
      <c r="E195" s="246">
        <v>1</v>
      </c>
      <c r="F195" s="247"/>
      <c r="G195" s="18">
        <f>D195*E195</f>
        <v>0</v>
      </c>
      <c r="H195" s="44"/>
      <c r="I195" s="44"/>
      <c r="J195" s="29"/>
      <c r="K195" s="29"/>
    </row>
    <row r="196" spans="1:11">
      <c r="A196" s="143">
        <f t="shared" si="3"/>
        <v>8</v>
      </c>
      <c r="B196" s="31" t="s">
        <v>29</v>
      </c>
      <c r="C196" s="29" t="s">
        <v>396</v>
      </c>
      <c r="D196" s="198">
        <v>0</v>
      </c>
      <c r="E196" s="246">
        <f>+I191</f>
        <v>1</v>
      </c>
      <c r="F196" s="247"/>
      <c r="G196" s="18">
        <f>D196*E196</f>
        <v>0</v>
      </c>
      <c r="H196" s="44"/>
      <c r="I196" s="44"/>
      <c r="J196" s="29"/>
      <c r="K196" s="29"/>
    </row>
    <row r="197" spans="1:11">
      <c r="A197" s="143">
        <f t="shared" si="3"/>
        <v>9</v>
      </c>
      <c r="B197" s="31" t="s">
        <v>368</v>
      </c>
      <c r="C197" s="29" t="s">
        <v>113</v>
      </c>
      <c r="D197" s="198">
        <v>0</v>
      </c>
      <c r="E197" s="246">
        <v>1</v>
      </c>
      <c r="F197" s="247"/>
      <c r="G197" s="18">
        <f>D197*E197</f>
        <v>0</v>
      </c>
      <c r="H197" s="44"/>
      <c r="I197" s="248" t="s">
        <v>59</v>
      </c>
      <c r="J197" s="29"/>
      <c r="K197" s="29"/>
    </row>
    <row r="198" spans="1:11" ht="13.5" thickBot="1">
      <c r="A198" s="143">
        <f t="shared" si="3"/>
        <v>10</v>
      </c>
      <c r="B198" s="31" t="s">
        <v>60</v>
      </c>
      <c r="C198" s="29" t="s">
        <v>397</v>
      </c>
      <c r="D198" s="200">
        <v>0</v>
      </c>
      <c r="E198" s="246">
        <v>1</v>
      </c>
      <c r="F198" s="247"/>
      <c r="G198" s="201">
        <f>D198*E198</f>
        <v>0</v>
      </c>
      <c r="H198" s="44"/>
      <c r="I198" s="249" t="s">
        <v>61</v>
      </c>
      <c r="J198" s="29"/>
      <c r="K198" s="29"/>
    </row>
    <row r="199" spans="1:11">
      <c r="A199" s="143">
        <f t="shared" si="3"/>
        <v>11</v>
      </c>
      <c r="B199" s="40" t="s">
        <v>582</v>
      </c>
      <c r="C199" s="29" t="s">
        <v>304</v>
      </c>
      <c r="D199" s="18">
        <f>SUM(D195:D198)</f>
        <v>0</v>
      </c>
      <c r="E199" s="29"/>
      <c r="F199" s="29"/>
      <c r="G199" s="18">
        <f>SUM(G195:G198)</f>
        <v>0</v>
      </c>
      <c r="H199" s="250" t="s">
        <v>62</v>
      </c>
      <c r="I199" s="206">
        <v>1</v>
      </c>
      <c r="J199" s="32" t="s">
        <v>62</v>
      </c>
      <c r="K199" s="29" t="s">
        <v>63</v>
      </c>
    </row>
    <row r="200" spans="1:11">
      <c r="A200" s="143"/>
      <c r="B200" s="31" t="s">
        <v>8</v>
      </c>
      <c r="C200" s="29" t="s">
        <v>8</v>
      </c>
      <c r="D200" s="36"/>
      <c r="E200" s="29"/>
      <c r="F200" s="29"/>
      <c r="G200" s="36"/>
      <c r="H200" s="36"/>
      <c r="I200" s="36"/>
      <c r="J200" s="36"/>
      <c r="K200" s="29"/>
    </row>
    <row r="201" spans="1:11">
      <c r="A201" s="143">
        <f>+A199+1</f>
        <v>12</v>
      </c>
      <c r="B201" s="40" t="s">
        <v>497</v>
      </c>
      <c r="C201" s="29"/>
      <c r="D201" s="193" t="s">
        <v>56</v>
      </c>
      <c r="E201" s="29"/>
      <c r="F201" s="29"/>
      <c r="G201" s="32" t="s">
        <v>140</v>
      </c>
      <c r="H201" s="38"/>
      <c r="I201" s="203" t="s">
        <v>59</v>
      </c>
      <c r="J201" s="29"/>
      <c r="K201" s="29"/>
    </row>
    <row r="202" spans="1:11">
      <c r="A202" s="143">
        <f t="shared" si="3"/>
        <v>13</v>
      </c>
      <c r="B202" s="31" t="s">
        <v>398</v>
      </c>
      <c r="C202" s="29" t="s">
        <v>141</v>
      </c>
      <c r="D202" s="198">
        <f>+D80</f>
        <v>28553192.32384615</v>
      </c>
      <c r="E202" s="29"/>
      <c r="F202" s="36"/>
      <c r="G202" s="143" t="s">
        <v>558</v>
      </c>
      <c r="H202" s="251"/>
      <c r="I202" s="143" t="s">
        <v>559</v>
      </c>
      <c r="J202" s="29"/>
      <c r="K202" s="153" t="s">
        <v>132</v>
      </c>
    </row>
    <row r="203" spans="1:11">
      <c r="A203" s="143">
        <f t="shared" si="3"/>
        <v>14</v>
      </c>
      <c r="B203" s="31" t="s">
        <v>399</v>
      </c>
      <c r="C203" s="29" t="s">
        <v>659</v>
      </c>
      <c r="D203" s="198">
        <v>0</v>
      </c>
      <c r="E203" s="29"/>
      <c r="F203" s="36"/>
      <c r="G203" s="206">
        <f>IF(D205&gt;0,D202/D205,0)</f>
        <v>1</v>
      </c>
      <c r="H203" s="252" t="s">
        <v>123</v>
      </c>
      <c r="I203" s="206">
        <f>I199</f>
        <v>1</v>
      </c>
      <c r="J203" s="252" t="s">
        <v>62</v>
      </c>
      <c r="K203" s="206">
        <f>I203*G203</f>
        <v>1</v>
      </c>
    </row>
    <row r="204" spans="1:11" ht="13.5" thickBot="1">
      <c r="A204" s="143">
        <f t="shared" si="3"/>
        <v>15</v>
      </c>
      <c r="B204" s="253" t="s">
        <v>400</v>
      </c>
      <c r="C204" s="245" t="s">
        <v>660</v>
      </c>
      <c r="D204" s="200">
        <v>0</v>
      </c>
      <c r="E204" s="29"/>
      <c r="F204" s="29"/>
      <c r="G204" s="29" t="s">
        <v>8</v>
      </c>
      <c r="H204" s="29"/>
      <c r="I204" s="29"/>
      <c r="J204" s="29"/>
      <c r="K204" s="29"/>
    </row>
    <row r="205" spans="1:11">
      <c r="A205" s="143">
        <f t="shared" si="3"/>
        <v>16</v>
      </c>
      <c r="B205" s="31" t="s">
        <v>401</v>
      </c>
      <c r="C205" s="29" t="s">
        <v>303</v>
      </c>
      <c r="D205" s="18">
        <f>D202+D203+D204</f>
        <v>28553192.32384615</v>
      </c>
      <c r="E205" s="29"/>
      <c r="F205" s="29"/>
      <c r="G205" s="29"/>
      <c r="H205" s="29"/>
      <c r="I205" s="29"/>
      <c r="J205" s="29"/>
      <c r="K205" s="29"/>
    </row>
    <row r="206" spans="1:11">
      <c r="A206" s="143"/>
      <c r="B206" s="31"/>
      <c r="C206" s="29"/>
      <c r="D206" s="36"/>
      <c r="E206" s="29"/>
      <c r="F206" s="29"/>
      <c r="G206" s="29"/>
      <c r="H206" s="29"/>
      <c r="I206" s="29"/>
      <c r="J206" s="29"/>
      <c r="K206" s="29"/>
    </row>
    <row r="207" spans="1:11" ht="13.5" thickBot="1">
      <c r="A207" s="143">
        <f>+A205+1</f>
        <v>17</v>
      </c>
      <c r="B207" s="28" t="s">
        <v>64</v>
      </c>
      <c r="C207" s="29" t="s">
        <v>351</v>
      </c>
      <c r="D207" s="29"/>
      <c r="E207" s="29"/>
      <c r="F207" s="29"/>
      <c r="G207" s="29"/>
      <c r="H207" s="29"/>
      <c r="I207" s="30" t="s">
        <v>56</v>
      </c>
      <c r="J207" s="29"/>
      <c r="K207" s="29"/>
    </row>
    <row r="208" spans="1:11">
      <c r="A208" s="143">
        <f>+A207+1</f>
        <v>18</v>
      </c>
      <c r="B208" s="31"/>
      <c r="C208" s="29"/>
      <c r="D208" s="29"/>
      <c r="E208" s="29"/>
      <c r="F208" s="29"/>
      <c r="G208" s="32" t="s">
        <v>65</v>
      </c>
      <c r="H208" s="29"/>
      <c r="I208" s="29"/>
      <c r="J208" s="29"/>
      <c r="K208" s="29"/>
    </row>
    <row r="209" spans="1:11" ht="13.5" thickBot="1">
      <c r="A209" s="143">
        <f t="shared" si="3"/>
        <v>19</v>
      </c>
      <c r="B209" s="31"/>
      <c r="C209" s="29"/>
      <c r="D209" s="33" t="s">
        <v>56</v>
      </c>
      <c r="E209" s="33" t="s">
        <v>66</v>
      </c>
      <c r="F209" s="29"/>
      <c r="G209" s="254" t="str">
        <f>"(Notes "&amp;A259&amp;", "&amp;A265&amp;", &amp; "&amp;A266&amp;")"</f>
        <v>(Notes K, Q, &amp; R)</v>
      </c>
      <c r="H209" s="29"/>
      <c r="I209" s="33" t="s">
        <v>67</v>
      </c>
      <c r="J209" s="29"/>
      <c r="K209" s="29"/>
    </row>
    <row r="210" spans="1:11">
      <c r="A210" s="143">
        <f t="shared" si="3"/>
        <v>20</v>
      </c>
      <c r="B210" s="28" t="s">
        <v>305</v>
      </c>
      <c r="C210" s="34" t="s">
        <v>808</v>
      </c>
      <c r="D210" s="256">
        <f>'5-P3 Support'!F85</f>
        <v>47192307.692307696</v>
      </c>
      <c r="E210" s="603">
        <f>+'5-P3 Support'!G85</f>
        <v>0.40019645280788718</v>
      </c>
      <c r="F210" s="159"/>
      <c r="G210" s="632">
        <f>+'5-P3 Support'!I85</f>
        <v>5.7521048084759573E-2</v>
      </c>
      <c r="H210" s="291"/>
      <c r="I210" s="603">
        <f>+'5-P3 Support'!K85</f>
        <v>2.3019719405312694E-2</v>
      </c>
      <c r="J210" s="255" t="s">
        <v>68</v>
      </c>
      <c r="K210" s="36"/>
    </row>
    <row r="211" spans="1:11">
      <c r="A211" s="143">
        <f t="shared" si="3"/>
        <v>21</v>
      </c>
      <c r="B211" s="28" t="s">
        <v>142</v>
      </c>
      <c r="C211" s="34" t="s">
        <v>809</v>
      </c>
      <c r="D211" s="256">
        <f>+'5-P3 Support'!F86</f>
        <v>0</v>
      </c>
      <c r="E211" s="603">
        <f>+'5-P3 Support'!G86</f>
        <v>0</v>
      </c>
      <c r="F211" s="159"/>
      <c r="G211" s="632">
        <f>+'5-P3 Support'!I86</f>
        <v>0</v>
      </c>
      <c r="H211" s="291"/>
      <c r="I211" s="603">
        <f>+'5-P3 Support'!K86</f>
        <v>0</v>
      </c>
      <c r="J211" s="29"/>
      <c r="K211" s="36"/>
    </row>
    <row r="212" spans="1:11" ht="13.5" thickBot="1">
      <c r="A212" s="143">
        <f t="shared" si="3"/>
        <v>22</v>
      </c>
      <c r="B212" s="28" t="s">
        <v>414</v>
      </c>
      <c r="C212" s="34" t="s">
        <v>810</v>
      </c>
      <c r="D212" s="426">
        <f>+'5-P3 Support'!F87</f>
        <v>70730545.849230781</v>
      </c>
      <c r="E212" s="604">
        <f>+'5-P3 Support'!G87</f>
        <v>0.59980354719211282</v>
      </c>
      <c r="F212" s="602"/>
      <c r="G212" s="631">
        <f>+'5-P3 Support'!I87</f>
        <v>0.115</v>
      </c>
      <c r="H212" s="291"/>
      <c r="I212" s="604">
        <f>+'5-P3 Support'!K87</f>
        <v>6.8977407927092976E-2</v>
      </c>
      <c r="J212" s="29"/>
      <c r="K212" s="36"/>
    </row>
    <row r="213" spans="1:11">
      <c r="A213" s="143">
        <f t="shared" si="3"/>
        <v>23</v>
      </c>
      <c r="B213" s="31" t="s">
        <v>293</v>
      </c>
      <c r="C213" s="36" t="s">
        <v>811</v>
      </c>
      <c r="D213" s="256">
        <f>+'5-P3 Support'!F88</f>
        <v>117922853.54153848</v>
      </c>
      <c r="E213" s="29" t="s">
        <v>8</v>
      </c>
      <c r="F213" s="29"/>
      <c r="G213" s="291"/>
      <c r="H213" s="291"/>
      <c r="I213" s="603">
        <f>+'5-P3 Support'!K88</f>
        <v>9.199712733240567E-2</v>
      </c>
      <c r="J213" s="255" t="s">
        <v>69</v>
      </c>
      <c r="K213" s="36"/>
    </row>
    <row r="214" spans="1:11">
      <c r="A214" s="143"/>
      <c r="B214" s="36"/>
      <c r="C214" s="36"/>
      <c r="D214" s="36"/>
      <c r="E214" s="29"/>
      <c r="F214" s="29"/>
      <c r="G214" s="29"/>
      <c r="H214" s="29"/>
      <c r="I214" s="291"/>
      <c r="J214" s="36"/>
      <c r="K214" s="36"/>
    </row>
    <row r="215" spans="1:11">
      <c r="A215" s="143">
        <f>+A213+1</f>
        <v>24</v>
      </c>
      <c r="B215" s="28" t="s">
        <v>143</v>
      </c>
      <c r="C215" s="148"/>
      <c r="D215" s="148"/>
      <c r="E215" s="148"/>
      <c r="F215" s="148"/>
      <c r="G215" s="148"/>
      <c r="H215" s="148"/>
      <c r="I215" s="148"/>
      <c r="J215" s="148"/>
      <c r="K215" s="148"/>
    </row>
    <row r="216" spans="1:11" ht="13.5" thickBot="1">
      <c r="A216" s="143"/>
      <c r="B216" s="28"/>
      <c r="C216" s="28"/>
      <c r="D216" s="28"/>
      <c r="E216" s="28"/>
      <c r="F216" s="28"/>
      <c r="G216" s="28"/>
      <c r="H216" s="28"/>
      <c r="I216" s="33"/>
      <c r="J216" s="257"/>
      <c r="K216" s="36"/>
    </row>
    <row r="217" spans="1:11">
      <c r="A217" s="143">
        <f>+A215+1</f>
        <v>25</v>
      </c>
      <c r="B217" s="28" t="s">
        <v>560</v>
      </c>
      <c r="C217" s="148" t="s">
        <v>425</v>
      </c>
      <c r="D217" s="148"/>
      <c r="E217" s="148"/>
      <c r="F217" s="148"/>
      <c r="G217" s="258" t="s">
        <v>8</v>
      </c>
      <c r="H217" s="259"/>
      <c r="I217" s="260"/>
      <c r="J217" s="260"/>
      <c r="K217" s="36"/>
    </row>
    <row r="218" spans="1:11">
      <c r="A218" s="143">
        <f t="shared" si="3"/>
        <v>26</v>
      </c>
      <c r="B218" s="36" t="s">
        <v>325</v>
      </c>
      <c r="C218" s="148" t="s">
        <v>402</v>
      </c>
      <c r="D218" s="148"/>
      <c r="E218" s="36"/>
      <c r="F218" s="148"/>
      <c r="G218" s="36"/>
      <c r="H218" s="259"/>
      <c r="I218" s="261">
        <v>0</v>
      </c>
      <c r="J218" s="262"/>
      <c r="K218" s="36"/>
    </row>
    <row r="219" spans="1:11" ht="13.5" thickBot="1">
      <c r="A219" s="143">
        <f t="shared" si="3"/>
        <v>27</v>
      </c>
      <c r="B219" s="263" t="s">
        <v>1</v>
      </c>
      <c r="C219" s="37" t="s">
        <v>812</v>
      </c>
      <c r="D219" s="264"/>
      <c r="E219" s="265"/>
      <c r="F219" s="265"/>
      <c r="G219" s="265"/>
      <c r="H219" s="148"/>
      <c r="I219" s="395">
        <f>+'5-P3 Support'!C68</f>
        <v>0</v>
      </c>
      <c r="J219" s="266"/>
      <c r="K219" s="36"/>
    </row>
    <row r="220" spans="1:11">
      <c r="A220" s="143">
        <f t="shared" si="3"/>
        <v>28</v>
      </c>
      <c r="B220" s="36" t="s">
        <v>144</v>
      </c>
      <c r="C220" s="157"/>
      <c r="D220" s="36"/>
      <c r="E220" s="148"/>
      <c r="F220" s="148"/>
      <c r="G220" s="148"/>
      <c r="H220" s="148"/>
      <c r="I220" s="267">
        <f>I218-I219</f>
        <v>0</v>
      </c>
      <c r="J220" s="262"/>
      <c r="K220" s="36"/>
    </row>
    <row r="221" spans="1:11">
      <c r="A221" s="143"/>
      <c r="B221" s="36"/>
      <c r="C221" s="157"/>
      <c r="D221" s="36"/>
      <c r="E221" s="148"/>
      <c r="F221" s="148"/>
      <c r="G221" s="148"/>
      <c r="H221" s="148"/>
      <c r="I221" s="268"/>
      <c r="J221" s="260"/>
      <c r="K221" s="36"/>
    </row>
    <row r="222" spans="1:11">
      <c r="A222" s="143">
        <f>+A220+1</f>
        <v>29</v>
      </c>
      <c r="B222" s="28" t="s">
        <v>264</v>
      </c>
      <c r="C222" s="157" t="s">
        <v>813</v>
      </c>
      <c r="D222" s="36"/>
      <c r="E222" s="148"/>
      <c r="F222" s="148"/>
      <c r="G222" s="269"/>
      <c r="H222" s="148"/>
      <c r="I222" s="270">
        <f>+'5-P3 Support'!D68</f>
        <v>0</v>
      </c>
      <c r="J222" s="260"/>
      <c r="K222" s="271"/>
    </row>
    <row r="223" spans="1:11">
      <c r="A223" s="143"/>
      <c r="B223" s="36"/>
      <c r="C223" s="145"/>
      <c r="D223" s="148"/>
      <c r="E223" s="148"/>
      <c r="F223" s="148"/>
      <c r="G223" s="148"/>
      <c r="H223" s="148"/>
      <c r="I223" s="268"/>
      <c r="J223" s="260"/>
      <c r="K223" s="271"/>
    </row>
    <row r="224" spans="1:11">
      <c r="A224" s="143">
        <f>+A222+1</f>
        <v>30</v>
      </c>
      <c r="B224" s="28" t="s">
        <v>265</v>
      </c>
      <c r="C224" s="145" t="s">
        <v>583</v>
      </c>
      <c r="D224" s="148"/>
      <c r="E224" s="148"/>
      <c r="F224" s="148"/>
      <c r="G224" s="148"/>
      <c r="H224" s="148"/>
      <c r="I224" s="36"/>
      <c r="J224" s="36"/>
      <c r="K224" s="272"/>
    </row>
    <row r="225" spans="1:11">
      <c r="A225" s="143">
        <f>+A224+1</f>
        <v>31</v>
      </c>
      <c r="B225" s="273" t="s">
        <v>324</v>
      </c>
      <c r="C225" s="37" t="s">
        <v>814</v>
      </c>
      <c r="D225" s="29"/>
      <c r="E225" s="29"/>
      <c r="F225" s="29"/>
      <c r="G225" s="29"/>
      <c r="H225" s="29"/>
      <c r="I225" s="274">
        <f>+'5-P3 Support'!E68</f>
        <v>79992.510000000009</v>
      </c>
      <c r="J225" s="275"/>
      <c r="K225" s="272"/>
    </row>
    <row r="226" spans="1:11" ht="26.25" thickBot="1">
      <c r="A226" s="143">
        <f>+A225+1</f>
        <v>32</v>
      </c>
      <c r="B226" s="276" t="s">
        <v>323</v>
      </c>
      <c r="C226" s="37" t="s">
        <v>815</v>
      </c>
      <c r="D226" s="265"/>
      <c r="E226" s="265"/>
      <c r="F226" s="265"/>
      <c r="G226" s="148"/>
      <c r="H226" s="148"/>
      <c r="I226" s="396">
        <f>+'5-P3 Support'!F68</f>
        <v>0</v>
      </c>
      <c r="J226" s="36"/>
      <c r="K226" s="277"/>
    </row>
    <row r="227" spans="1:11">
      <c r="A227" s="143">
        <f>+A226+1</f>
        <v>33</v>
      </c>
      <c r="B227" s="46" t="s">
        <v>144</v>
      </c>
      <c r="C227" s="143"/>
      <c r="D227" s="29"/>
      <c r="E227" s="29"/>
      <c r="F227" s="29"/>
      <c r="G227" s="29"/>
      <c r="H227" s="148"/>
      <c r="I227" s="278">
        <f>+I225-I226</f>
        <v>79992.510000000009</v>
      </c>
      <c r="J227" s="275"/>
      <c r="K227" s="279"/>
    </row>
    <row r="228" spans="1:11" s="561" customFormat="1">
      <c r="A228" s="143"/>
      <c r="B228" s="46"/>
      <c r="C228" s="143"/>
      <c r="D228" s="29"/>
      <c r="E228" s="29"/>
      <c r="F228" s="29"/>
      <c r="G228" s="29"/>
      <c r="H228" s="148"/>
      <c r="I228" s="278"/>
      <c r="J228" s="275"/>
      <c r="K228" s="279"/>
    </row>
    <row r="229" spans="1:11" s="561" customFormat="1">
      <c r="A229" s="143"/>
      <c r="D229" s="29"/>
      <c r="E229" s="29"/>
      <c r="F229" s="29"/>
      <c r="G229" s="29"/>
      <c r="H229" s="148"/>
      <c r="I229" s="278"/>
      <c r="J229" s="275"/>
      <c r="K229" s="279"/>
    </row>
    <row r="230" spans="1:11" s="561" customFormat="1">
      <c r="A230" s="143"/>
      <c r="B230" s="46"/>
      <c r="C230" s="143"/>
      <c r="D230" s="29"/>
      <c r="E230" s="29"/>
      <c r="F230" s="29"/>
      <c r="G230" s="29"/>
      <c r="H230" s="148"/>
      <c r="I230" s="278"/>
      <c r="J230" s="275"/>
      <c r="K230" s="279"/>
    </row>
    <row r="231" spans="1:11" s="561" customFormat="1">
      <c r="A231" s="143"/>
      <c r="B231" s="46"/>
      <c r="C231" s="143"/>
      <c r="D231" s="29"/>
      <c r="E231" s="29"/>
      <c r="F231" s="29"/>
      <c r="G231" s="29"/>
      <c r="H231" s="148"/>
      <c r="I231" s="278"/>
      <c r="J231" s="275"/>
      <c r="K231" s="279"/>
    </row>
    <row r="232" spans="1:11">
      <c r="A232" s="143"/>
      <c r="B232" s="280"/>
      <c r="C232" s="143"/>
      <c r="D232" s="29"/>
      <c r="E232" s="29"/>
      <c r="F232" s="29"/>
      <c r="G232" s="29"/>
      <c r="H232" s="148"/>
      <c r="I232" s="281"/>
      <c r="J232" s="275"/>
      <c r="K232" s="279"/>
    </row>
    <row r="233" spans="1:11">
      <c r="A233" s="143"/>
      <c r="B233" s="280"/>
      <c r="C233" s="143"/>
      <c r="D233" s="29"/>
      <c r="E233" s="29"/>
      <c r="F233" s="29"/>
      <c r="G233" s="29"/>
      <c r="H233" s="148"/>
      <c r="I233" s="281"/>
      <c r="J233" s="275"/>
      <c r="K233" s="279"/>
    </row>
    <row r="234" spans="1:11">
      <c r="A234" s="143"/>
      <c r="B234" s="31"/>
      <c r="C234" s="149"/>
      <c r="D234" s="29"/>
      <c r="E234" s="29"/>
      <c r="F234" s="29"/>
      <c r="G234" s="29"/>
      <c r="H234" s="149"/>
      <c r="I234" s="29"/>
      <c r="J234" s="149"/>
      <c r="K234" s="220" t="s">
        <v>145</v>
      </c>
    </row>
    <row r="235" spans="1:11">
      <c r="A235" s="143"/>
      <c r="B235" s="31"/>
      <c r="C235" s="149"/>
      <c r="D235" s="29"/>
      <c r="E235" s="29"/>
      <c r="F235" s="29"/>
      <c r="G235" s="29"/>
      <c r="H235" s="149"/>
      <c r="I235" s="29"/>
      <c r="J235" s="149"/>
      <c r="K235" s="29"/>
    </row>
    <row r="236" spans="1:11">
      <c r="A236" s="143"/>
      <c r="B236" s="280" t="s">
        <v>7</v>
      </c>
      <c r="C236" s="143"/>
      <c r="D236" s="32" t="s">
        <v>89</v>
      </c>
      <c r="E236" s="29"/>
      <c r="F236" s="29"/>
      <c r="G236" s="29"/>
      <c r="H236" s="148"/>
      <c r="I236" s="141"/>
      <c r="J236" s="260"/>
      <c r="K236" s="282" t="str">
        <f>K3</f>
        <v>For  the 12 months ended 12/31/2024</v>
      </c>
    </row>
    <row r="237" spans="1:11">
      <c r="A237" s="143"/>
      <c r="B237" s="280"/>
      <c r="C237" s="143"/>
      <c r="D237" s="32" t="s">
        <v>118</v>
      </c>
      <c r="E237" s="29"/>
      <c r="F237" s="29"/>
      <c r="G237" s="29"/>
      <c r="H237" s="148"/>
      <c r="I237" s="283"/>
      <c r="J237" s="260"/>
      <c r="K237" s="279"/>
    </row>
    <row r="238" spans="1:11">
      <c r="A238" s="143"/>
      <c r="B238" s="280"/>
      <c r="C238" s="143"/>
      <c r="D238" s="651" t="str">
        <f>D5</f>
        <v>NextEra Energy Transmission MidAtlantic, Inc.</v>
      </c>
      <c r="E238" s="29"/>
      <c r="F238" s="29"/>
      <c r="G238" s="29"/>
      <c r="H238" s="148"/>
      <c r="I238" s="283"/>
      <c r="J238" s="260"/>
      <c r="K238" s="279"/>
    </row>
    <row r="239" spans="1:11">
      <c r="A239" s="755"/>
      <c r="B239" s="755"/>
      <c r="C239" s="755"/>
      <c r="D239" s="755"/>
      <c r="E239" s="755"/>
      <c r="F239" s="755"/>
      <c r="G239" s="755"/>
      <c r="H239" s="755"/>
      <c r="I239" s="755"/>
      <c r="J239" s="755"/>
      <c r="K239" s="755"/>
    </row>
    <row r="240" spans="1:11">
      <c r="A240" s="143"/>
      <c r="B240" s="280"/>
      <c r="C240" s="143"/>
      <c r="D240" s="29"/>
      <c r="E240" s="29"/>
      <c r="F240" s="29"/>
      <c r="G240" s="29"/>
      <c r="H240" s="148"/>
      <c r="I240" s="283"/>
      <c r="J240" s="260"/>
      <c r="K240" s="279"/>
    </row>
    <row r="241" spans="1:11">
      <c r="A241" s="143"/>
      <c r="B241" s="28" t="s">
        <v>70</v>
      </c>
      <c r="C241" s="143"/>
      <c r="D241" s="29"/>
      <c r="E241" s="29"/>
      <c r="F241" s="29"/>
      <c r="G241" s="29"/>
      <c r="H241" s="148"/>
      <c r="I241" s="29"/>
      <c r="J241" s="148"/>
      <c r="K241" s="29"/>
    </row>
    <row r="242" spans="1:11">
      <c r="A242" s="143"/>
      <c r="B242" s="284" t="s">
        <v>146</v>
      </c>
      <c r="C242" s="143"/>
      <c r="D242" s="29"/>
      <c r="E242" s="29"/>
      <c r="F242" s="29"/>
      <c r="G242" s="29"/>
      <c r="H242" s="148"/>
      <c r="I242" s="29"/>
      <c r="J242" s="148"/>
      <c r="K242" s="29"/>
    </row>
    <row r="243" spans="1:11">
      <c r="A243" s="143" t="s">
        <v>71</v>
      </c>
      <c r="B243" s="28"/>
      <c r="C243" s="148"/>
      <c r="D243" s="29"/>
      <c r="E243" s="29"/>
      <c r="F243" s="29"/>
      <c r="G243" s="29"/>
      <c r="H243" s="148"/>
      <c r="I243" s="29"/>
      <c r="J243" s="148"/>
      <c r="K243" s="29"/>
    </row>
    <row r="244" spans="1:11" ht="13.5" thickBot="1">
      <c r="A244" s="33" t="s">
        <v>72</v>
      </c>
      <c r="B244" s="757"/>
      <c r="C244" s="757"/>
      <c r="D244" s="285"/>
      <c r="E244" s="285"/>
      <c r="F244" s="285"/>
      <c r="G244" s="285"/>
      <c r="H244" s="286"/>
      <c r="I244" s="285"/>
      <c r="J244" s="286"/>
      <c r="K244" s="285"/>
    </row>
    <row r="245" spans="1:11">
      <c r="A245" s="318" t="s">
        <v>225</v>
      </c>
      <c r="B245" s="756" t="s">
        <v>584</v>
      </c>
      <c r="C245" s="756"/>
      <c r="D245" s="756"/>
      <c r="E245" s="756"/>
      <c r="F245" s="756"/>
      <c r="G245" s="756"/>
      <c r="H245" s="756"/>
      <c r="I245" s="756"/>
      <c r="J245" s="756"/>
      <c r="K245" s="756"/>
    </row>
    <row r="246" spans="1:11" ht="29.25" customHeight="1">
      <c r="A246" s="318" t="s">
        <v>226</v>
      </c>
      <c r="B246" s="756" t="s">
        <v>551</v>
      </c>
      <c r="C246" s="756"/>
      <c r="D246" s="756"/>
      <c r="E246" s="756"/>
      <c r="F246" s="756"/>
      <c r="G246" s="756"/>
      <c r="H246" s="756"/>
      <c r="I246" s="756"/>
      <c r="J246" s="756"/>
      <c r="K246" s="756"/>
    </row>
    <row r="247" spans="1:11">
      <c r="A247" s="318" t="s">
        <v>75</v>
      </c>
      <c r="B247" s="756" t="s">
        <v>80</v>
      </c>
      <c r="C247" s="756"/>
      <c r="D247" s="756"/>
      <c r="E247" s="756"/>
      <c r="F247" s="756"/>
      <c r="G247" s="756"/>
      <c r="H247" s="756"/>
      <c r="I247" s="756"/>
      <c r="J247" s="756"/>
      <c r="K247" s="756"/>
    </row>
    <row r="248" spans="1:11" ht="29.25" customHeight="1">
      <c r="A248" s="318" t="s">
        <v>76</v>
      </c>
      <c r="B248" s="756" t="s">
        <v>403</v>
      </c>
      <c r="C248" s="756"/>
      <c r="D248" s="756"/>
      <c r="E248" s="756"/>
      <c r="F248" s="756"/>
      <c r="G248" s="756"/>
      <c r="H248" s="756"/>
      <c r="I248" s="756"/>
      <c r="J248" s="756"/>
      <c r="K248" s="756"/>
    </row>
    <row r="249" spans="1:11" ht="29.25" customHeight="1">
      <c r="A249" s="318" t="s">
        <v>77</v>
      </c>
      <c r="B249" s="756" t="s">
        <v>661</v>
      </c>
      <c r="C249" s="756"/>
      <c r="D249" s="756"/>
      <c r="E249" s="756"/>
      <c r="F249" s="756"/>
      <c r="G249" s="756"/>
      <c r="H249" s="756"/>
      <c r="I249" s="756"/>
      <c r="J249" s="756"/>
      <c r="K249" s="756"/>
    </row>
    <row r="250" spans="1:11" ht="30" customHeight="1">
      <c r="A250" s="318" t="s">
        <v>78</v>
      </c>
      <c r="B250" s="756" t="s">
        <v>147</v>
      </c>
      <c r="C250" s="756"/>
      <c r="D250" s="756"/>
      <c r="E250" s="756"/>
      <c r="F250" s="756"/>
      <c r="G250" s="756"/>
      <c r="H250" s="756"/>
      <c r="I250" s="756"/>
      <c r="J250" s="756"/>
      <c r="K250" s="756"/>
    </row>
    <row r="251" spans="1:11" ht="45.75" customHeight="1">
      <c r="A251" s="756" t="s">
        <v>79</v>
      </c>
      <c r="B251" s="756" t="s">
        <v>816</v>
      </c>
      <c r="C251" s="756"/>
      <c r="D251" s="756"/>
      <c r="E251" s="756"/>
      <c r="F251" s="756"/>
      <c r="G251" s="756"/>
      <c r="H251" s="756"/>
      <c r="I251" s="756"/>
      <c r="J251" s="756"/>
      <c r="K251" s="756"/>
    </row>
    <row r="252" spans="1:11">
      <c r="A252" s="756"/>
      <c r="B252" s="362" t="s">
        <v>84</v>
      </c>
      <c r="C252" s="362" t="s">
        <v>85</v>
      </c>
      <c r="D252" s="673">
        <v>0.21</v>
      </c>
      <c r="E252" s="362"/>
      <c r="F252" s="362"/>
      <c r="G252" s="362"/>
      <c r="H252" s="362"/>
      <c r="I252" s="362"/>
      <c r="J252" s="362"/>
      <c r="K252" s="362"/>
    </row>
    <row r="253" spans="1:11">
      <c r="A253" s="756"/>
      <c r="B253" s="362"/>
      <c r="C253" s="362" t="s">
        <v>86</v>
      </c>
      <c r="D253" s="675">
        <v>4.9000000000000002E-2</v>
      </c>
      <c r="E253" s="362" t="s">
        <v>148</v>
      </c>
      <c r="F253" s="362"/>
      <c r="G253" s="362"/>
      <c r="H253" s="362"/>
      <c r="I253" s="362"/>
      <c r="J253" s="362"/>
      <c r="K253" s="362"/>
    </row>
    <row r="254" spans="1:11">
      <c r="A254" s="756"/>
      <c r="B254" s="362"/>
      <c r="C254" s="362" t="s">
        <v>87</v>
      </c>
      <c r="D254" s="674">
        <v>0</v>
      </c>
      <c r="E254" s="362" t="s">
        <v>149</v>
      </c>
      <c r="F254" s="362"/>
      <c r="G254" s="362"/>
      <c r="H254" s="362"/>
      <c r="I254" s="362"/>
      <c r="J254" s="362"/>
      <c r="K254" s="362"/>
    </row>
    <row r="255" spans="1:11">
      <c r="A255" s="756"/>
      <c r="B255" s="362"/>
      <c r="C255" s="362"/>
      <c r="D255" s="595"/>
      <c r="E255" s="362"/>
      <c r="F255" s="362"/>
      <c r="G255" s="362"/>
      <c r="H255" s="362"/>
      <c r="I255" s="362"/>
      <c r="J255" s="362"/>
      <c r="K255" s="362"/>
    </row>
    <row r="256" spans="1:11" ht="19.5" customHeight="1">
      <c r="A256" s="318" t="s">
        <v>81</v>
      </c>
      <c r="B256" s="756" t="s">
        <v>151</v>
      </c>
      <c r="C256" s="756"/>
      <c r="D256" s="756"/>
      <c r="E256" s="756"/>
      <c r="F256" s="756"/>
      <c r="G256" s="756"/>
      <c r="H256" s="756"/>
      <c r="I256" s="756"/>
      <c r="J256" s="756"/>
      <c r="K256" s="756"/>
    </row>
    <row r="257" spans="1:11" ht="31.5" customHeight="1">
      <c r="A257" s="318" t="s">
        <v>82</v>
      </c>
      <c r="B257" s="756" t="s">
        <v>152</v>
      </c>
      <c r="C257" s="756"/>
      <c r="D257" s="756"/>
      <c r="E257" s="756"/>
      <c r="F257" s="756"/>
      <c r="G257" s="756"/>
      <c r="H257" s="756"/>
      <c r="I257" s="756"/>
      <c r="J257" s="756"/>
      <c r="K257" s="756"/>
    </row>
    <row r="258" spans="1:11">
      <c r="A258" s="318" t="s">
        <v>83</v>
      </c>
      <c r="B258" s="756" t="s">
        <v>88</v>
      </c>
      <c r="C258" s="756"/>
      <c r="D258" s="756"/>
      <c r="E258" s="756"/>
      <c r="F258" s="756"/>
      <c r="G258" s="756"/>
      <c r="H258" s="756"/>
      <c r="I258" s="756"/>
      <c r="J258" s="756"/>
      <c r="K258" s="756"/>
    </row>
    <row r="259" spans="1:11">
      <c r="A259" s="318" t="s">
        <v>120</v>
      </c>
      <c r="B259" s="756" t="s">
        <v>237</v>
      </c>
      <c r="C259" s="756"/>
      <c r="D259" s="756"/>
      <c r="E259" s="756"/>
      <c r="F259" s="756"/>
      <c r="G259" s="756"/>
      <c r="H259" s="756"/>
      <c r="I259" s="756"/>
      <c r="J259" s="756"/>
      <c r="K259" s="756"/>
    </row>
    <row r="260" spans="1:11">
      <c r="A260" s="318" t="s">
        <v>227</v>
      </c>
      <c r="B260" s="756" t="s">
        <v>488</v>
      </c>
      <c r="C260" s="756"/>
      <c r="D260" s="756"/>
      <c r="E260" s="756"/>
      <c r="F260" s="756"/>
      <c r="G260" s="756"/>
      <c r="H260" s="756"/>
      <c r="I260" s="756"/>
      <c r="J260" s="756"/>
      <c r="K260" s="756"/>
    </row>
    <row r="261" spans="1:11">
      <c r="A261" s="318" t="s">
        <v>150</v>
      </c>
      <c r="B261" s="756" t="s">
        <v>157</v>
      </c>
      <c r="C261" s="756"/>
      <c r="D261" s="756"/>
      <c r="E261" s="756"/>
      <c r="F261" s="756"/>
      <c r="G261" s="756"/>
      <c r="H261" s="756"/>
      <c r="I261" s="756"/>
      <c r="J261" s="756"/>
      <c r="K261" s="756"/>
    </row>
    <row r="262" spans="1:11">
      <c r="A262" s="318" t="s">
        <v>228</v>
      </c>
      <c r="B262" s="756" t="s">
        <v>436</v>
      </c>
      <c r="C262" s="756"/>
      <c r="D262" s="756"/>
      <c r="E262" s="756"/>
      <c r="F262" s="756"/>
      <c r="G262" s="756"/>
      <c r="H262" s="756"/>
      <c r="I262" s="756"/>
      <c r="J262" s="756"/>
      <c r="K262" s="756"/>
    </row>
    <row r="263" spans="1:11" ht="33.75" customHeight="1">
      <c r="A263" s="318" t="s">
        <v>153</v>
      </c>
      <c r="B263" s="759" t="s">
        <v>652</v>
      </c>
      <c r="C263" s="760"/>
      <c r="D263" s="760"/>
      <c r="E263" s="760"/>
      <c r="F263" s="760"/>
      <c r="G263" s="760"/>
      <c r="H263" s="760"/>
      <c r="I263" s="760"/>
      <c r="J263" s="760"/>
      <c r="K263" s="760"/>
    </row>
    <row r="264" spans="1:11">
      <c r="A264" s="363" t="s">
        <v>154</v>
      </c>
      <c r="B264" s="761" t="s">
        <v>584</v>
      </c>
      <c r="C264" s="762"/>
      <c r="D264" s="762"/>
      <c r="E264" s="762"/>
      <c r="F264" s="762"/>
      <c r="G264" s="762"/>
      <c r="H264" s="762"/>
      <c r="I264" s="762"/>
      <c r="J264" s="762"/>
      <c r="K264" s="762"/>
    </row>
    <row r="265" spans="1:11" ht="28.5" customHeight="1">
      <c r="A265" s="364" t="s">
        <v>155</v>
      </c>
      <c r="B265" s="763" t="s">
        <v>840</v>
      </c>
      <c r="C265" s="763"/>
      <c r="D265" s="763"/>
      <c r="E265" s="763"/>
      <c r="F265" s="763"/>
      <c r="G265" s="763"/>
      <c r="H265" s="763"/>
      <c r="I265" s="763"/>
      <c r="J265" s="763"/>
      <c r="K265" s="763"/>
    </row>
    <row r="266" spans="1:11" s="298" customFormat="1">
      <c r="A266" s="364" t="s">
        <v>156</v>
      </c>
      <c r="B266" s="765" t="s">
        <v>684</v>
      </c>
      <c r="C266" s="765"/>
      <c r="D266" s="765"/>
      <c r="E266" s="765"/>
      <c r="F266" s="765"/>
      <c r="G266" s="765"/>
      <c r="H266" s="765"/>
      <c r="I266" s="765"/>
      <c r="J266" s="765"/>
      <c r="K266" s="765"/>
    </row>
    <row r="267" spans="1:11" ht="18.75" customHeight="1">
      <c r="A267" s="364" t="s">
        <v>158</v>
      </c>
      <c r="B267" s="764" t="s">
        <v>653</v>
      </c>
      <c r="C267" s="764"/>
      <c r="D267" s="764"/>
      <c r="E267" s="764"/>
      <c r="F267" s="764"/>
      <c r="G267" s="764"/>
      <c r="H267" s="764"/>
      <c r="I267" s="764"/>
      <c r="J267" s="764"/>
      <c r="K267" s="764"/>
    </row>
    <row r="268" spans="1:11" s="14" customFormat="1" ht="29.25" customHeight="1">
      <c r="A268" s="364" t="s">
        <v>159</v>
      </c>
      <c r="B268" s="758" t="s">
        <v>805</v>
      </c>
      <c r="C268" s="758"/>
      <c r="D268" s="758"/>
      <c r="E268" s="758"/>
      <c r="F268" s="758"/>
      <c r="G268" s="758"/>
      <c r="H268" s="758"/>
      <c r="I268" s="758"/>
      <c r="J268" s="758"/>
      <c r="K268" s="758"/>
    </row>
    <row r="269" spans="1:11" s="14" customFormat="1">
      <c r="A269" s="364" t="s">
        <v>263</v>
      </c>
      <c r="B269" s="394" t="s">
        <v>443</v>
      </c>
      <c r="C269" s="365"/>
      <c r="D269" s="365"/>
      <c r="E269" s="365"/>
      <c r="F269" s="365"/>
      <c r="G269" s="365"/>
      <c r="H269" s="366"/>
      <c r="I269" s="367"/>
      <c r="J269" s="368"/>
      <c r="K269" s="369"/>
    </row>
    <row r="270" spans="1:11" s="14" customFormat="1">
      <c r="A270" s="370" t="s">
        <v>350</v>
      </c>
      <c r="B270" s="370" t="s">
        <v>435</v>
      </c>
      <c r="C270" s="370"/>
      <c r="D270" s="370"/>
      <c r="E270" s="370"/>
      <c r="F270" s="370"/>
      <c r="G270" s="370"/>
      <c r="H270" s="370"/>
      <c r="I270" s="370"/>
      <c r="J270" s="370"/>
      <c r="K270" s="370"/>
    </row>
    <row r="271" spans="1:11">
      <c r="A271" s="15" t="s">
        <v>427</v>
      </c>
      <c r="B271" s="15" t="s">
        <v>445</v>
      </c>
    </row>
    <row r="272" spans="1:11" ht="15">
      <c r="A272" s="506" t="s">
        <v>496</v>
      </c>
      <c r="B272" s="298" t="s">
        <v>685</v>
      </c>
    </row>
    <row r="273" spans="1:2">
      <c r="A273" s="15" t="s">
        <v>833</v>
      </c>
      <c r="B273" s="664" t="s">
        <v>831</v>
      </c>
    </row>
    <row r="274" spans="1:2">
      <c r="B274" s="664" t="s">
        <v>832</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6">
    <mergeCell ref="A251:A255"/>
    <mergeCell ref="B265:K265"/>
    <mergeCell ref="B267:K267"/>
    <mergeCell ref="B251:K251"/>
    <mergeCell ref="B256:K256"/>
    <mergeCell ref="B257:K257"/>
    <mergeCell ref="B258:K258"/>
    <mergeCell ref="B259:K259"/>
    <mergeCell ref="B266:K266"/>
    <mergeCell ref="B268:K268"/>
    <mergeCell ref="B260:K260"/>
    <mergeCell ref="B261:K261"/>
    <mergeCell ref="B262:K262"/>
    <mergeCell ref="B263:K263"/>
    <mergeCell ref="B264:K264"/>
    <mergeCell ref="A57:K57"/>
    <mergeCell ref="A114:K114"/>
    <mergeCell ref="A180:K180"/>
    <mergeCell ref="B250:K250"/>
    <mergeCell ref="A239:K239"/>
    <mergeCell ref="B244:C244"/>
    <mergeCell ref="B245:K245"/>
    <mergeCell ref="B246:K246"/>
    <mergeCell ref="B247:K247"/>
    <mergeCell ref="B248:K248"/>
    <mergeCell ref="B249:K249"/>
  </mergeCells>
  <phoneticPr fontId="0" type="noConversion"/>
  <pageMargins left="0.25" right="0.25" top="0.75" bottom="0.75" header="0.3" footer="0.3"/>
  <pageSetup scale="58" fitToHeight="0" orientation="landscape" r:id="rId2"/>
  <rowBreaks count="4" manualBreakCount="4">
    <brk id="50" max="10" man="1"/>
    <brk id="108" max="16383" man="1"/>
    <brk id="173" max="10" man="1"/>
    <brk id="232" max="10" man="1"/>
  </rowBreaks>
  <customProperties>
    <customPr name="_pios_id" r:id="rId3"/>
  </customProperties>
  <ignoredErrors>
    <ignoredError sqref="C1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U109"/>
  <sheetViews>
    <sheetView zoomScale="85" zoomScaleNormal="85" zoomScaleSheetLayoutView="80" workbookViewId="0"/>
  </sheetViews>
  <sheetFormatPr defaultColWidth="8.77734375" defaultRowHeight="12.75"/>
  <cols>
    <col min="1" max="1" width="6" style="25" customWidth="1"/>
    <col min="2" max="2" width="1.44140625" style="25" customWidth="1"/>
    <col min="3" max="3" width="36" style="25" customWidth="1"/>
    <col min="4" max="4" width="13.77734375" style="25" customWidth="1"/>
    <col min="5" max="5" width="17.5546875" style="25" customWidth="1"/>
    <col min="6" max="6" width="13.109375" style="25" customWidth="1"/>
    <col min="7" max="7" width="14.44140625" style="25" customWidth="1"/>
    <col min="8" max="8" width="16.21875" style="25" customWidth="1"/>
    <col min="9" max="9" width="13.77734375" style="25" customWidth="1"/>
    <col min="10" max="10" width="14.44140625" style="25" customWidth="1"/>
    <col min="11" max="11" width="13.5546875" style="25" customWidth="1"/>
    <col min="12" max="13" width="15.77734375" style="25" customWidth="1"/>
    <col min="14" max="15" width="14.44140625" style="25" customWidth="1"/>
    <col min="16" max="16" width="12.77734375" style="25" customWidth="1"/>
    <col min="17" max="17" width="13.77734375" style="25" customWidth="1"/>
    <col min="18" max="18" width="9.21875" style="25" customWidth="1"/>
    <col min="19" max="19" width="13" style="25" customWidth="1"/>
    <col min="20" max="20" width="11.21875" style="52" bestFit="1" customWidth="1"/>
    <col min="21" max="16384" width="8.77734375" style="25"/>
  </cols>
  <sheetData>
    <row r="1" spans="1:21">
      <c r="Q1" s="56"/>
    </row>
    <row r="2" spans="1:21">
      <c r="Q2" s="56"/>
    </row>
    <row r="4" spans="1:21">
      <c r="Q4" s="56"/>
    </row>
    <row r="5" spans="1:21">
      <c r="D5" s="19"/>
      <c r="E5" s="19"/>
      <c r="F5" s="19"/>
      <c r="G5" s="20" t="s">
        <v>231</v>
      </c>
      <c r="H5" s="19"/>
      <c r="I5" s="19"/>
      <c r="J5" s="19"/>
      <c r="K5" s="24"/>
      <c r="L5" s="57"/>
      <c r="M5" s="58"/>
      <c r="N5" s="58"/>
      <c r="O5" s="58"/>
      <c r="P5" s="58"/>
      <c r="Q5" s="58"/>
      <c r="R5" s="26"/>
      <c r="S5" s="26" t="s">
        <v>683</v>
      </c>
      <c r="T5" s="549"/>
      <c r="U5" s="26"/>
    </row>
    <row r="6" spans="1:21">
      <c r="D6" s="19"/>
      <c r="E6" s="22" t="s">
        <v>8</v>
      </c>
      <c r="F6" s="22"/>
      <c r="G6" s="20" t="s">
        <v>230</v>
      </c>
      <c r="H6" s="22"/>
      <c r="I6" s="22"/>
      <c r="J6" s="22"/>
      <c r="K6" s="24"/>
      <c r="P6" s="26"/>
      <c r="Q6" s="24"/>
      <c r="R6" s="26"/>
      <c r="S6" s="60"/>
      <c r="T6" s="549"/>
      <c r="U6" s="26"/>
    </row>
    <row r="7" spans="1:21">
      <c r="C7" s="26"/>
      <c r="D7" s="26"/>
      <c r="E7" s="26"/>
      <c r="F7" s="26"/>
      <c r="G7" s="651" t="str">
        <f>'Attachment H'!$D$5</f>
        <v>NextEra Energy Transmission MidAtlantic, Inc.</v>
      </c>
      <c r="H7" s="26"/>
      <c r="I7" s="26"/>
      <c r="J7" s="26"/>
      <c r="K7" s="26"/>
      <c r="P7" s="26"/>
      <c r="Q7" s="26"/>
      <c r="R7" s="26"/>
      <c r="S7" s="59"/>
      <c r="T7" s="549"/>
      <c r="U7" s="26"/>
    </row>
    <row r="8" spans="1:21">
      <c r="A8" s="20"/>
      <c r="C8" s="26"/>
      <c r="D8" s="26"/>
      <c r="E8" s="26"/>
      <c r="F8" s="26"/>
      <c r="H8" s="26"/>
      <c r="I8" s="26"/>
      <c r="J8" s="26"/>
      <c r="K8" s="26"/>
      <c r="L8" s="26"/>
      <c r="M8" s="26"/>
      <c r="N8" s="26"/>
      <c r="O8" s="26"/>
      <c r="P8" s="26"/>
      <c r="Q8" s="26"/>
      <c r="R8" s="26"/>
      <c r="S8" s="59"/>
      <c r="T8" s="549"/>
      <c r="U8" s="26"/>
    </row>
    <row r="9" spans="1:21">
      <c r="A9" s="20"/>
      <c r="C9" s="26"/>
      <c r="D9" s="26"/>
      <c r="E9" s="26"/>
      <c r="F9" s="26"/>
      <c r="G9" s="61"/>
      <c r="H9" s="26"/>
      <c r="I9" s="26"/>
      <c r="J9" s="26"/>
      <c r="K9" s="26"/>
      <c r="L9" s="26"/>
      <c r="M9" s="26"/>
      <c r="N9" s="26"/>
      <c r="O9" s="26"/>
      <c r="P9" s="26"/>
      <c r="Q9" s="26"/>
      <c r="R9" s="26"/>
      <c r="S9" s="59"/>
      <c r="T9" s="549"/>
      <c r="U9" s="26"/>
    </row>
    <row r="10" spans="1:21">
      <c r="A10" s="20"/>
      <c r="C10" s="26" t="s">
        <v>449</v>
      </c>
      <c r="D10" s="26"/>
      <c r="E10" s="26"/>
      <c r="F10" s="26"/>
      <c r="G10" s="61"/>
      <c r="H10" s="26"/>
      <c r="I10" s="26"/>
      <c r="J10" s="26"/>
      <c r="K10" s="26"/>
      <c r="L10" s="26"/>
      <c r="M10" s="26"/>
      <c r="N10" s="26"/>
      <c r="O10" s="26"/>
      <c r="P10" s="26"/>
      <c r="Q10" s="26"/>
      <c r="R10" s="26"/>
      <c r="S10" s="59"/>
      <c r="T10" s="549"/>
      <c r="U10" s="26"/>
    </row>
    <row r="11" spans="1:21">
      <c r="A11" s="20"/>
      <c r="C11" s="26"/>
      <c r="D11" s="26"/>
      <c r="E11" s="26"/>
      <c r="F11" s="26"/>
      <c r="G11" s="61"/>
      <c r="L11" s="26"/>
      <c r="M11" s="26"/>
      <c r="N11" s="26"/>
      <c r="O11" s="26"/>
      <c r="P11" s="26"/>
      <c r="Q11" s="26"/>
      <c r="R11" s="26"/>
      <c r="S11" s="26"/>
      <c r="T11" s="455"/>
      <c r="U11" s="26"/>
    </row>
    <row r="12" spans="1:21">
      <c r="A12" s="20"/>
      <c r="C12" s="26"/>
      <c r="D12" s="26"/>
      <c r="E12" s="26"/>
      <c r="F12" s="26"/>
      <c r="G12" s="26"/>
      <c r="L12" s="62"/>
      <c r="M12" s="62"/>
      <c r="N12" s="62"/>
      <c r="O12" s="62"/>
      <c r="P12" s="26"/>
      <c r="Q12" s="26"/>
      <c r="R12" s="26"/>
      <c r="S12" s="26"/>
      <c r="T12" s="455"/>
      <c r="U12" s="26"/>
    </row>
    <row r="13" spans="1:21">
      <c r="C13" s="63" t="s">
        <v>9</v>
      </c>
      <c r="D13" s="63"/>
      <c r="E13" s="63" t="s">
        <v>10</v>
      </c>
      <c r="F13" s="63"/>
      <c r="I13" s="63" t="s">
        <v>11</v>
      </c>
      <c r="L13" s="64" t="s">
        <v>12</v>
      </c>
      <c r="M13" s="64"/>
      <c r="N13" s="64"/>
      <c r="O13" s="64"/>
      <c r="P13" s="22"/>
      <c r="Q13" s="64"/>
      <c r="R13" s="22"/>
      <c r="S13" s="64"/>
      <c r="U13" s="65"/>
    </row>
    <row r="14" spans="1:21">
      <c r="C14" s="65"/>
      <c r="D14" s="65"/>
      <c r="E14" s="66" t="s">
        <v>447</v>
      </c>
      <c r="F14" s="66"/>
      <c r="I14" s="22"/>
      <c r="P14" s="22"/>
      <c r="R14" s="22"/>
      <c r="S14" s="63"/>
      <c r="T14" s="120"/>
      <c r="U14" s="65"/>
    </row>
    <row r="15" spans="1:21">
      <c r="A15" s="20" t="s">
        <v>14</v>
      </c>
      <c r="C15" s="65"/>
      <c r="D15" s="65"/>
      <c r="E15" s="67" t="s">
        <v>24</v>
      </c>
      <c r="F15" s="67"/>
      <c r="I15" s="68" t="s">
        <v>23</v>
      </c>
      <c r="L15" s="68" t="s">
        <v>20</v>
      </c>
      <c r="M15" s="68"/>
      <c r="N15" s="68"/>
      <c r="O15" s="68"/>
      <c r="P15" s="22"/>
      <c r="R15" s="26"/>
      <c r="S15" s="69"/>
      <c r="T15" s="120"/>
      <c r="U15" s="65"/>
    </row>
    <row r="16" spans="1:21">
      <c r="A16" s="20" t="s">
        <v>16</v>
      </c>
      <c r="C16" s="70"/>
      <c r="D16" s="70"/>
      <c r="E16" s="22"/>
      <c r="F16" s="22"/>
      <c r="I16" s="22"/>
      <c r="L16" s="22"/>
      <c r="M16" s="22"/>
      <c r="N16" s="22"/>
      <c r="O16" s="22"/>
      <c r="P16" s="22"/>
      <c r="Q16" s="22"/>
      <c r="R16" s="26"/>
      <c r="S16" s="22"/>
      <c r="U16" s="65"/>
    </row>
    <row r="17" spans="1:21">
      <c r="A17" s="71"/>
      <c r="C17" s="65"/>
      <c r="D17" s="65"/>
      <c r="E17" s="22"/>
      <c r="F17" s="22"/>
      <c r="I17" s="22"/>
      <c r="L17" s="22"/>
      <c r="M17" s="22"/>
      <c r="N17" s="22"/>
      <c r="O17" s="22"/>
      <c r="P17" s="22"/>
      <c r="Q17" s="22"/>
      <c r="R17" s="26"/>
      <c r="S17" s="22"/>
      <c r="U17" s="65"/>
    </row>
    <row r="18" spans="1:21">
      <c r="A18" s="23">
        <v>1</v>
      </c>
      <c r="C18" s="65" t="s">
        <v>160</v>
      </c>
      <c r="D18" s="65"/>
      <c r="E18" s="72" t="s">
        <v>720</v>
      </c>
      <c r="F18" s="23"/>
      <c r="I18" s="52">
        <f>+'Attachment H'!I64</f>
        <v>29284796.645384613</v>
      </c>
      <c r="P18" s="22"/>
      <c r="Q18" s="22"/>
      <c r="R18" s="26"/>
      <c r="S18" s="22"/>
      <c r="U18" s="65"/>
    </row>
    <row r="19" spans="1:21">
      <c r="A19" s="23">
        <v>2</v>
      </c>
      <c r="C19" s="65" t="s">
        <v>161</v>
      </c>
      <c r="D19" s="65"/>
      <c r="E19" s="72" t="s">
        <v>589</v>
      </c>
      <c r="F19" s="23"/>
      <c r="I19" s="52">
        <f>+'Attachment H'!I80+'Attachment H'!I93+'Attachment H'!I95</f>
        <v>32622798.854615383</v>
      </c>
      <c r="P19" s="22"/>
      <c r="Q19" s="22"/>
      <c r="R19" s="26"/>
      <c r="S19" s="22"/>
      <c r="U19" s="65"/>
    </row>
    <row r="20" spans="1:21">
      <c r="A20" s="23"/>
      <c r="E20" s="72"/>
      <c r="F20" s="23"/>
      <c r="P20" s="22"/>
      <c r="Q20" s="22"/>
      <c r="R20" s="26"/>
      <c r="S20" s="22"/>
      <c r="U20" s="65"/>
    </row>
    <row r="21" spans="1:21">
      <c r="A21" s="23"/>
      <c r="C21" s="65" t="s">
        <v>162</v>
      </c>
      <c r="D21" s="65"/>
      <c r="E21" s="72"/>
      <c r="F21" s="23"/>
      <c r="I21" s="22"/>
      <c r="L21" s="22"/>
      <c r="M21" s="22"/>
      <c r="N21" s="22"/>
      <c r="O21" s="22"/>
      <c r="P21" s="22"/>
      <c r="Q21" s="22"/>
      <c r="R21" s="22"/>
      <c r="S21" s="22"/>
      <c r="U21" s="65"/>
    </row>
    <row r="22" spans="1:21">
      <c r="A22" s="23">
        <v>3</v>
      </c>
      <c r="C22" s="65" t="s">
        <v>163</v>
      </c>
      <c r="D22" s="65"/>
      <c r="E22" s="72" t="s">
        <v>3</v>
      </c>
      <c r="F22" s="23"/>
      <c r="I22" s="73">
        <f>+'Attachment H'!I134</f>
        <v>5626386.8600000013</v>
      </c>
      <c r="P22" s="22"/>
      <c r="Q22" s="22"/>
      <c r="R22" s="22"/>
      <c r="S22" s="22"/>
      <c r="U22" s="65"/>
    </row>
    <row r="23" spans="1:21">
      <c r="A23" s="23">
        <v>4</v>
      </c>
      <c r="C23" s="65" t="s">
        <v>164</v>
      </c>
      <c r="D23" s="65"/>
      <c r="E23" s="72" t="s">
        <v>165</v>
      </c>
      <c r="F23" s="23"/>
      <c r="I23" s="550">
        <f>IF(I18=0,0,I22/I18)</f>
        <v>0.19212654703158882</v>
      </c>
      <c r="L23" s="551">
        <f>I23</f>
        <v>0.19212654703158882</v>
      </c>
      <c r="M23" s="74"/>
      <c r="N23" s="74"/>
      <c r="O23" s="74"/>
      <c r="P23" s="22"/>
      <c r="Q23" s="75"/>
      <c r="R23" s="76"/>
      <c r="S23" s="77"/>
      <c r="U23" s="65"/>
    </row>
    <row r="24" spans="1:21">
      <c r="A24" s="23"/>
      <c r="C24" s="65"/>
      <c r="D24" s="65"/>
      <c r="E24" s="72"/>
      <c r="F24" s="23"/>
      <c r="I24" s="78"/>
      <c r="L24" s="74"/>
      <c r="M24" s="74"/>
      <c r="N24" s="74"/>
      <c r="O24" s="74"/>
      <c r="P24" s="22"/>
      <c r="Q24" s="75"/>
      <c r="R24" s="76"/>
      <c r="S24" s="77"/>
      <c r="U24" s="65"/>
    </row>
    <row r="25" spans="1:21">
      <c r="A25" s="64"/>
      <c r="C25" s="65" t="s">
        <v>585</v>
      </c>
      <c r="D25" s="65"/>
      <c r="E25" s="290"/>
      <c r="F25" s="55"/>
      <c r="I25" s="22"/>
      <c r="L25" s="22"/>
      <c r="M25" s="22"/>
      <c r="N25" s="22"/>
      <c r="O25" s="22"/>
      <c r="P25" s="22"/>
      <c r="Q25" s="75"/>
      <c r="R25" s="76"/>
      <c r="S25" s="77"/>
      <c r="U25" s="65"/>
    </row>
    <row r="26" spans="1:21">
      <c r="A26" s="64" t="s">
        <v>166</v>
      </c>
      <c r="C26" s="65" t="s">
        <v>587</v>
      </c>
      <c r="D26" s="65"/>
      <c r="E26" s="72" t="s">
        <v>4</v>
      </c>
      <c r="F26" s="23"/>
      <c r="I26" s="73">
        <f>+'Attachment H'!I138+'Attachment H'!I139</f>
        <v>49.3</v>
      </c>
      <c r="P26" s="22"/>
      <c r="Q26" s="75"/>
      <c r="R26" s="76"/>
      <c r="S26" s="77"/>
      <c r="U26" s="65"/>
    </row>
    <row r="27" spans="1:21">
      <c r="A27" s="64" t="s">
        <v>167</v>
      </c>
      <c r="C27" s="65" t="s">
        <v>586</v>
      </c>
      <c r="D27" s="65"/>
      <c r="E27" s="72" t="s">
        <v>168</v>
      </c>
      <c r="F27" s="23"/>
      <c r="I27" s="53">
        <f>IF(I26=0,0,I26/I18)</f>
        <v>1.6834673840144234E-6</v>
      </c>
      <c r="J27" s="53"/>
      <c r="K27" s="53"/>
      <c r="L27" s="79">
        <f>I27</f>
        <v>1.6834673840144234E-6</v>
      </c>
      <c r="M27" s="74"/>
      <c r="N27" s="74"/>
      <c r="O27" s="74"/>
      <c r="P27" s="22"/>
      <c r="Q27" s="75"/>
      <c r="R27" s="76"/>
      <c r="S27" s="77"/>
      <c r="U27" s="65"/>
    </row>
    <row r="28" spans="1:21">
      <c r="A28" s="23"/>
      <c r="C28" s="65"/>
      <c r="D28" s="65"/>
      <c r="E28" s="72"/>
      <c r="F28" s="23"/>
      <c r="I28" s="53"/>
      <c r="J28" s="53"/>
      <c r="K28" s="53"/>
      <c r="L28" s="79"/>
      <c r="M28" s="74"/>
      <c r="N28" s="74"/>
      <c r="O28" s="74"/>
      <c r="P28" s="22"/>
      <c r="Q28" s="75"/>
      <c r="R28" s="76"/>
      <c r="S28" s="77"/>
      <c r="U28" s="65"/>
    </row>
    <row r="29" spans="1:21">
      <c r="A29" s="64"/>
      <c r="C29" s="65" t="s">
        <v>169</v>
      </c>
      <c r="D29" s="65"/>
      <c r="E29" s="290"/>
      <c r="F29" s="55"/>
      <c r="I29" s="53"/>
      <c r="J29" s="53"/>
      <c r="K29" s="53"/>
      <c r="L29" s="53"/>
      <c r="M29" s="22"/>
      <c r="N29" s="22"/>
      <c r="O29" s="22"/>
      <c r="P29" s="22"/>
      <c r="Q29" s="22"/>
      <c r="R29" s="22"/>
      <c r="S29" s="22"/>
      <c r="U29" s="65"/>
    </row>
    <row r="30" spans="1:21">
      <c r="A30" s="64" t="s">
        <v>170</v>
      </c>
      <c r="C30" s="65" t="s">
        <v>171</v>
      </c>
      <c r="D30" s="65"/>
      <c r="E30" s="72" t="s">
        <v>561</v>
      </c>
      <c r="F30" s="23"/>
      <c r="I30" s="53">
        <f>+'Attachment H'!I152</f>
        <v>0</v>
      </c>
      <c r="J30" s="53"/>
      <c r="K30" s="53"/>
      <c r="L30" s="53"/>
      <c r="P30" s="22"/>
      <c r="Q30" s="69"/>
      <c r="R30" s="22"/>
      <c r="S30" s="23"/>
      <c r="T30" s="120"/>
      <c r="U30" s="65"/>
    </row>
    <row r="31" spans="1:21">
      <c r="A31" s="64" t="s">
        <v>172</v>
      </c>
      <c r="C31" s="65" t="s">
        <v>173</v>
      </c>
      <c r="D31" s="65"/>
      <c r="E31" s="72" t="s">
        <v>174</v>
      </c>
      <c r="F31" s="23"/>
      <c r="I31" s="53">
        <f>IF(I30=0,0,I30/I18)</f>
        <v>0</v>
      </c>
      <c r="J31" s="53"/>
      <c r="K31" s="53"/>
      <c r="L31" s="79">
        <f>I31</f>
        <v>0</v>
      </c>
      <c r="M31" s="74"/>
      <c r="N31" s="74"/>
      <c r="O31" s="74"/>
      <c r="P31" s="22"/>
      <c r="Q31" s="75"/>
      <c r="R31" s="22"/>
      <c r="S31" s="77"/>
      <c r="T31" s="120"/>
      <c r="U31" s="65"/>
    </row>
    <row r="32" spans="1:21">
      <c r="A32" s="64"/>
      <c r="C32" s="65"/>
      <c r="D32" s="65"/>
      <c r="E32" s="72"/>
      <c r="F32" s="23"/>
      <c r="I32" s="22"/>
      <c r="L32" s="22"/>
      <c r="M32" s="22"/>
      <c r="N32" s="22"/>
      <c r="O32" s="22"/>
      <c r="P32" s="22"/>
      <c r="U32" s="65"/>
    </row>
    <row r="33" spans="1:21">
      <c r="A33" s="64" t="s">
        <v>175</v>
      </c>
      <c r="C33" s="65" t="s">
        <v>222</v>
      </c>
      <c r="D33" s="65"/>
      <c r="E33" s="72" t="s">
        <v>5</v>
      </c>
      <c r="F33" s="23"/>
      <c r="I33" s="52">
        <f>-'Attachment H'!I19</f>
        <v>-79992.510000000009</v>
      </c>
      <c r="L33" s="22"/>
      <c r="M33" s="22"/>
      <c r="N33" s="22"/>
      <c r="O33" s="22"/>
      <c r="P33" s="22"/>
      <c r="U33" s="65"/>
    </row>
    <row r="34" spans="1:21">
      <c r="A34" s="64" t="s">
        <v>178</v>
      </c>
      <c r="C34" s="65" t="s">
        <v>552</v>
      </c>
      <c r="D34" s="65"/>
      <c r="E34" s="72" t="s">
        <v>216</v>
      </c>
      <c r="F34" s="23"/>
      <c r="I34" s="80">
        <f>IF(I18=0,0,I33/I18)</f>
        <v>-2.7315371511246983E-3</v>
      </c>
      <c r="L34" s="53">
        <f>+I34</f>
        <v>-2.7315371511246983E-3</v>
      </c>
      <c r="M34" s="22"/>
      <c r="N34" s="22"/>
      <c r="O34" s="22"/>
      <c r="P34" s="22"/>
      <c r="U34" s="65"/>
    </row>
    <row r="35" spans="1:21">
      <c r="A35" s="64"/>
      <c r="C35" s="65"/>
      <c r="D35" s="65"/>
      <c r="E35" s="72"/>
      <c r="F35" s="23"/>
      <c r="I35" s="22"/>
      <c r="L35" s="22"/>
      <c r="M35" s="22"/>
      <c r="N35" s="22"/>
      <c r="O35" s="22"/>
      <c r="P35" s="22"/>
      <c r="U35" s="65"/>
    </row>
    <row r="36" spans="1:21">
      <c r="A36" s="81" t="s">
        <v>179</v>
      </c>
      <c r="B36" s="82"/>
      <c r="C36" s="70" t="s">
        <v>176</v>
      </c>
      <c r="D36" s="70"/>
      <c r="E36" s="83" t="s">
        <v>217</v>
      </c>
      <c r="F36" s="66"/>
      <c r="I36" s="76"/>
      <c r="L36" s="552">
        <f>L23+L27+L31+L34</f>
        <v>0.18939669334784814</v>
      </c>
      <c r="M36" s="85"/>
      <c r="N36" s="85"/>
      <c r="O36" s="85"/>
      <c r="P36" s="22"/>
      <c r="U36" s="65"/>
    </row>
    <row r="37" spans="1:21">
      <c r="A37" s="64"/>
      <c r="C37" s="65"/>
      <c r="D37" s="65"/>
      <c r="E37" s="72"/>
      <c r="F37" s="23"/>
      <c r="I37" s="22"/>
      <c r="L37" s="22"/>
      <c r="M37" s="22"/>
      <c r="N37" s="22"/>
      <c r="O37" s="22"/>
      <c r="P37" s="22"/>
      <c r="Q37" s="22"/>
      <c r="R37" s="22"/>
      <c r="S37" s="86"/>
      <c r="U37" s="65"/>
    </row>
    <row r="38" spans="1:21">
      <c r="A38" s="64"/>
      <c r="B38" s="87"/>
      <c r="C38" s="22" t="s">
        <v>177</v>
      </c>
      <c r="D38" s="22"/>
      <c r="E38" s="72"/>
      <c r="F38" s="23"/>
      <c r="I38" s="22"/>
      <c r="L38" s="22"/>
      <c r="M38" s="22"/>
      <c r="N38" s="22"/>
      <c r="O38" s="22"/>
      <c r="P38" s="88"/>
      <c r="Q38" s="87"/>
      <c r="T38" s="120"/>
      <c r="U38" s="22" t="s">
        <v>8</v>
      </c>
    </row>
    <row r="39" spans="1:21">
      <c r="A39" s="64" t="s">
        <v>181</v>
      </c>
      <c r="B39" s="87"/>
      <c r="C39" s="22" t="s">
        <v>50</v>
      </c>
      <c r="D39" s="22"/>
      <c r="E39" s="72" t="s">
        <v>562</v>
      </c>
      <c r="F39" s="23"/>
      <c r="I39" s="52">
        <f>+'Attachment H'!I167</f>
        <v>760930.65306937066</v>
      </c>
      <c r="L39" s="22"/>
      <c r="M39" s="22"/>
      <c r="N39" s="22"/>
      <c r="O39" s="22"/>
      <c r="P39" s="88"/>
      <c r="Q39" s="87"/>
      <c r="T39" s="120"/>
      <c r="U39" s="22"/>
    </row>
    <row r="40" spans="1:21">
      <c r="A40" s="64" t="s">
        <v>183</v>
      </c>
      <c r="B40" s="87"/>
      <c r="C40" s="22" t="s">
        <v>180</v>
      </c>
      <c r="D40" s="22"/>
      <c r="E40" s="72" t="s">
        <v>185</v>
      </c>
      <c r="F40" s="23"/>
      <c r="I40" s="53">
        <f>IF(I19=0,0,I39/I19)</f>
        <v>2.3325118622117131E-2</v>
      </c>
      <c r="L40" s="79">
        <f>I40</f>
        <v>2.3325118622117131E-2</v>
      </c>
      <c r="M40" s="74"/>
      <c r="N40" s="74"/>
      <c r="O40" s="74"/>
      <c r="P40" s="88"/>
      <c r="Q40" s="87"/>
      <c r="R40" s="22"/>
      <c r="S40" s="22"/>
      <c r="T40" s="120"/>
      <c r="U40" s="22"/>
    </row>
    <row r="41" spans="1:21">
      <c r="A41" s="64"/>
      <c r="C41" s="22"/>
      <c r="D41" s="22"/>
      <c r="E41" s="72"/>
      <c r="F41" s="23"/>
      <c r="I41" s="22"/>
      <c r="L41" s="22"/>
      <c r="M41" s="22"/>
      <c r="N41" s="22"/>
      <c r="O41" s="22"/>
      <c r="P41" s="22"/>
      <c r="R41" s="26"/>
      <c r="S41" s="22"/>
      <c r="T41" s="455"/>
      <c r="U41" s="65"/>
    </row>
    <row r="42" spans="1:21">
      <c r="A42" s="64"/>
      <c r="C42" s="65" t="s">
        <v>51</v>
      </c>
      <c r="D42" s="65"/>
      <c r="E42" s="89"/>
      <c r="F42" s="90"/>
      <c r="P42" s="22"/>
      <c r="R42" s="22"/>
      <c r="S42" s="22"/>
      <c r="U42" s="65"/>
    </row>
    <row r="43" spans="1:21">
      <c r="A43" s="64" t="s">
        <v>186</v>
      </c>
      <c r="C43" s="65" t="s">
        <v>182</v>
      </c>
      <c r="D43" s="65"/>
      <c r="E43" s="72" t="s">
        <v>563</v>
      </c>
      <c r="F43" s="23"/>
      <c r="I43" s="52">
        <f>+'Attachment H'!I170</f>
        <v>3058030.6235278128</v>
      </c>
      <c r="L43" s="22"/>
      <c r="M43" s="22"/>
      <c r="N43" s="22"/>
      <c r="O43" s="22"/>
      <c r="P43" s="22"/>
      <c r="R43" s="22"/>
      <c r="S43" s="22"/>
      <c r="U43" s="65"/>
    </row>
    <row r="44" spans="1:21">
      <c r="A44" s="64" t="s">
        <v>214</v>
      </c>
      <c r="B44" s="87"/>
      <c r="C44" s="22" t="s">
        <v>184</v>
      </c>
      <c r="D44" s="22"/>
      <c r="E44" s="72" t="s">
        <v>588</v>
      </c>
      <c r="F44" s="23"/>
      <c r="I44" s="53">
        <f>IF(I19=0,0,I43/I19)</f>
        <v>9.3739063811049156E-2</v>
      </c>
      <c r="L44" s="79">
        <f>I44</f>
        <v>9.3739063811049156E-2</v>
      </c>
      <c r="M44" s="74"/>
      <c r="N44" s="74"/>
      <c r="O44" s="74"/>
      <c r="P44" s="22"/>
      <c r="S44" s="91"/>
      <c r="T44" s="120"/>
      <c r="U44" s="22"/>
    </row>
    <row r="45" spans="1:21">
      <c r="A45" s="64"/>
      <c r="C45" s="65"/>
      <c r="D45" s="65"/>
      <c r="E45" s="72"/>
      <c r="F45" s="23"/>
      <c r="I45" s="22"/>
      <c r="L45" s="22"/>
      <c r="M45" s="22"/>
      <c r="N45" s="22"/>
      <c r="O45" s="22"/>
      <c r="P45" s="22"/>
      <c r="Q45" s="90"/>
      <c r="R45" s="22"/>
      <c r="S45" s="22"/>
      <c r="U45" s="65"/>
    </row>
    <row r="46" spans="1:21">
      <c r="A46" s="81" t="s">
        <v>215</v>
      </c>
      <c r="B46" s="82"/>
      <c r="C46" s="70" t="s">
        <v>187</v>
      </c>
      <c r="D46" s="70"/>
      <c r="E46" s="83" t="s">
        <v>218</v>
      </c>
      <c r="F46" s="66"/>
      <c r="I46" s="53">
        <f>+I44+I40</f>
        <v>0.11706418243316628</v>
      </c>
      <c r="L46" s="84">
        <f>L40+L44</f>
        <v>0.11706418243316628</v>
      </c>
      <c r="M46" s="85"/>
      <c r="N46" s="85"/>
      <c r="O46" s="85"/>
      <c r="P46" s="22"/>
      <c r="Q46" s="90"/>
      <c r="R46" s="22"/>
      <c r="S46" s="22"/>
      <c r="U46" s="65"/>
    </row>
    <row r="47" spans="1:21">
      <c r="P47" s="92"/>
      <c r="Q47" s="92"/>
      <c r="R47" s="22"/>
      <c r="S47" s="22"/>
      <c r="U47" s="65"/>
    </row>
    <row r="48" spans="1:21">
      <c r="P48" s="92"/>
      <c r="Q48" s="92"/>
      <c r="R48" s="22"/>
      <c r="S48" s="22"/>
      <c r="U48" s="65"/>
    </row>
    <row r="49" spans="1:21">
      <c r="A49" s="93"/>
      <c r="C49" s="64"/>
      <c r="D49" s="64"/>
      <c r="E49" s="55"/>
      <c r="F49" s="55"/>
      <c r="G49" s="22"/>
      <c r="J49" s="78"/>
      <c r="P49" s="22"/>
      <c r="Q49" s="75"/>
      <c r="R49" s="94"/>
      <c r="S49" s="22"/>
      <c r="T49" s="120"/>
      <c r="U49" s="22"/>
    </row>
    <row r="50" spans="1:21">
      <c r="A50" s="20"/>
      <c r="G50" s="22"/>
      <c r="P50" s="22"/>
      <c r="Q50" s="22"/>
      <c r="R50" s="22"/>
      <c r="S50" s="22"/>
      <c r="T50" s="120"/>
      <c r="U50" s="22" t="s">
        <v>8</v>
      </c>
    </row>
    <row r="51" spans="1:21">
      <c r="Q51" s="56"/>
    </row>
    <row r="52" spans="1:21">
      <c r="Q52" s="56"/>
    </row>
    <row r="54" spans="1:21">
      <c r="A54" s="20"/>
      <c r="G54" s="22"/>
      <c r="P54" s="22"/>
      <c r="Q54" s="56"/>
      <c r="R54" s="22"/>
      <c r="S54" s="26"/>
      <c r="U54" s="65"/>
    </row>
    <row r="55" spans="1:21">
      <c r="A55" s="20"/>
      <c r="C55" s="65"/>
      <c r="D55" s="65"/>
      <c r="G55" s="55" t="str">
        <f>+G5</f>
        <v>Attachment 1</v>
      </c>
      <c r="H55" s="55"/>
      <c r="P55" s="22"/>
      <c r="Q55" s="56"/>
      <c r="R55" s="22"/>
      <c r="S55" s="25" t="s">
        <v>188</v>
      </c>
      <c r="U55" s="65"/>
    </row>
    <row r="56" spans="1:21">
      <c r="A56" s="20"/>
      <c r="C56" s="65"/>
      <c r="D56" s="65"/>
      <c r="G56" s="55" t="str">
        <f>+G6</f>
        <v>Project Revenue Requirement Worksheet</v>
      </c>
      <c r="H56" s="55"/>
      <c r="L56" s="22"/>
      <c r="M56" s="22"/>
      <c r="N56" s="22"/>
      <c r="O56" s="22"/>
      <c r="P56" s="22"/>
      <c r="R56" s="22"/>
      <c r="S56" s="26"/>
      <c r="U56" s="65"/>
    </row>
    <row r="57" spans="1:21" ht="14.25" customHeight="1">
      <c r="A57" s="20"/>
      <c r="G57" s="651" t="str">
        <f>'Attachment H'!$D$5</f>
        <v>NextEra Energy Transmission MidAtlantic, Inc.</v>
      </c>
      <c r="P57" s="22"/>
      <c r="R57" s="22"/>
      <c r="S57" s="26"/>
      <c r="U57" s="65"/>
    </row>
    <row r="58" spans="1:21">
      <c r="A58" s="20"/>
      <c r="H58" s="55"/>
      <c r="P58" s="22"/>
      <c r="Q58" s="22"/>
      <c r="R58" s="22"/>
      <c r="S58" s="26"/>
      <c r="U58" s="65"/>
    </row>
    <row r="59" spans="1:21">
      <c r="A59" s="20"/>
      <c r="E59" s="65"/>
      <c r="F59" s="65"/>
      <c r="G59" s="65"/>
      <c r="H59" s="65"/>
      <c r="I59" s="65"/>
      <c r="J59" s="65"/>
      <c r="K59" s="65"/>
      <c r="L59" s="65"/>
      <c r="M59" s="65"/>
      <c r="N59" s="65"/>
      <c r="O59" s="65"/>
      <c r="P59" s="65"/>
      <c r="Q59" s="65"/>
      <c r="R59" s="22"/>
      <c r="S59" s="26"/>
      <c r="U59" s="65"/>
    </row>
    <row r="60" spans="1:21">
      <c r="A60" s="20"/>
      <c r="E60" s="70"/>
      <c r="F60" s="70"/>
      <c r="H60" s="26"/>
      <c r="I60" s="26"/>
      <c r="J60" s="26"/>
      <c r="K60" s="26"/>
      <c r="L60" s="26"/>
      <c r="M60" s="26"/>
      <c r="N60" s="26"/>
      <c r="O60" s="26"/>
      <c r="P60" s="22"/>
      <c r="Q60" s="22"/>
      <c r="R60" s="22"/>
      <c r="S60" s="26"/>
      <c r="U60" s="65"/>
    </row>
    <row r="61" spans="1:21">
      <c r="A61" s="20"/>
      <c r="E61" s="70"/>
      <c r="F61" s="70"/>
      <c r="H61" s="26"/>
      <c r="I61" s="26"/>
      <c r="J61" s="26"/>
      <c r="K61" s="26"/>
      <c r="L61" s="26"/>
      <c r="M61" s="26"/>
      <c r="N61" s="26"/>
      <c r="O61" s="26"/>
      <c r="P61" s="22"/>
      <c r="Q61" s="22"/>
      <c r="R61" s="22"/>
      <c r="S61" s="26"/>
      <c r="U61" s="65"/>
    </row>
    <row r="62" spans="1:21">
      <c r="A62" s="20"/>
      <c r="C62" s="95">
        <v>-1</v>
      </c>
      <c r="D62" s="95">
        <v>-2</v>
      </c>
      <c r="E62" s="95">
        <v>-3</v>
      </c>
      <c r="F62" s="95">
        <v>-4</v>
      </c>
      <c r="G62" s="95">
        <v>-5</v>
      </c>
      <c r="H62" s="95">
        <v>-6</v>
      </c>
      <c r="I62" s="95">
        <v>-7</v>
      </c>
      <c r="J62" s="95">
        <v>-8</v>
      </c>
      <c r="K62" s="95">
        <v>-9</v>
      </c>
      <c r="L62" s="95">
        <v>-10</v>
      </c>
      <c r="M62" s="95">
        <v>-11</v>
      </c>
      <c r="N62" s="95">
        <v>-12</v>
      </c>
      <c r="O62" s="95" t="s">
        <v>486</v>
      </c>
      <c r="P62" s="95">
        <v>-13</v>
      </c>
      <c r="Q62" s="288" t="s">
        <v>404</v>
      </c>
      <c r="R62" s="288" t="s">
        <v>405</v>
      </c>
      <c r="S62" s="288" t="s">
        <v>437</v>
      </c>
      <c r="U62" s="65"/>
    </row>
    <row r="63" spans="1:21" ht="53.25" customHeight="1">
      <c r="A63" s="96" t="s">
        <v>189</v>
      </c>
      <c r="B63" s="97"/>
      <c r="C63" s="621" t="s">
        <v>775</v>
      </c>
      <c r="D63" s="98" t="s">
        <v>772</v>
      </c>
      <c r="E63" s="99" t="s">
        <v>190</v>
      </c>
      <c r="F63" s="99" t="s">
        <v>176</v>
      </c>
      <c r="G63" s="100" t="s">
        <v>191</v>
      </c>
      <c r="H63" s="99" t="s">
        <v>719</v>
      </c>
      <c r="I63" s="99" t="s">
        <v>187</v>
      </c>
      <c r="J63" s="100" t="s">
        <v>192</v>
      </c>
      <c r="K63" s="99" t="s">
        <v>219</v>
      </c>
      <c r="L63" s="101" t="s">
        <v>193</v>
      </c>
      <c r="M63" s="101" t="s">
        <v>221</v>
      </c>
      <c r="N63" s="101" t="s">
        <v>220</v>
      </c>
      <c r="O63" s="101" t="s">
        <v>484</v>
      </c>
      <c r="P63" s="101" t="s">
        <v>793</v>
      </c>
      <c r="Q63" s="101" t="s">
        <v>229</v>
      </c>
      <c r="R63" s="101" t="s">
        <v>194</v>
      </c>
      <c r="S63" s="101" t="s">
        <v>593</v>
      </c>
      <c r="U63" s="65"/>
    </row>
    <row r="64" spans="1:21" ht="46.5" customHeight="1">
      <c r="A64" s="102"/>
      <c r="B64" s="103"/>
      <c r="C64" s="103"/>
      <c r="D64" s="103"/>
      <c r="E64" s="104" t="s">
        <v>128</v>
      </c>
      <c r="F64" s="104" t="s">
        <v>420</v>
      </c>
      <c r="G64" s="105" t="s">
        <v>195</v>
      </c>
      <c r="H64" s="104" t="s">
        <v>482</v>
      </c>
      <c r="I64" s="104" t="s">
        <v>421</v>
      </c>
      <c r="J64" s="105" t="s">
        <v>196</v>
      </c>
      <c r="K64" s="104" t="s">
        <v>483</v>
      </c>
      <c r="L64" s="105" t="s">
        <v>197</v>
      </c>
      <c r="M64" s="104" t="s">
        <v>471</v>
      </c>
      <c r="N64" s="429" t="s">
        <v>592</v>
      </c>
      <c r="O64" s="106" t="s">
        <v>485</v>
      </c>
      <c r="P64" s="320" t="s">
        <v>440</v>
      </c>
      <c r="Q64" s="106" t="s">
        <v>438</v>
      </c>
      <c r="R64" s="107" t="s">
        <v>198</v>
      </c>
      <c r="S64" s="106" t="s">
        <v>439</v>
      </c>
      <c r="U64" s="65"/>
    </row>
    <row r="65" spans="1:21">
      <c r="A65" s="108"/>
      <c r="B65" s="26"/>
      <c r="C65" s="26"/>
      <c r="D65" s="26"/>
      <c r="E65" s="26"/>
      <c r="F65" s="26"/>
      <c r="G65" s="109"/>
      <c r="H65" s="26"/>
      <c r="I65" s="26"/>
      <c r="J65" s="109"/>
      <c r="K65" s="26"/>
      <c r="L65" s="109"/>
      <c r="M65" s="427"/>
      <c r="N65" s="109"/>
      <c r="O65" s="109"/>
      <c r="P65" s="26"/>
      <c r="Q65" s="319"/>
      <c r="R65" s="22"/>
      <c r="S65" s="110"/>
      <c r="U65" s="65"/>
    </row>
    <row r="66" spans="1:21">
      <c r="A66" s="111" t="s">
        <v>548</v>
      </c>
      <c r="B66" s="112"/>
      <c r="C66" s="113" t="s">
        <v>850</v>
      </c>
      <c r="D66" s="114" t="s">
        <v>849</v>
      </c>
      <c r="E66" s="115">
        <f>'4- Rate Base'!C24*0.903</f>
        <v>26444171.370782308</v>
      </c>
      <c r="F66" s="53">
        <f t="shared" ref="F66:F84" si="0">$L$36</f>
        <v>0.18939669334784814</v>
      </c>
      <c r="G66" s="390">
        <f>E66*F66</f>
        <v>5008438.6159500023</v>
      </c>
      <c r="H66" s="115">
        <f>(+'4- Rate Base'!C24-'4- Rate Base'!I24)*0.903</f>
        <v>25783532.668433074</v>
      </c>
      <c r="I66" s="53">
        <f>$L$46</f>
        <v>0.11706418243316628</v>
      </c>
      <c r="J66" s="390">
        <f>H66*I66</f>
        <v>3018328.1720689521</v>
      </c>
      <c r="K66" s="205">
        <f>+'5-P3 Support'!M24*0.903</f>
        <v>723510.5996999999</v>
      </c>
      <c r="L66" s="390">
        <f>G66+J66+K66</f>
        <v>8750277.3877189551</v>
      </c>
      <c r="M66" s="428">
        <v>0</v>
      </c>
      <c r="N66" s="390">
        <f>+'2-Incentive ROE'!K$40*'1-Project Rev Req'!M66/100</f>
        <v>0</v>
      </c>
      <c r="O66" s="390">
        <f>+L66+N66</f>
        <v>8750277.3877189551</v>
      </c>
      <c r="P66" s="205">
        <v>0</v>
      </c>
      <c r="Q66" s="390">
        <f t="shared" ref="Q66:Q84" si="1">+L66+N66-P66</f>
        <v>8750277.3877189551</v>
      </c>
      <c r="R66" s="205">
        <v>0</v>
      </c>
      <c r="S66" s="390">
        <f>+Q66+R66</f>
        <v>8750277.3877189551</v>
      </c>
    </row>
    <row r="67" spans="1:21">
      <c r="A67" s="111" t="s">
        <v>549</v>
      </c>
      <c r="B67" s="112"/>
      <c r="C67" s="113" t="s">
        <v>851</v>
      </c>
      <c r="D67" s="114" t="s">
        <v>848</v>
      </c>
      <c r="E67" s="115">
        <f>'4- Rate Base'!C24*0.097</f>
        <v>2840625.2746023075</v>
      </c>
      <c r="F67" s="53">
        <f t="shared" si="0"/>
        <v>0.18939669334784814</v>
      </c>
      <c r="G67" s="390">
        <f t="shared" ref="G67:G84" si="2">E67*F67</f>
        <v>538005.03405000013</v>
      </c>
      <c r="H67" s="115">
        <f>(+'4- Rate Base'!C24-'4- Rate Base'!I24)*0.097</f>
        <v>2769659.6554130767</v>
      </c>
      <c r="I67" s="53">
        <f t="shared" ref="I67:I84" si="3">$L$46</f>
        <v>0.11706418243316628</v>
      </c>
      <c r="J67" s="390">
        <f t="shared" ref="J67:J84" si="4">H67*I67</f>
        <v>324227.94317905686</v>
      </c>
      <c r="K67" s="205">
        <f>+'5-P3 Support'!M24*0.097</f>
        <v>77719.300299999988</v>
      </c>
      <c r="L67" s="390">
        <f t="shared" ref="L67:L84" si="5">G67+J67+K67</f>
        <v>939952.277529057</v>
      </c>
      <c r="M67" s="428">
        <v>0</v>
      </c>
      <c r="N67" s="390">
        <f>+'2-Incentive ROE'!K$40*'1-Project Rev Req'!M67/100</f>
        <v>0</v>
      </c>
      <c r="O67" s="390">
        <f t="shared" ref="O67:O84" si="6">+L67+N67</f>
        <v>939952.277529057</v>
      </c>
      <c r="P67" s="205">
        <v>0</v>
      </c>
      <c r="Q67" s="390">
        <f t="shared" si="1"/>
        <v>939952.277529057</v>
      </c>
      <c r="R67" s="205">
        <v>0</v>
      </c>
      <c r="S67" s="390">
        <f>+Q67+R67</f>
        <v>939952.277529057</v>
      </c>
    </row>
    <row r="68" spans="1:21">
      <c r="A68" s="111" t="s">
        <v>550</v>
      </c>
      <c r="B68" s="112"/>
      <c r="C68" s="113" t="s">
        <v>853</v>
      </c>
      <c r="D68" s="114" t="s">
        <v>856</v>
      </c>
      <c r="E68" s="115">
        <v>0</v>
      </c>
      <c r="F68" s="53">
        <f t="shared" si="0"/>
        <v>0.18939669334784814</v>
      </c>
      <c r="G68" s="116">
        <f t="shared" si="2"/>
        <v>0</v>
      </c>
      <c r="H68" s="115">
        <f>'4- Rate Base'!E24</f>
        <v>4069606.5307692308</v>
      </c>
      <c r="I68" s="53">
        <f t="shared" si="3"/>
        <v>0.11706418243316628</v>
      </c>
      <c r="J68" s="390">
        <f>H68*I68</f>
        <v>476405.16134917416</v>
      </c>
      <c r="K68" s="205">
        <v>0</v>
      </c>
      <c r="L68" s="390">
        <f>G68+J68+K68</f>
        <v>476405.16134917416</v>
      </c>
      <c r="M68" s="428">
        <v>0</v>
      </c>
      <c r="N68" s="390">
        <f>+'2-Incentive ROE'!K$40*'1-Project Rev Req'!M68/100</f>
        <v>0</v>
      </c>
      <c r="O68" s="390">
        <f t="shared" si="6"/>
        <v>476405.16134917416</v>
      </c>
      <c r="P68" s="205">
        <v>0</v>
      </c>
      <c r="Q68" s="390">
        <f t="shared" si="1"/>
        <v>476405.16134917416</v>
      </c>
      <c r="R68" s="205">
        <v>0</v>
      </c>
      <c r="S68" s="390">
        <f>+Q68+R68</f>
        <v>476405.16134917416</v>
      </c>
    </row>
    <row r="69" spans="1:21">
      <c r="A69" s="111"/>
      <c r="B69" s="112"/>
      <c r="C69" s="113"/>
      <c r="D69" s="114"/>
      <c r="E69" s="115">
        <v>0</v>
      </c>
      <c r="F69" s="53">
        <f t="shared" si="0"/>
        <v>0.18939669334784814</v>
      </c>
      <c r="G69" s="116">
        <f t="shared" si="2"/>
        <v>0</v>
      </c>
      <c r="H69" s="115">
        <v>0</v>
      </c>
      <c r="I69" s="53">
        <f t="shared" si="3"/>
        <v>0.11706418243316628</v>
      </c>
      <c r="J69" s="390">
        <f t="shared" si="4"/>
        <v>0</v>
      </c>
      <c r="K69" s="205">
        <v>0</v>
      </c>
      <c r="L69" s="390">
        <f t="shared" si="5"/>
        <v>0</v>
      </c>
      <c r="M69" s="428">
        <v>0</v>
      </c>
      <c r="N69" s="390">
        <f>+'2-Incentive ROE'!K$40*'1-Project Rev Req'!M69/100</f>
        <v>0</v>
      </c>
      <c r="O69" s="390">
        <f t="shared" si="6"/>
        <v>0</v>
      </c>
      <c r="P69" s="205">
        <v>0</v>
      </c>
      <c r="Q69" s="390">
        <f t="shared" si="1"/>
        <v>0</v>
      </c>
      <c r="R69" s="205">
        <v>0</v>
      </c>
      <c r="S69" s="390">
        <f>+Q69+R69</f>
        <v>0</v>
      </c>
    </row>
    <row r="70" spans="1:21">
      <c r="A70" s="111"/>
      <c r="B70" s="112"/>
      <c r="C70" s="113"/>
      <c r="D70" s="114"/>
      <c r="E70" s="115">
        <v>0</v>
      </c>
      <c r="F70" s="53">
        <f t="shared" si="0"/>
        <v>0.18939669334784814</v>
      </c>
      <c r="G70" s="116">
        <f t="shared" si="2"/>
        <v>0</v>
      </c>
      <c r="H70" s="115">
        <v>0</v>
      </c>
      <c r="I70" s="53">
        <f t="shared" si="3"/>
        <v>0.11706418243316628</v>
      </c>
      <c r="J70" s="390">
        <f t="shared" si="4"/>
        <v>0</v>
      </c>
      <c r="K70" s="205">
        <v>0</v>
      </c>
      <c r="L70" s="390">
        <f t="shared" si="5"/>
        <v>0</v>
      </c>
      <c r="M70" s="428">
        <v>0</v>
      </c>
      <c r="N70" s="390">
        <f>+'2-Incentive ROE'!K$40*'1-Project Rev Req'!M70/100</f>
        <v>0</v>
      </c>
      <c r="O70" s="390">
        <f t="shared" si="6"/>
        <v>0</v>
      </c>
      <c r="P70" s="205">
        <v>0</v>
      </c>
      <c r="Q70" s="390">
        <f t="shared" si="1"/>
        <v>0</v>
      </c>
      <c r="R70" s="205">
        <v>0</v>
      </c>
      <c r="S70" s="390">
        <f>+Q70+R70</f>
        <v>0</v>
      </c>
    </row>
    <row r="71" spans="1:21">
      <c r="A71" s="111"/>
      <c r="B71" s="112"/>
      <c r="C71" s="113"/>
      <c r="D71" s="114"/>
      <c r="E71" s="115">
        <v>0</v>
      </c>
      <c r="F71" s="53">
        <f t="shared" si="0"/>
        <v>0.18939669334784814</v>
      </c>
      <c r="G71" s="116">
        <f t="shared" si="2"/>
        <v>0</v>
      </c>
      <c r="H71" s="115">
        <v>0</v>
      </c>
      <c r="I71" s="53">
        <f t="shared" si="3"/>
        <v>0.11706418243316628</v>
      </c>
      <c r="J71" s="390">
        <f t="shared" si="4"/>
        <v>0</v>
      </c>
      <c r="K71" s="205">
        <v>0</v>
      </c>
      <c r="L71" s="390">
        <f t="shared" si="5"/>
        <v>0</v>
      </c>
      <c r="M71" s="428">
        <v>0</v>
      </c>
      <c r="N71" s="390">
        <f>+'2-Incentive ROE'!K$40*'1-Project Rev Req'!M71/100</f>
        <v>0</v>
      </c>
      <c r="O71" s="390">
        <f t="shared" si="6"/>
        <v>0</v>
      </c>
      <c r="P71" s="205">
        <v>0</v>
      </c>
      <c r="Q71" s="390">
        <f t="shared" si="1"/>
        <v>0</v>
      </c>
      <c r="R71" s="205">
        <v>0</v>
      </c>
      <c r="S71" s="390">
        <f t="shared" ref="S71:S85" si="7">L71+R71</f>
        <v>0</v>
      </c>
    </row>
    <row r="72" spans="1:21">
      <c r="A72" s="111"/>
      <c r="B72" s="112"/>
      <c r="C72" s="113"/>
      <c r="D72" s="114"/>
      <c r="E72" s="115">
        <v>0</v>
      </c>
      <c r="F72" s="53">
        <f t="shared" si="0"/>
        <v>0.18939669334784814</v>
      </c>
      <c r="G72" s="116">
        <f t="shared" si="2"/>
        <v>0</v>
      </c>
      <c r="H72" s="115">
        <v>0</v>
      </c>
      <c r="I72" s="53">
        <f t="shared" si="3"/>
        <v>0.11706418243316628</v>
      </c>
      <c r="J72" s="390">
        <f t="shared" si="4"/>
        <v>0</v>
      </c>
      <c r="K72" s="205">
        <v>0</v>
      </c>
      <c r="L72" s="390">
        <f t="shared" si="5"/>
        <v>0</v>
      </c>
      <c r="M72" s="428">
        <v>0</v>
      </c>
      <c r="N72" s="390">
        <f>+'2-Incentive ROE'!K$40*'1-Project Rev Req'!M72/100</f>
        <v>0</v>
      </c>
      <c r="O72" s="390">
        <f t="shared" si="6"/>
        <v>0</v>
      </c>
      <c r="P72" s="205">
        <v>0</v>
      </c>
      <c r="Q72" s="390">
        <f t="shared" si="1"/>
        <v>0</v>
      </c>
      <c r="R72" s="205">
        <v>0</v>
      </c>
      <c r="S72" s="390">
        <f t="shared" si="7"/>
        <v>0</v>
      </c>
    </row>
    <row r="73" spans="1:21">
      <c r="A73" s="111"/>
      <c r="B73" s="112"/>
      <c r="C73" s="113"/>
      <c r="D73" s="117"/>
      <c r="E73" s="115">
        <v>0</v>
      </c>
      <c r="F73" s="53">
        <f t="shared" si="0"/>
        <v>0.18939669334784814</v>
      </c>
      <c r="G73" s="116">
        <f t="shared" si="2"/>
        <v>0</v>
      </c>
      <c r="H73" s="115">
        <v>0</v>
      </c>
      <c r="I73" s="53">
        <f t="shared" si="3"/>
        <v>0.11706418243316628</v>
      </c>
      <c r="J73" s="390">
        <f t="shared" si="4"/>
        <v>0</v>
      </c>
      <c r="K73" s="205">
        <v>0</v>
      </c>
      <c r="L73" s="390">
        <f t="shared" si="5"/>
        <v>0</v>
      </c>
      <c r="M73" s="428">
        <v>0</v>
      </c>
      <c r="N73" s="390">
        <f>+'2-Incentive ROE'!K$40*'1-Project Rev Req'!M73/100</f>
        <v>0</v>
      </c>
      <c r="O73" s="390">
        <f t="shared" si="6"/>
        <v>0</v>
      </c>
      <c r="P73" s="205">
        <v>0</v>
      </c>
      <c r="Q73" s="390">
        <f t="shared" si="1"/>
        <v>0</v>
      </c>
      <c r="R73" s="205">
        <v>0</v>
      </c>
      <c r="S73" s="390">
        <f t="shared" si="7"/>
        <v>0</v>
      </c>
    </row>
    <row r="74" spans="1:21">
      <c r="A74" s="111"/>
      <c r="B74" s="112"/>
      <c r="C74" s="113"/>
      <c r="D74" s="114"/>
      <c r="E74" s="115">
        <v>0</v>
      </c>
      <c r="F74" s="53">
        <f t="shared" si="0"/>
        <v>0.18939669334784814</v>
      </c>
      <c r="G74" s="116">
        <f t="shared" si="2"/>
        <v>0</v>
      </c>
      <c r="H74" s="115">
        <v>0</v>
      </c>
      <c r="I74" s="53">
        <f t="shared" si="3"/>
        <v>0.11706418243316628</v>
      </c>
      <c r="J74" s="390">
        <f t="shared" si="4"/>
        <v>0</v>
      </c>
      <c r="K74" s="205">
        <v>0</v>
      </c>
      <c r="L74" s="390">
        <f t="shared" si="5"/>
        <v>0</v>
      </c>
      <c r="M74" s="428">
        <v>0</v>
      </c>
      <c r="N74" s="390">
        <f>+'2-Incentive ROE'!K$40*'1-Project Rev Req'!M74/100</f>
        <v>0</v>
      </c>
      <c r="O74" s="390">
        <f t="shared" si="6"/>
        <v>0</v>
      </c>
      <c r="P74" s="205">
        <v>0</v>
      </c>
      <c r="Q74" s="390">
        <f t="shared" si="1"/>
        <v>0</v>
      </c>
      <c r="R74" s="205">
        <v>0</v>
      </c>
      <c r="S74" s="390">
        <f t="shared" si="7"/>
        <v>0</v>
      </c>
    </row>
    <row r="75" spans="1:21">
      <c r="A75" s="111"/>
      <c r="B75" s="112"/>
      <c r="C75" s="113"/>
      <c r="D75" s="114"/>
      <c r="E75" s="115">
        <v>0</v>
      </c>
      <c r="F75" s="53">
        <f t="shared" si="0"/>
        <v>0.18939669334784814</v>
      </c>
      <c r="G75" s="116">
        <f t="shared" si="2"/>
        <v>0</v>
      </c>
      <c r="H75" s="115">
        <v>0</v>
      </c>
      <c r="I75" s="53">
        <f t="shared" si="3"/>
        <v>0.11706418243316628</v>
      </c>
      <c r="J75" s="390">
        <f t="shared" si="4"/>
        <v>0</v>
      </c>
      <c r="K75" s="205">
        <v>0</v>
      </c>
      <c r="L75" s="390">
        <f t="shared" si="5"/>
        <v>0</v>
      </c>
      <c r="M75" s="428">
        <v>0</v>
      </c>
      <c r="N75" s="390">
        <f>+'2-Incentive ROE'!K$40*'1-Project Rev Req'!M75/100</f>
        <v>0</v>
      </c>
      <c r="O75" s="390">
        <f t="shared" si="6"/>
        <v>0</v>
      </c>
      <c r="P75" s="205">
        <v>0</v>
      </c>
      <c r="Q75" s="390">
        <f t="shared" si="1"/>
        <v>0</v>
      </c>
      <c r="R75" s="205">
        <v>0</v>
      </c>
      <c r="S75" s="390">
        <f t="shared" si="7"/>
        <v>0</v>
      </c>
    </row>
    <row r="76" spans="1:21">
      <c r="A76" s="111"/>
      <c r="B76" s="112"/>
      <c r="C76" s="113"/>
      <c r="D76" s="114"/>
      <c r="E76" s="115">
        <v>0</v>
      </c>
      <c r="F76" s="53">
        <f t="shared" si="0"/>
        <v>0.18939669334784814</v>
      </c>
      <c r="G76" s="116">
        <f t="shared" si="2"/>
        <v>0</v>
      </c>
      <c r="H76" s="115">
        <v>0</v>
      </c>
      <c r="I76" s="53">
        <f t="shared" si="3"/>
        <v>0.11706418243316628</v>
      </c>
      <c r="J76" s="390">
        <f t="shared" si="4"/>
        <v>0</v>
      </c>
      <c r="K76" s="205">
        <v>0</v>
      </c>
      <c r="L76" s="390">
        <f t="shared" si="5"/>
        <v>0</v>
      </c>
      <c r="M76" s="428">
        <v>0</v>
      </c>
      <c r="N76" s="390">
        <f>+'2-Incentive ROE'!K$40*'1-Project Rev Req'!M76/100</f>
        <v>0</v>
      </c>
      <c r="O76" s="390">
        <f t="shared" si="6"/>
        <v>0</v>
      </c>
      <c r="P76" s="205">
        <v>0</v>
      </c>
      <c r="Q76" s="390">
        <f t="shared" si="1"/>
        <v>0</v>
      </c>
      <c r="R76" s="205">
        <v>0</v>
      </c>
      <c r="S76" s="390">
        <f t="shared" si="7"/>
        <v>0</v>
      </c>
    </row>
    <row r="77" spans="1:21">
      <c r="A77" s="111"/>
      <c r="B77" s="112"/>
      <c r="C77" s="113"/>
      <c r="D77" s="114"/>
      <c r="E77" s="115">
        <v>0</v>
      </c>
      <c r="F77" s="53">
        <f t="shared" si="0"/>
        <v>0.18939669334784814</v>
      </c>
      <c r="G77" s="116">
        <f t="shared" si="2"/>
        <v>0</v>
      </c>
      <c r="H77" s="115">
        <v>0</v>
      </c>
      <c r="I77" s="53">
        <f t="shared" si="3"/>
        <v>0.11706418243316628</v>
      </c>
      <c r="J77" s="390">
        <f t="shared" si="4"/>
        <v>0</v>
      </c>
      <c r="K77" s="205">
        <v>0</v>
      </c>
      <c r="L77" s="390">
        <f t="shared" si="5"/>
        <v>0</v>
      </c>
      <c r="M77" s="428">
        <v>0</v>
      </c>
      <c r="N77" s="390">
        <f>+'2-Incentive ROE'!K$40*'1-Project Rev Req'!M77/100</f>
        <v>0</v>
      </c>
      <c r="O77" s="390">
        <f t="shared" si="6"/>
        <v>0</v>
      </c>
      <c r="P77" s="205">
        <v>0</v>
      </c>
      <c r="Q77" s="390">
        <f t="shared" si="1"/>
        <v>0</v>
      </c>
      <c r="R77" s="205">
        <v>0</v>
      </c>
      <c r="S77" s="390">
        <f t="shared" si="7"/>
        <v>0</v>
      </c>
    </row>
    <row r="78" spans="1:21">
      <c r="A78" s="111"/>
      <c r="B78" s="112"/>
      <c r="C78" s="113"/>
      <c r="D78" s="114"/>
      <c r="E78" s="115">
        <v>0</v>
      </c>
      <c r="F78" s="53">
        <f t="shared" si="0"/>
        <v>0.18939669334784814</v>
      </c>
      <c r="G78" s="116">
        <f t="shared" si="2"/>
        <v>0</v>
      </c>
      <c r="H78" s="115">
        <v>0</v>
      </c>
      <c r="I78" s="53">
        <f t="shared" si="3"/>
        <v>0.11706418243316628</v>
      </c>
      <c r="J78" s="390">
        <f t="shared" si="4"/>
        <v>0</v>
      </c>
      <c r="K78" s="205">
        <v>0</v>
      </c>
      <c r="L78" s="390">
        <f t="shared" si="5"/>
        <v>0</v>
      </c>
      <c r="M78" s="428">
        <v>0</v>
      </c>
      <c r="N78" s="390">
        <f>+'2-Incentive ROE'!K$40*'1-Project Rev Req'!M78/100</f>
        <v>0</v>
      </c>
      <c r="O78" s="390">
        <f t="shared" si="6"/>
        <v>0</v>
      </c>
      <c r="P78" s="205">
        <v>0</v>
      </c>
      <c r="Q78" s="390">
        <f t="shared" si="1"/>
        <v>0</v>
      </c>
      <c r="R78" s="205">
        <v>0</v>
      </c>
      <c r="S78" s="390">
        <f t="shared" si="7"/>
        <v>0</v>
      </c>
    </row>
    <row r="79" spans="1:21">
      <c r="A79" s="111"/>
      <c r="B79" s="112"/>
      <c r="C79" s="113"/>
      <c r="D79" s="114"/>
      <c r="E79" s="115">
        <v>0</v>
      </c>
      <c r="F79" s="53">
        <f t="shared" si="0"/>
        <v>0.18939669334784814</v>
      </c>
      <c r="G79" s="116">
        <f t="shared" si="2"/>
        <v>0</v>
      </c>
      <c r="H79" s="115">
        <v>0</v>
      </c>
      <c r="I79" s="53">
        <f t="shared" si="3"/>
        <v>0.11706418243316628</v>
      </c>
      <c r="J79" s="390">
        <f t="shared" si="4"/>
        <v>0</v>
      </c>
      <c r="K79" s="205">
        <v>0</v>
      </c>
      <c r="L79" s="390">
        <f t="shared" si="5"/>
        <v>0</v>
      </c>
      <c r="M79" s="428">
        <v>0</v>
      </c>
      <c r="N79" s="390">
        <f>+'2-Incentive ROE'!K$40*'1-Project Rev Req'!M79/100</f>
        <v>0</v>
      </c>
      <c r="O79" s="390">
        <f t="shared" si="6"/>
        <v>0</v>
      </c>
      <c r="P79" s="205">
        <v>0</v>
      </c>
      <c r="Q79" s="390">
        <f t="shared" si="1"/>
        <v>0</v>
      </c>
      <c r="R79" s="205">
        <v>0</v>
      </c>
      <c r="S79" s="390">
        <f t="shared" si="7"/>
        <v>0</v>
      </c>
    </row>
    <row r="80" spans="1:21">
      <c r="A80" s="111"/>
      <c r="B80" s="112"/>
      <c r="C80" s="113"/>
      <c r="D80" s="114"/>
      <c r="E80" s="115">
        <v>0</v>
      </c>
      <c r="F80" s="53">
        <f t="shared" si="0"/>
        <v>0.18939669334784814</v>
      </c>
      <c r="G80" s="116">
        <f t="shared" si="2"/>
        <v>0</v>
      </c>
      <c r="H80" s="115">
        <v>0</v>
      </c>
      <c r="I80" s="53">
        <f t="shared" si="3"/>
        <v>0.11706418243316628</v>
      </c>
      <c r="J80" s="390">
        <f t="shared" si="4"/>
        <v>0</v>
      </c>
      <c r="K80" s="205">
        <v>0</v>
      </c>
      <c r="L80" s="390">
        <f t="shared" si="5"/>
        <v>0</v>
      </c>
      <c r="M80" s="428">
        <v>0</v>
      </c>
      <c r="N80" s="390">
        <f>+'2-Incentive ROE'!K$40*'1-Project Rev Req'!M80/100</f>
        <v>0</v>
      </c>
      <c r="O80" s="390">
        <f t="shared" si="6"/>
        <v>0</v>
      </c>
      <c r="P80" s="205">
        <v>0</v>
      </c>
      <c r="Q80" s="390">
        <f t="shared" si="1"/>
        <v>0</v>
      </c>
      <c r="R80" s="205">
        <v>0</v>
      </c>
      <c r="S80" s="390">
        <f t="shared" si="7"/>
        <v>0</v>
      </c>
    </row>
    <row r="81" spans="1:20">
      <c r="A81" s="118"/>
      <c r="C81" s="49"/>
      <c r="D81" s="49"/>
      <c r="E81" s="115">
        <v>0</v>
      </c>
      <c r="F81" s="53">
        <f t="shared" si="0"/>
        <v>0.18939669334784814</v>
      </c>
      <c r="G81" s="116">
        <f t="shared" si="2"/>
        <v>0</v>
      </c>
      <c r="H81" s="115">
        <v>0</v>
      </c>
      <c r="I81" s="53">
        <f t="shared" si="3"/>
        <v>0.11706418243316628</v>
      </c>
      <c r="J81" s="390">
        <f t="shared" si="4"/>
        <v>0</v>
      </c>
      <c r="K81" s="205">
        <v>0</v>
      </c>
      <c r="L81" s="390">
        <f t="shared" si="5"/>
        <v>0</v>
      </c>
      <c r="M81" s="428">
        <v>0</v>
      </c>
      <c r="N81" s="390">
        <f>+'2-Incentive ROE'!K$40*'1-Project Rev Req'!M81/100</f>
        <v>0</v>
      </c>
      <c r="O81" s="390">
        <f t="shared" si="6"/>
        <v>0</v>
      </c>
      <c r="P81" s="205">
        <v>0</v>
      </c>
      <c r="Q81" s="390">
        <f t="shared" si="1"/>
        <v>0</v>
      </c>
      <c r="R81" s="205">
        <v>0</v>
      </c>
      <c r="S81" s="390">
        <f t="shared" si="7"/>
        <v>0</v>
      </c>
    </row>
    <row r="82" spans="1:20">
      <c r="A82" s="118"/>
      <c r="C82" s="49"/>
      <c r="D82" s="49"/>
      <c r="E82" s="115">
        <v>0</v>
      </c>
      <c r="F82" s="53">
        <f t="shared" si="0"/>
        <v>0.18939669334784814</v>
      </c>
      <c r="G82" s="116">
        <f t="shared" si="2"/>
        <v>0</v>
      </c>
      <c r="H82" s="115">
        <v>0</v>
      </c>
      <c r="I82" s="53">
        <f t="shared" si="3"/>
        <v>0.11706418243316628</v>
      </c>
      <c r="J82" s="390">
        <f t="shared" si="4"/>
        <v>0</v>
      </c>
      <c r="K82" s="205">
        <v>0</v>
      </c>
      <c r="L82" s="390">
        <f t="shared" si="5"/>
        <v>0</v>
      </c>
      <c r="M82" s="428">
        <v>0</v>
      </c>
      <c r="N82" s="390">
        <f>+'2-Incentive ROE'!K$40*'1-Project Rev Req'!M82/100</f>
        <v>0</v>
      </c>
      <c r="O82" s="390">
        <f t="shared" si="6"/>
        <v>0</v>
      </c>
      <c r="P82" s="205">
        <v>0</v>
      </c>
      <c r="Q82" s="390">
        <f t="shared" si="1"/>
        <v>0</v>
      </c>
      <c r="R82" s="205">
        <v>0</v>
      </c>
      <c r="S82" s="390">
        <f t="shared" si="7"/>
        <v>0</v>
      </c>
    </row>
    <row r="83" spans="1:20">
      <c r="A83" s="118"/>
      <c r="C83" s="49"/>
      <c r="D83" s="49"/>
      <c r="E83" s="115">
        <v>0</v>
      </c>
      <c r="F83" s="53">
        <f t="shared" si="0"/>
        <v>0.18939669334784814</v>
      </c>
      <c r="G83" s="116">
        <f t="shared" si="2"/>
        <v>0</v>
      </c>
      <c r="H83" s="115">
        <v>0</v>
      </c>
      <c r="I83" s="53">
        <f t="shared" si="3"/>
        <v>0.11706418243316628</v>
      </c>
      <c r="J83" s="390">
        <f t="shared" si="4"/>
        <v>0</v>
      </c>
      <c r="K83" s="205">
        <v>0</v>
      </c>
      <c r="L83" s="390">
        <f t="shared" si="5"/>
        <v>0</v>
      </c>
      <c r="M83" s="428">
        <v>0</v>
      </c>
      <c r="N83" s="390">
        <f>+'2-Incentive ROE'!K$40*'1-Project Rev Req'!M83/100</f>
        <v>0</v>
      </c>
      <c r="O83" s="390">
        <f t="shared" si="6"/>
        <v>0</v>
      </c>
      <c r="P83" s="205">
        <v>0</v>
      </c>
      <c r="Q83" s="390">
        <f t="shared" si="1"/>
        <v>0</v>
      </c>
      <c r="R83" s="205">
        <v>0</v>
      </c>
      <c r="S83" s="390">
        <f t="shared" si="7"/>
        <v>0</v>
      </c>
    </row>
    <row r="84" spans="1:20">
      <c r="A84" s="118"/>
      <c r="C84" s="49"/>
      <c r="D84" s="49"/>
      <c r="E84" s="115">
        <v>0</v>
      </c>
      <c r="F84" s="53">
        <f t="shared" si="0"/>
        <v>0.18939669334784814</v>
      </c>
      <c r="G84" s="116">
        <f t="shared" si="2"/>
        <v>0</v>
      </c>
      <c r="H84" s="115">
        <v>0</v>
      </c>
      <c r="I84" s="53">
        <f t="shared" si="3"/>
        <v>0.11706418243316628</v>
      </c>
      <c r="J84" s="390">
        <f t="shared" si="4"/>
        <v>0</v>
      </c>
      <c r="K84" s="205">
        <v>0</v>
      </c>
      <c r="L84" s="390">
        <f t="shared" si="5"/>
        <v>0</v>
      </c>
      <c r="M84" s="428">
        <v>0</v>
      </c>
      <c r="N84" s="390">
        <f>+'2-Incentive ROE'!K$40*'1-Project Rev Req'!M84/100</f>
        <v>0</v>
      </c>
      <c r="O84" s="390">
        <f t="shared" si="6"/>
        <v>0</v>
      </c>
      <c r="P84" s="205">
        <v>0</v>
      </c>
      <c r="Q84" s="390">
        <f t="shared" si="1"/>
        <v>0</v>
      </c>
      <c r="R84" s="205">
        <v>0</v>
      </c>
      <c r="S84" s="390">
        <f t="shared" si="7"/>
        <v>0</v>
      </c>
    </row>
    <row r="85" spans="1:20">
      <c r="A85" s="119"/>
      <c r="B85" s="50"/>
      <c r="C85" s="50"/>
      <c r="D85" s="50"/>
      <c r="E85" s="50"/>
      <c r="F85" s="50"/>
      <c r="G85" s="51"/>
      <c r="H85" s="50"/>
      <c r="I85" s="50"/>
      <c r="J85" s="391"/>
      <c r="K85" s="605"/>
      <c r="L85" s="391"/>
      <c r="M85" s="606"/>
      <c r="N85" s="607"/>
      <c r="O85" s="607"/>
      <c r="P85" s="608"/>
      <c r="Q85" s="607"/>
      <c r="R85" s="605"/>
      <c r="S85" s="391">
        <f t="shared" si="7"/>
        <v>0</v>
      </c>
      <c r="T85" s="556"/>
    </row>
    <row r="86" spans="1:20">
      <c r="A86" s="64" t="s">
        <v>215</v>
      </c>
      <c r="B86" s="87"/>
      <c r="C86" s="65" t="s">
        <v>200</v>
      </c>
      <c r="D86" s="65"/>
      <c r="E86" s="120"/>
      <c r="F86" s="55"/>
      <c r="G86" s="22"/>
      <c r="H86" s="120"/>
      <c r="I86" s="22"/>
      <c r="J86" s="556"/>
      <c r="K86" s="556"/>
      <c r="L86" s="556"/>
      <c r="M86" s="556"/>
      <c r="N86" s="556"/>
      <c r="O86" s="556"/>
      <c r="P86" s="556">
        <f>SUM(P66:P85)</f>
        <v>0</v>
      </c>
      <c r="Q86" s="556"/>
      <c r="R86" s="556"/>
      <c r="S86" s="556">
        <f>SUM(S66:S85)</f>
        <v>10166634.826597186</v>
      </c>
      <c r="T86" s="556"/>
    </row>
    <row r="87" spans="1:20">
      <c r="E87" s="556"/>
      <c r="F87" s="52"/>
      <c r="G87" s="52"/>
      <c r="H87" s="52"/>
      <c r="I87" s="52"/>
      <c r="J87" s="52"/>
      <c r="K87" s="52"/>
      <c r="L87" s="53"/>
      <c r="T87" s="556"/>
    </row>
    <row r="88" spans="1:20">
      <c r="A88" s="121"/>
      <c r="E88" s="556"/>
      <c r="F88" s="52"/>
      <c r="G88" s="52"/>
      <c r="H88" s="52"/>
      <c r="I88" s="52"/>
      <c r="J88" s="52"/>
      <c r="K88" s="52"/>
      <c r="L88" s="53"/>
      <c r="M88" s="91"/>
      <c r="N88" s="91"/>
      <c r="O88" s="91"/>
      <c r="T88" s="556"/>
    </row>
    <row r="89" spans="1:20">
      <c r="E89" s="555"/>
      <c r="K89" s="54"/>
      <c r="L89" s="54"/>
      <c r="M89" s="54"/>
      <c r="N89" s="54"/>
      <c r="O89" s="54"/>
      <c r="S89" s="555"/>
      <c r="T89" s="556"/>
    </row>
    <row r="90" spans="1:20">
      <c r="E90" s="555"/>
      <c r="K90" s="54"/>
      <c r="L90" s="54"/>
      <c r="M90" s="54"/>
      <c r="N90" s="54"/>
      <c r="O90" s="54"/>
      <c r="S90" s="555"/>
      <c r="T90" s="556"/>
    </row>
    <row r="91" spans="1:20">
      <c r="A91" s="25" t="s">
        <v>71</v>
      </c>
      <c r="S91" s="555"/>
      <c r="T91" s="556"/>
    </row>
    <row r="92" spans="1:20" ht="13.5" thickBot="1">
      <c r="A92" s="122" t="s">
        <v>72</v>
      </c>
      <c r="T92" s="556"/>
    </row>
    <row r="93" spans="1:20">
      <c r="A93" s="123" t="s">
        <v>73</v>
      </c>
      <c r="C93" s="768" t="s">
        <v>590</v>
      </c>
      <c r="D93" s="768"/>
      <c r="E93" s="768"/>
      <c r="F93" s="768"/>
      <c r="G93" s="768"/>
      <c r="H93" s="768"/>
      <c r="I93" s="768"/>
      <c r="J93" s="768"/>
      <c r="K93" s="768"/>
      <c r="L93" s="768"/>
      <c r="M93" s="768"/>
      <c r="N93" s="768"/>
      <c r="O93" s="768"/>
      <c r="P93" s="768"/>
      <c r="Q93" s="768"/>
      <c r="T93" s="556"/>
    </row>
    <row r="94" spans="1:20">
      <c r="A94" s="123" t="s">
        <v>74</v>
      </c>
      <c r="C94" s="768" t="s">
        <v>553</v>
      </c>
      <c r="D94" s="768"/>
      <c r="E94" s="768"/>
      <c r="F94" s="768"/>
      <c r="G94" s="768"/>
      <c r="H94" s="768"/>
      <c r="I94" s="768"/>
      <c r="J94" s="768"/>
      <c r="K94" s="768"/>
      <c r="L94" s="768"/>
      <c r="M94" s="768"/>
      <c r="N94" s="768"/>
      <c r="O94" s="768"/>
      <c r="P94" s="768"/>
      <c r="Q94" s="768"/>
      <c r="T94" s="556"/>
    </row>
    <row r="95" spans="1:20">
      <c r="A95" s="123" t="s">
        <v>75</v>
      </c>
      <c r="C95" s="769" t="s">
        <v>572</v>
      </c>
      <c r="D95" s="769"/>
      <c r="E95" s="769"/>
      <c r="F95" s="769"/>
      <c r="G95" s="769"/>
      <c r="H95" s="769"/>
      <c r="I95" s="769"/>
      <c r="J95" s="769"/>
      <c r="K95" s="769"/>
      <c r="L95" s="769"/>
      <c r="M95" s="769"/>
      <c r="N95" s="769"/>
      <c r="O95" s="769"/>
      <c r="P95" s="769"/>
      <c r="Q95" s="769"/>
      <c r="T95" s="556"/>
    </row>
    <row r="96" spans="1:20">
      <c r="C96" s="25" t="s">
        <v>556</v>
      </c>
      <c r="T96" s="556"/>
    </row>
    <row r="97" spans="1:17">
      <c r="A97" s="123" t="s">
        <v>76</v>
      </c>
      <c r="C97" s="769" t="s">
        <v>654</v>
      </c>
      <c r="D97" s="769"/>
      <c r="E97" s="769"/>
      <c r="F97" s="769"/>
      <c r="G97" s="769"/>
      <c r="H97" s="769"/>
      <c r="I97" s="769"/>
      <c r="J97" s="769"/>
      <c r="K97" s="769"/>
      <c r="L97" s="769"/>
      <c r="M97" s="769"/>
      <c r="N97" s="769"/>
      <c r="O97" s="769"/>
      <c r="P97" s="769"/>
      <c r="Q97" s="769"/>
    </row>
    <row r="98" spans="1:17">
      <c r="A98" s="55" t="s">
        <v>77</v>
      </c>
      <c r="C98" s="767" t="s">
        <v>555</v>
      </c>
      <c r="D98" s="767"/>
      <c r="E98" s="767"/>
      <c r="F98" s="767"/>
      <c r="G98" s="767"/>
      <c r="H98" s="767"/>
      <c r="I98" s="767"/>
      <c r="J98" s="767"/>
      <c r="K98" s="767"/>
      <c r="L98" s="767"/>
      <c r="M98" s="767"/>
      <c r="N98" s="767"/>
      <c r="O98" s="767"/>
      <c r="P98" s="767"/>
      <c r="Q98" s="767"/>
    </row>
    <row r="99" spans="1:17">
      <c r="A99" s="55" t="s">
        <v>78</v>
      </c>
      <c r="C99" s="767" t="s">
        <v>675</v>
      </c>
      <c r="D99" s="767"/>
      <c r="E99" s="767"/>
      <c r="F99" s="767"/>
      <c r="G99" s="767"/>
      <c r="H99" s="767"/>
      <c r="I99" s="767"/>
      <c r="J99" s="767"/>
      <c r="K99" s="767"/>
      <c r="L99" s="767"/>
      <c r="M99" s="767"/>
      <c r="N99" s="767"/>
      <c r="O99" s="767"/>
      <c r="P99" s="767"/>
      <c r="Q99" s="767"/>
    </row>
    <row r="100" spans="1:17">
      <c r="A100" s="55" t="s">
        <v>79</v>
      </c>
      <c r="C100" s="767" t="s">
        <v>800</v>
      </c>
      <c r="D100" s="767"/>
      <c r="E100" s="767"/>
      <c r="F100" s="767"/>
      <c r="G100" s="767"/>
      <c r="H100" s="767"/>
      <c r="I100" s="767"/>
      <c r="J100" s="767"/>
      <c r="K100" s="767"/>
      <c r="L100" s="767"/>
      <c r="M100" s="767"/>
      <c r="N100" s="767"/>
      <c r="O100" s="767"/>
      <c r="P100" s="767"/>
      <c r="Q100" s="767"/>
    </row>
    <row r="101" spans="1:17">
      <c r="A101" s="55" t="s">
        <v>81</v>
      </c>
      <c r="C101" s="767" t="s">
        <v>591</v>
      </c>
      <c r="D101" s="767"/>
      <c r="E101" s="767"/>
      <c r="F101" s="767"/>
      <c r="G101" s="767"/>
      <c r="H101" s="767"/>
      <c r="I101" s="767"/>
      <c r="J101" s="767"/>
      <c r="K101" s="767"/>
      <c r="L101" s="767"/>
      <c r="M101" s="767"/>
      <c r="N101" s="767"/>
      <c r="O101" s="767"/>
      <c r="P101" s="767"/>
      <c r="Q101" s="767"/>
    </row>
    <row r="102" spans="1:17">
      <c r="A102" s="55" t="s">
        <v>82</v>
      </c>
      <c r="C102" s="25" t="s">
        <v>478</v>
      </c>
    </row>
    <row r="103" spans="1:17">
      <c r="A103" s="64" t="s">
        <v>83</v>
      </c>
      <c r="C103" s="670" t="s">
        <v>806</v>
      </c>
      <c r="D103" s="670"/>
      <c r="E103" s="670"/>
      <c r="F103" s="670"/>
      <c r="G103" s="670"/>
      <c r="H103" s="670"/>
      <c r="I103" s="670"/>
      <c r="J103" s="670"/>
      <c r="K103" s="670"/>
      <c r="L103" s="670"/>
      <c r="M103" s="670"/>
      <c r="N103" s="670"/>
      <c r="O103" s="670"/>
      <c r="P103" s="22"/>
      <c r="Q103" s="94"/>
    </row>
    <row r="104" spans="1:17">
      <c r="A104" s="64" t="s">
        <v>120</v>
      </c>
      <c r="C104" s="25" t="s">
        <v>470</v>
      </c>
      <c r="D104" s="64"/>
      <c r="E104" s="55"/>
      <c r="F104" s="55"/>
      <c r="G104" s="22"/>
      <c r="J104" s="78"/>
      <c r="P104" s="22"/>
      <c r="Q104" s="75"/>
    </row>
    <row r="105" spans="1:17">
      <c r="A105" s="55" t="s">
        <v>150</v>
      </c>
      <c r="C105" s="15" t="s">
        <v>487</v>
      </c>
    </row>
    <row r="106" spans="1:17">
      <c r="A106" s="55" t="s">
        <v>642</v>
      </c>
      <c r="C106" s="25" t="s">
        <v>643</v>
      </c>
    </row>
    <row r="107" spans="1:17">
      <c r="A107" s="557" t="s">
        <v>153</v>
      </c>
      <c r="C107" s="25" t="s">
        <v>657</v>
      </c>
    </row>
    <row r="108" spans="1:17">
      <c r="C108" s="25" t="s">
        <v>644</v>
      </c>
    </row>
    <row r="109" spans="1:17" ht="15.75">
      <c r="C109" s="766"/>
      <c r="D109" s="766"/>
      <c r="E109" s="766"/>
      <c r="F109" s="766"/>
      <c r="G109" s="766"/>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09:G109"/>
    <mergeCell ref="C100:Q100"/>
    <mergeCell ref="C101:Q101"/>
    <mergeCell ref="C93:Q93"/>
    <mergeCell ref="C94:Q94"/>
    <mergeCell ref="C95:Q95"/>
    <mergeCell ref="C97:Q97"/>
    <mergeCell ref="C98:Q98"/>
    <mergeCell ref="C99:Q99"/>
  </mergeCells>
  <phoneticPr fontId="0" type="noConversion"/>
  <pageMargins left="0.25" right="0.25" top="0.75" bottom="0.75" header="0.3" footer="0.3"/>
  <pageSetup scale="41" fitToWidth="2" fitToHeight="2" orientation="landscape" r:id="rId2"/>
  <rowBreaks count="1" manualBreakCount="1">
    <brk id="50" max="18" man="1"/>
  </rowBreaks>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K68"/>
  <sheetViews>
    <sheetView zoomScale="70" zoomScaleNormal="70" zoomScaleSheetLayoutView="75" workbookViewId="0"/>
  </sheetViews>
  <sheetFormatPr defaultRowHeight="15.75"/>
  <cols>
    <col min="1" max="1" width="5.5546875" style="321" customWidth="1"/>
    <col min="2" max="2" width="21.5546875" style="328" customWidth="1"/>
    <col min="3" max="3" width="32.44140625" style="328" customWidth="1"/>
    <col min="4" max="4" width="25.21875" style="328" customWidth="1"/>
    <col min="5" max="5" width="14.77734375" style="328" bestFit="1" customWidth="1"/>
    <col min="6" max="6" width="6.5546875" style="328" customWidth="1"/>
    <col min="7" max="7" width="9" style="328" bestFit="1" customWidth="1"/>
    <col min="8" max="8" width="8.5546875" style="328" bestFit="1" customWidth="1"/>
    <col min="9" max="9" width="12.21875" style="328" customWidth="1"/>
    <col min="10" max="10" width="24.21875" style="334" bestFit="1" customWidth="1"/>
    <col min="11" max="11" width="16.33203125" bestFit="1" customWidth="1"/>
  </cols>
  <sheetData>
    <row r="1" spans="1:11">
      <c r="C1" s="322"/>
      <c r="D1" s="322"/>
      <c r="E1" s="322"/>
      <c r="F1" s="323"/>
      <c r="G1" s="322"/>
      <c r="H1" s="322"/>
      <c r="I1" s="322"/>
      <c r="J1" s="416"/>
    </row>
    <row r="2" spans="1:11">
      <c r="B2" s="321"/>
      <c r="C2" s="322"/>
      <c r="D2" s="322"/>
      <c r="E2" s="322"/>
      <c r="F2" s="323"/>
      <c r="G2" s="322"/>
      <c r="H2" s="322"/>
      <c r="I2" s="322"/>
      <c r="J2" s="416"/>
    </row>
    <row r="3" spans="1:11">
      <c r="C3" s="322"/>
      <c r="D3" s="324" t="s">
        <v>8</v>
      </c>
      <c r="E3" s="324"/>
      <c r="F3" s="323" t="s">
        <v>352</v>
      </c>
      <c r="H3" s="324"/>
      <c r="I3" s="324"/>
      <c r="J3" s="325"/>
      <c r="K3" s="599" t="s">
        <v>676</v>
      </c>
    </row>
    <row r="4" spans="1:11">
      <c r="B4" s="327"/>
      <c r="C4" s="327"/>
      <c r="D4" s="327"/>
      <c r="E4" s="327"/>
      <c r="F4" s="389" t="s">
        <v>480</v>
      </c>
      <c r="H4" s="327"/>
      <c r="I4" s="327"/>
      <c r="J4" s="327"/>
      <c r="K4" s="326"/>
    </row>
    <row r="5" spans="1:11">
      <c r="B5" s="327"/>
      <c r="C5" s="327"/>
      <c r="D5" s="327"/>
      <c r="F5" s="672" t="str">
        <f>'Attachment H'!$D$5</f>
        <v>NextEra Energy Transmission MidAtlantic, Inc.</v>
      </c>
      <c r="H5" s="327"/>
      <c r="I5" s="327"/>
      <c r="J5" s="327"/>
      <c r="K5" s="327"/>
    </row>
    <row r="7" spans="1:11">
      <c r="A7" s="321">
        <v>1</v>
      </c>
      <c r="B7" s="328" t="s">
        <v>463</v>
      </c>
      <c r="C7" s="328" t="s">
        <v>594</v>
      </c>
      <c r="J7" s="328"/>
      <c r="K7" s="380">
        <f>+'Attachment H'!I106</f>
        <v>33240501.22215753</v>
      </c>
    </row>
    <row r="8" spans="1:11">
      <c r="J8" s="328"/>
      <c r="K8" s="334"/>
    </row>
    <row r="9" spans="1:11" ht="16.5" thickBot="1">
      <c r="A9" s="330">
        <f>+A7+1</f>
        <v>2</v>
      </c>
      <c r="B9" s="331" t="s">
        <v>353</v>
      </c>
      <c r="C9" s="332"/>
      <c r="D9" s="332"/>
      <c r="E9" s="332"/>
      <c r="F9" s="332"/>
      <c r="G9" s="332"/>
      <c r="H9" s="332"/>
      <c r="I9" s="332"/>
      <c r="J9" s="333" t="s">
        <v>56</v>
      </c>
      <c r="K9" s="334"/>
    </row>
    <row r="10" spans="1:11">
      <c r="A10" s="330"/>
      <c r="B10" s="335"/>
      <c r="C10" s="332"/>
      <c r="D10" s="332"/>
      <c r="E10" s="332"/>
      <c r="F10" s="332"/>
      <c r="G10" s="332"/>
      <c r="H10" s="336" t="s">
        <v>65</v>
      </c>
      <c r="I10" s="332"/>
      <c r="J10" s="332"/>
      <c r="K10" s="334"/>
    </row>
    <row r="11" spans="1:11" ht="16.5" thickBot="1">
      <c r="A11" s="330"/>
      <c r="B11" s="335"/>
      <c r="C11" s="332"/>
      <c r="D11" s="332"/>
      <c r="E11" s="337" t="s">
        <v>56</v>
      </c>
      <c r="F11" s="337" t="s">
        <v>66</v>
      </c>
      <c r="G11" s="332"/>
      <c r="H11" s="337"/>
      <c r="I11" s="332"/>
      <c r="J11" s="337" t="s">
        <v>67</v>
      </c>
      <c r="K11" s="334"/>
    </row>
    <row r="12" spans="1:11">
      <c r="A12" s="330">
        <f>+A9+1</f>
        <v>3</v>
      </c>
      <c r="B12" s="331" t="s">
        <v>305</v>
      </c>
      <c r="C12" s="338" t="s">
        <v>595</v>
      </c>
      <c r="D12" s="338"/>
      <c r="E12" s="339">
        <v>0</v>
      </c>
      <c r="F12" s="431">
        <v>0</v>
      </c>
      <c r="G12" s="329"/>
      <c r="H12" s="431">
        <v>0</v>
      </c>
      <c r="I12" s="329"/>
      <c r="J12" s="329">
        <f>F12*H12</f>
        <v>0</v>
      </c>
      <c r="K12" s="334"/>
    </row>
    <row r="13" spans="1:11">
      <c r="A13" s="330">
        <f>+A12+1</f>
        <v>4</v>
      </c>
      <c r="B13" s="331" t="s">
        <v>464</v>
      </c>
      <c r="C13" s="338" t="s">
        <v>595</v>
      </c>
      <c r="D13" s="338"/>
      <c r="E13" s="339">
        <v>0</v>
      </c>
      <c r="F13" s="431">
        <v>0</v>
      </c>
      <c r="G13" s="329"/>
      <c r="H13" s="329">
        <v>0</v>
      </c>
      <c r="I13" s="329"/>
      <c r="J13" s="329">
        <f>F13*H13</f>
        <v>0</v>
      </c>
      <c r="K13" s="334"/>
    </row>
    <row r="14" spans="1:11" ht="32.25" thickBot="1">
      <c r="A14" s="330">
        <f>+A13+1</f>
        <v>5</v>
      </c>
      <c r="B14" s="331" t="s">
        <v>414</v>
      </c>
      <c r="C14" s="338" t="s">
        <v>596</v>
      </c>
      <c r="D14" s="413" t="s">
        <v>597</v>
      </c>
      <c r="E14" s="341">
        <v>0</v>
      </c>
      <c r="F14" s="431">
        <v>0</v>
      </c>
      <c r="G14" s="329"/>
      <c r="H14" s="437">
        <f>+'Attachment H'!G212+0.01</f>
        <v>0.125</v>
      </c>
      <c r="I14" s="329"/>
      <c r="J14" s="583">
        <f>F14*H14</f>
        <v>0</v>
      </c>
      <c r="K14" s="334"/>
    </row>
    <row r="15" spans="1:11">
      <c r="A15" s="330">
        <f>+A14+1</f>
        <v>6</v>
      </c>
      <c r="B15" s="335" t="s">
        <v>598</v>
      </c>
      <c r="C15" s="340"/>
      <c r="D15" s="340"/>
      <c r="E15" s="342">
        <f>SUM(E12:E14)</f>
        <v>0</v>
      </c>
      <c r="F15" s="329" t="s">
        <v>8</v>
      </c>
      <c r="G15" s="329"/>
      <c r="H15" s="329"/>
      <c r="I15" s="329"/>
      <c r="J15" s="329">
        <f>SUM(J12:J14)</f>
        <v>0</v>
      </c>
      <c r="K15" s="334"/>
    </row>
    <row r="16" spans="1:11">
      <c r="A16" s="330">
        <f t="shared" ref="A16:A40" si="0">+A15+1</f>
        <v>7</v>
      </c>
      <c r="B16" s="335" t="s">
        <v>360</v>
      </c>
      <c r="C16" s="340"/>
      <c r="D16" s="340"/>
      <c r="E16" s="342"/>
      <c r="F16" s="332"/>
      <c r="G16" s="332"/>
      <c r="H16" s="332"/>
      <c r="I16" s="332"/>
      <c r="J16" s="329"/>
      <c r="K16" s="329">
        <f>+J15*K7</f>
        <v>0</v>
      </c>
    </row>
    <row r="17" spans="1:11">
      <c r="A17" s="330"/>
      <c r="J17" s="328"/>
      <c r="K17" s="334"/>
    </row>
    <row r="18" spans="1:11">
      <c r="A18" s="330">
        <f>+A16+1</f>
        <v>8</v>
      </c>
      <c r="B18" s="335" t="s">
        <v>48</v>
      </c>
      <c r="C18" s="343"/>
      <c r="D18" s="343"/>
      <c r="E18" s="332"/>
      <c r="F18" s="332"/>
      <c r="G18" s="340"/>
      <c r="H18" s="344"/>
      <c r="I18" s="332"/>
      <c r="J18" s="340"/>
      <c r="K18" s="334"/>
    </row>
    <row r="19" spans="1:11">
      <c r="A19" s="330">
        <f t="shared" si="0"/>
        <v>9</v>
      </c>
      <c r="B19" s="345" t="s">
        <v>469</v>
      </c>
      <c r="C19" s="332"/>
      <c r="D19" s="37"/>
      <c r="E19" s="392">
        <f>IF('Attachment H'!D252&gt;0,1-(((1-'Attachment H'!D253)*(1-'Attachment H'!D252))/(1-'Attachment H'!D252*'Attachment H'!D253*'Attachment H'!D254)),0)</f>
        <v>0.24870999999999999</v>
      </c>
      <c r="F19" s="392"/>
      <c r="G19" s="340"/>
      <c r="H19" s="344"/>
      <c r="I19" s="332"/>
      <c r="J19" s="340"/>
      <c r="K19" s="334"/>
    </row>
    <row r="20" spans="1:11">
      <c r="A20" s="330">
        <f t="shared" si="0"/>
        <v>10</v>
      </c>
      <c r="B20" s="340" t="s">
        <v>49</v>
      </c>
      <c r="C20" s="332"/>
      <c r="D20" s="37"/>
      <c r="E20" s="392">
        <f>IF(J15&gt;0,(E19/(1-E19))*(1-J12/J15),0)</f>
        <v>0</v>
      </c>
      <c r="F20" s="332"/>
      <c r="G20" s="340"/>
      <c r="H20" s="344"/>
      <c r="I20" s="332"/>
      <c r="J20" s="340"/>
      <c r="K20" s="334"/>
    </row>
    <row r="21" spans="1:11">
      <c r="A21" s="330">
        <f t="shared" si="0"/>
        <v>11</v>
      </c>
      <c r="B21" s="343" t="s">
        <v>465</v>
      </c>
      <c r="C21" s="343"/>
      <c r="D21" s="37"/>
      <c r="E21" s="332"/>
      <c r="F21" s="332"/>
      <c r="G21" s="340"/>
      <c r="H21" s="344"/>
      <c r="I21" s="332"/>
      <c r="J21" s="340"/>
      <c r="K21" s="334"/>
    </row>
    <row r="22" spans="1:11">
      <c r="A22" s="330">
        <f t="shared" si="0"/>
        <v>12</v>
      </c>
      <c r="B22" s="346" t="s">
        <v>466</v>
      </c>
      <c r="C22" s="343"/>
      <c r="D22" s="343"/>
      <c r="E22" s="332"/>
      <c r="F22" s="332"/>
      <c r="G22" s="340"/>
      <c r="H22" s="344"/>
      <c r="I22" s="332"/>
      <c r="J22" s="340"/>
      <c r="K22" s="334"/>
    </row>
    <row r="23" spans="1:11">
      <c r="A23" s="330">
        <f t="shared" si="0"/>
        <v>13</v>
      </c>
      <c r="B23" s="347" t="str">
        <f>"      1 / (1 - T)  =  (from line "&amp;A19&amp;")"</f>
        <v xml:space="preserve">      1 / (1 - T)  =  (from line 9)</v>
      </c>
      <c r="C23" s="343"/>
      <c r="D23" s="343"/>
      <c r="E23" s="392">
        <f>IF(E19&gt;0,1/(1-E19),0)</f>
        <v>1.3310439377603855</v>
      </c>
      <c r="F23" s="332"/>
      <c r="G23" s="340"/>
      <c r="H23" s="344"/>
      <c r="I23" s="332"/>
      <c r="J23" s="340"/>
      <c r="K23" s="334"/>
    </row>
    <row r="24" spans="1:11">
      <c r="A24" s="330">
        <f t="shared" si="0"/>
        <v>14</v>
      </c>
      <c r="B24" s="346" t="s">
        <v>354</v>
      </c>
      <c r="C24" s="343"/>
      <c r="D24" s="343" t="s">
        <v>564</v>
      </c>
      <c r="E24" s="348">
        <f>+'Attachment H'!D160</f>
        <v>0</v>
      </c>
      <c r="F24" s="332"/>
      <c r="G24" s="340"/>
      <c r="H24" s="344"/>
      <c r="I24" s="332"/>
      <c r="J24" s="340"/>
      <c r="K24" s="334"/>
    </row>
    <row r="25" spans="1:11">
      <c r="A25" s="330">
        <f t="shared" si="0"/>
        <v>15</v>
      </c>
      <c r="B25" s="346" t="s">
        <v>355</v>
      </c>
      <c r="C25" s="343"/>
      <c r="D25" s="343" t="s">
        <v>565</v>
      </c>
      <c r="E25" s="348">
        <f>+'Attachment H'!D161</f>
        <v>0</v>
      </c>
      <c r="F25" s="332"/>
      <c r="G25" s="340"/>
      <c r="H25" s="349"/>
      <c r="I25" s="332"/>
      <c r="J25" s="340"/>
      <c r="K25" s="334"/>
    </row>
    <row r="26" spans="1:11">
      <c r="A26" s="330">
        <f t="shared" si="0"/>
        <v>16</v>
      </c>
      <c r="B26" s="346" t="s">
        <v>467</v>
      </c>
      <c r="C26" s="343"/>
      <c r="D26" s="343" t="s">
        <v>566</v>
      </c>
      <c r="E26" s="348">
        <f>+'Attachment H'!D162</f>
        <v>1426.4554791666665</v>
      </c>
      <c r="F26" s="332"/>
      <c r="G26" s="340"/>
      <c r="H26" s="344"/>
      <c r="I26" s="332"/>
      <c r="J26" s="340"/>
      <c r="K26" s="334"/>
    </row>
    <row r="27" spans="1:11">
      <c r="A27" s="330">
        <f t="shared" si="0"/>
        <v>17</v>
      </c>
      <c r="B27" s="347" t="str">
        <f>"Income Tax Calculation = line "&amp;A20&amp;" * line "&amp;A16&amp;""</f>
        <v>Income Tax Calculation = line 10 * line 7</v>
      </c>
      <c r="C27" s="350"/>
      <c r="E27" s="385">
        <f>+E20*K33</f>
        <v>0</v>
      </c>
      <c r="F27" s="351"/>
      <c r="G27" s="351" t="s">
        <v>28</v>
      </c>
      <c r="H27" s="352"/>
      <c r="I27" s="351"/>
      <c r="J27" s="385">
        <f>+E20*K16</f>
        <v>0</v>
      </c>
      <c r="K27" s="334"/>
    </row>
    <row r="28" spans="1:11">
      <c r="A28" s="330">
        <f t="shared" si="0"/>
        <v>18</v>
      </c>
      <c r="B28" s="338" t="str">
        <f>"ITC adjustment (line "&amp;A23&amp;" * line "&amp;A24&amp;")"</f>
        <v>ITC adjustment (line 13 * line 14)</v>
      </c>
      <c r="C28" s="350"/>
      <c r="D28" s="350"/>
      <c r="E28" s="385">
        <f>+E$23*E24</f>
        <v>0</v>
      </c>
      <c r="F28" s="351"/>
      <c r="G28" s="353" t="s">
        <v>34</v>
      </c>
      <c r="H28" s="329">
        <f>+'Attachment H'!G84</f>
        <v>1</v>
      </c>
      <c r="I28" s="351"/>
      <c r="J28" s="385">
        <f>+E28*H28</f>
        <v>0</v>
      </c>
      <c r="K28" s="334"/>
    </row>
    <row r="29" spans="1:11">
      <c r="A29" s="330">
        <f t="shared" si="0"/>
        <v>19</v>
      </c>
      <c r="B29" s="338" t="str">
        <f>"Excess Deferred Income Tax Adjustment (line "&amp;A23&amp;" * line "&amp;A25&amp;")"</f>
        <v>Excess Deferred Income Tax Adjustment (line 13 * line 15)</v>
      </c>
      <c r="C29" s="350"/>
      <c r="D29" s="350"/>
      <c r="E29" s="385">
        <f>+E$23*E25</f>
        <v>0</v>
      </c>
      <c r="F29" s="351"/>
      <c r="G29" s="353" t="s">
        <v>34</v>
      </c>
      <c r="H29" s="329">
        <f>H28</f>
        <v>1</v>
      </c>
      <c r="I29" s="351"/>
      <c r="J29" s="385">
        <f>+E29*H29</f>
        <v>0</v>
      </c>
      <c r="K29" s="334"/>
    </row>
    <row r="30" spans="1:11">
      <c r="A30" s="330">
        <f t="shared" si="0"/>
        <v>20</v>
      </c>
      <c r="B30" s="338" t="str">
        <f>"Permanent Differences Tax Adjustment (line "&amp;A23&amp;" * "&amp;A26&amp;")"</f>
        <v>Permanent Differences Tax Adjustment (line 13 * 16)</v>
      </c>
      <c r="C30" s="350"/>
      <c r="D30" s="350"/>
      <c r="E30" s="417">
        <f>+E$23*E26</f>
        <v>1898.6749180298773</v>
      </c>
      <c r="F30" s="351"/>
      <c r="G30" s="353" t="s">
        <v>34</v>
      </c>
      <c r="H30" s="329">
        <f>H29</f>
        <v>1</v>
      </c>
      <c r="I30" s="351"/>
      <c r="J30" s="417">
        <f>+E30*H30</f>
        <v>1898.6749180298773</v>
      </c>
      <c r="K30" s="334"/>
    </row>
    <row r="31" spans="1:11">
      <c r="A31" s="330">
        <f t="shared" si="0"/>
        <v>21</v>
      </c>
      <c r="B31" s="354" t="str">
        <f>"Total Income Taxes (sum lines "&amp;A27&amp;" - "&amp;A30&amp;")"</f>
        <v>Total Income Taxes (sum lines 17 - 20)</v>
      </c>
      <c r="C31" s="338"/>
      <c r="D31" s="338"/>
      <c r="E31" s="348">
        <f>SUM(E27:E30)</f>
        <v>1898.6749180298773</v>
      </c>
      <c r="F31" s="351"/>
      <c r="G31" s="351" t="s">
        <v>8</v>
      </c>
      <c r="H31" s="352" t="s">
        <v>8</v>
      </c>
      <c r="I31" s="351"/>
      <c r="J31" s="348">
        <f>SUM(J27:J30)</f>
        <v>1898.6749180298773</v>
      </c>
      <c r="K31" s="329">
        <f>+J31</f>
        <v>1898.6749180298773</v>
      </c>
    </row>
    <row r="32" spans="1:11">
      <c r="A32" s="330"/>
      <c r="J32" s="328"/>
      <c r="K32" s="334"/>
    </row>
    <row r="33" spans="1:11">
      <c r="A33" s="330">
        <f>+A31+1</f>
        <v>22</v>
      </c>
      <c r="B33" s="338" t="s">
        <v>356</v>
      </c>
      <c r="D33" s="328" t="s">
        <v>817</v>
      </c>
      <c r="J33" s="328"/>
      <c r="K33" s="329">
        <f>+K31+K16</f>
        <v>1898.6749180298773</v>
      </c>
    </row>
    <row r="34" spans="1:11">
      <c r="A34" s="330"/>
      <c r="J34" s="328"/>
      <c r="K34" s="334"/>
    </row>
    <row r="35" spans="1:11">
      <c r="A35" s="330">
        <f>+A33+1</f>
        <v>23</v>
      </c>
      <c r="B35" s="328" t="s">
        <v>489</v>
      </c>
      <c r="J35" s="328"/>
      <c r="K35" s="329">
        <f>+'Attachment H'!I170</f>
        <v>3058030.6235278128</v>
      </c>
    </row>
    <row r="36" spans="1:11">
      <c r="A36" s="330">
        <f t="shared" si="0"/>
        <v>24</v>
      </c>
      <c r="B36" s="328" t="s">
        <v>490</v>
      </c>
      <c r="J36" s="328"/>
      <c r="K36" s="329">
        <f>+'Attachment H'!I167</f>
        <v>760930.65306937066</v>
      </c>
    </row>
    <row r="37" spans="1:11">
      <c r="A37" s="330">
        <f t="shared" si="0"/>
        <v>25</v>
      </c>
      <c r="B37" s="338" t="s">
        <v>357</v>
      </c>
      <c r="D37" s="328" t="s">
        <v>818</v>
      </c>
      <c r="J37" s="328"/>
      <c r="K37" s="355">
        <f>SUM(K35:K36)</f>
        <v>3818961.2765971832</v>
      </c>
    </row>
    <row r="38" spans="1:11">
      <c r="A38" s="330">
        <f t="shared" si="0"/>
        <v>26</v>
      </c>
      <c r="B38" s="338" t="s">
        <v>358</v>
      </c>
      <c r="D38" s="328" t="s">
        <v>819</v>
      </c>
      <c r="J38" s="328"/>
      <c r="K38" s="329">
        <f>+K33-K37</f>
        <v>-3817062.6016791533</v>
      </c>
    </row>
    <row r="39" spans="1:11">
      <c r="A39" s="330">
        <f t="shared" si="0"/>
        <v>27</v>
      </c>
      <c r="B39" s="328" t="s">
        <v>468</v>
      </c>
      <c r="J39" s="328"/>
      <c r="K39" s="414">
        <f>+K7</f>
        <v>33240501.22215753</v>
      </c>
    </row>
    <row r="40" spans="1:11">
      <c r="A40" s="330">
        <f t="shared" si="0"/>
        <v>28</v>
      </c>
      <c r="B40" s="328" t="s">
        <v>359</v>
      </c>
      <c r="E40" s="328" t="s">
        <v>820</v>
      </c>
      <c r="J40" s="328"/>
      <c r="K40" s="415">
        <f>IF(K39=0,0,K38/K39)</f>
        <v>-0.11483168006909496</v>
      </c>
    </row>
    <row r="41" spans="1:11">
      <c r="J41" s="328"/>
      <c r="K41" s="334"/>
    </row>
    <row r="42" spans="1:11">
      <c r="A42" s="321" t="s">
        <v>429</v>
      </c>
      <c r="J42" s="328"/>
      <c r="K42" s="334"/>
    </row>
    <row r="43" spans="1:11">
      <c r="A43" s="410" t="s">
        <v>73</v>
      </c>
      <c r="B43" s="380" t="s">
        <v>428</v>
      </c>
      <c r="J43" s="328"/>
      <c r="K43" s="334"/>
    </row>
    <row r="44" spans="1:11">
      <c r="A44" s="410"/>
      <c r="B44" s="328" t="s">
        <v>600</v>
      </c>
      <c r="J44" s="328"/>
      <c r="K44" s="334"/>
    </row>
    <row r="45" spans="1:11">
      <c r="A45" s="410"/>
      <c r="B45" s="328" t="s">
        <v>431</v>
      </c>
      <c r="J45" s="328"/>
      <c r="K45" s="334"/>
    </row>
    <row r="46" spans="1:11">
      <c r="A46" s="410"/>
      <c r="B46" s="328" t="s">
        <v>599</v>
      </c>
      <c r="J46" s="328"/>
      <c r="K46" s="334"/>
    </row>
    <row r="47" spans="1:11">
      <c r="A47" s="410" t="s">
        <v>74</v>
      </c>
      <c r="B47" s="328" t="s">
        <v>430</v>
      </c>
      <c r="J47" s="328"/>
      <c r="K47" s="334"/>
    </row>
    <row r="48" spans="1:11">
      <c r="B48" s="328" t="s">
        <v>448</v>
      </c>
      <c r="J48" s="328"/>
      <c r="K48" s="334"/>
    </row>
    <row r="68" ht="24" customHeight="1"/>
  </sheetData>
  <phoneticPr fontId="0" type="noConversion"/>
  <pageMargins left="0.7" right="0.7" top="0.75" bottom="0.75" header="0.3" footer="0.3"/>
  <pageSetup scale="58"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pageSetUpPr fitToPage="1"/>
  </sheetPr>
  <dimension ref="A1:W68"/>
  <sheetViews>
    <sheetView zoomScaleNormal="100" zoomScaleSheetLayoutView="75" workbookViewId="0"/>
  </sheetViews>
  <sheetFormatPr defaultColWidth="8.77734375" defaultRowHeight="12.75"/>
  <cols>
    <col min="1" max="1" width="6" style="25" customWidth="1"/>
    <col min="2" max="2" width="27.109375" style="25" customWidth="1"/>
    <col min="3" max="3" width="29.77734375" style="25" bestFit="1" customWidth="1"/>
    <col min="4" max="4" width="18.77734375" style="25" customWidth="1"/>
    <col min="5" max="5" width="22.21875" style="25" customWidth="1"/>
    <col min="6" max="6" width="15.21875" style="25" customWidth="1"/>
    <col min="7" max="7" width="18.21875" style="25" customWidth="1"/>
    <col min="8" max="8" width="14.44140625" style="25" customWidth="1"/>
    <col min="9" max="9" width="18.5546875" style="25" customWidth="1"/>
    <col min="10" max="10" width="13.77734375" style="25" customWidth="1"/>
    <col min="11" max="11" width="14.44140625" style="25" customWidth="1"/>
    <col min="12" max="12" width="13.5546875" style="25" customWidth="1"/>
    <col min="13" max="13" width="8.77734375" style="25"/>
    <col min="14" max="14" width="10.5546875" style="25" bestFit="1" customWidth="1"/>
    <col min="15" max="15" width="8.77734375" style="25"/>
    <col min="16" max="16" width="18.109375" style="25" bestFit="1" customWidth="1"/>
    <col min="17" max="17" width="12.109375" style="25" bestFit="1" customWidth="1"/>
    <col min="18" max="20" width="8.77734375" style="25"/>
    <col min="21" max="21" width="18.109375" style="25" bestFit="1" customWidth="1"/>
    <col min="22" max="23" width="16.6640625" style="25" bestFit="1" customWidth="1"/>
    <col min="24" max="16384" width="8.77734375" style="25"/>
  </cols>
  <sheetData>
    <row r="1" spans="1:23">
      <c r="J1" s="19" t="s">
        <v>676</v>
      </c>
    </row>
    <row r="2" spans="1:23" ht="20.25">
      <c r="T2" s="740"/>
      <c r="U2" s="740"/>
      <c r="V2" s="740"/>
      <c r="W2" s="740"/>
    </row>
    <row r="3" spans="1:23" ht="20.25">
      <c r="T3" s="740"/>
      <c r="U3" s="737"/>
      <c r="V3" s="737"/>
      <c r="W3" s="737"/>
    </row>
    <row r="4" spans="1:23" ht="20.25">
      <c r="C4" s="555"/>
      <c r="T4" s="740"/>
      <c r="U4" s="737"/>
      <c r="V4" s="737"/>
      <c r="W4" s="737"/>
    </row>
    <row r="5" spans="1:23" ht="20.25">
      <c r="A5" s="516"/>
      <c r="C5" s="555"/>
      <c r="D5" s="19"/>
      <c r="E5" s="512" t="s">
        <v>232</v>
      </c>
      <c r="F5" s="19"/>
      <c r="G5" s="19"/>
      <c r="I5" s="19"/>
      <c r="J5" s="19"/>
      <c r="K5" s="19"/>
      <c r="L5" s="24"/>
      <c r="T5" s="740"/>
      <c r="U5" s="737"/>
      <c r="V5" s="737"/>
      <c r="W5" s="737"/>
    </row>
    <row r="6" spans="1:23">
      <c r="A6" s="516"/>
      <c r="D6" s="19"/>
      <c r="E6" s="425" t="s">
        <v>433</v>
      </c>
      <c r="F6" s="22"/>
      <c r="G6" s="22"/>
      <c r="I6" s="22"/>
      <c r="J6" s="22"/>
      <c r="K6" s="22"/>
      <c r="L6" s="24"/>
    </row>
    <row r="7" spans="1:23">
      <c r="A7" s="516"/>
      <c r="C7" s="26"/>
      <c r="D7" s="26"/>
      <c r="E7" s="651" t="str">
        <f>'Attachment H'!$D$5</f>
        <v>NextEra Energy Transmission MidAtlantic, Inc.</v>
      </c>
      <c r="F7" s="26"/>
      <c r="G7" s="26"/>
      <c r="H7" s="750"/>
      <c r="I7" s="26"/>
      <c r="J7" s="26"/>
      <c r="K7" s="26"/>
      <c r="L7" s="26"/>
    </row>
    <row r="8" spans="1:23" s="409" customFormat="1">
      <c r="A8" s="517"/>
      <c r="B8" s="25"/>
      <c r="C8" s="25"/>
      <c r="D8" s="25"/>
      <c r="E8" s="70"/>
      <c r="F8" s="70"/>
      <c r="G8" s="70"/>
      <c r="H8" s="25"/>
      <c r="I8" s="26"/>
      <c r="J8" s="26"/>
      <c r="K8" s="26"/>
      <c r="L8" s="26"/>
    </row>
    <row r="9" spans="1:23" s="409" customFormat="1">
      <c r="A9" s="518"/>
      <c r="B9" s="297"/>
      <c r="C9" s="297"/>
      <c r="D9" s="297"/>
      <c r="E9" s="297"/>
      <c r="F9" s="297"/>
      <c r="G9" s="297"/>
      <c r="H9" s="297"/>
      <c r="I9" s="297"/>
      <c r="J9" s="297"/>
      <c r="K9" s="304"/>
      <c r="L9" s="297"/>
    </row>
    <row r="10" spans="1:23" s="409" customFormat="1">
      <c r="A10" s="518"/>
      <c r="B10" s="297"/>
      <c r="C10" s="297"/>
      <c r="D10" s="771" t="s">
        <v>673</v>
      </c>
      <c r="E10" s="772"/>
      <c r="F10" s="464"/>
      <c r="G10" s="466" t="s">
        <v>532</v>
      </c>
      <c r="H10" s="464"/>
      <c r="I10" s="467"/>
      <c r="J10" s="467"/>
      <c r="K10" s="465"/>
    </row>
    <row r="11" spans="1:23" s="409" customFormat="1" ht="15.75">
      <c r="A11" s="518">
        <v>1</v>
      </c>
      <c r="B11" s="297" t="s">
        <v>672</v>
      </c>
      <c r="C11" s="297"/>
      <c r="D11" s="773" t="s">
        <v>674</v>
      </c>
      <c r="E11" s="774"/>
      <c r="F11" s="589" t="s">
        <v>601</v>
      </c>
      <c r="G11" s="468" t="s">
        <v>533</v>
      </c>
      <c r="H11" s="589" t="s">
        <v>534</v>
      </c>
      <c r="I11" s="570"/>
      <c r="J11" s="570"/>
      <c r="K11" s="571"/>
    </row>
    <row r="12" spans="1:23" s="409" customFormat="1">
      <c r="A12" s="518">
        <v>2</v>
      </c>
      <c r="B12" s="722">
        <v>2024</v>
      </c>
      <c r="C12" s="297"/>
      <c r="D12" s="469"/>
      <c r="E12" s="469"/>
      <c r="F12" s="742">
        <v>6492356</v>
      </c>
      <c r="G12" s="470"/>
      <c r="H12" s="469"/>
      <c r="I12" s="469"/>
      <c r="J12" s="469"/>
      <c r="K12" s="464"/>
    </row>
    <row r="13" spans="1:23" s="409" customFormat="1">
      <c r="B13" s="471" t="s">
        <v>73</v>
      </c>
      <c r="C13" s="471" t="s">
        <v>74</v>
      </c>
      <c r="D13" s="468" t="s">
        <v>75</v>
      </c>
      <c r="E13" s="468" t="s">
        <v>76</v>
      </c>
      <c r="F13" s="466" t="s">
        <v>77</v>
      </c>
      <c r="G13" s="471" t="s">
        <v>78</v>
      </c>
      <c r="H13" s="472" t="s">
        <v>79</v>
      </c>
      <c r="I13" s="472" t="s">
        <v>81</v>
      </c>
      <c r="J13" s="472" t="s">
        <v>82</v>
      </c>
      <c r="K13" s="520" t="s">
        <v>83</v>
      </c>
      <c r="M13" s="565"/>
    </row>
    <row r="14" spans="1:23" s="409" customFormat="1">
      <c r="A14" s="518"/>
      <c r="B14" s="469"/>
      <c r="C14" s="466"/>
      <c r="D14" s="466"/>
      <c r="E14" s="519" t="s">
        <v>602</v>
      </c>
      <c r="F14" s="466"/>
      <c r="G14" s="466"/>
      <c r="H14" s="469"/>
      <c r="I14" s="466"/>
      <c r="J14" s="469"/>
      <c r="K14" s="469"/>
    </row>
    <row r="15" spans="1:23" s="409" customFormat="1">
      <c r="A15" s="518"/>
      <c r="B15" s="470"/>
      <c r="C15" s="472"/>
      <c r="D15" s="472" t="s">
        <v>665</v>
      </c>
      <c r="E15" s="520" t="s">
        <v>19</v>
      </c>
      <c r="F15" s="472" t="s">
        <v>537</v>
      </c>
      <c r="G15" s="472" t="s">
        <v>664</v>
      </c>
      <c r="H15" s="472" t="s">
        <v>535</v>
      </c>
      <c r="I15" s="472"/>
      <c r="J15" s="472" t="s">
        <v>442</v>
      </c>
      <c r="K15" s="472"/>
    </row>
    <row r="16" spans="1:23" s="409" customFormat="1">
      <c r="A16" s="518"/>
      <c r="B16" s="472" t="s">
        <v>547</v>
      </c>
      <c r="C16" s="472"/>
      <c r="D16" s="472" t="s">
        <v>536</v>
      </c>
      <c r="E16" s="520" t="s">
        <v>603</v>
      </c>
      <c r="F16" s="472" t="s">
        <v>542</v>
      </c>
      <c r="G16" s="472" t="s">
        <v>536</v>
      </c>
      <c r="H16" s="472" t="s">
        <v>459</v>
      </c>
      <c r="I16" s="466" t="s">
        <v>573</v>
      </c>
      <c r="J16" s="472" t="s">
        <v>538</v>
      </c>
      <c r="K16" s="472" t="s">
        <v>604</v>
      </c>
    </row>
    <row r="17" spans="1:17" s="409" customFormat="1" ht="20.25">
      <c r="A17" s="518"/>
      <c r="B17" s="468" t="s">
        <v>539</v>
      </c>
      <c r="C17" s="468" t="s">
        <v>540</v>
      </c>
      <c r="D17" s="468" t="s">
        <v>541</v>
      </c>
      <c r="E17" s="468" t="s">
        <v>533</v>
      </c>
      <c r="F17" s="522" t="s">
        <v>666</v>
      </c>
      <c r="G17" s="468" t="s">
        <v>605</v>
      </c>
      <c r="H17" s="468" t="s">
        <v>667</v>
      </c>
      <c r="I17" s="472" t="s">
        <v>606</v>
      </c>
      <c r="J17" s="468" t="s">
        <v>607</v>
      </c>
      <c r="K17" s="468" t="s">
        <v>668</v>
      </c>
      <c r="P17" s="740"/>
      <c r="Q17" s="739"/>
    </row>
    <row r="18" spans="1:17" s="409" customFormat="1" ht="20.25">
      <c r="A18" s="518">
        <v>3</v>
      </c>
      <c r="B18" s="470" t="s">
        <v>849</v>
      </c>
      <c r="C18" s="470" t="s">
        <v>850</v>
      </c>
      <c r="D18" s="747">
        <v>9335395.6492562816</v>
      </c>
      <c r="E18" s="753">
        <v>0.90700000000000003</v>
      </c>
      <c r="F18" s="743">
        <f>IF(F$12=0,0,E18*F$12)</f>
        <v>5888566.892</v>
      </c>
      <c r="G18" s="744">
        <f>'1-Project Rev Req'!Q66</f>
        <v>8750277.3877189551</v>
      </c>
      <c r="H18" s="745">
        <f t="shared" ref="H18:H37" si="0">+G18-F18</f>
        <v>2861710.4957189551</v>
      </c>
      <c r="I18" s="525">
        <v>0</v>
      </c>
      <c r="J18" s="746">
        <f t="shared" ref="J18:J37" si="1">(H18+I18)*((J$41/12)*24)</f>
        <v>467194.67921537452</v>
      </c>
      <c r="K18" s="746">
        <f t="shared" ref="K18:K37" si="2">+H18+J18+I18</f>
        <v>3328905.1749343295</v>
      </c>
      <c r="P18" s="737"/>
      <c r="Q18" s="738"/>
    </row>
    <row r="19" spans="1:17" s="555" customFormat="1">
      <c r="A19" s="518" t="s">
        <v>608</v>
      </c>
      <c r="B19" s="491" t="s">
        <v>848</v>
      </c>
      <c r="C19" s="491" t="s">
        <v>851</v>
      </c>
      <c r="D19" s="752">
        <v>1002805.3758290159</v>
      </c>
      <c r="E19" s="753">
        <v>9.2999999999999999E-2</v>
      </c>
      <c r="F19" s="523">
        <f t="shared" ref="F19:F37" si="3">IF(F$12=0,0,E19*F$12)</f>
        <v>603789.10800000001</v>
      </c>
      <c r="G19" s="752">
        <f>'1-Project Rev Req'!Q67</f>
        <v>939952.277529057</v>
      </c>
      <c r="H19" s="745">
        <f t="shared" si="0"/>
        <v>336163.16952905699</v>
      </c>
      <c r="I19" s="529">
        <v>0</v>
      </c>
      <c r="J19" s="746">
        <f t="shared" si="1"/>
        <v>54881.03859111519</v>
      </c>
      <c r="K19" s="746">
        <f t="shared" si="2"/>
        <v>391044.2081201722</v>
      </c>
    </row>
    <row r="20" spans="1:17" s="555" customFormat="1">
      <c r="A20" s="518" t="s">
        <v>609</v>
      </c>
      <c r="B20" s="491" t="s">
        <v>856</v>
      </c>
      <c r="C20" s="491" t="s">
        <v>853</v>
      </c>
      <c r="D20" s="526">
        <v>0</v>
      </c>
      <c r="E20" s="527">
        <v>0</v>
      </c>
      <c r="F20" s="523">
        <f t="shared" si="3"/>
        <v>0</v>
      </c>
      <c r="G20" s="751">
        <f>'1-Project Rev Req'!Q68</f>
        <v>476405.16134917416</v>
      </c>
      <c r="H20" s="745">
        <f t="shared" si="0"/>
        <v>476405.16134917416</v>
      </c>
      <c r="I20" s="529">
        <v>0</v>
      </c>
      <c r="J20" s="746">
        <f t="shared" si="1"/>
        <v>77776.545484262315</v>
      </c>
      <c r="K20" s="746">
        <f t="shared" si="2"/>
        <v>554181.7068334365</v>
      </c>
    </row>
    <row r="21" spans="1:17" s="555" customFormat="1">
      <c r="A21" s="518" t="s">
        <v>610</v>
      </c>
      <c r="B21" s="491"/>
      <c r="C21" s="491"/>
      <c r="D21" s="526">
        <v>0</v>
      </c>
      <c r="E21" s="527">
        <f t="shared" ref="E21:E37" si="4">IF(D$39=0,0,D21/D$39)</f>
        <v>0</v>
      </c>
      <c r="F21" s="523">
        <f t="shared" si="3"/>
        <v>0</v>
      </c>
      <c r="G21" s="528">
        <v>0</v>
      </c>
      <c r="H21" s="527">
        <f t="shared" si="0"/>
        <v>0</v>
      </c>
      <c r="I21" s="529">
        <v>0</v>
      </c>
      <c r="J21" s="524">
        <f t="shared" si="1"/>
        <v>0</v>
      </c>
      <c r="K21" s="524">
        <f t="shared" si="2"/>
        <v>0</v>
      </c>
    </row>
    <row r="22" spans="1:17" s="555" customFormat="1">
      <c r="A22" s="518"/>
      <c r="B22" s="491"/>
      <c r="C22" s="491"/>
      <c r="D22" s="526">
        <v>0</v>
      </c>
      <c r="E22" s="527">
        <f t="shared" si="4"/>
        <v>0</v>
      </c>
      <c r="F22" s="523">
        <f t="shared" si="3"/>
        <v>0</v>
      </c>
      <c r="G22" s="528">
        <v>0</v>
      </c>
      <c r="H22" s="527">
        <f t="shared" si="0"/>
        <v>0</v>
      </c>
      <c r="I22" s="529">
        <v>0</v>
      </c>
      <c r="J22" s="524">
        <f t="shared" si="1"/>
        <v>0</v>
      </c>
      <c r="K22" s="524">
        <f t="shared" si="2"/>
        <v>0</v>
      </c>
    </row>
    <row r="23" spans="1:17" s="555" customFormat="1">
      <c r="A23" s="518"/>
      <c r="B23" s="491"/>
      <c r="C23" s="491"/>
      <c r="D23" s="526">
        <v>0</v>
      </c>
      <c r="E23" s="527">
        <f t="shared" si="4"/>
        <v>0</v>
      </c>
      <c r="F23" s="523">
        <f t="shared" si="3"/>
        <v>0</v>
      </c>
      <c r="G23" s="528">
        <v>0</v>
      </c>
      <c r="H23" s="527">
        <f t="shared" si="0"/>
        <v>0</v>
      </c>
      <c r="I23" s="529">
        <v>0</v>
      </c>
      <c r="J23" s="524">
        <f t="shared" si="1"/>
        <v>0</v>
      </c>
      <c r="K23" s="524">
        <f>+H23+J23+I23</f>
        <v>0</v>
      </c>
    </row>
    <row r="24" spans="1:17" s="555" customFormat="1">
      <c r="A24" s="518"/>
      <c r="B24" s="491"/>
      <c r="C24" s="491"/>
      <c r="D24" s="526">
        <v>0</v>
      </c>
      <c r="E24" s="527">
        <f t="shared" si="4"/>
        <v>0</v>
      </c>
      <c r="F24" s="523">
        <f t="shared" si="3"/>
        <v>0</v>
      </c>
      <c r="G24" s="528">
        <v>0</v>
      </c>
      <c r="H24" s="527">
        <f t="shared" si="0"/>
        <v>0</v>
      </c>
      <c r="I24" s="529">
        <v>0</v>
      </c>
      <c r="J24" s="524">
        <f t="shared" si="1"/>
        <v>0</v>
      </c>
      <c r="K24" s="524">
        <f t="shared" si="2"/>
        <v>0</v>
      </c>
    </row>
    <row r="25" spans="1:17" s="555" customFormat="1">
      <c r="A25" s="518"/>
      <c r="B25" s="491"/>
      <c r="C25" s="491"/>
      <c r="D25" s="526">
        <v>0</v>
      </c>
      <c r="E25" s="527">
        <f t="shared" si="4"/>
        <v>0</v>
      </c>
      <c r="F25" s="523">
        <f t="shared" si="3"/>
        <v>0</v>
      </c>
      <c r="G25" s="528">
        <v>0</v>
      </c>
      <c r="H25" s="527">
        <f t="shared" si="0"/>
        <v>0</v>
      </c>
      <c r="I25" s="529">
        <v>0</v>
      </c>
      <c r="J25" s="524">
        <f t="shared" si="1"/>
        <v>0</v>
      </c>
      <c r="K25" s="524">
        <f t="shared" si="2"/>
        <v>0</v>
      </c>
    </row>
    <row r="26" spans="1:17" s="555" customFormat="1">
      <c r="A26" s="518"/>
      <c r="B26" s="491"/>
      <c r="C26" s="491"/>
      <c r="D26" s="526">
        <v>0</v>
      </c>
      <c r="E26" s="527">
        <f t="shared" si="4"/>
        <v>0</v>
      </c>
      <c r="F26" s="523">
        <f t="shared" si="3"/>
        <v>0</v>
      </c>
      <c r="G26" s="528">
        <v>0</v>
      </c>
      <c r="H26" s="527">
        <f t="shared" si="0"/>
        <v>0</v>
      </c>
      <c r="I26" s="529">
        <v>0</v>
      </c>
      <c r="J26" s="524">
        <f t="shared" si="1"/>
        <v>0</v>
      </c>
      <c r="K26" s="524">
        <f t="shared" si="2"/>
        <v>0</v>
      </c>
    </row>
    <row r="27" spans="1:17" s="555" customFormat="1">
      <c r="A27" s="518"/>
      <c r="B27" s="491"/>
      <c r="C27" s="491"/>
      <c r="D27" s="526">
        <v>0</v>
      </c>
      <c r="E27" s="527">
        <f t="shared" si="4"/>
        <v>0</v>
      </c>
      <c r="F27" s="523">
        <f t="shared" si="3"/>
        <v>0</v>
      </c>
      <c r="G27" s="528">
        <v>0</v>
      </c>
      <c r="H27" s="527">
        <f t="shared" si="0"/>
        <v>0</v>
      </c>
      <c r="I27" s="529">
        <v>0</v>
      </c>
      <c r="J27" s="524">
        <f t="shared" si="1"/>
        <v>0</v>
      </c>
      <c r="K27" s="524">
        <f t="shared" si="2"/>
        <v>0</v>
      </c>
    </row>
    <row r="28" spans="1:17" s="555" customFormat="1">
      <c r="A28" s="518"/>
      <c r="B28" s="491"/>
      <c r="C28" s="491"/>
      <c r="D28" s="526">
        <v>0</v>
      </c>
      <c r="E28" s="527">
        <f t="shared" si="4"/>
        <v>0</v>
      </c>
      <c r="F28" s="523">
        <f t="shared" si="3"/>
        <v>0</v>
      </c>
      <c r="G28" s="528">
        <v>0</v>
      </c>
      <c r="H28" s="527">
        <f t="shared" si="0"/>
        <v>0</v>
      </c>
      <c r="I28" s="529">
        <v>0</v>
      </c>
      <c r="J28" s="524">
        <f t="shared" si="1"/>
        <v>0</v>
      </c>
      <c r="K28" s="524">
        <f t="shared" si="2"/>
        <v>0</v>
      </c>
    </row>
    <row r="29" spans="1:17" s="555" customFormat="1">
      <c r="A29" s="518"/>
      <c r="B29" s="491"/>
      <c r="C29" s="491"/>
      <c r="D29" s="526">
        <v>0</v>
      </c>
      <c r="E29" s="527">
        <f t="shared" si="4"/>
        <v>0</v>
      </c>
      <c r="F29" s="523">
        <f t="shared" si="3"/>
        <v>0</v>
      </c>
      <c r="G29" s="528">
        <v>0</v>
      </c>
      <c r="H29" s="527">
        <f t="shared" si="0"/>
        <v>0</v>
      </c>
      <c r="I29" s="529">
        <v>0</v>
      </c>
      <c r="J29" s="524">
        <f t="shared" si="1"/>
        <v>0</v>
      </c>
      <c r="K29" s="524">
        <f t="shared" si="2"/>
        <v>0</v>
      </c>
    </row>
    <row r="30" spans="1:17" ht="20.25">
      <c r="A30" s="518"/>
      <c r="B30" s="491"/>
      <c r="C30" s="491"/>
      <c r="D30" s="526">
        <v>0</v>
      </c>
      <c r="E30" s="527">
        <f t="shared" si="4"/>
        <v>0</v>
      </c>
      <c r="F30" s="523">
        <f t="shared" si="3"/>
        <v>0</v>
      </c>
      <c r="G30" s="528">
        <v>0</v>
      </c>
      <c r="H30" s="527">
        <f t="shared" si="0"/>
        <v>0</v>
      </c>
      <c r="I30" s="529">
        <v>0</v>
      </c>
      <c r="J30" s="524">
        <f t="shared" si="1"/>
        <v>0</v>
      </c>
      <c r="K30" s="524">
        <f t="shared" si="2"/>
        <v>0</v>
      </c>
      <c r="P30" s="737"/>
      <c r="Q30" s="738"/>
    </row>
    <row r="31" spans="1:17">
      <c r="A31" s="518"/>
      <c r="B31" s="491"/>
      <c r="C31" s="491"/>
      <c r="D31" s="526">
        <v>0</v>
      </c>
      <c r="E31" s="527">
        <f t="shared" si="4"/>
        <v>0</v>
      </c>
      <c r="F31" s="523">
        <f t="shared" si="3"/>
        <v>0</v>
      </c>
      <c r="G31" s="528">
        <v>0</v>
      </c>
      <c r="H31" s="527">
        <f t="shared" si="0"/>
        <v>0</v>
      </c>
      <c r="I31" s="529">
        <v>0</v>
      </c>
      <c r="J31" s="524">
        <f t="shared" si="1"/>
        <v>0</v>
      </c>
      <c r="K31" s="524">
        <f t="shared" si="2"/>
        <v>0</v>
      </c>
    </row>
    <row r="32" spans="1:17">
      <c r="A32" s="518"/>
      <c r="B32" s="491"/>
      <c r="C32" s="491"/>
      <c r="D32" s="526">
        <v>0</v>
      </c>
      <c r="E32" s="527">
        <f t="shared" si="4"/>
        <v>0</v>
      </c>
      <c r="F32" s="523">
        <f t="shared" si="3"/>
        <v>0</v>
      </c>
      <c r="G32" s="528">
        <v>0</v>
      </c>
      <c r="H32" s="527">
        <f t="shared" si="0"/>
        <v>0</v>
      </c>
      <c r="I32" s="529">
        <v>0</v>
      </c>
      <c r="J32" s="524">
        <f t="shared" si="1"/>
        <v>0</v>
      </c>
      <c r="K32" s="524">
        <f t="shared" si="2"/>
        <v>0</v>
      </c>
    </row>
    <row r="33" spans="1:17" ht="20.25">
      <c r="A33" s="518"/>
      <c r="B33" s="491"/>
      <c r="C33" s="491"/>
      <c r="D33" s="526">
        <v>0</v>
      </c>
      <c r="E33" s="527">
        <f t="shared" si="4"/>
        <v>0</v>
      </c>
      <c r="F33" s="523">
        <f t="shared" si="3"/>
        <v>0</v>
      </c>
      <c r="G33" s="528">
        <v>0</v>
      </c>
      <c r="H33" s="527">
        <f t="shared" si="0"/>
        <v>0</v>
      </c>
      <c r="I33" s="529">
        <v>0</v>
      </c>
      <c r="J33" s="524">
        <f t="shared" si="1"/>
        <v>0</v>
      </c>
      <c r="K33" s="524">
        <f t="shared" si="2"/>
        <v>0</v>
      </c>
      <c r="P33" s="737"/>
      <c r="Q33" s="738"/>
    </row>
    <row r="34" spans="1:17">
      <c r="A34" s="518"/>
      <c r="B34" s="491"/>
      <c r="C34" s="491"/>
      <c r="D34" s="526">
        <v>0</v>
      </c>
      <c r="E34" s="527">
        <f t="shared" si="4"/>
        <v>0</v>
      </c>
      <c r="F34" s="523">
        <f t="shared" si="3"/>
        <v>0</v>
      </c>
      <c r="G34" s="528">
        <v>0</v>
      </c>
      <c r="H34" s="527">
        <f t="shared" si="0"/>
        <v>0</v>
      </c>
      <c r="I34" s="529">
        <v>0</v>
      </c>
      <c r="J34" s="524">
        <f t="shared" si="1"/>
        <v>0</v>
      </c>
      <c r="K34" s="524">
        <f t="shared" si="2"/>
        <v>0</v>
      </c>
    </row>
    <row r="35" spans="1:17" ht="13.5" customHeight="1">
      <c r="A35" s="518"/>
      <c r="B35" s="491"/>
      <c r="C35" s="491"/>
      <c r="D35" s="526">
        <v>0</v>
      </c>
      <c r="E35" s="527">
        <f t="shared" si="4"/>
        <v>0</v>
      </c>
      <c r="F35" s="523">
        <f t="shared" si="3"/>
        <v>0</v>
      </c>
      <c r="G35" s="528">
        <v>0</v>
      </c>
      <c r="H35" s="527">
        <f t="shared" si="0"/>
        <v>0</v>
      </c>
      <c r="I35" s="529">
        <v>0</v>
      </c>
      <c r="J35" s="524">
        <f t="shared" si="1"/>
        <v>0</v>
      </c>
      <c r="K35" s="524">
        <f t="shared" si="2"/>
        <v>0</v>
      </c>
      <c r="P35" s="737"/>
    </row>
    <row r="36" spans="1:17" ht="13.5" customHeight="1">
      <c r="A36" s="518"/>
      <c r="B36" s="491"/>
      <c r="C36" s="491"/>
      <c r="D36" s="526">
        <v>0</v>
      </c>
      <c r="E36" s="527">
        <f t="shared" si="4"/>
        <v>0</v>
      </c>
      <c r="F36" s="523">
        <f t="shared" si="3"/>
        <v>0</v>
      </c>
      <c r="G36" s="528">
        <v>0</v>
      </c>
      <c r="H36" s="527">
        <f t="shared" si="0"/>
        <v>0</v>
      </c>
      <c r="I36" s="529">
        <v>0</v>
      </c>
      <c r="J36" s="524">
        <f t="shared" si="1"/>
        <v>0</v>
      </c>
      <c r="K36" s="524">
        <f t="shared" si="2"/>
        <v>0</v>
      </c>
    </row>
    <row r="37" spans="1:17">
      <c r="A37" s="518"/>
      <c r="B37" s="491"/>
      <c r="C37" s="491"/>
      <c r="D37" s="526">
        <v>0</v>
      </c>
      <c r="E37" s="527">
        <f t="shared" si="4"/>
        <v>0</v>
      </c>
      <c r="F37" s="523">
        <f t="shared" si="3"/>
        <v>0</v>
      </c>
      <c r="G37" s="528">
        <v>0</v>
      </c>
      <c r="H37" s="527">
        <f t="shared" si="0"/>
        <v>0</v>
      </c>
      <c r="I37" s="529">
        <v>0</v>
      </c>
      <c r="J37" s="524">
        <f t="shared" si="1"/>
        <v>0</v>
      </c>
      <c r="K37" s="524">
        <f t="shared" si="2"/>
        <v>0</v>
      </c>
    </row>
    <row r="38" spans="1:17">
      <c r="A38" s="518"/>
      <c r="B38" s="473"/>
      <c r="C38" s="473"/>
      <c r="D38" s="530"/>
      <c r="E38" s="531"/>
      <c r="F38" s="474"/>
      <c r="G38" s="475"/>
      <c r="H38" s="473"/>
      <c r="I38" s="473"/>
      <c r="J38" s="473"/>
      <c r="K38" s="473"/>
    </row>
    <row r="39" spans="1:17">
      <c r="A39" s="518">
        <v>4</v>
      </c>
      <c r="B39" s="297" t="s">
        <v>567</v>
      </c>
      <c r="C39" s="297"/>
      <c r="D39" s="749">
        <f>SUM(D18:D38)</f>
        <v>10338201.025085296</v>
      </c>
      <c r="E39" s="532">
        <f>SUM(E18:E38)</f>
        <v>1</v>
      </c>
      <c r="F39" s="749">
        <f>SUM(F18:F38)</f>
        <v>6492356</v>
      </c>
      <c r="G39" s="749">
        <f>SUM(G18:G38)</f>
        <v>10166634.826597186</v>
      </c>
      <c r="H39" s="749">
        <f>SUM(H18:H38)</f>
        <v>3674278.8265971863</v>
      </c>
      <c r="I39" s="532"/>
      <c r="J39" s="749">
        <f>SUM(J18:J38)</f>
        <v>599852.26329075207</v>
      </c>
      <c r="K39" s="749">
        <f>SUM(K18:K38)</f>
        <v>4274131.0898879385</v>
      </c>
    </row>
    <row r="40" spans="1:17">
      <c r="A40" s="518"/>
      <c r="B40" s="297"/>
      <c r="C40" s="297"/>
      <c r="D40" s="532"/>
      <c r="E40" s="532"/>
      <c r="F40" s="532"/>
      <c r="G40" s="532"/>
      <c r="H40" s="532"/>
      <c r="I40" s="532"/>
      <c r="J40" s="532"/>
      <c r="K40" s="532"/>
    </row>
    <row r="41" spans="1:17">
      <c r="A41" s="518"/>
      <c r="B41" s="297"/>
      <c r="C41" s="297"/>
      <c r="D41" s="532"/>
      <c r="E41" s="532"/>
      <c r="F41" s="532"/>
      <c r="G41" s="532" t="s">
        <v>543</v>
      </c>
      <c r="H41" s="532"/>
      <c r="I41" s="532"/>
      <c r="J41" s="728">
        <f>'6-True-Up Interest'!H17</f>
        <v>8.1628571428571425E-2</v>
      </c>
      <c r="K41" s="532"/>
    </row>
    <row r="42" spans="1:17">
      <c r="A42" s="518"/>
      <c r="B42" s="297"/>
      <c r="C42" s="297"/>
      <c r="D42" s="532"/>
      <c r="E42" s="532"/>
      <c r="F42" s="532"/>
      <c r="G42" s="532" t="s">
        <v>544</v>
      </c>
      <c r="H42" s="532"/>
      <c r="I42" s="532"/>
      <c r="J42" s="532">
        <f>+J39</f>
        <v>599852.26329075207</v>
      </c>
      <c r="K42" s="532"/>
    </row>
    <row r="43" spans="1:17">
      <c r="A43" s="518"/>
      <c r="B43" s="297" t="s">
        <v>224</v>
      </c>
      <c r="C43" s="297"/>
      <c r="D43" s="297"/>
      <c r="E43" s="297"/>
      <c r="F43" s="297"/>
      <c r="G43" s="297"/>
      <c r="H43" s="297"/>
      <c r="I43" s="297"/>
      <c r="J43" s="297"/>
      <c r="K43" s="297"/>
      <c r="L43" s="297"/>
    </row>
    <row r="44" spans="1:17" s="555" customFormat="1">
      <c r="A44" s="518"/>
      <c r="B44" s="476" t="s">
        <v>663</v>
      </c>
      <c r="C44" s="297"/>
      <c r="D44" s="297"/>
      <c r="E44" s="297"/>
      <c r="F44" s="297"/>
      <c r="G44" s="297"/>
      <c r="H44" s="297"/>
      <c r="I44" s="297"/>
      <c r="J44" s="297"/>
      <c r="K44" s="297"/>
      <c r="L44" s="297"/>
    </row>
    <row r="45" spans="1:17" s="555" customFormat="1">
      <c r="A45" s="518"/>
      <c r="B45" s="476" t="s">
        <v>681</v>
      </c>
      <c r="C45" s="297"/>
      <c r="D45" s="297"/>
      <c r="E45" s="297"/>
      <c r="F45" s="297"/>
      <c r="G45" s="297"/>
      <c r="H45" s="297"/>
      <c r="I45" s="297"/>
      <c r="J45" s="297"/>
      <c r="K45" s="297"/>
      <c r="L45" s="297"/>
    </row>
    <row r="46" spans="1:17">
      <c r="A46" s="518"/>
      <c r="B46" s="297" t="s">
        <v>669</v>
      </c>
      <c r="C46" s="297"/>
      <c r="D46" s="297"/>
      <c r="E46" s="297"/>
      <c r="F46" s="297"/>
      <c r="G46" s="297"/>
      <c r="H46" s="297"/>
      <c r="I46" s="297"/>
      <c r="J46" s="297"/>
      <c r="K46" s="297"/>
      <c r="L46" s="297"/>
    </row>
    <row r="47" spans="1:17">
      <c r="A47" s="518"/>
      <c r="B47" s="25" t="s">
        <v>670</v>
      </c>
      <c r="C47" s="297"/>
      <c r="D47" s="297"/>
      <c r="E47" s="297"/>
      <c r="F47" s="297"/>
      <c r="G47" s="297"/>
      <c r="H47" s="297"/>
      <c r="I47" s="297"/>
      <c r="J47" s="297"/>
      <c r="K47" s="297"/>
      <c r="L47" s="297"/>
    </row>
    <row r="48" spans="1:17">
      <c r="A48" s="518"/>
      <c r="B48" s="25" t="s">
        <v>821</v>
      </c>
      <c r="C48" s="297"/>
      <c r="D48" s="297"/>
      <c r="E48" s="297"/>
      <c r="F48" s="297"/>
      <c r="G48" s="297"/>
      <c r="H48" s="297"/>
      <c r="I48" s="297"/>
      <c r="J48" s="297"/>
      <c r="K48" s="297"/>
      <c r="L48" s="297"/>
    </row>
    <row r="49" spans="1:16">
      <c r="A49" s="518"/>
      <c r="B49" s="297" t="s">
        <v>645</v>
      </c>
      <c r="C49" s="297"/>
      <c r="D49" s="297"/>
      <c r="E49" s="297"/>
      <c r="F49" s="297"/>
      <c r="G49" s="297"/>
      <c r="H49" s="297"/>
      <c r="I49" s="297"/>
      <c r="J49" s="297"/>
      <c r="K49" s="297"/>
      <c r="L49" s="297"/>
    </row>
    <row r="50" spans="1:16">
      <c r="A50" s="518"/>
      <c r="B50" s="476" t="s">
        <v>671</v>
      </c>
      <c r="C50" s="297"/>
      <c r="D50" s="297"/>
      <c r="E50" s="297"/>
      <c r="F50" s="297"/>
      <c r="G50" s="297"/>
      <c r="H50" s="297"/>
      <c r="I50" s="297"/>
      <c r="J50" s="297"/>
      <c r="K50" s="297"/>
      <c r="L50" s="297"/>
    </row>
    <row r="51" spans="1:16" ht="20.25">
      <c r="A51" s="518"/>
      <c r="J51" s="297"/>
      <c r="K51" s="297"/>
      <c r="L51" s="297"/>
      <c r="P51" s="737"/>
    </row>
    <row r="52" spans="1:16">
      <c r="A52" s="518"/>
      <c r="C52" s="297"/>
      <c r="D52" s="297"/>
      <c r="E52" s="297"/>
      <c r="F52" s="297"/>
      <c r="G52" s="297"/>
      <c r="H52" s="299"/>
      <c r="I52" s="297"/>
      <c r="J52" s="297"/>
      <c r="K52" s="297"/>
      <c r="L52" s="297"/>
    </row>
    <row r="53" spans="1:16" ht="20.25">
      <c r="A53" s="518"/>
      <c r="C53" s="297"/>
      <c r="D53" s="297"/>
      <c r="E53" s="297"/>
      <c r="F53" s="297"/>
      <c r="G53" s="297"/>
      <c r="H53" s="299"/>
      <c r="I53" s="297"/>
      <c r="J53" s="297"/>
      <c r="K53" s="297"/>
      <c r="L53" s="297"/>
      <c r="P53" s="737"/>
    </row>
    <row r="54" spans="1:16">
      <c r="A54" s="518"/>
      <c r="B54" s="477"/>
      <c r="C54" s="477"/>
      <c r="D54" s="27"/>
      <c r="E54" s="27"/>
      <c r="F54" s="27"/>
      <c r="G54" s="27"/>
      <c r="H54" s="27"/>
      <c r="I54" s="477"/>
      <c r="J54" s="477"/>
    </row>
    <row r="55" spans="1:16">
      <c r="A55" s="533" t="s">
        <v>611</v>
      </c>
      <c r="C55" s="477"/>
      <c r="D55" s="27"/>
      <c r="E55" s="27"/>
      <c r="F55" s="27"/>
      <c r="G55" s="27"/>
      <c r="H55" s="27"/>
      <c r="I55" s="477"/>
      <c r="J55" s="477"/>
    </row>
    <row r="56" spans="1:16">
      <c r="A56" s="534"/>
      <c r="B56" s="55" t="s">
        <v>241</v>
      </c>
      <c r="C56" s="479" t="s">
        <v>242</v>
      </c>
      <c r="D56" s="478" t="s">
        <v>243</v>
      </c>
      <c r="E56" s="478" t="s">
        <v>244</v>
      </c>
      <c r="F56" s="55"/>
      <c r="H56" s="27"/>
      <c r="J56" s="477"/>
    </row>
    <row r="57" spans="1:16">
      <c r="A57" s="534"/>
      <c r="B57" s="480" t="str">
        <f>+A55</f>
        <v>Prior Period Adjustment</v>
      </c>
      <c r="C57" s="481" t="s">
        <v>17</v>
      </c>
      <c r="D57" s="482" t="s">
        <v>442</v>
      </c>
      <c r="E57" s="482" t="s">
        <v>19</v>
      </c>
      <c r="J57" s="477"/>
    </row>
    <row r="58" spans="1:16">
      <c r="A58" s="534"/>
      <c r="B58" s="483" t="s">
        <v>612</v>
      </c>
      <c r="C58" s="484" t="s">
        <v>545</v>
      </c>
      <c r="D58" s="484" t="s">
        <v>503</v>
      </c>
      <c r="E58" s="484" t="s">
        <v>546</v>
      </c>
      <c r="J58" s="477"/>
    </row>
    <row r="59" spans="1:16">
      <c r="A59" s="534" t="s">
        <v>166</v>
      </c>
      <c r="B59" s="485">
        <v>0</v>
      </c>
      <c r="C59" s="486">
        <v>0</v>
      </c>
      <c r="D59" s="486">
        <v>0</v>
      </c>
      <c r="E59" s="487">
        <f>+C59+D59</f>
        <v>0</v>
      </c>
      <c r="J59" s="477"/>
    </row>
    <row r="60" spans="1:16">
      <c r="A60" s="534"/>
      <c r="B60" s="488"/>
      <c r="C60" s="51"/>
      <c r="D60" s="51"/>
      <c r="E60" s="391"/>
      <c r="J60" s="477"/>
    </row>
    <row r="61" spans="1:16">
      <c r="A61" s="534"/>
      <c r="C61" s="477"/>
      <c r="D61" s="477"/>
      <c r="E61" s="477"/>
      <c r="F61" s="477"/>
      <c r="G61" s="477"/>
      <c r="H61" s="18"/>
      <c r="J61" s="477"/>
    </row>
    <row r="62" spans="1:16" ht="66" customHeight="1">
      <c r="A62" s="534"/>
      <c r="C62" s="511"/>
      <c r="D62" s="489"/>
      <c r="E62" s="489"/>
      <c r="F62" s="489"/>
      <c r="G62" s="489"/>
      <c r="H62" s="489"/>
      <c r="I62" s="489"/>
      <c r="J62" s="477"/>
    </row>
    <row r="63" spans="1:16" ht="56.25" customHeight="1">
      <c r="A63" s="535" t="s">
        <v>224</v>
      </c>
      <c r="B63" s="123" t="s">
        <v>73</v>
      </c>
      <c r="C63" s="775" t="s">
        <v>773</v>
      </c>
      <c r="D63" s="775"/>
      <c r="E63" s="775"/>
      <c r="F63" s="775"/>
      <c r="G63" s="775"/>
      <c r="H63" s="775"/>
      <c r="I63" s="775"/>
      <c r="J63" s="775"/>
    </row>
    <row r="64" spans="1:16" ht="27" customHeight="1">
      <c r="A64" s="534"/>
      <c r="B64" s="457" t="s">
        <v>74</v>
      </c>
      <c r="C64" s="770" t="s">
        <v>613</v>
      </c>
      <c r="D64" s="770"/>
      <c r="E64" s="770"/>
      <c r="F64" s="770"/>
      <c r="G64" s="770"/>
      <c r="H64" s="770"/>
      <c r="I64" s="770"/>
      <c r="J64" s="477"/>
    </row>
    <row r="68" ht="24" customHeight="1"/>
  </sheetData>
  <mergeCells count="4">
    <mergeCell ref="C64:I64"/>
    <mergeCell ref="D10:E10"/>
    <mergeCell ref="D11:E11"/>
    <mergeCell ref="C63:J63"/>
  </mergeCells>
  <phoneticPr fontId="0" type="noConversion"/>
  <pageMargins left="0.25" right="0.25" top="0.75" bottom="0.75" header="0.3" footer="0.3"/>
  <pageSetup scale="50"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P78"/>
  <sheetViews>
    <sheetView zoomScaleNormal="100" zoomScaleSheetLayoutView="85" workbookViewId="0"/>
  </sheetViews>
  <sheetFormatPr defaultColWidth="8.77734375" defaultRowHeight="12.75"/>
  <cols>
    <col min="1" max="1" width="4.77734375" style="13" customWidth="1"/>
    <col min="2" max="2" width="29" style="15" bestFit="1" customWidth="1"/>
    <col min="3" max="3" width="20" style="15" customWidth="1"/>
    <col min="4" max="4" width="19.21875" style="15" customWidth="1"/>
    <col min="5" max="5" width="16" style="15" customWidth="1"/>
    <col min="6" max="6" width="17.21875" style="15" customWidth="1"/>
    <col min="7" max="7" width="21.21875" style="15" customWidth="1"/>
    <col min="8" max="8" width="18" style="15" customWidth="1"/>
    <col min="9" max="9" width="20.77734375" style="15" customWidth="1"/>
    <col min="10" max="10" width="25.21875" style="15" customWidth="1"/>
    <col min="11" max="14" width="11.77734375" style="15" customWidth="1"/>
    <col min="15" max="16384" width="8.77734375" style="15"/>
  </cols>
  <sheetData>
    <row r="1" spans="1:12">
      <c r="C1" s="1"/>
      <c r="D1" s="1"/>
      <c r="E1" s="1"/>
      <c r="G1" s="20" t="s">
        <v>233</v>
      </c>
      <c r="H1" s="1"/>
      <c r="I1" s="1"/>
      <c r="J1" s="7" t="s">
        <v>683</v>
      </c>
    </row>
    <row r="2" spans="1:12">
      <c r="A2" s="313"/>
      <c r="C2" s="305"/>
      <c r="D2" s="1"/>
      <c r="E2" s="1"/>
      <c r="F2" s="1"/>
      <c r="G2" s="356" t="s">
        <v>362</v>
      </c>
      <c r="H2" s="1"/>
      <c r="I2" s="1"/>
      <c r="J2" s="1"/>
      <c r="L2" s="306"/>
    </row>
    <row r="3" spans="1:12">
      <c r="A3" s="313"/>
      <c r="C3" s="1"/>
      <c r="D3" s="1"/>
      <c r="E3" s="1"/>
      <c r="F3" s="1"/>
      <c r="G3" s="651" t="str">
        <f>'Attachment H'!$D$5</f>
        <v>NextEra Energy Transmission MidAtlantic, Inc.</v>
      </c>
      <c r="H3" s="1"/>
      <c r="I3" s="1"/>
      <c r="J3" s="1"/>
    </row>
    <row r="4" spans="1:12">
      <c r="A4" s="313"/>
      <c r="B4" s="725"/>
      <c r="C4" s="726"/>
      <c r="D4" s="1"/>
      <c r="E4" s="1"/>
      <c r="F4" s="1"/>
      <c r="G4" s="1"/>
      <c r="H4" s="1"/>
      <c r="I4" s="1"/>
      <c r="J4" s="1"/>
    </row>
    <row r="5" spans="1:12">
      <c r="A5" s="313"/>
      <c r="B5" s="2"/>
      <c r="C5" s="727"/>
      <c r="D5" s="2"/>
      <c r="E5" s="2"/>
      <c r="F5" s="2"/>
      <c r="G5" s="2"/>
      <c r="H5" s="2"/>
      <c r="I5" s="2"/>
      <c r="J5" s="2"/>
    </row>
    <row r="6" spans="1:12">
      <c r="A6" s="313"/>
      <c r="B6" s="2"/>
      <c r="C6" s="778" t="s">
        <v>253</v>
      </c>
      <c r="D6" s="778"/>
      <c r="E6" s="11" t="s">
        <v>255</v>
      </c>
      <c r="F6" s="11" t="s">
        <v>256</v>
      </c>
      <c r="G6" s="778" t="s">
        <v>254</v>
      </c>
      <c r="H6" s="778"/>
      <c r="I6" s="777" t="s">
        <v>252</v>
      </c>
      <c r="J6" s="777"/>
    </row>
    <row r="7" spans="1:12" s="12" customFormat="1" ht="25.5">
      <c r="A7" s="314" t="s">
        <v>240</v>
      </c>
      <c r="B7" s="3" t="s">
        <v>201</v>
      </c>
      <c r="C7" s="3" t="s">
        <v>23</v>
      </c>
      <c r="D7" s="3" t="s">
        <v>211</v>
      </c>
      <c r="E7" s="3" t="s">
        <v>614</v>
      </c>
      <c r="F7" s="3" t="s">
        <v>202</v>
      </c>
      <c r="G7" s="3" t="s">
        <v>203</v>
      </c>
      <c r="H7" s="3" t="s">
        <v>204</v>
      </c>
      <c r="I7" s="3" t="s">
        <v>23</v>
      </c>
      <c r="J7" s="3" t="s">
        <v>211</v>
      </c>
    </row>
    <row r="8" spans="1:12" s="14" customFormat="1">
      <c r="A8" s="313"/>
      <c r="B8" s="11" t="s">
        <v>241</v>
      </c>
      <c r="C8" s="11" t="s">
        <v>242</v>
      </c>
      <c r="D8" s="11" t="s">
        <v>243</v>
      </c>
      <c r="E8" s="3" t="s">
        <v>244</v>
      </c>
      <c r="F8" s="3" t="s">
        <v>246</v>
      </c>
      <c r="G8" s="3" t="s">
        <v>245</v>
      </c>
      <c r="H8" s="3" t="s">
        <v>247</v>
      </c>
      <c r="I8" s="4" t="s">
        <v>248</v>
      </c>
      <c r="J8" s="4" t="s">
        <v>249</v>
      </c>
    </row>
    <row r="9" spans="1:12" s="14" customFormat="1">
      <c r="A9" s="513"/>
      <c r="B9" s="505" t="s">
        <v>616</v>
      </c>
      <c r="C9" s="356">
        <v>2</v>
      </c>
      <c r="D9" s="356">
        <v>4</v>
      </c>
      <c r="E9" s="357">
        <v>27</v>
      </c>
      <c r="F9" s="357">
        <v>31</v>
      </c>
      <c r="G9" s="357">
        <v>34</v>
      </c>
      <c r="H9" s="357">
        <v>35</v>
      </c>
      <c r="I9" s="358">
        <v>9</v>
      </c>
      <c r="J9" s="358">
        <v>11</v>
      </c>
    </row>
    <row r="10" spans="1:12" s="14" customFormat="1" ht="25.5">
      <c r="A10" s="313"/>
      <c r="B10" s="11"/>
      <c r="C10" s="408" t="s">
        <v>454</v>
      </c>
      <c r="D10" s="459" t="s">
        <v>498</v>
      </c>
      <c r="E10" s="536" t="s">
        <v>128</v>
      </c>
      <c r="F10" s="408" t="s">
        <v>662</v>
      </c>
      <c r="G10" s="408" t="s">
        <v>458</v>
      </c>
      <c r="H10" s="408" t="s">
        <v>457</v>
      </c>
      <c r="I10" s="408" t="s">
        <v>455</v>
      </c>
      <c r="J10" s="408" t="s">
        <v>456</v>
      </c>
    </row>
    <row r="11" spans="1:12">
      <c r="A11" s="313">
        <v>1</v>
      </c>
      <c r="B11" s="5" t="s">
        <v>238</v>
      </c>
      <c r="C11" s="6"/>
      <c r="D11" s="6"/>
      <c r="E11" s="6"/>
      <c r="F11" s="6"/>
      <c r="G11" s="6"/>
      <c r="H11" s="514"/>
      <c r="I11" s="6"/>
      <c r="J11" s="6"/>
    </row>
    <row r="12" spans="1:12">
      <c r="A12" s="313">
        <v>2</v>
      </c>
      <c r="B12" s="5" t="s">
        <v>101</v>
      </c>
      <c r="C12" s="6"/>
      <c r="D12" s="6"/>
      <c r="E12" s="6"/>
      <c r="F12" s="6"/>
      <c r="G12" s="6"/>
      <c r="H12" s="514"/>
      <c r="I12" s="6"/>
      <c r="J12" s="6"/>
    </row>
    <row r="13" spans="1:12">
      <c r="A13" s="313">
        <v>3</v>
      </c>
      <c r="B13" s="1" t="s">
        <v>100</v>
      </c>
      <c r="C13" s="6"/>
      <c r="D13" s="6"/>
      <c r="E13" s="6"/>
      <c r="F13" s="6"/>
      <c r="G13" s="6"/>
      <c r="H13" s="514"/>
      <c r="I13" s="6"/>
      <c r="J13" s="6"/>
    </row>
    <row r="14" spans="1:12">
      <c r="A14" s="313">
        <v>4</v>
      </c>
      <c r="B14" s="1" t="s">
        <v>205</v>
      </c>
      <c r="C14" s="6"/>
      <c r="D14" s="6"/>
      <c r="E14" s="6"/>
      <c r="F14" s="6"/>
      <c r="G14" s="6"/>
      <c r="H14" s="514"/>
      <c r="I14" s="6"/>
      <c r="J14" s="6"/>
    </row>
    <row r="15" spans="1:12">
      <c r="A15" s="313">
        <v>5</v>
      </c>
      <c r="B15" s="1" t="s">
        <v>91</v>
      </c>
      <c r="C15" s="6"/>
      <c r="D15" s="6"/>
      <c r="E15" s="6"/>
      <c r="F15" s="6"/>
      <c r="G15" s="6"/>
      <c r="H15" s="514"/>
      <c r="I15" s="6"/>
      <c r="J15" s="6"/>
    </row>
    <row r="16" spans="1:12">
      <c r="A16" s="313">
        <v>6</v>
      </c>
      <c r="B16" s="1" t="s">
        <v>90</v>
      </c>
      <c r="C16" s="6"/>
      <c r="D16" s="6"/>
      <c r="E16" s="6"/>
      <c r="F16" s="6"/>
      <c r="G16" s="6"/>
      <c r="H16" s="514"/>
      <c r="I16" s="6"/>
      <c r="J16" s="6"/>
    </row>
    <row r="17" spans="1:10">
      <c r="A17" s="313">
        <v>7</v>
      </c>
      <c r="B17" s="1" t="s">
        <v>111</v>
      </c>
      <c r="C17" s="6"/>
      <c r="D17" s="6"/>
      <c r="E17" s="6"/>
      <c r="F17" s="6"/>
      <c r="G17" s="6"/>
      <c r="H17" s="514"/>
      <c r="I17" s="6"/>
      <c r="J17" s="6"/>
    </row>
    <row r="18" spans="1:10">
      <c r="A18" s="313">
        <v>8</v>
      </c>
      <c r="B18" s="1" t="s">
        <v>98</v>
      </c>
      <c r="C18" s="6"/>
      <c r="D18" s="6"/>
      <c r="E18" s="6"/>
      <c r="F18" s="6"/>
      <c r="G18" s="6"/>
      <c r="H18" s="514"/>
      <c r="I18" s="6"/>
      <c r="J18" s="6"/>
    </row>
    <row r="19" spans="1:10">
      <c r="A19" s="313">
        <v>9</v>
      </c>
      <c r="B19" s="1" t="s">
        <v>206</v>
      </c>
      <c r="C19" s="6">
        <v>75640442.609999999</v>
      </c>
      <c r="D19" s="6">
        <v>578</v>
      </c>
      <c r="E19" s="6">
        <v>8378609.2299999995</v>
      </c>
      <c r="F19" s="6">
        <v>0</v>
      </c>
      <c r="G19" s="6">
        <v>0</v>
      </c>
      <c r="H19" s="514">
        <v>8389.68</v>
      </c>
      <c r="I19" s="6">
        <v>1585524.38</v>
      </c>
      <c r="J19" s="6">
        <v>337.11</v>
      </c>
    </row>
    <row r="20" spans="1:10">
      <c r="A20" s="313">
        <v>10</v>
      </c>
      <c r="B20" s="1" t="s">
        <v>96</v>
      </c>
      <c r="C20" s="6">
        <v>76057085.829999998</v>
      </c>
      <c r="D20" s="6">
        <v>578</v>
      </c>
      <c r="E20" s="6">
        <v>9430647.4499999993</v>
      </c>
      <c r="F20" s="6">
        <v>0</v>
      </c>
      <c r="G20" s="6">
        <v>0</v>
      </c>
      <c r="H20" s="514">
        <v>5593.12</v>
      </c>
      <c r="I20" s="6">
        <v>1742988.83</v>
      </c>
      <c r="J20" s="6">
        <v>346.97</v>
      </c>
    </row>
    <row r="21" spans="1:10">
      <c r="A21" s="313">
        <v>11</v>
      </c>
      <c r="B21" s="1" t="s">
        <v>102</v>
      </c>
      <c r="C21" s="6">
        <v>76405545.929999992</v>
      </c>
      <c r="D21" s="6">
        <v>578</v>
      </c>
      <c r="E21" s="6">
        <v>10470511.26</v>
      </c>
      <c r="F21" s="6">
        <v>0</v>
      </c>
      <c r="G21" s="6">
        <v>0</v>
      </c>
      <c r="H21" s="514">
        <v>2796.56</v>
      </c>
      <c r="I21" s="6">
        <v>1900323.16</v>
      </c>
      <c r="J21" s="6">
        <v>356.83</v>
      </c>
    </row>
    <row r="22" spans="1:10">
      <c r="A22" s="313">
        <v>12</v>
      </c>
      <c r="B22" s="1" t="s">
        <v>95</v>
      </c>
      <c r="C22" s="6">
        <v>76465737.059999987</v>
      </c>
      <c r="D22" s="6">
        <v>578</v>
      </c>
      <c r="E22" s="6">
        <v>11587877.58</v>
      </c>
      <c r="F22" s="6">
        <v>0</v>
      </c>
      <c r="G22" s="6">
        <v>0</v>
      </c>
      <c r="H22" s="514">
        <v>0</v>
      </c>
      <c r="I22" s="6">
        <v>2060754.23</v>
      </c>
      <c r="J22" s="6">
        <v>366.69</v>
      </c>
    </row>
    <row r="23" spans="1:10">
      <c r="A23" s="313">
        <v>13</v>
      </c>
      <c r="B23" s="1" t="s">
        <v>239</v>
      </c>
      <c r="C23" s="6">
        <v>76133544.959999993</v>
      </c>
      <c r="D23" s="6">
        <v>578</v>
      </c>
      <c r="E23" s="6">
        <v>13037239.380000001</v>
      </c>
      <c r="F23" s="6">
        <v>0</v>
      </c>
      <c r="G23" s="6">
        <v>0</v>
      </c>
      <c r="H23" s="514">
        <v>0</v>
      </c>
      <c r="I23" s="6">
        <v>2221265.58</v>
      </c>
      <c r="J23" s="6">
        <v>376.55</v>
      </c>
    </row>
    <row r="24" spans="1:10" ht="13.5" thickBot="1">
      <c r="A24" s="313">
        <v>14</v>
      </c>
      <c r="B24" s="7" t="s">
        <v>363</v>
      </c>
      <c r="C24" s="585">
        <f>SUM(C11:C23)/13</f>
        <v>29284796.645384613</v>
      </c>
      <c r="D24" s="585">
        <f t="shared" ref="D24:J24" si="0">SUM(D11:D23)/13</f>
        <v>222.30769230769232</v>
      </c>
      <c r="E24" s="585">
        <f t="shared" si="0"/>
        <v>4069606.5307692308</v>
      </c>
      <c r="F24" s="585">
        <f t="shared" si="0"/>
        <v>0</v>
      </c>
      <c r="G24" s="585">
        <f t="shared" si="0"/>
        <v>0</v>
      </c>
      <c r="H24" s="585">
        <f t="shared" si="0"/>
        <v>1290.72</v>
      </c>
      <c r="I24" s="585">
        <f t="shared" si="0"/>
        <v>731604.32153846149</v>
      </c>
      <c r="J24" s="585">
        <f t="shared" si="0"/>
        <v>137.24230769230769</v>
      </c>
    </row>
    <row r="25" spans="1:10" ht="13.5" thickTop="1">
      <c r="A25" s="313"/>
      <c r="B25" s="1"/>
      <c r="C25" s="9"/>
      <c r="D25" s="16"/>
      <c r="E25" s="16"/>
      <c r="F25" s="16"/>
      <c r="G25" s="9"/>
      <c r="H25" s="9"/>
      <c r="I25" s="9"/>
    </row>
    <row r="26" spans="1:10">
      <c r="A26" s="313"/>
      <c r="B26" s="10"/>
      <c r="C26" s="777" t="s">
        <v>257</v>
      </c>
      <c r="D26" s="777"/>
      <c r="E26" s="777"/>
      <c r="F26" s="777"/>
      <c r="G26" s="777"/>
      <c r="H26" s="777"/>
      <c r="I26" s="777"/>
    </row>
    <row r="27" spans="1:10" ht="72" customHeight="1">
      <c r="A27" s="313" t="s">
        <v>240</v>
      </c>
      <c r="B27" s="11" t="s">
        <v>201</v>
      </c>
      <c r="C27" s="4" t="s">
        <v>207</v>
      </c>
      <c r="D27" s="4" t="s">
        <v>208</v>
      </c>
      <c r="E27" s="4" t="s">
        <v>529</v>
      </c>
      <c r="F27" s="4" t="s">
        <v>530</v>
      </c>
      <c r="G27" s="4" t="s">
        <v>531</v>
      </c>
      <c r="H27" s="4" t="s">
        <v>615</v>
      </c>
      <c r="I27" s="4" t="s">
        <v>365</v>
      </c>
    </row>
    <row r="28" spans="1:10" s="14" customFormat="1">
      <c r="A28" s="313"/>
      <c r="B28" s="11" t="s">
        <v>241</v>
      </c>
      <c r="C28" s="4" t="s">
        <v>242</v>
      </c>
      <c r="D28" s="4" t="s">
        <v>243</v>
      </c>
      <c r="E28" s="4" t="s">
        <v>244</v>
      </c>
      <c r="F28" s="4" t="s">
        <v>246</v>
      </c>
      <c r="G28" s="4" t="s">
        <v>245</v>
      </c>
      <c r="H28" s="4" t="s">
        <v>247</v>
      </c>
      <c r="I28" s="4" t="s">
        <v>248</v>
      </c>
    </row>
    <row r="29" spans="1:10" s="14" customFormat="1">
      <c r="A29" s="513"/>
      <c r="B29" s="505" t="s">
        <v>616</v>
      </c>
      <c r="C29" s="358">
        <v>28</v>
      </c>
      <c r="D29" s="358">
        <v>29</v>
      </c>
      <c r="E29" s="358">
        <v>22</v>
      </c>
      <c r="F29" s="358">
        <v>23</v>
      </c>
      <c r="G29" s="358">
        <v>24</v>
      </c>
      <c r="H29" s="358">
        <v>25</v>
      </c>
      <c r="I29" s="358">
        <v>26</v>
      </c>
    </row>
    <row r="30" spans="1:10" s="14" customFormat="1" ht="25.5">
      <c r="A30" s="313"/>
      <c r="B30" s="11"/>
      <c r="C30" s="460" t="s">
        <v>522</v>
      </c>
      <c r="D30" s="4" t="s">
        <v>523</v>
      </c>
      <c r="E30" s="4" t="s">
        <v>524</v>
      </c>
      <c r="F30" s="4" t="s">
        <v>525</v>
      </c>
      <c r="G30" s="4" t="s">
        <v>526</v>
      </c>
      <c r="H30" s="4" t="s">
        <v>527</v>
      </c>
      <c r="I30" s="4" t="s">
        <v>528</v>
      </c>
    </row>
    <row r="31" spans="1:10">
      <c r="A31" s="313">
        <v>15</v>
      </c>
      <c r="B31" s="5" t="s">
        <v>238</v>
      </c>
      <c r="C31" s="6">
        <v>0</v>
      </c>
      <c r="D31" s="6">
        <v>0</v>
      </c>
      <c r="E31" s="6">
        <v>0</v>
      </c>
      <c r="F31" s="6">
        <v>0</v>
      </c>
      <c r="G31" s="6">
        <v>0</v>
      </c>
      <c r="H31" s="6">
        <v>0</v>
      </c>
      <c r="I31" s="6">
        <v>0</v>
      </c>
    </row>
    <row r="32" spans="1:10">
      <c r="A32" s="313">
        <v>16</v>
      </c>
      <c r="B32" s="5" t="s">
        <v>101</v>
      </c>
      <c r="C32" s="6">
        <v>0</v>
      </c>
      <c r="D32" s="6">
        <v>0</v>
      </c>
      <c r="E32" s="430"/>
      <c r="F32" s="430"/>
      <c r="G32" s="430"/>
      <c r="H32" s="430"/>
      <c r="I32" s="6">
        <v>0</v>
      </c>
    </row>
    <row r="33" spans="1:15">
      <c r="A33" s="313">
        <v>17</v>
      </c>
      <c r="B33" s="1" t="s">
        <v>100</v>
      </c>
      <c r="C33" s="6">
        <v>0</v>
      </c>
      <c r="D33" s="6">
        <v>0</v>
      </c>
      <c r="E33" s="430"/>
      <c r="F33" s="430"/>
      <c r="G33" s="430"/>
      <c r="H33" s="430"/>
      <c r="I33" s="6">
        <v>0</v>
      </c>
    </row>
    <row r="34" spans="1:15">
      <c r="A34" s="313">
        <v>18</v>
      </c>
      <c r="B34" s="1" t="s">
        <v>205</v>
      </c>
      <c r="C34" s="6">
        <v>0</v>
      </c>
      <c r="D34" s="6">
        <v>0</v>
      </c>
      <c r="E34" s="430"/>
      <c r="F34" s="430"/>
      <c r="G34" s="430"/>
      <c r="H34" s="430"/>
      <c r="I34" s="6">
        <v>0</v>
      </c>
    </row>
    <row r="35" spans="1:15">
      <c r="A35" s="313">
        <v>19</v>
      </c>
      <c r="B35" s="1" t="s">
        <v>91</v>
      </c>
      <c r="C35" s="6">
        <v>0</v>
      </c>
      <c r="D35" s="6">
        <v>0</v>
      </c>
      <c r="E35" s="430"/>
      <c r="F35" s="430"/>
      <c r="G35" s="430"/>
      <c r="H35" s="430"/>
      <c r="I35" s="6">
        <v>0</v>
      </c>
    </row>
    <row r="36" spans="1:15">
      <c r="A36" s="313">
        <v>20</v>
      </c>
      <c r="B36" s="1" t="s">
        <v>90</v>
      </c>
      <c r="C36" s="6">
        <v>0</v>
      </c>
      <c r="D36" s="6">
        <v>0</v>
      </c>
      <c r="E36" s="430"/>
      <c r="F36" s="430"/>
      <c r="G36" s="430"/>
      <c r="H36" s="430"/>
      <c r="I36" s="6">
        <v>0</v>
      </c>
    </row>
    <row r="37" spans="1:15">
      <c r="A37" s="313">
        <v>21</v>
      </c>
      <c r="B37" s="1" t="s">
        <v>111</v>
      </c>
      <c r="C37" s="6">
        <v>0</v>
      </c>
      <c r="D37" s="6">
        <v>0</v>
      </c>
      <c r="E37" s="430"/>
      <c r="F37" s="430"/>
      <c r="G37" s="430"/>
      <c r="H37" s="430"/>
      <c r="I37" s="6">
        <v>0</v>
      </c>
    </row>
    <row r="38" spans="1:15">
      <c r="A38" s="313">
        <v>22</v>
      </c>
      <c r="B38" s="1" t="s">
        <v>98</v>
      </c>
      <c r="C38" s="6">
        <v>0</v>
      </c>
      <c r="D38" s="6">
        <v>0</v>
      </c>
      <c r="E38" s="430"/>
      <c r="F38" s="430"/>
      <c r="G38" s="430"/>
      <c r="H38" s="430"/>
      <c r="I38" s="6">
        <v>0</v>
      </c>
    </row>
    <row r="39" spans="1:15">
      <c r="A39" s="313">
        <v>23</v>
      </c>
      <c r="B39" s="1" t="s">
        <v>206</v>
      </c>
      <c r="C39" s="6">
        <v>0</v>
      </c>
      <c r="D39" s="6">
        <v>0</v>
      </c>
      <c r="E39" s="430"/>
      <c r="F39" s="430"/>
      <c r="G39" s="430"/>
      <c r="H39" s="430"/>
      <c r="I39" s="6">
        <v>0</v>
      </c>
    </row>
    <row r="40" spans="1:15">
      <c r="A40" s="313">
        <v>24</v>
      </c>
      <c r="B40" s="1" t="s">
        <v>96</v>
      </c>
      <c r="C40" s="6">
        <v>0</v>
      </c>
      <c r="D40" s="6">
        <v>0</v>
      </c>
      <c r="E40" s="430"/>
      <c r="F40" s="430"/>
      <c r="G40" s="430"/>
      <c r="H40" s="430"/>
      <c r="I40" s="6">
        <v>0</v>
      </c>
    </row>
    <row r="41" spans="1:15">
      <c r="A41" s="313">
        <v>25</v>
      </c>
      <c r="B41" s="1" t="s">
        <v>102</v>
      </c>
      <c r="C41" s="6">
        <v>0</v>
      </c>
      <c r="D41" s="6">
        <v>0</v>
      </c>
      <c r="E41" s="430"/>
      <c r="F41" s="430"/>
      <c r="G41" s="430"/>
      <c r="H41" s="430"/>
      <c r="I41" s="6">
        <v>0</v>
      </c>
    </row>
    <row r="42" spans="1:15">
      <c r="A42" s="313">
        <v>26</v>
      </c>
      <c r="B42" s="1" t="s">
        <v>95</v>
      </c>
      <c r="C42" s="6">
        <v>0</v>
      </c>
      <c r="D42" s="6">
        <v>0</v>
      </c>
      <c r="E42" s="430"/>
      <c r="F42" s="430"/>
      <c r="G42" s="430"/>
      <c r="H42" s="430"/>
      <c r="I42" s="6">
        <v>0</v>
      </c>
    </row>
    <row r="43" spans="1:15">
      <c r="A43" s="313">
        <v>27</v>
      </c>
      <c r="B43" s="1" t="s">
        <v>239</v>
      </c>
      <c r="C43" s="6">
        <v>0</v>
      </c>
      <c r="D43" s="6">
        <v>0</v>
      </c>
      <c r="E43" s="6">
        <v>0</v>
      </c>
      <c r="F43" s="6"/>
      <c r="G43" s="6">
        <v>0</v>
      </c>
      <c r="H43" s="6">
        <v>0</v>
      </c>
      <c r="I43" s="6">
        <v>0</v>
      </c>
    </row>
    <row r="44" spans="1:15" ht="13.5" thickBot="1">
      <c r="A44" s="313">
        <v>28</v>
      </c>
      <c r="B44" s="7" t="s">
        <v>364</v>
      </c>
      <c r="C44" s="585">
        <f t="shared" ref="C44:I44" si="1">SUM(C31:C43)/13</f>
        <v>0</v>
      </c>
      <c r="D44" s="8">
        <f t="shared" si="1"/>
        <v>0</v>
      </c>
      <c r="E44" s="8">
        <f>(E31+E43)/2</f>
        <v>0</v>
      </c>
      <c r="F44" s="585">
        <f>'4a-Projection ADIT'!J95</f>
        <v>160808.12602739729</v>
      </c>
      <c r="G44" s="585">
        <f>'4a-Projection ADIT'!J126</f>
        <v>0</v>
      </c>
      <c r="H44" s="585">
        <f>'4a-Projection ADIT'!J33</f>
        <v>-73836.350684931502</v>
      </c>
      <c r="I44" s="8">
        <f t="shared" si="1"/>
        <v>0</v>
      </c>
    </row>
    <row r="45" spans="1:15" ht="13.5" thickTop="1">
      <c r="A45" s="313"/>
      <c r="B45" s="1"/>
      <c r="I45" s="16"/>
    </row>
    <row r="46" spans="1:15">
      <c r="A46" s="313"/>
    </row>
    <row r="47" spans="1:15">
      <c r="F47" s="597" t="s">
        <v>233</v>
      </c>
    </row>
    <row r="48" spans="1:15">
      <c r="A48" s="438"/>
      <c r="B48" s="304"/>
      <c r="C48" s="439"/>
      <c r="D48" s="439"/>
      <c r="E48" s="439"/>
      <c r="F48" s="356" t="s">
        <v>362</v>
      </c>
      <c r="G48" s="439"/>
      <c r="L48" s="14"/>
      <c r="M48" s="14"/>
      <c r="N48" s="14"/>
      <c r="O48" s="14"/>
    </row>
    <row r="49" spans="1:16">
      <c r="A49" s="438"/>
      <c r="C49" s="439"/>
      <c r="D49" s="439"/>
      <c r="E49" s="439"/>
      <c r="F49" s="651" t="str">
        <f>'Attachment H'!$D$5</f>
        <v>NextEra Energy Transmission MidAtlantic, Inc.</v>
      </c>
      <c r="G49" s="440"/>
      <c r="H49" s="298"/>
      <c r="I49" s="298"/>
      <c r="K49" s="14"/>
      <c r="L49" s="14"/>
      <c r="M49" s="14"/>
      <c r="N49" s="14"/>
      <c r="O49" s="14"/>
    </row>
    <row r="50" spans="1:16" s="561" customFormat="1">
      <c r="A50" s="598"/>
      <c r="B50" s="386" t="s">
        <v>617</v>
      </c>
      <c r="C50" s="439"/>
      <c r="D50" s="439"/>
      <c r="E50" s="439"/>
      <c r="F50" s="596"/>
      <c r="G50" s="440"/>
      <c r="H50" s="298"/>
      <c r="I50" s="298"/>
      <c r="K50" s="14"/>
      <c r="L50" s="14"/>
      <c r="M50" s="14"/>
      <c r="N50" s="14"/>
      <c r="O50" s="14"/>
    </row>
    <row r="51" spans="1:16">
      <c r="A51" s="438"/>
      <c r="B51" s="304" t="s">
        <v>241</v>
      </c>
      <c r="C51" s="304" t="s">
        <v>242</v>
      </c>
      <c r="D51" s="304" t="s">
        <v>243</v>
      </c>
      <c r="E51" s="304" t="s">
        <v>244</v>
      </c>
      <c r="F51" s="386" t="s">
        <v>246</v>
      </c>
      <c r="G51" s="386" t="s">
        <v>245</v>
      </c>
      <c r="H51" s="386" t="s">
        <v>247</v>
      </c>
      <c r="I51" s="386" t="s">
        <v>248</v>
      </c>
      <c r="J51" s="306" t="s">
        <v>188</v>
      </c>
      <c r="K51" s="298"/>
      <c r="L51" s="14"/>
      <c r="M51" s="14"/>
      <c r="N51" s="14"/>
      <c r="O51" s="14"/>
      <c r="P51" s="14"/>
    </row>
    <row r="52" spans="1:16" ht="76.5">
      <c r="A52" s="438">
        <v>29</v>
      </c>
      <c r="B52" s="441" t="s">
        <v>505</v>
      </c>
      <c r="C52" s="296"/>
      <c r="D52" s="442" t="s">
        <v>17</v>
      </c>
      <c r="E52" s="442" t="s">
        <v>506</v>
      </c>
      <c r="F52" s="442" t="s">
        <v>507</v>
      </c>
      <c r="G52" s="442" t="s">
        <v>686</v>
      </c>
      <c r="H52" s="443" t="s">
        <v>508</v>
      </c>
      <c r="I52" s="443" t="s">
        <v>509</v>
      </c>
      <c r="J52" s="441"/>
      <c r="K52" s="441"/>
      <c r="L52" s="441"/>
      <c r="M52" s="444"/>
      <c r="N52" s="14"/>
      <c r="O52" s="14"/>
      <c r="P52" s="14"/>
    </row>
    <row r="53" spans="1:16">
      <c r="A53" s="438" t="s">
        <v>510</v>
      </c>
      <c r="B53" s="424"/>
      <c r="C53" s="445" t="s">
        <v>511</v>
      </c>
      <c r="D53" s="446">
        <v>0</v>
      </c>
      <c r="E53" s="446">
        <v>0</v>
      </c>
      <c r="F53" s="447"/>
      <c r="G53" s="447"/>
      <c r="H53" s="446"/>
      <c r="I53" s="448">
        <f>+H53*E53*D53</f>
        <v>0</v>
      </c>
      <c r="J53" s="424"/>
      <c r="K53" s="424"/>
      <c r="L53" s="424"/>
      <c r="M53" s="444"/>
      <c r="N53" s="14"/>
      <c r="O53" s="14"/>
      <c r="P53" s="14"/>
    </row>
    <row r="54" spans="1:16">
      <c r="A54" s="438" t="s">
        <v>512</v>
      </c>
      <c r="B54" s="424"/>
      <c r="C54" s="445" t="s">
        <v>513</v>
      </c>
      <c r="D54" s="449">
        <v>0</v>
      </c>
      <c r="E54" s="446">
        <v>0</v>
      </c>
      <c r="F54" s="447"/>
      <c r="G54" s="447"/>
      <c r="H54" s="446"/>
      <c r="I54" s="448">
        <f>+H54*E54*D54</f>
        <v>0</v>
      </c>
      <c r="J54" s="424"/>
      <c r="K54" s="424"/>
      <c r="L54" s="424"/>
      <c r="M54" s="444"/>
      <c r="N54" s="14"/>
      <c r="O54" s="14"/>
      <c r="P54" s="14"/>
    </row>
    <row r="55" spans="1:16">
      <c r="A55" s="438" t="s">
        <v>514</v>
      </c>
      <c r="B55" s="424"/>
      <c r="C55" s="445" t="s">
        <v>515</v>
      </c>
      <c r="D55" s="449"/>
      <c r="E55" s="446"/>
      <c r="F55" s="447"/>
      <c r="G55" s="447"/>
      <c r="H55" s="446"/>
      <c r="I55" s="448"/>
      <c r="J55" s="424"/>
      <c r="K55" s="424"/>
      <c r="L55" s="424"/>
      <c r="M55" s="444"/>
      <c r="N55" s="14"/>
      <c r="O55" s="14"/>
      <c r="P55" s="14"/>
    </row>
    <row r="56" spans="1:16">
      <c r="A56" s="438" t="s">
        <v>516</v>
      </c>
      <c r="B56" s="424"/>
      <c r="C56" s="445" t="s">
        <v>517</v>
      </c>
      <c r="D56" s="449"/>
      <c r="E56" s="446"/>
      <c r="F56" s="447"/>
      <c r="G56" s="447"/>
      <c r="H56" s="446"/>
      <c r="I56" s="448"/>
      <c r="J56" s="424"/>
      <c r="K56" s="424"/>
      <c r="L56" s="424"/>
      <c r="M56" s="444"/>
      <c r="N56" s="14"/>
      <c r="O56" s="14"/>
      <c r="P56" s="14"/>
    </row>
    <row r="57" spans="1:16">
      <c r="A57" s="438" t="s">
        <v>518</v>
      </c>
      <c r="B57" s="424"/>
      <c r="C57" s="445" t="s">
        <v>441</v>
      </c>
      <c r="D57" s="449"/>
      <c r="E57" s="446"/>
      <c r="F57" s="447"/>
      <c r="G57" s="447"/>
      <c r="H57" s="446"/>
      <c r="I57" s="448"/>
      <c r="J57" s="424"/>
      <c r="K57" s="424"/>
      <c r="L57" s="424"/>
      <c r="M57" s="444"/>
      <c r="N57" s="14"/>
      <c r="O57" s="14"/>
      <c r="P57" s="14"/>
    </row>
    <row r="58" spans="1:16">
      <c r="A58" s="438" t="s">
        <v>519</v>
      </c>
      <c r="B58" s="424"/>
      <c r="C58" s="450" t="s">
        <v>441</v>
      </c>
      <c r="D58" s="451">
        <v>0</v>
      </c>
      <c r="E58" s="452">
        <v>0</v>
      </c>
      <c r="F58" s="453"/>
      <c r="G58" s="453"/>
      <c r="H58" s="452"/>
      <c r="I58" s="454">
        <f>+H58*E58*D58</f>
        <v>0</v>
      </c>
      <c r="J58" s="424"/>
      <c r="K58" s="424"/>
      <c r="L58" s="424"/>
      <c r="M58" s="444"/>
      <c r="N58" s="14"/>
      <c r="O58" s="14"/>
      <c r="P58" s="14"/>
    </row>
    <row r="59" spans="1:16">
      <c r="A59" s="438">
        <v>31</v>
      </c>
      <c r="B59" s="424"/>
      <c r="C59" s="441" t="s">
        <v>19</v>
      </c>
      <c r="D59" s="455">
        <f>SUM(D53:D58)</f>
        <v>0</v>
      </c>
      <c r="E59" s="120"/>
      <c r="F59" s="14"/>
      <c r="G59" s="14"/>
      <c r="H59" s="120"/>
      <c r="I59" s="448">
        <f>SUM(I53:I58)</f>
        <v>0</v>
      </c>
      <c r="J59" s="424"/>
      <c r="K59" s="424"/>
      <c r="L59" s="424"/>
      <c r="M59" s="444"/>
      <c r="N59" s="14"/>
      <c r="O59" s="14"/>
      <c r="P59" s="14"/>
    </row>
    <row r="60" spans="1:16">
      <c r="A60" s="315"/>
      <c r="B60" s="316"/>
      <c r="C60" s="317"/>
      <c r="D60" s="317"/>
      <c r="E60" s="317"/>
      <c r="F60" s="317"/>
      <c r="G60" s="317"/>
      <c r="I60" s="456"/>
      <c r="J60" s="456"/>
      <c r="K60" s="456"/>
    </row>
    <row r="61" spans="1:16">
      <c r="A61" s="315"/>
      <c r="B61" s="316"/>
      <c r="C61" s="317"/>
      <c r="D61" s="317"/>
      <c r="E61" s="317"/>
      <c r="F61" s="317"/>
      <c r="G61" s="317"/>
      <c r="L61" s="14"/>
      <c r="M61" s="14"/>
      <c r="N61" s="14"/>
      <c r="O61" s="14"/>
      <c r="P61" s="14"/>
    </row>
    <row r="62" spans="1:16">
      <c r="A62" s="315"/>
      <c r="B62" s="316"/>
      <c r="C62" s="317"/>
      <c r="D62" s="317"/>
      <c r="E62" s="317"/>
      <c r="F62" s="317"/>
      <c r="G62" s="317"/>
      <c r="L62" s="14"/>
      <c r="M62" s="14"/>
      <c r="N62" s="14"/>
      <c r="O62" s="14"/>
      <c r="P62" s="14"/>
    </row>
    <row r="63" spans="1:16">
      <c r="A63" s="438" t="s">
        <v>224</v>
      </c>
    </row>
    <row r="64" spans="1:16" ht="12.75" customHeight="1">
      <c r="A64" s="513" t="s">
        <v>73</v>
      </c>
      <c r="B64" s="779" t="s">
        <v>520</v>
      </c>
      <c r="C64" s="779"/>
      <c r="D64" s="779"/>
      <c r="E64" s="779"/>
      <c r="F64" s="779"/>
      <c r="G64" s="779"/>
      <c r="H64" s="779"/>
      <c r="I64" s="779"/>
      <c r="J64" s="779"/>
      <c r="K64" s="779"/>
    </row>
    <row r="65" spans="1:12" ht="12.75" customHeight="1">
      <c r="A65" s="513" t="s">
        <v>74</v>
      </c>
      <c r="B65" s="779" t="s">
        <v>618</v>
      </c>
      <c r="C65" s="779"/>
      <c r="D65" s="779"/>
      <c r="E65" s="779"/>
      <c r="F65" s="779"/>
      <c r="G65" s="779"/>
      <c r="H65" s="779"/>
      <c r="I65" s="779"/>
      <c r="J65" s="779"/>
      <c r="K65" s="779"/>
      <c r="L65" s="306"/>
    </row>
    <row r="66" spans="1:12" ht="12.75" customHeight="1">
      <c r="A66" s="458" t="s">
        <v>75</v>
      </c>
      <c r="B66" s="668" t="s">
        <v>837</v>
      </c>
      <c r="C66" s="537"/>
      <c r="D66" s="537"/>
      <c r="E66" s="537"/>
      <c r="F66" s="537"/>
      <c r="G66" s="537"/>
      <c r="H66" s="537"/>
      <c r="I66" s="537"/>
      <c r="J66" s="537"/>
      <c r="K66" s="537"/>
    </row>
    <row r="67" spans="1:12">
      <c r="A67" s="458"/>
      <c r="B67" s="538" t="s">
        <v>822</v>
      </c>
      <c r="C67" s="510"/>
      <c r="D67" s="510"/>
      <c r="E67" s="510"/>
      <c r="F67" s="510"/>
      <c r="G67" s="510"/>
      <c r="H67" s="510"/>
      <c r="I67" s="510"/>
      <c r="J67" s="510"/>
      <c r="K67" s="510"/>
    </row>
    <row r="68" spans="1:12" s="561" customFormat="1">
      <c r="A68" s="458"/>
      <c r="B68" s="538" t="s">
        <v>823</v>
      </c>
      <c r="C68" s="654"/>
      <c r="D68" s="654"/>
      <c r="E68" s="654"/>
      <c r="F68" s="654"/>
      <c r="G68" s="654"/>
      <c r="H68" s="654"/>
      <c r="I68" s="654"/>
      <c r="J68" s="654"/>
      <c r="K68" s="654"/>
    </row>
    <row r="69" spans="1:12" ht="12.75" customHeight="1">
      <c r="A69" s="513" t="s">
        <v>76</v>
      </c>
      <c r="B69" s="298" t="s">
        <v>799</v>
      </c>
      <c r="C69" s="298"/>
      <c r="D69" s="298"/>
      <c r="E69" s="298"/>
      <c r="F69" s="298"/>
      <c r="G69" s="298"/>
      <c r="H69" s="298"/>
      <c r="I69" s="298"/>
      <c r="J69" s="298"/>
      <c r="K69" s="298"/>
    </row>
    <row r="70" spans="1:12" ht="24" customHeight="1">
      <c r="A70" s="457" t="s">
        <v>77</v>
      </c>
      <c r="B70" s="776" t="s">
        <v>829</v>
      </c>
      <c r="C70" s="776"/>
      <c r="D70" s="776"/>
      <c r="E70" s="776"/>
      <c r="F70" s="776"/>
      <c r="G70" s="776"/>
      <c r="H70" s="776"/>
      <c r="I70" s="776"/>
      <c r="J70" s="776"/>
      <c r="K70" s="653"/>
    </row>
    <row r="71" spans="1:12" ht="12.75" customHeight="1">
      <c r="A71" s="655" t="s">
        <v>78</v>
      </c>
      <c r="B71" s="780" t="s">
        <v>521</v>
      </c>
      <c r="C71" s="780"/>
      <c r="D71" s="780"/>
      <c r="E71" s="780"/>
      <c r="F71" s="780"/>
      <c r="G71" s="780"/>
      <c r="H71" s="780"/>
      <c r="I71" s="780"/>
      <c r="J71" s="780"/>
      <c r="K71" s="780"/>
    </row>
    <row r="72" spans="1:12" ht="43.5" customHeight="1">
      <c r="A72" s="490" t="s">
        <v>79</v>
      </c>
      <c r="B72" s="776" t="s">
        <v>619</v>
      </c>
      <c r="C72" s="776"/>
      <c r="D72" s="776"/>
      <c r="E72" s="776"/>
      <c r="F72" s="776"/>
      <c r="G72" s="776"/>
      <c r="H72" s="776"/>
      <c r="I72" s="776"/>
      <c r="J72" s="776"/>
      <c r="K72" s="653"/>
    </row>
    <row r="73" spans="1:12">
      <c r="A73" s="655" t="s">
        <v>81</v>
      </c>
      <c r="B73" s="539" t="s">
        <v>684</v>
      </c>
      <c r="C73" s="561"/>
      <c r="D73" s="561"/>
      <c r="E73" s="561"/>
      <c r="F73" s="561"/>
      <c r="G73" s="561"/>
      <c r="H73" s="561"/>
      <c r="I73" s="561"/>
      <c r="J73" s="561"/>
      <c r="K73" s="561"/>
    </row>
    <row r="76" spans="1:12">
      <c r="B76" s="558"/>
    </row>
    <row r="77" spans="1:12">
      <c r="B77" s="553"/>
    </row>
    <row r="78" spans="1:12">
      <c r="B78" s="554"/>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9">
    <mergeCell ref="B72:J72"/>
    <mergeCell ref="C26:I26"/>
    <mergeCell ref="I6:J6"/>
    <mergeCell ref="G6:H6"/>
    <mergeCell ref="C6:D6"/>
    <mergeCell ref="B64:K64"/>
    <mergeCell ref="B65:K65"/>
    <mergeCell ref="B71:K71"/>
    <mergeCell ref="B70:J70"/>
  </mergeCells>
  <phoneticPr fontId="0" type="noConversion"/>
  <pageMargins left="0.25" right="0.25" top="0.75" bottom="0.75" header="0.3" footer="0.3"/>
  <pageSetup scale="58" fitToHeight="0" orientation="landscape" r:id="rId2"/>
  <rowBreaks count="1" manualBreakCount="1">
    <brk id="46" max="9" man="1"/>
  </rowBreaks>
  <customProperties>
    <customPr name="_pios_id" r:id="rId3"/>
    <customPr name="CofWorksheetType"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92D050"/>
    <pageSetUpPr fitToPage="1"/>
  </sheetPr>
  <dimension ref="A1:P129"/>
  <sheetViews>
    <sheetView zoomScale="80" zoomScaleNormal="80" workbookViewId="0"/>
  </sheetViews>
  <sheetFormatPr defaultColWidth="8.77734375" defaultRowHeight="15.75"/>
  <cols>
    <col min="1" max="1" width="5.21875" style="679" customWidth="1"/>
    <col min="2" max="2" width="10.77734375" style="679" customWidth="1"/>
    <col min="3" max="3" width="9.5546875" style="679" customWidth="1"/>
    <col min="4" max="4" width="10.109375" style="679" customWidth="1"/>
    <col min="5" max="5" width="12.44140625" style="679" customWidth="1"/>
    <col min="6" max="6" width="10.109375" style="679" customWidth="1"/>
    <col min="7" max="7" width="2.109375" style="679" customWidth="1"/>
    <col min="8" max="8" width="15.109375" style="679" customWidth="1"/>
    <col min="9" max="9" width="14.21875" style="679" customWidth="1"/>
    <col min="10" max="10" width="16.44140625" style="679" customWidth="1"/>
    <col min="11" max="11" width="13.44140625" style="679" customWidth="1"/>
    <col min="12" max="12" width="9.5546875" style="679" bestFit="1" customWidth="1"/>
    <col min="13" max="16384" width="8.77734375" style="679"/>
  </cols>
  <sheetData>
    <row r="1" spans="1:11" s="678" customFormat="1">
      <c r="B1" s="787" t="str">
        <f>'Attachment H'!$D$5</f>
        <v>NextEra Energy Transmission MidAtlantic, Inc.</v>
      </c>
      <c r="C1" s="787"/>
      <c r="D1" s="787"/>
      <c r="E1" s="787"/>
      <c r="F1" s="787"/>
      <c r="G1" s="787"/>
      <c r="H1" s="787"/>
      <c r="I1" s="787"/>
      <c r="J1" s="787"/>
      <c r="K1" s="787"/>
    </row>
    <row r="2" spans="1:11" s="678" customFormat="1">
      <c r="B2" s="788" t="s">
        <v>807</v>
      </c>
      <c r="C2" s="788"/>
      <c r="D2" s="788"/>
      <c r="E2" s="788"/>
      <c r="F2" s="788"/>
      <c r="G2" s="788"/>
      <c r="H2" s="788"/>
      <c r="I2" s="788"/>
      <c r="J2" s="788"/>
      <c r="K2" s="788"/>
    </row>
    <row r="3" spans="1:11" s="678" customFormat="1">
      <c r="B3" s="789" t="s">
        <v>854</v>
      </c>
      <c r="C3" s="789"/>
      <c r="D3" s="789"/>
      <c r="E3" s="789"/>
      <c r="F3" s="789"/>
      <c r="G3" s="789"/>
      <c r="H3" s="789"/>
      <c r="I3" s="789"/>
      <c r="J3" s="789"/>
      <c r="K3" s="789"/>
    </row>
    <row r="4" spans="1:11">
      <c r="J4" s="680" t="s">
        <v>687</v>
      </c>
      <c r="K4" s="681" t="s">
        <v>855</v>
      </c>
    </row>
    <row r="5" spans="1:11">
      <c r="A5" s="679">
        <v>1</v>
      </c>
      <c r="B5" s="682" t="s">
        <v>688</v>
      </c>
      <c r="H5" s="683"/>
      <c r="I5" s="683"/>
      <c r="J5" s="683"/>
      <c r="K5" s="683"/>
    </row>
    <row r="6" spans="1:11">
      <c r="A6" s="679">
        <f>+A5+1</f>
        <v>2</v>
      </c>
      <c r="B6" s="781" t="s">
        <v>689</v>
      </c>
      <c r="C6" s="782"/>
      <c r="D6" s="782"/>
      <c r="E6" s="782"/>
      <c r="F6" s="783"/>
      <c r="G6" s="684"/>
      <c r="H6" s="784" t="s">
        <v>690</v>
      </c>
      <c r="I6" s="785"/>
      <c r="J6" s="786"/>
      <c r="K6" s="683"/>
    </row>
    <row r="7" spans="1:11">
      <c r="B7" s="685" t="s">
        <v>73</v>
      </c>
      <c r="C7" s="685" t="s">
        <v>74</v>
      </c>
      <c r="D7" s="685" t="s">
        <v>75</v>
      </c>
      <c r="E7" s="685" t="s">
        <v>76</v>
      </c>
      <c r="F7" s="685" t="s">
        <v>77</v>
      </c>
      <c r="G7" s="684"/>
      <c r="H7" s="685" t="s">
        <v>78</v>
      </c>
      <c r="I7" s="685" t="s">
        <v>79</v>
      </c>
      <c r="J7" s="685" t="s">
        <v>81</v>
      </c>
      <c r="K7" s="686"/>
    </row>
    <row r="8" spans="1:11" ht="47.25">
      <c r="A8" s="679">
        <f>+A6+1</f>
        <v>3</v>
      </c>
      <c r="B8" s="687" t="s">
        <v>201</v>
      </c>
      <c r="C8" s="687" t="s">
        <v>691</v>
      </c>
      <c r="D8" s="687" t="s">
        <v>692</v>
      </c>
      <c r="E8" s="687" t="s">
        <v>693</v>
      </c>
      <c r="F8" s="687" t="s">
        <v>694</v>
      </c>
      <c r="G8" s="688"/>
      <c r="H8" s="687" t="s">
        <v>695</v>
      </c>
      <c r="I8" s="687" t="s">
        <v>696</v>
      </c>
      <c r="J8" s="687" t="s">
        <v>697</v>
      </c>
      <c r="K8" s="688"/>
    </row>
    <row r="9" spans="1:11">
      <c r="A9" s="679">
        <f t="shared" ref="A9:A23" si="0">+A8+1</f>
        <v>4</v>
      </c>
      <c r="C9" s="688"/>
      <c r="D9" s="688"/>
      <c r="E9" s="688"/>
      <c r="F9" s="688"/>
      <c r="G9" s="688"/>
      <c r="H9" s="688"/>
      <c r="I9" s="688"/>
      <c r="J9" s="688"/>
      <c r="K9" s="688"/>
    </row>
    <row r="10" spans="1:11">
      <c r="A10" s="679">
        <f t="shared" si="0"/>
        <v>5</v>
      </c>
      <c r="B10" s="689" t="s">
        <v>698</v>
      </c>
      <c r="C10" s="690"/>
      <c r="D10" s="691"/>
      <c r="E10" s="691"/>
      <c r="F10" s="691"/>
      <c r="G10" s="691"/>
      <c r="H10" s="692"/>
      <c r="I10" s="692"/>
      <c r="J10" s="693">
        <v>0</v>
      </c>
      <c r="K10" s="694"/>
    </row>
    <row r="11" spans="1:11">
      <c r="A11" s="679">
        <f t="shared" si="0"/>
        <v>6</v>
      </c>
      <c r="B11" s="690" t="s">
        <v>101</v>
      </c>
      <c r="C11" s="692">
        <v>31</v>
      </c>
      <c r="D11" s="695">
        <f>C11</f>
        <v>31</v>
      </c>
      <c r="E11" s="696">
        <f>D23-D11+1</f>
        <v>335</v>
      </c>
      <c r="F11" s="697">
        <f>IF(E11=0,0,E11/$D$23)</f>
        <v>0.9178082191780822</v>
      </c>
      <c r="G11" s="691"/>
      <c r="H11" s="693"/>
      <c r="I11" s="692"/>
      <c r="J11" s="692">
        <f t="shared" ref="J11:J22" si="1">+I11+J10</f>
        <v>0</v>
      </c>
      <c r="K11" s="694"/>
    </row>
    <row r="12" spans="1:11">
      <c r="A12" s="679">
        <f t="shared" si="0"/>
        <v>7</v>
      </c>
      <c r="B12" s="690" t="s">
        <v>100</v>
      </c>
      <c r="C12" s="693">
        <v>28</v>
      </c>
      <c r="D12" s="695">
        <f t="shared" ref="D12:D22" si="2">C12</f>
        <v>28</v>
      </c>
      <c r="E12" s="696">
        <f>$D$23-SUM($D$11:D12)+1</f>
        <v>307</v>
      </c>
      <c r="F12" s="697">
        <f t="shared" ref="F12:F22" si="3">IF(E12=0,0,E12/$D$23)</f>
        <v>0.84109589041095889</v>
      </c>
      <c r="G12" s="691"/>
      <c r="H12" s="693"/>
      <c r="I12" s="692"/>
      <c r="J12" s="692">
        <f t="shared" si="1"/>
        <v>0</v>
      </c>
      <c r="K12" s="694"/>
    </row>
    <row r="13" spans="1:11">
      <c r="A13" s="679">
        <f t="shared" si="0"/>
        <v>8</v>
      </c>
      <c r="B13" s="690" t="s">
        <v>99</v>
      </c>
      <c r="C13" s="692">
        <v>31</v>
      </c>
      <c r="D13" s="695">
        <f t="shared" si="2"/>
        <v>31</v>
      </c>
      <c r="E13" s="696">
        <f>$D$23-SUM($D$11:D13)+1</f>
        <v>276</v>
      </c>
      <c r="F13" s="697">
        <f t="shared" si="3"/>
        <v>0.75616438356164384</v>
      </c>
      <c r="G13" s="691"/>
      <c r="H13" s="693"/>
      <c r="I13" s="692"/>
      <c r="J13" s="692">
        <f t="shared" si="1"/>
        <v>0</v>
      </c>
      <c r="K13" s="694"/>
    </row>
    <row r="14" spans="1:11">
      <c r="A14" s="679">
        <f t="shared" si="0"/>
        <v>9</v>
      </c>
      <c r="B14" s="690" t="s">
        <v>91</v>
      </c>
      <c r="C14" s="692">
        <v>30</v>
      </c>
      <c r="D14" s="695">
        <f t="shared" si="2"/>
        <v>30</v>
      </c>
      <c r="E14" s="696">
        <f>$D$23-SUM($D$11:D14)+1</f>
        <v>246</v>
      </c>
      <c r="F14" s="697">
        <f t="shared" si="3"/>
        <v>0.67397260273972603</v>
      </c>
      <c r="G14" s="691"/>
      <c r="H14" s="693"/>
      <c r="I14" s="692"/>
      <c r="J14" s="692">
        <f t="shared" si="1"/>
        <v>0</v>
      </c>
      <c r="K14" s="694"/>
    </row>
    <row r="15" spans="1:11">
      <c r="A15" s="679">
        <f t="shared" si="0"/>
        <v>10</v>
      </c>
      <c r="B15" s="690" t="s">
        <v>90</v>
      </c>
      <c r="C15" s="692">
        <v>31</v>
      </c>
      <c r="D15" s="695">
        <f t="shared" si="2"/>
        <v>31</v>
      </c>
      <c r="E15" s="696">
        <f>$D$23-SUM($D$11:D15)+1</f>
        <v>215</v>
      </c>
      <c r="F15" s="697">
        <f t="shared" si="3"/>
        <v>0.58904109589041098</v>
      </c>
      <c r="G15" s="691"/>
      <c r="H15" s="693"/>
      <c r="I15" s="692"/>
      <c r="J15" s="692">
        <f t="shared" si="1"/>
        <v>0</v>
      </c>
      <c r="K15" s="694"/>
    </row>
    <row r="16" spans="1:11">
      <c r="A16" s="679">
        <f t="shared" si="0"/>
        <v>11</v>
      </c>
      <c r="B16" s="690" t="s">
        <v>111</v>
      </c>
      <c r="C16" s="692">
        <v>30</v>
      </c>
      <c r="D16" s="695">
        <f t="shared" si="2"/>
        <v>30</v>
      </c>
      <c r="E16" s="696">
        <f>$D$23-SUM($D$11:D16)+1</f>
        <v>185</v>
      </c>
      <c r="F16" s="697">
        <f t="shared" si="3"/>
        <v>0.50684931506849318</v>
      </c>
      <c r="G16" s="691"/>
      <c r="H16" s="693"/>
      <c r="I16" s="692"/>
      <c r="J16" s="692">
        <f t="shared" si="1"/>
        <v>0</v>
      </c>
      <c r="K16" s="694"/>
    </row>
    <row r="17" spans="1:11">
      <c r="A17" s="679">
        <f t="shared" si="0"/>
        <v>12</v>
      </c>
      <c r="B17" s="690" t="s">
        <v>98</v>
      </c>
      <c r="C17" s="692">
        <v>31</v>
      </c>
      <c r="D17" s="695">
        <f t="shared" si="2"/>
        <v>31</v>
      </c>
      <c r="E17" s="696">
        <f>$D$23-SUM($D$11:D17)+1</f>
        <v>154</v>
      </c>
      <c r="F17" s="697">
        <f t="shared" si="3"/>
        <v>0.42191780821917807</v>
      </c>
      <c r="G17" s="691"/>
      <c r="H17" s="693"/>
      <c r="I17" s="692"/>
      <c r="J17" s="692">
        <f t="shared" si="1"/>
        <v>0</v>
      </c>
      <c r="K17" s="694"/>
    </row>
    <row r="18" spans="1:11">
      <c r="A18" s="679">
        <f t="shared" si="0"/>
        <v>13</v>
      </c>
      <c r="B18" s="690" t="s">
        <v>97</v>
      </c>
      <c r="C18" s="692">
        <v>31</v>
      </c>
      <c r="D18" s="695">
        <f t="shared" si="2"/>
        <v>31</v>
      </c>
      <c r="E18" s="696">
        <f>$D$23-SUM($D$11:D18)+1</f>
        <v>123</v>
      </c>
      <c r="F18" s="697">
        <f t="shared" si="3"/>
        <v>0.33698630136986302</v>
      </c>
      <c r="G18" s="691"/>
      <c r="H18" s="693">
        <v>-25234.333333333332</v>
      </c>
      <c r="I18" s="692">
        <v>-8503.6246575342466</v>
      </c>
      <c r="J18" s="692">
        <f t="shared" si="1"/>
        <v>-8503.6246575342466</v>
      </c>
      <c r="K18" s="694"/>
    </row>
    <row r="19" spans="1:11">
      <c r="A19" s="679">
        <f t="shared" si="0"/>
        <v>14</v>
      </c>
      <c r="B19" s="690" t="s">
        <v>96</v>
      </c>
      <c r="C19" s="692">
        <v>30</v>
      </c>
      <c r="D19" s="695">
        <f t="shared" si="2"/>
        <v>30</v>
      </c>
      <c r="E19" s="696">
        <f>$D$23-SUM($D$11:D19)+1</f>
        <v>93</v>
      </c>
      <c r="F19" s="697">
        <f t="shared" si="3"/>
        <v>0.25479452054794521</v>
      </c>
      <c r="G19" s="691"/>
      <c r="H19" s="693">
        <v>-25234.333333333332</v>
      </c>
      <c r="I19" s="692">
        <v>-6429.5698630136985</v>
      </c>
      <c r="J19" s="692">
        <f t="shared" si="1"/>
        <v>-14933.194520547946</v>
      </c>
      <c r="K19" s="694"/>
    </row>
    <row r="20" spans="1:11">
      <c r="A20" s="679">
        <f t="shared" si="0"/>
        <v>15</v>
      </c>
      <c r="B20" s="690" t="s">
        <v>102</v>
      </c>
      <c r="C20" s="692">
        <v>31</v>
      </c>
      <c r="D20" s="695">
        <f t="shared" si="2"/>
        <v>31</v>
      </c>
      <c r="E20" s="696">
        <f>$D$23-SUM($D$11:D20)+1</f>
        <v>62</v>
      </c>
      <c r="F20" s="697">
        <f t="shared" si="3"/>
        <v>0.16986301369863013</v>
      </c>
      <c r="G20" s="691"/>
      <c r="H20" s="693">
        <v>-25234.333333333332</v>
      </c>
      <c r="I20" s="692">
        <v>-4286.379908675799</v>
      </c>
      <c r="J20" s="692">
        <f>+I20+J19</f>
        <v>-19219.574429223743</v>
      </c>
      <c r="K20" s="694"/>
    </row>
    <row r="21" spans="1:11">
      <c r="A21" s="679">
        <f t="shared" si="0"/>
        <v>16</v>
      </c>
      <c r="B21" s="690" t="s">
        <v>95</v>
      </c>
      <c r="C21" s="692">
        <v>30</v>
      </c>
      <c r="D21" s="695">
        <f t="shared" si="2"/>
        <v>30</v>
      </c>
      <c r="E21" s="696">
        <f>$D$23-SUM($D$11:D21)+1</f>
        <v>32</v>
      </c>
      <c r="F21" s="697">
        <f t="shared" si="3"/>
        <v>8.7671232876712329E-2</v>
      </c>
      <c r="G21" s="691"/>
      <c r="H21" s="693">
        <v>-25234.333333333332</v>
      </c>
      <c r="I21" s="692">
        <v>-2212.325114155251</v>
      </c>
      <c r="J21" s="692">
        <f t="shared" si="1"/>
        <v>-21431.899543378993</v>
      </c>
      <c r="K21" s="694"/>
    </row>
    <row r="22" spans="1:11">
      <c r="A22" s="679">
        <f t="shared" si="0"/>
        <v>17</v>
      </c>
      <c r="B22" s="690" t="s">
        <v>94</v>
      </c>
      <c r="C22" s="692">
        <v>31</v>
      </c>
      <c r="D22" s="695">
        <f t="shared" si="2"/>
        <v>31</v>
      </c>
      <c r="E22" s="696">
        <f>$D$23-SUM($D$11:D22)+1</f>
        <v>1</v>
      </c>
      <c r="F22" s="697">
        <f t="shared" si="3"/>
        <v>2.7397260273972603E-3</v>
      </c>
      <c r="G22" s="691"/>
      <c r="H22" s="693">
        <v>-25234.333333333332</v>
      </c>
      <c r="I22" s="692">
        <v>-69.135159817351592</v>
      </c>
      <c r="J22" s="692">
        <f t="shared" si="1"/>
        <v>-21501.034703196347</v>
      </c>
      <c r="K22" s="694"/>
    </row>
    <row r="23" spans="1:11">
      <c r="A23" s="679">
        <f t="shared" si="0"/>
        <v>18</v>
      </c>
      <c r="B23" s="698"/>
      <c r="C23" s="698" t="s">
        <v>19</v>
      </c>
      <c r="D23" s="699">
        <f>SUM(D11:D22)</f>
        <v>365</v>
      </c>
      <c r="E23" s="698"/>
      <c r="F23" s="700"/>
      <c r="G23" s="691"/>
      <c r="H23" s="701">
        <f>SUM(H11:H22)</f>
        <v>-126171.66666666666</v>
      </c>
      <c r="I23" s="701">
        <f>SUM(I11:I22)</f>
        <v>-21501.034703196347</v>
      </c>
      <c r="J23" s="700"/>
      <c r="K23" s="702"/>
    </row>
    <row r="24" spans="1:11">
      <c r="B24" s="703"/>
      <c r="C24" s="703"/>
      <c r="D24" s="703"/>
      <c r="E24" s="703"/>
      <c r="F24" s="702"/>
      <c r="G24" s="702"/>
      <c r="H24" s="704"/>
      <c r="I24" s="705"/>
      <c r="J24" s="702"/>
      <c r="K24" s="702"/>
    </row>
    <row r="25" spans="1:11">
      <c r="A25" s="679">
        <f>+A23+1</f>
        <v>19</v>
      </c>
      <c r="B25" s="679" t="s">
        <v>699</v>
      </c>
      <c r="F25" s="706" t="s">
        <v>700</v>
      </c>
      <c r="G25" s="702"/>
      <c r="I25" s="702"/>
      <c r="J25" s="693">
        <v>0</v>
      </c>
    </row>
    <row r="26" spans="1:11">
      <c r="A26" s="679">
        <f>+A25+1</f>
        <v>20</v>
      </c>
      <c r="B26" s="679" t="s">
        <v>701</v>
      </c>
      <c r="F26" s="679" t="str">
        <f>"(Line "&amp;A25&amp;" less line "&amp;A27&amp;")"</f>
        <v>(Line 19 less line 21)</v>
      </c>
      <c r="G26" s="702"/>
      <c r="I26" s="702"/>
      <c r="J26" s="707">
        <f>+J25-J27</f>
        <v>0</v>
      </c>
    </row>
    <row r="27" spans="1:11">
      <c r="A27" s="679">
        <f t="shared" ref="A27:A33" si="4">+A26+1</f>
        <v>21</v>
      </c>
      <c r="B27" s="679" t="s">
        <v>702</v>
      </c>
      <c r="F27" s="679" t="str">
        <f>"(Line "&amp;A10&amp;", Col H)"</f>
        <v>(Line 5, Col H)</v>
      </c>
      <c r="G27" s="702"/>
      <c r="I27" s="702"/>
      <c r="J27" s="692">
        <f>+J10</f>
        <v>0</v>
      </c>
    </row>
    <row r="28" spans="1:11">
      <c r="A28" s="679">
        <f t="shared" si="4"/>
        <v>22</v>
      </c>
      <c r="B28" s="679" t="s">
        <v>703</v>
      </c>
      <c r="F28" s="706" t="s">
        <v>704</v>
      </c>
      <c r="G28" s="702"/>
      <c r="I28" s="702"/>
      <c r="J28" s="693">
        <f>H23</f>
        <v>-126171.66666666666</v>
      </c>
    </row>
    <row r="29" spans="1:11">
      <c r="A29" s="679">
        <f t="shared" si="4"/>
        <v>23</v>
      </c>
      <c r="B29" s="679" t="str">
        <f>+B26</f>
        <v>Less non Prorated Items</v>
      </c>
      <c r="F29" s="679" t="str">
        <f>"(Line "&amp;A28&amp;" less line "&amp;A30&amp;")"</f>
        <v>(Line 22 less line 24)</v>
      </c>
      <c r="G29" s="702"/>
      <c r="I29" s="702"/>
      <c r="J29" s="707">
        <f>+J28-J30</f>
        <v>-104670.63196347031</v>
      </c>
    </row>
    <row r="30" spans="1:11">
      <c r="A30" s="679">
        <f t="shared" si="4"/>
        <v>24</v>
      </c>
      <c r="B30" s="679" t="s">
        <v>705</v>
      </c>
      <c r="F30" s="679" t="str">
        <f>"(Line "&amp;A22&amp;", Col H)"</f>
        <v>(Line 17, Col H)</v>
      </c>
      <c r="G30" s="702"/>
      <c r="I30" s="702"/>
      <c r="J30" s="692">
        <f>+J22</f>
        <v>-21501.034703196347</v>
      </c>
    </row>
    <row r="31" spans="1:11">
      <c r="A31" s="679">
        <f t="shared" si="4"/>
        <v>25</v>
      </c>
      <c r="B31" s="706" t="s">
        <v>706</v>
      </c>
      <c r="C31" s="706"/>
      <c r="D31" s="706"/>
      <c r="E31" s="706"/>
      <c r="F31" s="706" t="s">
        <v>844</v>
      </c>
      <c r="G31" s="729"/>
      <c r="H31" s="706"/>
      <c r="I31" s="730"/>
      <c r="J31" s="731">
        <f>J22+(J26+J29)/2</f>
        <v>-73836.350684931502</v>
      </c>
    </row>
    <row r="32" spans="1:11">
      <c r="A32" s="679">
        <f t="shared" si="4"/>
        <v>26</v>
      </c>
      <c r="B32" s="679" t="s">
        <v>707</v>
      </c>
      <c r="F32" s="679" t="s">
        <v>804</v>
      </c>
      <c r="G32" s="702"/>
      <c r="I32" s="688"/>
      <c r="J32" s="693">
        <v>0</v>
      </c>
    </row>
    <row r="33" spans="1:15">
      <c r="A33" s="679">
        <f t="shared" si="4"/>
        <v>27</v>
      </c>
      <c r="B33" s="679" t="s">
        <v>798</v>
      </c>
      <c r="F33" s="679" t="str">
        <f>"(Line "&amp;A31&amp;" less line "&amp;A32&amp;")"</f>
        <v>(Line 25 less line 26)</v>
      </c>
      <c r="J33" s="708">
        <f>+J31-J32</f>
        <v>-73836.350684931502</v>
      </c>
      <c r="L33" s="715"/>
      <c r="O33" s="715"/>
    </row>
    <row r="35" spans="1:15">
      <c r="A35" s="709"/>
      <c r="B35" s="710"/>
      <c r="C35" s="709"/>
      <c r="D35" s="709"/>
      <c r="E35" s="709"/>
      <c r="F35" s="709"/>
      <c r="G35" s="709"/>
      <c r="H35" s="709"/>
      <c r="I35" s="709"/>
      <c r="J35" s="709"/>
    </row>
    <row r="36" spans="1:15">
      <c r="A36" s="679">
        <f>+A33+1</f>
        <v>28</v>
      </c>
      <c r="B36" s="682" t="s">
        <v>714</v>
      </c>
      <c r="H36" s="683"/>
      <c r="I36" s="683"/>
      <c r="J36" s="683"/>
    </row>
    <row r="37" spans="1:15">
      <c r="A37" s="679">
        <f>+A36+1</f>
        <v>29</v>
      </c>
      <c r="B37" s="781" t="s">
        <v>689</v>
      </c>
      <c r="C37" s="782"/>
      <c r="D37" s="782"/>
      <c r="E37" s="782"/>
      <c r="F37" s="783"/>
      <c r="G37" s="684"/>
      <c r="H37" s="784" t="s">
        <v>690</v>
      </c>
      <c r="I37" s="785"/>
      <c r="J37" s="786"/>
    </row>
    <row r="38" spans="1:15">
      <c r="B38" s="685" t="s">
        <v>73</v>
      </c>
      <c r="C38" s="685" t="s">
        <v>74</v>
      </c>
      <c r="D38" s="685" t="s">
        <v>75</v>
      </c>
      <c r="E38" s="685" t="s">
        <v>76</v>
      </c>
      <c r="F38" s="685" t="s">
        <v>77</v>
      </c>
      <c r="G38" s="684"/>
      <c r="H38" s="685" t="s">
        <v>78</v>
      </c>
      <c r="I38" s="685" t="s">
        <v>79</v>
      </c>
      <c r="J38" s="685" t="s">
        <v>81</v>
      </c>
    </row>
    <row r="39" spans="1:15" ht="47.25">
      <c r="A39" s="679">
        <f>+A37+1</f>
        <v>30</v>
      </c>
      <c r="B39" s="687" t="s">
        <v>201</v>
      </c>
      <c r="C39" s="687" t="s">
        <v>691</v>
      </c>
      <c r="D39" s="687" t="s">
        <v>692</v>
      </c>
      <c r="E39" s="687" t="s">
        <v>693</v>
      </c>
      <c r="F39" s="687" t="s">
        <v>694</v>
      </c>
      <c r="G39" s="688"/>
      <c r="H39" s="687" t="s">
        <v>695</v>
      </c>
      <c r="I39" s="687" t="s">
        <v>696</v>
      </c>
      <c r="J39" s="687" t="s">
        <v>697</v>
      </c>
    </row>
    <row r="40" spans="1:15">
      <c r="A40" s="679">
        <f t="shared" ref="A40:A54" si="5">+A39+1</f>
        <v>31</v>
      </c>
      <c r="C40" s="688"/>
      <c r="D40" s="688"/>
      <c r="E40" s="688"/>
      <c r="F40" s="688"/>
      <c r="G40" s="688"/>
      <c r="H40" s="688"/>
      <c r="I40" s="688"/>
      <c r="J40" s="688"/>
    </row>
    <row r="41" spans="1:15">
      <c r="A41" s="679">
        <f t="shared" si="5"/>
        <v>32</v>
      </c>
      <c r="B41" s="689" t="s">
        <v>698</v>
      </c>
      <c r="C41" s="690"/>
      <c r="D41" s="691"/>
      <c r="E41" s="691"/>
      <c r="F41" s="691"/>
      <c r="G41" s="691"/>
      <c r="H41" s="692"/>
      <c r="I41" s="692"/>
      <c r="J41" s="693">
        <v>0</v>
      </c>
    </row>
    <row r="42" spans="1:15">
      <c r="A42" s="679">
        <f t="shared" si="5"/>
        <v>33</v>
      </c>
      <c r="B42" s="690" t="s">
        <v>101</v>
      </c>
      <c r="C42" s="692">
        <v>31</v>
      </c>
      <c r="D42" s="695">
        <f>C42</f>
        <v>31</v>
      </c>
      <c r="E42" s="696">
        <f>D54-D42+1</f>
        <v>335</v>
      </c>
      <c r="F42" s="697">
        <f>IF(E42=0,0,E42/$D$54)</f>
        <v>0.9178082191780822</v>
      </c>
      <c r="G42" s="691"/>
      <c r="H42" s="693">
        <v>0</v>
      </c>
      <c r="I42" s="692">
        <f>+H42*F42</f>
        <v>0</v>
      </c>
      <c r="J42" s="692">
        <f t="shared" ref="J42:J53" si="6">+I42+J41</f>
        <v>0</v>
      </c>
    </row>
    <row r="43" spans="1:15">
      <c r="A43" s="679">
        <f t="shared" si="5"/>
        <v>34</v>
      </c>
      <c r="B43" s="690" t="s">
        <v>100</v>
      </c>
      <c r="C43" s="693">
        <f>C12</f>
        <v>28</v>
      </c>
      <c r="D43" s="695">
        <f t="shared" ref="D43:D53" si="7">C43</f>
        <v>28</v>
      </c>
      <c r="E43" s="696">
        <f>$D$23-SUM($D$42:D43)+1</f>
        <v>307</v>
      </c>
      <c r="F43" s="697">
        <f t="shared" ref="F43:F53" si="8">IF(E43=0,0,E43/$D$54)</f>
        <v>0.84109589041095889</v>
      </c>
      <c r="G43" s="691"/>
      <c r="H43" s="693">
        <f t="shared" ref="H43:H53" si="9">+H42</f>
        <v>0</v>
      </c>
      <c r="I43" s="692">
        <f t="shared" ref="I43:I53" si="10">+H43*F43</f>
        <v>0</v>
      </c>
      <c r="J43" s="692">
        <f t="shared" si="6"/>
        <v>0</v>
      </c>
    </row>
    <row r="44" spans="1:15">
      <c r="A44" s="679">
        <f t="shared" si="5"/>
        <v>35</v>
      </c>
      <c r="B44" s="690" t="s">
        <v>99</v>
      </c>
      <c r="C44" s="692">
        <v>31</v>
      </c>
      <c r="D44" s="695">
        <f t="shared" si="7"/>
        <v>31</v>
      </c>
      <c r="E44" s="696">
        <f>$D$23-SUM($D$42:D44)+1</f>
        <v>276</v>
      </c>
      <c r="F44" s="697">
        <f t="shared" si="8"/>
        <v>0.75616438356164384</v>
      </c>
      <c r="G44" s="691"/>
      <c r="H44" s="693">
        <f t="shared" si="9"/>
        <v>0</v>
      </c>
      <c r="I44" s="692">
        <f t="shared" si="10"/>
        <v>0</v>
      </c>
      <c r="J44" s="692">
        <f t="shared" si="6"/>
        <v>0</v>
      </c>
    </row>
    <row r="45" spans="1:15">
      <c r="A45" s="679">
        <f t="shared" si="5"/>
        <v>36</v>
      </c>
      <c r="B45" s="690" t="s">
        <v>91</v>
      </c>
      <c r="C45" s="692">
        <v>30</v>
      </c>
      <c r="D45" s="695">
        <f t="shared" si="7"/>
        <v>30</v>
      </c>
      <c r="E45" s="696">
        <f>$D$23-SUM($D$42:D45)+1</f>
        <v>246</v>
      </c>
      <c r="F45" s="697">
        <f t="shared" si="8"/>
        <v>0.67397260273972603</v>
      </c>
      <c r="G45" s="691"/>
      <c r="H45" s="693">
        <f t="shared" si="9"/>
        <v>0</v>
      </c>
      <c r="I45" s="692">
        <f t="shared" si="10"/>
        <v>0</v>
      </c>
      <c r="J45" s="692">
        <f t="shared" si="6"/>
        <v>0</v>
      </c>
    </row>
    <row r="46" spans="1:15">
      <c r="A46" s="679">
        <f t="shared" si="5"/>
        <v>37</v>
      </c>
      <c r="B46" s="690" t="s">
        <v>90</v>
      </c>
      <c r="C46" s="692">
        <v>31</v>
      </c>
      <c r="D46" s="695">
        <f t="shared" si="7"/>
        <v>31</v>
      </c>
      <c r="E46" s="696">
        <f>$D$23-SUM($D$42:D46)+1</f>
        <v>215</v>
      </c>
      <c r="F46" s="697">
        <f t="shared" si="8"/>
        <v>0.58904109589041098</v>
      </c>
      <c r="G46" s="691"/>
      <c r="H46" s="693">
        <f t="shared" si="9"/>
        <v>0</v>
      </c>
      <c r="I46" s="692">
        <f t="shared" si="10"/>
        <v>0</v>
      </c>
      <c r="J46" s="692">
        <f t="shared" si="6"/>
        <v>0</v>
      </c>
    </row>
    <row r="47" spans="1:15">
      <c r="A47" s="679">
        <f t="shared" si="5"/>
        <v>38</v>
      </c>
      <c r="B47" s="690" t="s">
        <v>111</v>
      </c>
      <c r="C47" s="692">
        <v>30</v>
      </c>
      <c r="D47" s="695">
        <f t="shared" si="7"/>
        <v>30</v>
      </c>
      <c r="E47" s="696">
        <f>$D$23-SUM($D$42:D47)+1</f>
        <v>185</v>
      </c>
      <c r="F47" s="697">
        <f t="shared" si="8"/>
        <v>0.50684931506849318</v>
      </c>
      <c r="G47" s="691"/>
      <c r="H47" s="693">
        <f t="shared" si="9"/>
        <v>0</v>
      </c>
      <c r="I47" s="692">
        <f t="shared" si="10"/>
        <v>0</v>
      </c>
      <c r="J47" s="692">
        <f t="shared" si="6"/>
        <v>0</v>
      </c>
    </row>
    <row r="48" spans="1:15">
      <c r="A48" s="679">
        <f t="shared" si="5"/>
        <v>39</v>
      </c>
      <c r="B48" s="690" t="s">
        <v>98</v>
      </c>
      <c r="C48" s="692">
        <v>31</v>
      </c>
      <c r="D48" s="695">
        <f t="shared" si="7"/>
        <v>31</v>
      </c>
      <c r="E48" s="696">
        <f>$D$23-SUM($D$42:D48)+1</f>
        <v>154</v>
      </c>
      <c r="F48" s="697">
        <f t="shared" si="8"/>
        <v>0.42191780821917807</v>
      </c>
      <c r="G48" s="691"/>
      <c r="H48" s="693">
        <f t="shared" si="9"/>
        <v>0</v>
      </c>
      <c r="I48" s="692">
        <f t="shared" si="10"/>
        <v>0</v>
      </c>
      <c r="J48" s="692">
        <f t="shared" si="6"/>
        <v>0</v>
      </c>
    </row>
    <row r="49" spans="1:10">
      <c r="A49" s="679">
        <f t="shared" si="5"/>
        <v>40</v>
      </c>
      <c r="B49" s="690" t="s">
        <v>97</v>
      </c>
      <c r="C49" s="692">
        <v>31</v>
      </c>
      <c r="D49" s="695">
        <f t="shared" si="7"/>
        <v>31</v>
      </c>
      <c r="E49" s="696">
        <f>$D$23-SUM($D$42:D49)+1</f>
        <v>123</v>
      </c>
      <c r="F49" s="697">
        <f t="shared" si="8"/>
        <v>0.33698630136986302</v>
      </c>
      <c r="G49" s="691"/>
      <c r="H49" s="693">
        <f t="shared" si="9"/>
        <v>0</v>
      </c>
      <c r="I49" s="692">
        <f t="shared" si="10"/>
        <v>0</v>
      </c>
      <c r="J49" s="692">
        <f t="shared" si="6"/>
        <v>0</v>
      </c>
    </row>
    <row r="50" spans="1:10">
      <c r="A50" s="679">
        <f t="shared" si="5"/>
        <v>41</v>
      </c>
      <c r="B50" s="690" t="s">
        <v>96</v>
      </c>
      <c r="C50" s="692">
        <v>30</v>
      </c>
      <c r="D50" s="695">
        <f t="shared" si="7"/>
        <v>30</v>
      </c>
      <c r="E50" s="696">
        <f>$D$23-SUM($D$42:D50)+1</f>
        <v>93</v>
      </c>
      <c r="F50" s="697">
        <f t="shared" si="8"/>
        <v>0.25479452054794521</v>
      </c>
      <c r="G50" s="691"/>
      <c r="H50" s="693">
        <f t="shared" si="9"/>
        <v>0</v>
      </c>
      <c r="I50" s="692">
        <f t="shared" si="10"/>
        <v>0</v>
      </c>
      <c r="J50" s="692">
        <f t="shared" si="6"/>
        <v>0</v>
      </c>
    </row>
    <row r="51" spans="1:10">
      <c r="A51" s="679">
        <f t="shared" si="5"/>
        <v>42</v>
      </c>
      <c r="B51" s="690" t="s">
        <v>102</v>
      </c>
      <c r="C51" s="692">
        <v>31</v>
      </c>
      <c r="D51" s="695">
        <f t="shared" si="7"/>
        <v>31</v>
      </c>
      <c r="E51" s="696">
        <f>$D$23-SUM($D$42:D51)+1</f>
        <v>62</v>
      </c>
      <c r="F51" s="697">
        <f t="shared" si="8"/>
        <v>0.16986301369863013</v>
      </c>
      <c r="G51" s="691"/>
      <c r="H51" s="693">
        <f t="shared" si="9"/>
        <v>0</v>
      </c>
      <c r="I51" s="692">
        <f t="shared" si="10"/>
        <v>0</v>
      </c>
      <c r="J51" s="692">
        <f t="shared" si="6"/>
        <v>0</v>
      </c>
    </row>
    <row r="52" spans="1:10">
      <c r="A52" s="679">
        <f t="shared" si="5"/>
        <v>43</v>
      </c>
      <c r="B52" s="690" t="s">
        <v>95</v>
      </c>
      <c r="C52" s="692">
        <v>30</v>
      </c>
      <c r="D52" s="695">
        <f t="shared" si="7"/>
        <v>30</v>
      </c>
      <c r="E52" s="696">
        <f>$D$23-SUM($D$42:D52)+1</f>
        <v>32</v>
      </c>
      <c r="F52" s="697">
        <f t="shared" si="8"/>
        <v>8.7671232876712329E-2</v>
      </c>
      <c r="G52" s="691"/>
      <c r="H52" s="693">
        <f t="shared" si="9"/>
        <v>0</v>
      </c>
      <c r="I52" s="692">
        <f t="shared" si="10"/>
        <v>0</v>
      </c>
      <c r="J52" s="692">
        <f t="shared" si="6"/>
        <v>0</v>
      </c>
    </row>
    <row r="53" spans="1:10">
      <c r="A53" s="679">
        <f t="shared" si="5"/>
        <v>44</v>
      </c>
      <c r="B53" s="690" t="s">
        <v>94</v>
      </c>
      <c r="C53" s="692">
        <v>31</v>
      </c>
      <c r="D53" s="695">
        <f t="shared" si="7"/>
        <v>31</v>
      </c>
      <c r="E53" s="696">
        <f>$D$23-SUM($D$42:D53)+1</f>
        <v>1</v>
      </c>
      <c r="F53" s="697">
        <f t="shared" si="8"/>
        <v>2.7397260273972603E-3</v>
      </c>
      <c r="G53" s="691"/>
      <c r="H53" s="693">
        <f t="shared" si="9"/>
        <v>0</v>
      </c>
      <c r="I53" s="692">
        <f t="shared" si="10"/>
        <v>0</v>
      </c>
      <c r="J53" s="692">
        <f t="shared" si="6"/>
        <v>0</v>
      </c>
    </row>
    <row r="54" spans="1:10">
      <c r="A54" s="679">
        <f t="shared" si="5"/>
        <v>45</v>
      </c>
      <c r="B54" s="698"/>
      <c r="C54" s="698" t="s">
        <v>19</v>
      </c>
      <c r="D54" s="699">
        <f>SUM(D42:D53)</f>
        <v>365</v>
      </c>
      <c r="E54" s="698"/>
      <c r="F54" s="700"/>
      <c r="G54" s="691"/>
      <c r="H54" s="701">
        <f>SUM(H42:H53)</f>
        <v>0</v>
      </c>
      <c r="I54" s="701">
        <f>SUM(I42:I53)</f>
        <v>0</v>
      </c>
      <c r="J54" s="700"/>
    </row>
    <row r="55" spans="1:10">
      <c r="B55" s="703"/>
      <c r="C55" s="703"/>
      <c r="D55" s="703"/>
      <c r="E55" s="703"/>
      <c r="F55" s="702"/>
      <c r="G55" s="702"/>
      <c r="H55" s="704"/>
      <c r="I55" s="705"/>
      <c r="J55" s="702"/>
    </row>
    <row r="56" spans="1:10">
      <c r="A56" s="679">
        <f>+A54+1</f>
        <v>46</v>
      </c>
      <c r="B56" s="679" t="s">
        <v>699</v>
      </c>
      <c r="F56" s="706" t="s">
        <v>709</v>
      </c>
      <c r="G56" s="702"/>
      <c r="I56" s="702"/>
      <c r="J56" s="693">
        <v>0</v>
      </c>
    </row>
    <row r="57" spans="1:10">
      <c r="A57" s="679">
        <f>+A56+1</f>
        <v>47</v>
      </c>
      <c r="B57" s="679" t="s">
        <v>701</v>
      </c>
      <c r="F57" s="679" t="str">
        <f>"(Line "&amp;A56&amp;" less line "&amp;A58&amp;")"</f>
        <v>(Line 46 less line 48)</v>
      </c>
      <c r="G57" s="702"/>
      <c r="I57" s="702"/>
      <c r="J57" s="707">
        <f>+J56-J58</f>
        <v>0</v>
      </c>
    </row>
    <row r="58" spans="1:10">
      <c r="A58" s="679">
        <f t="shared" ref="A58:A64" si="11">+A57+1</f>
        <v>48</v>
      </c>
      <c r="B58" s="679" t="s">
        <v>702</v>
      </c>
      <c r="F58" s="679" t="str">
        <f>"(Line "&amp;A41&amp;", Col H)"</f>
        <v>(Line 32, Col H)</v>
      </c>
      <c r="G58" s="702"/>
      <c r="I58" s="702"/>
      <c r="J58" s="692">
        <f>+J41</f>
        <v>0</v>
      </c>
    </row>
    <row r="59" spans="1:10">
      <c r="A59" s="679">
        <f t="shared" si="11"/>
        <v>49</v>
      </c>
      <c r="B59" s="679" t="s">
        <v>703</v>
      </c>
      <c r="F59" s="706" t="s">
        <v>710</v>
      </c>
      <c r="G59" s="702"/>
      <c r="I59" s="702"/>
      <c r="J59" s="693">
        <v>0</v>
      </c>
    </row>
    <row r="60" spans="1:10">
      <c r="A60" s="679">
        <f t="shared" si="11"/>
        <v>50</v>
      </c>
      <c r="B60" s="679" t="str">
        <f>+B57</f>
        <v>Less non Prorated Items</v>
      </c>
      <c r="F60" s="679" t="str">
        <f>"(Line "&amp;A59&amp;" less line "&amp;A61&amp;")"</f>
        <v>(Line 49 less line 51)</v>
      </c>
      <c r="G60" s="702"/>
      <c r="I60" s="702"/>
      <c r="J60" s="707">
        <f>+J59-J61</f>
        <v>0</v>
      </c>
    </row>
    <row r="61" spans="1:10">
      <c r="A61" s="679">
        <f t="shared" si="11"/>
        <v>51</v>
      </c>
      <c r="B61" s="679" t="s">
        <v>705</v>
      </c>
      <c r="F61" s="679" t="str">
        <f>"(Line "&amp;A53&amp;", Col H)"</f>
        <v>(Line 44, Col H)</v>
      </c>
      <c r="G61" s="702"/>
      <c r="I61" s="702"/>
      <c r="J61" s="692">
        <f>+J53</f>
        <v>0</v>
      </c>
    </row>
    <row r="62" spans="1:10">
      <c r="A62" s="706">
        <f t="shared" si="11"/>
        <v>52</v>
      </c>
      <c r="B62" s="706" t="s">
        <v>706</v>
      </c>
      <c r="C62" s="706"/>
      <c r="D62" s="706"/>
      <c r="E62" s="706"/>
      <c r="F62" s="706" t="s">
        <v>845</v>
      </c>
      <c r="G62" s="729"/>
      <c r="H62" s="706"/>
      <c r="I62" s="730"/>
      <c r="J62" s="731">
        <f>J53+(J57+J60)/2</f>
        <v>0</v>
      </c>
    </row>
    <row r="63" spans="1:10">
      <c r="A63" s="679">
        <f t="shared" si="11"/>
        <v>53</v>
      </c>
      <c r="B63" s="679" t="s">
        <v>707</v>
      </c>
      <c r="F63" s="679" t="s">
        <v>804</v>
      </c>
      <c r="G63" s="702"/>
      <c r="I63" s="688"/>
      <c r="J63" s="693">
        <v>0</v>
      </c>
    </row>
    <row r="64" spans="1:10">
      <c r="A64" s="679">
        <f t="shared" si="11"/>
        <v>54</v>
      </c>
      <c r="B64" s="679" t="s">
        <v>798</v>
      </c>
      <c r="F64" s="679" t="str">
        <f>"(Line "&amp;A62&amp;" less line "&amp;A63&amp;")"</f>
        <v>(Line 52 less line 53)</v>
      </c>
      <c r="J64" s="708">
        <f>+J62-J63</f>
        <v>0</v>
      </c>
    </row>
    <row r="66" spans="1:16">
      <c r="A66" s="709"/>
      <c r="B66" s="710"/>
      <c r="C66" s="709"/>
      <c r="D66" s="709"/>
      <c r="E66" s="709"/>
      <c r="F66" s="709"/>
      <c r="G66" s="709"/>
      <c r="H66" s="709"/>
      <c r="I66" s="709"/>
      <c r="J66" s="709"/>
    </row>
    <row r="67" spans="1:16">
      <c r="A67" s="679">
        <f>+A64+1</f>
        <v>55</v>
      </c>
      <c r="B67" s="682" t="s">
        <v>708</v>
      </c>
      <c r="H67" s="683"/>
      <c r="I67" s="683"/>
      <c r="J67" s="683"/>
    </row>
    <row r="68" spans="1:16">
      <c r="A68" s="679">
        <f>+A67+1</f>
        <v>56</v>
      </c>
      <c r="B68" s="781" t="s">
        <v>689</v>
      </c>
      <c r="C68" s="782"/>
      <c r="D68" s="782"/>
      <c r="E68" s="782"/>
      <c r="F68" s="783"/>
      <c r="G68" s="684"/>
      <c r="H68" s="784" t="s">
        <v>690</v>
      </c>
      <c r="I68" s="785"/>
      <c r="J68" s="786"/>
    </row>
    <row r="69" spans="1:16">
      <c r="B69" s="685" t="s">
        <v>73</v>
      </c>
      <c r="C69" s="685" t="s">
        <v>74</v>
      </c>
      <c r="D69" s="685" t="s">
        <v>75</v>
      </c>
      <c r="E69" s="685" t="s">
        <v>76</v>
      </c>
      <c r="F69" s="685" t="s">
        <v>77</v>
      </c>
      <c r="G69" s="684"/>
      <c r="H69" s="685" t="s">
        <v>78</v>
      </c>
      <c r="I69" s="685" t="s">
        <v>79</v>
      </c>
      <c r="J69" s="685" t="s">
        <v>81</v>
      </c>
    </row>
    <row r="70" spans="1:16" ht="47.25">
      <c r="A70" s="679">
        <f>+A68+1</f>
        <v>57</v>
      </c>
      <c r="B70" s="687" t="s">
        <v>201</v>
      </c>
      <c r="C70" s="687" t="s">
        <v>691</v>
      </c>
      <c r="D70" s="687" t="s">
        <v>692</v>
      </c>
      <c r="E70" s="687" t="s">
        <v>693</v>
      </c>
      <c r="F70" s="687" t="s">
        <v>694</v>
      </c>
      <c r="G70" s="688"/>
      <c r="H70" s="687" t="s">
        <v>695</v>
      </c>
      <c r="I70" s="687" t="s">
        <v>696</v>
      </c>
      <c r="J70" s="687" t="s">
        <v>697</v>
      </c>
    </row>
    <row r="71" spans="1:16">
      <c r="A71" s="679">
        <f t="shared" ref="A71:A85" si="12">+A70+1</f>
        <v>58</v>
      </c>
      <c r="C71" s="688"/>
      <c r="D71" s="688"/>
      <c r="E71" s="688"/>
      <c r="F71" s="688"/>
      <c r="G71" s="688"/>
      <c r="H71" s="688"/>
      <c r="I71" s="688"/>
      <c r="J71" s="688"/>
    </row>
    <row r="72" spans="1:16">
      <c r="A72" s="679">
        <f t="shared" si="12"/>
        <v>59</v>
      </c>
      <c r="B72" s="689" t="s">
        <v>698</v>
      </c>
      <c r="C72" s="690"/>
      <c r="D72" s="691"/>
      <c r="E72" s="691"/>
      <c r="F72" s="691"/>
      <c r="G72" s="691"/>
      <c r="H72" s="692"/>
      <c r="I72" s="692"/>
      <c r="J72" s="693">
        <v>0</v>
      </c>
      <c r="K72" s="711"/>
    </row>
    <row r="73" spans="1:16">
      <c r="A73" s="679">
        <f t="shared" si="12"/>
        <v>60</v>
      </c>
      <c r="B73" s="690" t="s">
        <v>101</v>
      </c>
      <c r="C73" s="692">
        <v>31</v>
      </c>
      <c r="D73" s="695">
        <f>C73</f>
        <v>31</v>
      </c>
      <c r="E73" s="696">
        <f>D85-D73+1</f>
        <v>335</v>
      </c>
      <c r="F73" s="697">
        <f>IF(E73=0,0,E73/$D$85)</f>
        <v>0.9178082191780822</v>
      </c>
      <c r="G73" s="691"/>
      <c r="H73" s="693"/>
      <c r="I73" s="692"/>
      <c r="J73" s="692">
        <f t="shared" ref="J73:J83" si="13">+I73+J72</f>
        <v>0</v>
      </c>
      <c r="L73" s="712"/>
      <c r="M73" s="713"/>
    </row>
    <row r="74" spans="1:16">
      <c r="A74" s="679">
        <f t="shared" si="12"/>
        <v>61</v>
      </c>
      <c r="B74" s="690" t="s">
        <v>100</v>
      </c>
      <c r="C74" s="693">
        <f>C12</f>
        <v>28</v>
      </c>
      <c r="D74" s="695">
        <f t="shared" ref="D74:D84" si="14">C74</f>
        <v>28</v>
      </c>
      <c r="E74" s="696">
        <f>$D$23-SUM($D$73:D74)+1</f>
        <v>307</v>
      </c>
      <c r="F74" s="697">
        <f t="shared" ref="F74:F84" si="15">IF(E74=0,0,E74/$D$85)</f>
        <v>0.84109589041095889</v>
      </c>
      <c r="G74" s="714"/>
      <c r="H74" s="693"/>
      <c r="I74" s="692"/>
      <c r="J74" s="692">
        <f t="shared" si="13"/>
        <v>0</v>
      </c>
      <c r="L74" s="712"/>
      <c r="M74" s="712"/>
    </row>
    <row r="75" spans="1:16">
      <c r="A75" s="679">
        <f t="shared" si="12"/>
        <v>62</v>
      </c>
      <c r="B75" s="690" t="s">
        <v>99</v>
      </c>
      <c r="C75" s="692">
        <v>31</v>
      </c>
      <c r="D75" s="695">
        <f t="shared" si="14"/>
        <v>31</v>
      </c>
      <c r="E75" s="696">
        <f>$D$23-SUM($D$73:D75)+1</f>
        <v>276</v>
      </c>
      <c r="F75" s="697">
        <f t="shared" si="15"/>
        <v>0.75616438356164384</v>
      </c>
      <c r="G75" s="714"/>
      <c r="H75" s="693"/>
      <c r="I75" s="692"/>
      <c r="J75" s="692">
        <f t="shared" si="13"/>
        <v>0</v>
      </c>
      <c r="L75" s="712"/>
      <c r="M75" s="712"/>
    </row>
    <row r="76" spans="1:16">
      <c r="A76" s="679">
        <f t="shared" si="12"/>
        <v>63</v>
      </c>
      <c r="B76" s="690" t="s">
        <v>91</v>
      </c>
      <c r="C76" s="692">
        <v>30</v>
      </c>
      <c r="D76" s="695">
        <f t="shared" si="14"/>
        <v>30</v>
      </c>
      <c r="E76" s="696">
        <f>$D$23-SUM($D$73:D76)+1</f>
        <v>246</v>
      </c>
      <c r="F76" s="697">
        <f t="shared" si="15"/>
        <v>0.67397260273972603</v>
      </c>
      <c r="G76" s="714"/>
      <c r="H76" s="693"/>
      <c r="I76" s="692"/>
      <c r="J76" s="692">
        <f t="shared" si="13"/>
        <v>0</v>
      </c>
      <c r="L76" s="712"/>
      <c r="M76" s="712"/>
    </row>
    <row r="77" spans="1:16">
      <c r="A77" s="679">
        <f t="shared" si="12"/>
        <v>64</v>
      </c>
      <c r="B77" s="690" t="s">
        <v>90</v>
      </c>
      <c r="C77" s="692">
        <v>31</v>
      </c>
      <c r="D77" s="695">
        <f t="shared" si="14"/>
        <v>31</v>
      </c>
      <c r="E77" s="696">
        <f>$D$23-SUM($D$73:D77)+1</f>
        <v>215</v>
      </c>
      <c r="F77" s="697">
        <f t="shared" si="15"/>
        <v>0.58904109589041098</v>
      </c>
      <c r="G77" s="714"/>
      <c r="H77" s="693"/>
      <c r="I77" s="692"/>
      <c r="J77" s="692">
        <f t="shared" si="13"/>
        <v>0</v>
      </c>
      <c r="L77" s="712"/>
      <c r="M77" s="712"/>
    </row>
    <row r="78" spans="1:16">
      <c r="A78" s="679">
        <f t="shared" si="12"/>
        <v>65</v>
      </c>
      <c r="B78" s="690" t="s">
        <v>111</v>
      </c>
      <c r="C78" s="692">
        <v>30</v>
      </c>
      <c r="D78" s="695">
        <f t="shared" si="14"/>
        <v>30</v>
      </c>
      <c r="E78" s="696">
        <f>$D$23-SUM($D$73:D78)+1</f>
        <v>185</v>
      </c>
      <c r="F78" s="697">
        <f t="shared" si="15"/>
        <v>0.50684931506849318</v>
      </c>
      <c r="G78" s="714"/>
      <c r="H78" s="693"/>
      <c r="I78" s="692"/>
      <c r="J78" s="692">
        <f t="shared" si="13"/>
        <v>0</v>
      </c>
      <c r="L78" s="712"/>
      <c r="M78" s="712"/>
    </row>
    <row r="79" spans="1:16">
      <c r="A79" s="679">
        <f t="shared" si="12"/>
        <v>66</v>
      </c>
      <c r="B79" s="690" t="s">
        <v>98</v>
      </c>
      <c r="C79" s="692">
        <v>31</v>
      </c>
      <c r="D79" s="695">
        <f t="shared" si="14"/>
        <v>31</v>
      </c>
      <c r="E79" s="696">
        <f>$D$23-SUM($D$73:D79)+1</f>
        <v>154</v>
      </c>
      <c r="F79" s="697">
        <f t="shared" si="15"/>
        <v>0.42191780821917807</v>
      </c>
      <c r="G79" s="714"/>
      <c r="H79" s="693"/>
      <c r="I79" s="692"/>
      <c r="J79" s="692">
        <f t="shared" si="13"/>
        <v>0</v>
      </c>
      <c r="L79" s="712"/>
      <c r="M79" s="712"/>
      <c r="N79" s="715"/>
      <c r="P79" s="712"/>
    </row>
    <row r="80" spans="1:16">
      <c r="A80" s="679">
        <f t="shared" si="12"/>
        <v>67</v>
      </c>
      <c r="B80" s="690" t="s">
        <v>97</v>
      </c>
      <c r="C80" s="692">
        <v>31</v>
      </c>
      <c r="D80" s="695">
        <f t="shared" si="14"/>
        <v>31</v>
      </c>
      <c r="E80" s="696">
        <f>$D$23-SUM($D$73:D80)+1</f>
        <v>123</v>
      </c>
      <c r="F80" s="697">
        <f t="shared" si="15"/>
        <v>0.33698630136986302</v>
      </c>
      <c r="G80" s="714"/>
      <c r="H80" s="693">
        <v>54957.833333333336</v>
      </c>
      <c r="I80" s="692">
        <f t="shared" ref="I80:I82" si="16">+H80*F80</f>
        <v>18520.036986301369</v>
      </c>
      <c r="J80" s="692">
        <f t="shared" si="13"/>
        <v>18520.036986301369</v>
      </c>
      <c r="L80" s="712"/>
      <c r="M80" s="712"/>
      <c r="N80" s="715"/>
      <c r="P80" s="712"/>
    </row>
    <row r="81" spans="1:16">
      <c r="A81" s="679">
        <f t="shared" si="12"/>
        <v>68</v>
      </c>
      <c r="B81" s="690" t="s">
        <v>96</v>
      </c>
      <c r="C81" s="692">
        <v>30</v>
      </c>
      <c r="D81" s="695">
        <f t="shared" si="14"/>
        <v>30</v>
      </c>
      <c r="E81" s="696">
        <f>$D$23-SUM($D$73:D81)+1</f>
        <v>93</v>
      </c>
      <c r="F81" s="697">
        <f t="shared" si="15"/>
        <v>0.25479452054794521</v>
      </c>
      <c r="G81" s="714"/>
      <c r="H81" s="693">
        <v>54957.833333333336</v>
      </c>
      <c r="I81" s="692">
        <f t="shared" si="16"/>
        <v>14002.954794520549</v>
      </c>
      <c r="J81" s="692">
        <f t="shared" si="13"/>
        <v>32522.991780821918</v>
      </c>
      <c r="L81" s="712"/>
      <c r="M81" s="712"/>
      <c r="N81" s="715"/>
      <c r="P81" s="712"/>
    </row>
    <row r="82" spans="1:16">
      <c r="A82" s="679">
        <f t="shared" si="12"/>
        <v>69</v>
      </c>
      <c r="B82" s="690" t="s">
        <v>102</v>
      </c>
      <c r="C82" s="692">
        <v>31</v>
      </c>
      <c r="D82" s="695">
        <f t="shared" si="14"/>
        <v>31</v>
      </c>
      <c r="E82" s="696">
        <f>$D$23-SUM($D$73:D82)+1</f>
        <v>62</v>
      </c>
      <c r="F82" s="697">
        <f t="shared" si="15"/>
        <v>0.16986301369863013</v>
      </c>
      <c r="G82" s="714"/>
      <c r="H82" s="693">
        <v>54957.833333333336</v>
      </c>
      <c r="I82" s="692">
        <f t="shared" si="16"/>
        <v>9335.303196347033</v>
      </c>
      <c r="J82" s="692">
        <f t="shared" si="13"/>
        <v>41858.294977168953</v>
      </c>
      <c r="L82" s="712"/>
      <c r="M82" s="712"/>
      <c r="N82" s="715"/>
      <c r="P82" s="712"/>
    </row>
    <row r="83" spans="1:16">
      <c r="A83" s="679">
        <f t="shared" si="12"/>
        <v>70</v>
      </c>
      <c r="B83" s="690" t="s">
        <v>95</v>
      </c>
      <c r="C83" s="692">
        <v>30</v>
      </c>
      <c r="D83" s="695">
        <f t="shared" si="14"/>
        <v>30</v>
      </c>
      <c r="E83" s="696">
        <f>$D$23-SUM($D$73:D83)+1</f>
        <v>32</v>
      </c>
      <c r="F83" s="697">
        <f t="shared" si="15"/>
        <v>8.7671232876712329E-2</v>
      </c>
      <c r="G83" s="714"/>
      <c r="H83" s="693">
        <v>54957.833333333336</v>
      </c>
      <c r="I83" s="692">
        <f>+H83*F83</f>
        <v>4818.2210045662105</v>
      </c>
      <c r="J83" s="692">
        <f t="shared" si="13"/>
        <v>46676.515981735167</v>
      </c>
      <c r="L83" s="712"/>
      <c r="M83" s="712"/>
      <c r="N83" s="715"/>
      <c r="P83" s="712"/>
    </row>
    <row r="84" spans="1:16">
      <c r="A84" s="679">
        <f t="shared" si="12"/>
        <v>71</v>
      </c>
      <c r="B84" s="690" t="s">
        <v>94</v>
      </c>
      <c r="C84" s="692">
        <v>31</v>
      </c>
      <c r="D84" s="695">
        <f t="shared" si="14"/>
        <v>31</v>
      </c>
      <c r="E84" s="696">
        <f>$D$23-SUM($D$73:D84)+1</f>
        <v>1</v>
      </c>
      <c r="F84" s="697">
        <f t="shared" si="15"/>
        <v>2.7397260273972603E-3</v>
      </c>
      <c r="G84" s="714"/>
      <c r="H84" s="693">
        <v>54957.833333333336</v>
      </c>
      <c r="I84" s="692">
        <f>+H84*F84</f>
        <v>150.56940639269408</v>
      </c>
      <c r="J84" s="692">
        <f>+I84+J83</f>
        <v>46827.08538812786</v>
      </c>
      <c r="K84" s="716"/>
      <c r="L84" s="712"/>
      <c r="M84" s="712"/>
      <c r="N84" s="715"/>
      <c r="P84" s="712"/>
    </row>
    <row r="85" spans="1:16">
      <c r="A85" s="679">
        <f t="shared" si="12"/>
        <v>72</v>
      </c>
      <c r="B85" s="698"/>
      <c r="C85" s="698" t="s">
        <v>19</v>
      </c>
      <c r="D85" s="699">
        <f>SUM(D73:D84)</f>
        <v>365</v>
      </c>
      <c r="E85" s="698"/>
      <c r="F85" s="700"/>
      <c r="G85" s="691"/>
      <c r="H85" s="701">
        <f>SUM(H73:H84)</f>
        <v>274789.16666666669</v>
      </c>
      <c r="I85" s="701">
        <f>SUM(I73:I84)</f>
        <v>46827.08538812786</v>
      </c>
      <c r="J85" s="700"/>
    </row>
    <row r="86" spans="1:16">
      <c r="B86" s="703"/>
      <c r="C86" s="703"/>
      <c r="D86" s="703"/>
      <c r="E86" s="703"/>
      <c r="F86" s="702"/>
      <c r="G86" s="702"/>
      <c r="H86" s="717"/>
      <c r="I86" s="705"/>
      <c r="J86" s="702"/>
    </row>
    <row r="87" spans="1:16">
      <c r="A87" s="679">
        <f>+A85+1</f>
        <v>73</v>
      </c>
      <c r="B87" s="679" t="s">
        <v>699</v>
      </c>
      <c r="F87" s="706" t="s">
        <v>709</v>
      </c>
      <c r="G87" s="702"/>
      <c r="I87" s="702"/>
      <c r="J87" s="693">
        <v>0</v>
      </c>
      <c r="K87" s="706"/>
      <c r="M87" s="718"/>
    </row>
    <row r="88" spans="1:16">
      <c r="A88" s="679">
        <f>+A87+1</f>
        <v>74</v>
      </c>
      <c r="B88" s="679" t="s">
        <v>842</v>
      </c>
      <c r="F88" s="679" t="str">
        <f>"(Line "&amp;A87&amp;" less line "&amp;A89&amp;")"</f>
        <v>(Line 73 less line 75)</v>
      </c>
      <c r="G88" s="702"/>
      <c r="I88" s="702"/>
      <c r="J88" s="707">
        <f>+J87-J89</f>
        <v>0</v>
      </c>
      <c r="K88" s="706"/>
    </row>
    <row r="89" spans="1:16">
      <c r="A89" s="679">
        <f t="shared" ref="A89:A95" si="17">+A88+1</f>
        <v>75</v>
      </c>
      <c r="B89" s="679" t="s">
        <v>702</v>
      </c>
      <c r="F89" s="679" t="str">
        <f>"(Line "&amp;A72&amp;", Col H)"</f>
        <v>(Line 59, Col H)</v>
      </c>
      <c r="G89" s="702"/>
      <c r="I89" s="702"/>
      <c r="J89" s="692">
        <f>+J72</f>
        <v>0</v>
      </c>
      <c r="K89" s="706"/>
    </row>
    <row r="90" spans="1:16">
      <c r="A90" s="679">
        <f t="shared" si="17"/>
        <v>76</v>
      </c>
      <c r="B90" s="679" t="s">
        <v>703</v>
      </c>
      <c r="F90" s="706" t="s">
        <v>710</v>
      </c>
      <c r="G90" s="702"/>
      <c r="I90" s="702"/>
      <c r="J90" s="693">
        <f>H85</f>
        <v>274789.16666666669</v>
      </c>
      <c r="K90" s="706"/>
    </row>
    <row r="91" spans="1:16">
      <c r="A91" s="679">
        <f t="shared" si="17"/>
        <v>77</v>
      </c>
      <c r="B91" s="679" t="str">
        <f>+B88</f>
        <v xml:space="preserve">Less non Prorated Items </v>
      </c>
      <c r="F91" s="679" t="str">
        <f>"(Line "&amp;A90&amp;" less line "&amp;A92&amp;")"</f>
        <v>(Line 76 less line 78)</v>
      </c>
      <c r="G91" s="702"/>
      <c r="I91" s="702"/>
      <c r="J91" s="707">
        <f>J90-J92</f>
        <v>227962.08127853883</v>
      </c>
      <c r="K91" s="706"/>
    </row>
    <row r="92" spans="1:16">
      <c r="A92" s="679">
        <f t="shared" si="17"/>
        <v>78</v>
      </c>
      <c r="B92" s="679" t="s">
        <v>705</v>
      </c>
      <c r="F92" s="679" t="str">
        <f>"(Line "&amp;A84&amp;", Col H)"</f>
        <v>(Line 71, Col H)</v>
      </c>
      <c r="G92" s="702"/>
      <c r="I92" s="702"/>
      <c r="J92" s="719">
        <f>J84</f>
        <v>46827.08538812786</v>
      </c>
      <c r="K92" s="706"/>
    </row>
    <row r="93" spans="1:16">
      <c r="A93" s="679">
        <f t="shared" si="17"/>
        <v>79</v>
      </c>
      <c r="B93" s="706" t="s">
        <v>706</v>
      </c>
      <c r="C93" s="706"/>
      <c r="D93" s="706"/>
      <c r="E93" s="706"/>
      <c r="F93" s="706" t="s">
        <v>846</v>
      </c>
      <c r="G93" s="729"/>
      <c r="H93" s="706"/>
      <c r="I93" s="730"/>
      <c r="J93" s="731">
        <f>J84+(J88+J91)/2</f>
        <v>160808.12602739729</v>
      </c>
    </row>
    <row r="94" spans="1:16">
      <c r="A94" s="679">
        <f t="shared" si="17"/>
        <v>80</v>
      </c>
      <c r="B94" s="679" t="s">
        <v>707</v>
      </c>
      <c r="F94" s="679" t="s">
        <v>804</v>
      </c>
      <c r="G94" s="702"/>
      <c r="I94" s="688"/>
      <c r="J94" s="693">
        <v>0</v>
      </c>
    </row>
    <row r="95" spans="1:16">
      <c r="A95" s="679">
        <f t="shared" si="17"/>
        <v>81</v>
      </c>
      <c r="B95" s="679" t="s">
        <v>798</v>
      </c>
      <c r="F95" s="679" t="str">
        <f>"(Line "&amp;A93&amp;" less line "&amp;A94&amp;")"</f>
        <v>(Line 79 less line 80)</v>
      </c>
      <c r="J95" s="732">
        <f>+J93-J94</f>
        <v>160808.12602739729</v>
      </c>
    </row>
    <row r="98" spans="1:10">
      <c r="A98" s="679">
        <f>+A95+1</f>
        <v>82</v>
      </c>
      <c r="B98" s="682" t="s">
        <v>711</v>
      </c>
      <c r="H98" s="683"/>
      <c r="I98" s="683"/>
      <c r="J98" s="683"/>
    </row>
    <row r="99" spans="1:10">
      <c r="A99" s="679">
        <f>+A98+1</f>
        <v>83</v>
      </c>
      <c r="B99" s="781" t="s">
        <v>689</v>
      </c>
      <c r="C99" s="782"/>
      <c r="D99" s="782"/>
      <c r="E99" s="782"/>
      <c r="F99" s="783"/>
      <c r="G99" s="684"/>
      <c r="H99" s="784" t="s">
        <v>690</v>
      </c>
      <c r="I99" s="785"/>
      <c r="J99" s="786"/>
    </row>
    <row r="100" spans="1:10">
      <c r="B100" s="685" t="s">
        <v>73</v>
      </c>
      <c r="C100" s="685" t="s">
        <v>74</v>
      </c>
      <c r="D100" s="685" t="s">
        <v>75</v>
      </c>
      <c r="E100" s="685" t="s">
        <v>76</v>
      </c>
      <c r="F100" s="685" t="s">
        <v>77</v>
      </c>
      <c r="G100" s="684"/>
      <c r="H100" s="685" t="s">
        <v>78</v>
      </c>
      <c r="I100" s="685" t="s">
        <v>79</v>
      </c>
      <c r="J100" s="685" t="s">
        <v>81</v>
      </c>
    </row>
    <row r="101" spans="1:10" ht="47.25">
      <c r="A101" s="679">
        <f>+A99+1</f>
        <v>84</v>
      </c>
      <c r="B101" s="687" t="s">
        <v>201</v>
      </c>
      <c r="C101" s="687" t="s">
        <v>691</v>
      </c>
      <c r="D101" s="687" t="s">
        <v>692</v>
      </c>
      <c r="E101" s="687" t="s">
        <v>693</v>
      </c>
      <c r="F101" s="687" t="s">
        <v>694</v>
      </c>
      <c r="G101" s="688"/>
      <c r="H101" s="687" t="s">
        <v>695</v>
      </c>
      <c r="I101" s="687" t="s">
        <v>696</v>
      </c>
      <c r="J101" s="687" t="s">
        <v>697</v>
      </c>
    </row>
    <row r="102" spans="1:10">
      <c r="A102" s="679">
        <f t="shared" ref="A102:A116" si="18">+A101+1</f>
        <v>85</v>
      </c>
      <c r="C102" s="688"/>
      <c r="D102" s="688"/>
      <c r="E102" s="688"/>
      <c r="F102" s="688"/>
      <c r="G102" s="688"/>
      <c r="H102" s="688"/>
      <c r="I102" s="688"/>
      <c r="J102" s="688"/>
    </row>
    <row r="103" spans="1:10">
      <c r="A103" s="679">
        <f t="shared" si="18"/>
        <v>86</v>
      </c>
      <c r="B103" s="689" t="s">
        <v>698</v>
      </c>
      <c r="C103" s="690"/>
      <c r="D103" s="691"/>
      <c r="E103" s="691"/>
      <c r="F103" s="691"/>
      <c r="G103" s="691"/>
      <c r="H103" s="692"/>
      <c r="I103" s="692"/>
      <c r="J103" s="693">
        <v>0</v>
      </c>
    </row>
    <row r="104" spans="1:10">
      <c r="A104" s="679">
        <f t="shared" si="18"/>
        <v>87</v>
      </c>
      <c r="B104" s="690" t="s">
        <v>101</v>
      </c>
      <c r="C104" s="692">
        <v>31</v>
      </c>
      <c r="D104" s="695">
        <f>C104</f>
        <v>31</v>
      </c>
      <c r="E104" s="696">
        <f>D116-D104+1</f>
        <v>335</v>
      </c>
      <c r="F104" s="697">
        <f>IF(E104=0,0,E104/$D$116)</f>
        <v>0.9178082191780822</v>
      </c>
      <c r="G104" s="691"/>
      <c r="H104" s="693">
        <v>0</v>
      </c>
      <c r="I104" s="692">
        <f>+H104*F104</f>
        <v>0</v>
      </c>
      <c r="J104" s="692">
        <f t="shared" ref="J104:J115" si="19">+I104+J103</f>
        <v>0</v>
      </c>
    </row>
    <row r="105" spans="1:10">
      <c r="A105" s="679">
        <f t="shared" si="18"/>
        <v>88</v>
      </c>
      <c r="B105" s="690" t="s">
        <v>100</v>
      </c>
      <c r="C105" s="693">
        <v>28</v>
      </c>
      <c r="D105" s="695">
        <f t="shared" ref="D105:D115" si="20">C105</f>
        <v>28</v>
      </c>
      <c r="E105" s="696">
        <f>$D$23-SUM($D$104:D105)+1</f>
        <v>307</v>
      </c>
      <c r="F105" s="697">
        <f t="shared" ref="F105:F115" si="21">IF(E105=0,0,E105/$D$116)</f>
        <v>0.84109589041095889</v>
      </c>
      <c r="G105" s="691"/>
      <c r="H105" s="693">
        <f>+H104</f>
        <v>0</v>
      </c>
      <c r="I105" s="692">
        <f t="shared" ref="I105:I115" si="22">+H105*F105</f>
        <v>0</v>
      </c>
      <c r="J105" s="692">
        <f t="shared" si="19"/>
        <v>0</v>
      </c>
    </row>
    <row r="106" spans="1:10">
      <c r="A106" s="679">
        <f t="shared" si="18"/>
        <v>89</v>
      </c>
      <c r="B106" s="690" t="s">
        <v>99</v>
      </c>
      <c r="C106" s="692">
        <v>31</v>
      </c>
      <c r="D106" s="695">
        <f t="shared" si="20"/>
        <v>31</v>
      </c>
      <c r="E106" s="696">
        <f>$D$23-SUM($D$104:D106)+1</f>
        <v>276</v>
      </c>
      <c r="F106" s="697">
        <f t="shared" si="21"/>
        <v>0.75616438356164384</v>
      </c>
      <c r="G106" s="691"/>
      <c r="H106" s="693">
        <f t="shared" ref="H106:H115" si="23">+H105</f>
        <v>0</v>
      </c>
      <c r="I106" s="692">
        <f t="shared" si="22"/>
        <v>0</v>
      </c>
      <c r="J106" s="692">
        <f t="shared" si="19"/>
        <v>0</v>
      </c>
    </row>
    <row r="107" spans="1:10">
      <c r="A107" s="679">
        <f t="shared" si="18"/>
        <v>90</v>
      </c>
      <c r="B107" s="690" t="s">
        <v>91</v>
      </c>
      <c r="C107" s="692">
        <v>30</v>
      </c>
      <c r="D107" s="695">
        <f t="shared" si="20"/>
        <v>30</v>
      </c>
      <c r="E107" s="696">
        <f>$D$23-SUM($D$104:D107)+1</f>
        <v>246</v>
      </c>
      <c r="F107" s="697">
        <f t="shared" si="21"/>
        <v>0.67397260273972603</v>
      </c>
      <c r="G107" s="691"/>
      <c r="H107" s="693">
        <f t="shared" si="23"/>
        <v>0</v>
      </c>
      <c r="I107" s="692">
        <f t="shared" si="22"/>
        <v>0</v>
      </c>
      <c r="J107" s="692">
        <f t="shared" si="19"/>
        <v>0</v>
      </c>
    </row>
    <row r="108" spans="1:10">
      <c r="A108" s="679">
        <f t="shared" si="18"/>
        <v>91</v>
      </c>
      <c r="B108" s="690" t="s">
        <v>90</v>
      </c>
      <c r="C108" s="692">
        <v>31</v>
      </c>
      <c r="D108" s="695">
        <f t="shared" si="20"/>
        <v>31</v>
      </c>
      <c r="E108" s="696">
        <f>$D$23-SUM($D$104:D108)+1</f>
        <v>215</v>
      </c>
      <c r="F108" s="697">
        <f t="shared" si="21"/>
        <v>0.58904109589041098</v>
      </c>
      <c r="G108" s="691"/>
      <c r="H108" s="693">
        <f t="shared" si="23"/>
        <v>0</v>
      </c>
      <c r="I108" s="692">
        <f t="shared" si="22"/>
        <v>0</v>
      </c>
      <c r="J108" s="692">
        <f t="shared" si="19"/>
        <v>0</v>
      </c>
    </row>
    <row r="109" spans="1:10">
      <c r="A109" s="679">
        <f t="shared" si="18"/>
        <v>92</v>
      </c>
      <c r="B109" s="690" t="s">
        <v>111</v>
      </c>
      <c r="C109" s="692">
        <v>30</v>
      </c>
      <c r="D109" s="695">
        <f t="shared" si="20"/>
        <v>30</v>
      </c>
      <c r="E109" s="696">
        <f>$D$23-SUM($D$104:D109)+1</f>
        <v>185</v>
      </c>
      <c r="F109" s="697">
        <f t="shared" si="21"/>
        <v>0.50684931506849318</v>
      </c>
      <c r="G109" s="691"/>
      <c r="H109" s="693">
        <f t="shared" si="23"/>
        <v>0</v>
      </c>
      <c r="I109" s="692">
        <f t="shared" si="22"/>
        <v>0</v>
      </c>
      <c r="J109" s="692">
        <f t="shared" si="19"/>
        <v>0</v>
      </c>
    </row>
    <row r="110" spans="1:10">
      <c r="A110" s="679">
        <f t="shared" si="18"/>
        <v>93</v>
      </c>
      <c r="B110" s="690" t="s">
        <v>98</v>
      </c>
      <c r="C110" s="692">
        <v>31</v>
      </c>
      <c r="D110" s="695">
        <f t="shared" si="20"/>
        <v>31</v>
      </c>
      <c r="E110" s="696">
        <f>$D$23-SUM($D$104:D110)+1</f>
        <v>154</v>
      </c>
      <c r="F110" s="697">
        <f t="shared" si="21"/>
        <v>0.42191780821917807</v>
      </c>
      <c r="G110" s="691"/>
      <c r="H110" s="693">
        <f t="shared" si="23"/>
        <v>0</v>
      </c>
      <c r="I110" s="692">
        <f t="shared" si="22"/>
        <v>0</v>
      </c>
      <c r="J110" s="692">
        <f t="shared" si="19"/>
        <v>0</v>
      </c>
    </row>
    <row r="111" spans="1:10">
      <c r="A111" s="679">
        <f t="shared" si="18"/>
        <v>94</v>
      </c>
      <c r="B111" s="690" t="s">
        <v>97</v>
      </c>
      <c r="C111" s="692">
        <v>31</v>
      </c>
      <c r="D111" s="695">
        <f t="shared" si="20"/>
        <v>31</v>
      </c>
      <c r="E111" s="696">
        <f>$D$23-SUM($D$104:D111)+1</f>
        <v>123</v>
      </c>
      <c r="F111" s="697">
        <f t="shared" si="21"/>
        <v>0.33698630136986302</v>
      </c>
      <c r="G111" s="691"/>
      <c r="H111" s="693">
        <f t="shared" si="23"/>
        <v>0</v>
      </c>
      <c r="I111" s="692">
        <f t="shared" si="22"/>
        <v>0</v>
      </c>
      <c r="J111" s="692">
        <f t="shared" si="19"/>
        <v>0</v>
      </c>
    </row>
    <row r="112" spans="1:10">
      <c r="A112" s="679">
        <f t="shared" si="18"/>
        <v>95</v>
      </c>
      <c r="B112" s="690" t="s">
        <v>96</v>
      </c>
      <c r="C112" s="692">
        <v>30</v>
      </c>
      <c r="D112" s="695">
        <f t="shared" si="20"/>
        <v>30</v>
      </c>
      <c r="E112" s="696">
        <f>$D$23-SUM($D$104:D112)+1</f>
        <v>93</v>
      </c>
      <c r="F112" s="697">
        <f t="shared" si="21"/>
        <v>0.25479452054794521</v>
      </c>
      <c r="G112" s="691"/>
      <c r="H112" s="693">
        <f t="shared" si="23"/>
        <v>0</v>
      </c>
      <c r="I112" s="692">
        <f t="shared" si="22"/>
        <v>0</v>
      </c>
      <c r="J112" s="692">
        <f t="shared" si="19"/>
        <v>0</v>
      </c>
    </row>
    <row r="113" spans="1:10">
      <c r="A113" s="679">
        <f t="shared" si="18"/>
        <v>96</v>
      </c>
      <c r="B113" s="690" t="s">
        <v>102</v>
      </c>
      <c r="C113" s="692">
        <v>31</v>
      </c>
      <c r="D113" s="695">
        <f t="shared" si="20"/>
        <v>31</v>
      </c>
      <c r="E113" s="696">
        <f>$D$23-SUM($D$104:D113)+1</f>
        <v>62</v>
      </c>
      <c r="F113" s="697">
        <f t="shared" si="21"/>
        <v>0.16986301369863013</v>
      </c>
      <c r="G113" s="691"/>
      <c r="H113" s="693">
        <f t="shared" si="23"/>
        <v>0</v>
      </c>
      <c r="I113" s="692">
        <f t="shared" si="22"/>
        <v>0</v>
      </c>
      <c r="J113" s="692">
        <f t="shared" si="19"/>
        <v>0</v>
      </c>
    </row>
    <row r="114" spans="1:10">
      <c r="A114" s="679">
        <f t="shared" si="18"/>
        <v>97</v>
      </c>
      <c r="B114" s="690" t="s">
        <v>95</v>
      </c>
      <c r="C114" s="692">
        <v>30</v>
      </c>
      <c r="D114" s="695">
        <f t="shared" si="20"/>
        <v>30</v>
      </c>
      <c r="E114" s="696">
        <f>$D$23-SUM($D$104:D114)+1</f>
        <v>32</v>
      </c>
      <c r="F114" s="697">
        <f t="shared" si="21"/>
        <v>8.7671232876712329E-2</v>
      </c>
      <c r="G114" s="691"/>
      <c r="H114" s="693">
        <f t="shared" si="23"/>
        <v>0</v>
      </c>
      <c r="I114" s="692">
        <f t="shared" si="22"/>
        <v>0</v>
      </c>
      <c r="J114" s="692">
        <f t="shared" si="19"/>
        <v>0</v>
      </c>
    </row>
    <row r="115" spans="1:10">
      <c r="A115" s="679">
        <f t="shared" si="18"/>
        <v>98</v>
      </c>
      <c r="B115" s="690" t="s">
        <v>94</v>
      </c>
      <c r="C115" s="692">
        <v>31</v>
      </c>
      <c r="D115" s="695">
        <f t="shared" si="20"/>
        <v>31</v>
      </c>
      <c r="E115" s="696">
        <f>$D$23-SUM($D$104:D115)+1</f>
        <v>1</v>
      </c>
      <c r="F115" s="697">
        <f t="shared" si="21"/>
        <v>2.7397260273972603E-3</v>
      </c>
      <c r="G115" s="691"/>
      <c r="H115" s="693">
        <f t="shared" si="23"/>
        <v>0</v>
      </c>
      <c r="I115" s="692">
        <f t="shared" si="22"/>
        <v>0</v>
      </c>
      <c r="J115" s="692">
        <f t="shared" si="19"/>
        <v>0</v>
      </c>
    </row>
    <row r="116" spans="1:10">
      <c r="A116" s="679">
        <f t="shared" si="18"/>
        <v>99</v>
      </c>
      <c r="B116" s="698"/>
      <c r="C116" s="698" t="s">
        <v>19</v>
      </c>
      <c r="D116" s="699">
        <f>SUM(D104:D115)</f>
        <v>365</v>
      </c>
      <c r="E116" s="698"/>
      <c r="F116" s="700"/>
      <c r="G116" s="691"/>
      <c r="H116" s="701">
        <f>SUM(H104:H115)</f>
        <v>0</v>
      </c>
      <c r="I116" s="701">
        <f>SUM(I104:I115)</f>
        <v>0</v>
      </c>
      <c r="J116" s="700"/>
    </row>
    <row r="117" spans="1:10">
      <c r="B117" s="703"/>
      <c r="C117" s="703"/>
      <c r="D117" s="703"/>
      <c r="E117" s="703"/>
      <c r="F117" s="702"/>
      <c r="G117" s="702"/>
      <c r="H117" s="704"/>
      <c r="I117" s="705"/>
      <c r="J117" s="702"/>
    </row>
    <row r="118" spans="1:10">
      <c r="A118" s="679">
        <f>+A116+1</f>
        <v>100</v>
      </c>
      <c r="B118" s="679" t="s">
        <v>699</v>
      </c>
      <c r="F118" s="706" t="s">
        <v>712</v>
      </c>
      <c r="G118" s="702"/>
      <c r="I118" s="702"/>
      <c r="J118" s="693">
        <v>0</v>
      </c>
    </row>
    <row r="119" spans="1:10">
      <c r="A119" s="679">
        <f>+A118+1</f>
        <v>101</v>
      </c>
      <c r="B119" s="679" t="s">
        <v>701</v>
      </c>
      <c r="F119" s="679" t="str">
        <f>"(Line "&amp;A118&amp;" less line "&amp;A120&amp;")"</f>
        <v>(Line 100 less line 102)</v>
      </c>
      <c r="G119" s="702"/>
      <c r="I119" s="702"/>
      <c r="J119" s="707">
        <f>+J118-J120</f>
        <v>0</v>
      </c>
    </row>
    <row r="120" spans="1:10">
      <c r="A120" s="679">
        <f t="shared" ref="A120:A126" si="24">+A119+1</f>
        <v>102</v>
      </c>
      <c r="B120" s="679" t="s">
        <v>702</v>
      </c>
      <c r="F120" s="679" t="str">
        <f>"(Line "&amp;A103&amp;", Col H)"</f>
        <v>(Line 86, Col H)</v>
      </c>
      <c r="G120" s="702"/>
      <c r="I120" s="702"/>
      <c r="J120" s="692">
        <f>+J103</f>
        <v>0</v>
      </c>
    </row>
    <row r="121" spans="1:10">
      <c r="A121" s="679">
        <f t="shared" si="24"/>
        <v>103</v>
      </c>
      <c r="B121" s="679" t="s">
        <v>703</v>
      </c>
      <c r="F121" s="706" t="s">
        <v>713</v>
      </c>
      <c r="G121" s="702"/>
      <c r="I121" s="702"/>
      <c r="J121" s="693">
        <v>0</v>
      </c>
    </row>
    <row r="122" spans="1:10">
      <c r="A122" s="679">
        <f t="shared" si="24"/>
        <v>104</v>
      </c>
      <c r="B122" s="679" t="str">
        <f>+B119</f>
        <v>Less non Prorated Items</v>
      </c>
      <c r="F122" s="679" t="str">
        <f>"(Line "&amp;A121&amp;" less line "&amp;A123&amp;")"</f>
        <v>(Line 103 less line 105)</v>
      </c>
      <c r="G122" s="702"/>
      <c r="I122" s="702"/>
      <c r="J122" s="707">
        <f>+J121-J123</f>
        <v>0</v>
      </c>
    </row>
    <row r="123" spans="1:10">
      <c r="A123" s="679">
        <f t="shared" si="24"/>
        <v>105</v>
      </c>
      <c r="B123" s="679" t="s">
        <v>705</v>
      </c>
      <c r="F123" s="679" t="str">
        <f>"(Line "&amp;A115&amp;", Col H)"</f>
        <v>(Line 98, Col H)</v>
      </c>
      <c r="G123" s="702"/>
      <c r="I123" s="702"/>
      <c r="J123" s="692">
        <f>+J115</f>
        <v>0</v>
      </c>
    </row>
    <row r="124" spans="1:10">
      <c r="A124" s="679">
        <f t="shared" si="24"/>
        <v>106</v>
      </c>
      <c r="B124" s="706" t="s">
        <v>706</v>
      </c>
      <c r="C124" s="706"/>
      <c r="D124" s="706"/>
      <c r="E124" s="706"/>
      <c r="F124" s="706" t="s">
        <v>847</v>
      </c>
      <c r="G124" s="729"/>
      <c r="H124" s="706"/>
      <c r="I124" s="730"/>
      <c r="J124" s="731">
        <f>J115+(J119+J122)/2</f>
        <v>0</v>
      </c>
    </row>
    <row r="125" spans="1:10">
      <c r="A125" s="679">
        <f t="shared" si="24"/>
        <v>107</v>
      </c>
      <c r="B125" s="679" t="s">
        <v>707</v>
      </c>
      <c r="F125" s="679" t="s">
        <v>804</v>
      </c>
      <c r="G125" s="702"/>
      <c r="I125" s="688"/>
      <c r="J125" s="693"/>
    </row>
    <row r="126" spans="1:10">
      <c r="A126" s="679">
        <f t="shared" si="24"/>
        <v>108</v>
      </c>
      <c r="B126" s="679" t="s">
        <v>798</v>
      </c>
      <c r="F126" s="679" t="str">
        <f>"(Line "&amp;A124&amp;" less line "&amp;A125&amp;")"</f>
        <v>(Line 106 less line 107)</v>
      </c>
      <c r="J126" s="708">
        <f>+J124-J125</f>
        <v>0</v>
      </c>
    </row>
    <row r="128" spans="1:10">
      <c r="A128" s="720"/>
      <c r="B128" s="720"/>
      <c r="C128" s="720"/>
      <c r="D128" s="720"/>
      <c r="E128" s="720"/>
      <c r="F128" s="720"/>
      <c r="G128" s="720"/>
      <c r="H128" s="720"/>
    </row>
    <row r="129" spans="1:8">
      <c r="A129" s="720"/>
      <c r="B129" s="720"/>
      <c r="C129" s="720"/>
      <c r="D129" s="720"/>
      <c r="E129" s="720"/>
      <c r="F129" s="720"/>
      <c r="G129" s="720"/>
      <c r="H129" s="720"/>
    </row>
  </sheetData>
  <mergeCells count="11">
    <mergeCell ref="B99:F99"/>
    <mergeCell ref="H99:J99"/>
    <mergeCell ref="B37:F37"/>
    <mergeCell ref="H37:J37"/>
    <mergeCell ref="B1:K1"/>
    <mergeCell ref="B2:K2"/>
    <mergeCell ref="B3:K3"/>
    <mergeCell ref="B6:F6"/>
    <mergeCell ref="H6:J6"/>
    <mergeCell ref="B68:F68"/>
    <mergeCell ref="H68:J68"/>
  </mergeCells>
  <printOptions horizontalCentered="1"/>
  <pageMargins left="0.45" right="0.45" top="0.5" bottom="0.5" header="0.3" footer="0.3"/>
  <pageSetup scale="34"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92D050"/>
  </sheetPr>
  <dimension ref="A1:V96"/>
  <sheetViews>
    <sheetView zoomScale="90" zoomScaleNormal="90" workbookViewId="0"/>
  </sheetViews>
  <sheetFormatPr defaultColWidth="14" defaultRowHeight="12.75"/>
  <cols>
    <col min="1" max="1" width="5.77734375" style="124" bestFit="1" customWidth="1"/>
    <col min="2" max="2" width="23.77734375" style="15" customWidth="1"/>
    <col min="3" max="3" width="16.77734375" style="15" customWidth="1"/>
    <col min="4" max="4" width="16.21875" style="15" customWidth="1"/>
    <col min="5" max="5" width="12" style="15" customWidth="1"/>
    <col min="6" max="7" width="10.77734375" style="15" customWidth="1"/>
    <col min="8" max="8" width="12.44140625" style="15" bestFit="1" customWidth="1"/>
    <col min="9" max="9" width="12.44140625" style="15" customWidth="1"/>
    <col min="10" max="10" width="13.77734375" style="15" bestFit="1" customWidth="1"/>
    <col min="11" max="11" width="12.5546875" style="15" bestFit="1" customWidth="1"/>
    <col min="12" max="12" width="13.21875" style="15" customWidth="1"/>
    <col min="13" max="13" width="12.77734375" style="15" customWidth="1"/>
    <col min="14" max="14" width="14" style="15"/>
    <col min="15" max="15" width="10" style="15" bestFit="1" customWidth="1"/>
    <col min="16" max="16384" width="14" style="15"/>
  </cols>
  <sheetData>
    <row r="1" spans="1:20">
      <c r="G1" s="20" t="s">
        <v>234</v>
      </c>
      <c r="M1" s="306" t="s">
        <v>683</v>
      </c>
    </row>
    <row r="2" spans="1:20" ht="15" customHeight="1">
      <c r="G2" s="304" t="s">
        <v>620</v>
      </c>
    </row>
    <row r="3" spans="1:20">
      <c r="D3" s="40"/>
      <c r="E3" s="40"/>
      <c r="F3" s="40"/>
      <c r="G3" s="651" t="str">
        <f>'Attachment H'!$D$5</f>
        <v>NextEra Energy Transmission MidAtlantic, Inc.</v>
      </c>
      <c r="H3" s="40"/>
      <c r="J3" s="40"/>
      <c r="K3" s="40"/>
      <c r="L3" s="40"/>
      <c r="M3" s="40"/>
      <c r="N3" s="40"/>
    </row>
    <row r="4" spans="1:20">
      <c r="B4" s="29"/>
    </row>
    <row r="6" spans="1:20" s="137" customFormat="1" ht="69.75" customHeight="1">
      <c r="A6" s="397" t="s">
        <v>189</v>
      </c>
      <c r="B6" s="135" t="s">
        <v>201</v>
      </c>
      <c r="C6" s="135" t="s">
        <v>406</v>
      </c>
      <c r="D6" s="135" t="s">
        <v>345</v>
      </c>
      <c r="E6" s="135" t="s">
        <v>346</v>
      </c>
      <c r="F6" s="135" t="s">
        <v>407</v>
      </c>
      <c r="G6" s="135" t="s">
        <v>326</v>
      </c>
      <c r="H6" s="135" t="s">
        <v>209</v>
      </c>
      <c r="I6" s="135" t="s">
        <v>210</v>
      </c>
      <c r="J6" s="136" t="s">
        <v>330</v>
      </c>
      <c r="K6" s="136" t="s">
        <v>408</v>
      </c>
      <c r="L6" s="508" t="s">
        <v>495</v>
      </c>
      <c r="M6" s="135" t="s">
        <v>409</v>
      </c>
      <c r="O6" s="418"/>
    </row>
    <row r="7" spans="1:20" s="137" customFormat="1">
      <c r="A7" s="397"/>
      <c r="B7" s="135"/>
      <c r="C7" s="128" t="s">
        <v>241</v>
      </c>
      <c r="D7" s="356" t="s">
        <v>242</v>
      </c>
      <c r="E7" s="356" t="s">
        <v>243</v>
      </c>
      <c r="F7" s="357" t="s">
        <v>244</v>
      </c>
      <c r="G7" s="357" t="s">
        <v>246</v>
      </c>
      <c r="H7" s="357" t="s">
        <v>245</v>
      </c>
      <c r="I7" s="358" t="s">
        <v>247</v>
      </c>
      <c r="J7" s="358" t="s">
        <v>248</v>
      </c>
      <c r="K7" s="358" t="s">
        <v>249</v>
      </c>
      <c r="L7" s="304" t="s">
        <v>344</v>
      </c>
      <c r="M7" s="304" t="s">
        <v>348</v>
      </c>
      <c r="O7" s="418"/>
    </row>
    <row r="8" spans="1:20" ht="25.5" customHeight="1">
      <c r="A8" s="360"/>
      <c r="B8" s="505" t="s">
        <v>499</v>
      </c>
      <c r="C8" s="128">
        <v>1</v>
      </c>
      <c r="D8" s="128">
        <v>2</v>
      </c>
      <c r="E8" s="128">
        <v>3</v>
      </c>
      <c r="F8" s="128">
        <v>4</v>
      </c>
      <c r="G8" s="128">
        <v>5</v>
      </c>
      <c r="H8" s="129">
        <v>6</v>
      </c>
      <c r="I8" s="128">
        <v>7</v>
      </c>
      <c r="J8" s="129">
        <v>9</v>
      </c>
      <c r="K8" s="129">
        <v>11</v>
      </c>
      <c r="L8" s="129">
        <v>12</v>
      </c>
      <c r="M8" s="128">
        <v>16</v>
      </c>
      <c r="O8" s="419"/>
    </row>
    <row r="9" spans="1:20" s="17" customFormat="1" ht="24.75" customHeight="1">
      <c r="A9" s="360"/>
      <c r="B9" s="131" t="s">
        <v>621</v>
      </c>
      <c r="C9" s="304" t="s">
        <v>622</v>
      </c>
      <c r="D9" s="304" t="s">
        <v>623</v>
      </c>
      <c r="E9" s="304" t="s">
        <v>624</v>
      </c>
      <c r="F9" s="304" t="s">
        <v>625</v>
      </c>
      <c r="G9" s="540" t="s">
        <v>626</v>
      </c>
      <c r="H9" s="540" t="str">
        <f>+G9</f>
        <v>(Note E)</v>
      </c>
      <c r="I9" s="540" t="str">
        <f>+H9</f>
        <v>(Note E)</v>
      </c>
      <c r="J9" s="540" t="s">
        <v>627</v>
      </c>
      <c r="K9" s="540" t="s">
        <v>628</v>
      </c>
      <c r="L9" s="540" t="s">
        <v>629</v>
      </c>
      <c r="M9" s="304" t="s">
        <v>630</v>
      </c>
      <c r="O9" s="420"/>
    </row>
    <row r="10" spans="1:20" s="17" customFormat="1">
      <c r="A10" s="360"/>
      <c r="B10" s="131"/>
      <c r="O10" s="420"/>
    </row>
    <row r="11" spans="1:20">
      <c r="A11" s="360"/>
      <c r="B11" s="138"/>
      <c r="C11" s="128"/>
      <c r="D11" s="128"/>
      <c r="E11" s="128"/>
      <c r="F11" s="128"/>
      <c r="G11" s="128"/>
      <c r="H11" s="129"/>
      <c r="I11" s="128"/>
      <c r="J11" s="129"/>
      <c r="K11" s="129"/>
      <c r="L11" s="129"/>
      <c r="M11" s="128"/>
      <c r="O11" s="419"/>
    </row>
    <row r="12" spans="1:20">
      <c r="A12" s="360" t="s">
        <v>332</v>
      </c>
      <c r="B12" s="127" t="s">
        <v>101</v>
      </c>
      <c r="C12" s="515"/>
      <c r="D12" s="514"/>
      <c r="E12" s="514"/>
      <c r="F12" s="514"/>
      <c r="G12" s="514"/>
      <c r="H12" s="514"/>
      <c r="I12" s="514"/>
      <c r="J12" s="514"/>
      <c r="K12" s="514"/>
      <c r="L12" s="514"/>
      <c r="M12" s="514"/>
      <c r="O12" s="421"/>
    </row>
    <row r="13" spans="1:20">
      <c r="A13" s="360" t="s">
        <v>199</v>
      </c>
      <c r="B13" s="127" t="s">
        <v>100</v>
      </c>
      <c r="C13" s="515"/>
      <c r="D13" s="514"/>
      <c r="E13" s="514"/>
      <c r="F13" s="514"/>
      <c r="G13" s="514"/>
      <c r="H13" s="514"/>
      <c r="I13" s="514"/>
      <c r="J13" s="514"/>
      <c r="K13" s="514"/>
      <c r="L13" s="514"/>
      <c r="M13" s="514"/>
      <c r="O13" s="421"/>
    </row>
    <row r="14" spans="1:20">
      <c r="A14" s="360" t="s">
        <v>333</v>
      </c>
      <c r="B14" s="127" t="s">
        <v>99</v>
      </c>
      <c r="C14" s="515"/>
      <c r="D14" s="514"/>
      <c r="E14" s="514"/>
      <c r="F14" s="514"/>
      <c r="G14" s="514"/>
      <c r="H14" s="514"/>
      <c r="I14" s="514"/>
      <c r="J14" s="514"/>
      <c r="K14" s="514"/>
      <c r="L14" s="514"/>
      <c r="M14" s="514"/>
      <c r="O14" s="421"/>
    </row>
    <row r="15" spans="1:20">
      <c r="A15" s="360" t="s">
        <v>331</v>
      </c>
      <c r="B15" s="127" t="s">
        <v>91</v>
      </c>
      <c r="C15" s="515"/>
      <c r="D15" s="514"/>
      <c r="E15" s="514"/>
      <c r="F15" s="514"/>
      <c r="G15" s="514"/>
      <c r="H15" s="514"/>
      <c r="I15" s="514"/>
      <c r="J15" s="514"/>
      <c r="K15" s="514"/>
      <c r="L15" s="514"/>
      <c r="M15" s="514"/>
      <c r="O15" s="421"/>
    </row>
    <row r="16" spans="1:20">
      <c r="A16" s="360" t="s">
        <v>166</v>
      </c>
      <c r="B16" s="127" t="s">
        <v>90</v>
      </c>
      <c r="C16" s="515"/>
      <c r="D16" s="514"/>
      <c r="E16" s="514"/>
      <c r="F16" s="514"/>
      <c r="G16" s="514"/>
      <c r="H16" s="514"/>
      <c r="I16" s="514"/>
      <c r="J16" s="514"/>
      <c r="K16" s="514"/>
      <c r="L16" s="514"/>
      <c r="M16" s="514"/>
      <c r="O16" s="421"/>
      <c r="T16" s="665"/>
    </row>
    <row r="17" spans="1:22">
      <c r="A17" s="360" t="s">
        <v>167</v>
      </c>
      <c r="B17" s="127" t="s">
        <v>111</v>
      </c>
      <c r="C17" s="515"/>
      <c r="D17" s="514"/>
      <c r="E17" s="514"/>
      <c r="F17" s="514"/>
      <c r="G17" s="514"/>
      <c r="H17" s="514"/>
      <c r="I17" s="514"/>
      <c r="J17" s="514"/>
      <c r="K17" s="514"/>
      <c r="L17" s="514"/>
      <c r="M17" s="514"/>
      <c r="O17" s="421"/>
    </row>
    <row r="18" spans="1:22">
      <c r="A18" s="360" t="s">
        <v>170</v>
      </c>
      <c r="B18" s="127" t="s">
        <v>98</v>
      </c>
      <c r="C18" s="515"/>
      <c r="D18" s="514"/>
      <c r="E18" s="514"/>
      <c r="F18" s="514"/>
      <c r="G18" s="514"/>
      <c r="H18" s="514"/>
      <c r="I18" s="514"/>
      <c r="J18" s="514"/>
      <c r="K18" s="514"/>
      <c r="L18" s="514"/>
      <c r="M18" s="514"/>
      <c r="O18" s="421"/>
      <c r="V18" s="665"/>
    </row>
    <row r="19" spans="1:22">
      <c r="A19" s="360" t="s">
        <v>172</v>
      </c>
      <c r="B19" s="127" t="s">
        <v>97</v>
      </c>
      <c r="C19" s="515">
        <v>413524.17000000004</v>
      </c>
      <c r="D19" s="514">
        <v>0</v>
      </c>
      <c r="E19" s="514">
        <v>0</v>
      </c>
      <c r="F19" s="514">
        <v>32998.21</v>
      </c>
      <c r="G19" s="514">
        <v>0</v>
      </c>
      <c r="H19" s="514">
        <v>0</v>
      </c>
      <c r="I19" s="514">
        <v>0</v>
      </c>
      <c r="J19" s="514">
        <v>0</v>
      </c>
      <c r="K19" s="514">
        <v>0</v>
      </c>
      <c r="L19" s="514">
        <v>0</v>
      </c>
      <c r="M19" s="514">
        <v>159036.6</v>
      </c>
      <c r="O19" s="421"/>
    </row>
    <row r="20" spans="1:22">
      <c r="A20" s="360" t="s">
        <v>175</v>
      </c>
      <c r="B20" s="127" t="s">
        <v>96</v>
      </c>
      <c r="C20" s="515">
        <v>655171.92000000016</v>
      </c>
      <c r="D20" s="514">
        <v>0</v>
      </c>
      <c r="E20" s="514">
        <v>0</v>
      </c>
      <c r="F20" s="514">
        <v>233878.1</v>
      </c>
      <c r="G20" s="514">
        <v>0</v>
      </c>
      <c r="H20" s="514">
        <v>0</v>
      </c>
      <c r="I20" s="514">
        <v>0</v>
      </c>
      <c r="J20" s="514">
        <v>0</v>
      </c>
      <c r="K20" s="514">
        <v>0</v>
      </c>
      <c r="L20" s="514">
        <v>0</v>
      </c>
      <c r="M20" s="514">
        <v>159644.37</v>
      </c>
      <c r="O20" s="421"/>
    </row>
    <row r="21" spans="1:22">
      <c r="A21" s="360" t="s">
        <v>178</v>
      </c>
      <c r="B21" s="127" t="s">
        <v>102</v>
      </c>
      <c r="C21" s="515">
        <v>1027230.89</v>
      </c>
      <c r="D21" s="514">
        <v>0</v>
      </c>
      <c r="E21" s="514">
        <v>0</v>
      </c>
      <c r="F21" s="514">
        <v>142548.94999999998</v>
      </c>
      <c r="G21" s="514">
        <v>0</v>
      </c>
      <c r="H21" s="514">
        <v>0</v>
      </c>
      <c r="I21" s="514">
        <v>0</v>
      </c>
      <c r="J21" s="514">
        <v>0</v>
      </c>
      <c r="K21" s="514">
        <v>0</v>
      </c>
      <c r="L21" s="514">
        <v>0</v>
      </c>
      <c r="M21" s="514">
        <v>160516.12</v>
      </c>
      <c r="O21" s="421"/>
    </row>
    <row r="22" spans="1:22">
      <c r="A22" s="360" t="s">
        <v>179</v>
      </c>
      <c r="B22" s="127" t="s">
        <v>95</v>
      </c>
      <c r="C22" s="515">
        <v>286283.37</v>
      </c>
      <c r="D22" s="514">
        <v>0</v>
      </c>
      <c r="E22" s="514">
        <v>0</v>
      </c>
      <c r="F22" s="514">
        <v>243487.19999999998</v>
      </c>
      <c r="G22" s="514">
        <v>0</v>
      </c>
      <c r="H22" s="514">
        <v>0</v>
      </c>
      <c r="I22" s="514">
        <v>0</v>
      </c>
      <c r="J22" s="514">
        <v>0</v>
      </c>
      <c r="K22" s="514">
        <v>0</v>
      </c>
      <c r="L22" s="514">
        <v>0</v>
      </c>
      <c r="M22" s="514">
        <v>160950.49</v>
      </c>
      <c r="O22" s="421"/>
    </row>
    <row r="23" spans="1:22">
      <c r="A23" s="360" t="s">
        <v>181</v>
      </c>
      <c r="B23" s="127" t="s">
        <v>94</v>
      </c>
      <c r="C23" s="515">
        <v>34650.43</v>
      </c>
      <c r="D23" s="514">
        <v>0</v>
      </c>
      <c r="E23" s="514">
        <v>0</v>
      </c>
      <c r="F23" s="514">
        <v>2556613.62</v>
      </c>
      <c r="G23" s="514">
        <v>0</v>
      </c>
      <c r="H23" s="514">
        <v>0</v>
      </c>
      <c r="I23" s="514">
        <v>0</v>
      </c>
      <c r="J23" s="514">
        <v>0</v>
      </c>
      <c r="K23" s="514">
        <v>0</v>
      </c>
      <c r="L23" s="514">
        <v>0</v>
      </c>
      <c r="M23" s="514">
        <v>161082.32</v>
      </c>
      <c r="O23" s="421"/>
    </row>
    <row r="24" spans="1:22">
      <c r="A24" s="360" t="s">
        <v>183</v>
      </c>
      <c r="B24" s="130" t="s">
        <v>19</v>
      </c>
      <c r="C24" s="134">
        <f>SUM(C12:C23)</f>
        <v>2416860.7800000007</v>
      </c>
      <c r="D24" s="134">
        <f t="shared" ref="D24:L24" si="0">SUM(D12:D23)</f>
        <v>0</v>
      </c>
      <c r="E24" s="134">
        <f t="shared" si="0"/>
        <v>0</v>
      </c>
      <c r="F24" s="134">
        <f>SUM(F12:F23)</f>
        <v>3209526.08</v>
      </c>
      <c r="G24" s="134">
        <f t="shared" si="0"/>
        <v>0</v>
      </c>
      <c r="H24" s="134">
        <f t="shared" si="0"/>
        <v>0</v>
      </c>
      <c r="I24" s="134">
        <f t="shared" si="0"/>
        <v>0</v>
      </c>
      <c r="J24" s="134">
        <f t="shared" si="0"/>
        <v>0</v>
      </c>
      <c r="K24" s="134">
        <f t="shared" si="0"/>
        <v>0</v>
      </c>
      <c r="L24" s="134">
        <f t="shared" si="0"/>
        <v>0</v>
      </c>
      <c r="M24" s="134">
        <f>SUM(M12:M23)</f>
        <v>801229.89999999991</v>
      </c>
      <c r="O24" s="422"/>
      <c r="Q24" s="665"/>
    </row>
    <row r="25" spans="1:22">
      <c r="A25" s="360"/>
      <c r="B25" s="127"/>
      <c r="C25" s="676"/>
      <c r="D25" s="127"/>
      <c r="E25" s="127"/>
      <c r="F25" s="676"/>
      <c r="G25" s="127"/>
      <c r="H25" s="127"/>
      <c r="I25" s="127"/>
      <c r="J25" s="127"/>
      <c r="N25" s="127"/>
      <c r="O25" s="423"/>
    </row>
    <row r="26" spans="1:22">
      <c r="A26" s="360"/>
      <c r="B26" s="127"/>
      <c r="C26" s="127"/>
      <c r="D26" s="127"/>
      <c r="E26" s="127"/>
      <c r="F26" s="127"/>
      <c r="G26" s="127"/>
      <c r="H26" s="127"/>
      <c r="I26" s="127"/>
      <c r="J26" s="127"/>
      <c r="N26" s="127"/>
      <c r="O26" s="423"/>
    </row>
    <row r="27" spans="1:22" ht="38.25">
      <c r="A27" s="360"/>
      <c r="C27" s="135" t="s">
        <v>410</v>
      </c>
      <c r="D27" s="137" t="s">
        <v>347</v>
      </c>
      <c r="E27" s="135" t="s">
        <v>411</v>
      </c>
      <c r="F27" s="137" t="s">
        <v>327</v>
      </c>
      <c r="G27" s="136" t="s">
        <v>412</v>
      </c>
      <c r="H27" s="135" t="s">
        <v>328</v>
      </c>
      <c r="I27" s="135" t="s">
        <v>413</v>
      </c>
      <c r="J27" s="135" t="s">
        <v>329</v>
      </c>
      <c r="K27" s="135" t="s">
        <v>213</v>
      </c>
      <c r="L27" s="135" t="s">
        <v>212</v>
      </c>
      <c r="M27" s="135" t="s">
        <v>417</v>
      </c>
      <c r="N27" s="127"/>
      <c r="O27" s="424"/>
    </row>
    <row r="28" spans="1:22" s="511" customFormat="1">
      <c r="A28" s="360"/>
      <c r="C28" s="128" t="s">
        <v>241</v>
      </c>
      <c r="D28" s="356" t="s">
        <v>242</v>
      </c>
      <c r="E28" s="356" t="s">
        <v>243</v>
      </c>
      <c r="F28" s="357" t="s">
        <v>244</v>
      </c>
      <c r="G28" s="357" t="s">
        <v>246</v>
      </c>
      <c r="H28" s="357" t="s">
        <v>245</v>
      </c>
      <c r="I28" s="357" t="s">
        <v>247</v>
      </c>
      <c r="J28" s="358" t="s">
        <v>248</v>
      </c>
      <c r="K28" s="358" t="s">
        <v>249</v>
      </c>
      <c r="L28" s="304" t="s">
        <v>344</v>
      </c>
      <c r="M28" s="304" t="s">
        <v>348</v>
      </c>
      <c r="N28" s="127"/>
      <c r="O28" s="424"/>
    </row>
    <row r="29" spans="1:22">
      <c r="A29" s="360"/>
      <c r="B29" s="140" t="s">
        <v>446</v>
      </c>
      <c r="C29" s="128">
        <v>17</v>
      </c>
      <c r="D29" s="360">
        <v>19</v>
      </c>
      <c r="E29" s="129">
        <v>23</v>
      </c>
      <c r="F29" s="129">
        <v>24</v>
      </c>
      <c r="G29" s="129">
        <v>26</v>
      </c>
      <c r="H29" s="129">
        <v>27</v>
      </c>
      <c r="I29" s="129">
        <v>28</v>
      </c>
      <c r="J29" s="129">
        <v>29</v>
      </c>
      <c r="K29" s="361">
        <v>37</v>
      </c>
      <c r="L29" s="129">
        <v>38</v>
      </c>
      <c r="M29" s="129">
        <v>39</v>
      </c>
      <c r="N29" s="127"/>
      <c r="O29" s="424"/>
    </row>
    <row r="30" spans="1:22" s="511" customFormat="1" ht="25.5">
      <c r="A30" s="360"/>
      <c r="B30" s="131" t="s">
        <v>621</v>
      </c>
      <c r="C30" s="540" t="s">
        <v>634</v>
      </c>
      <c r="D30" s="304" t="s">
        <v>631</v>
      </c>
      <c r="E30" s="304" t="s">
        <v>677</v>
      </c>
      <c r="F30" s="304" t="str">
        <f>+E30</f>
        <v>263.i</v>
      </c>
      <c r="G30" s="304" t="str">
        <f>+F30</f>
        <v>263.i</v>
      </c>
      <c r="H30" s="304" t="str">
        <f>+G30</f>
        <v>263.i</v>
      </c>
      <c r="I30" s="304" t="str">
        <f>+H30</f>
        <v>263.i</v>
      </c>
      <c r="J30" s="304" t="str">
        <f>+I30</f>
        <v>263.i</v>
      </c>
      <c r="K30" s="304" t="s">
        <v>632</v>
      </c>
      <c r="L30" s="304" t="s">
        <v>320</v>
      </c>
      <c r="M30" s="304" t="s">
        <v>633</v>
      </c>
      <c r="N30" s="127"/>
      <c r="O30" s="424"/>
    </row>
    <row r="31" spans="1:22" s="17" customFormat="1">
      <c r="A31" s="360"/>
      <c r="B31" s="131"/>
      <c r="N31" s="304"/>
    </row>
    <row r="32" spans="1:22">
      <c r="A32" s="360"/>
      <c r="C32" s="128"/>
      <c r="E32" s="128"/>
      <c r="F32" s="128"/>
      <c r="G32" s="128"/>
      <c r="H32" s="128"/>
      <c r="I32" s="128"/>
      <c r="J32" s="128"/>
      <c r="K32" s="128"/>
      <c r="L32" s="128"/>
      <c r="M32" s="128"/>
      <c r="N32" s="127"/>
    </row>
    <row r="33" spans="1:15">
      <c r="A33" s="360" t="s">
        <v>186</v>
      </c>
      <c r="B33" s="127" t="s">
        <v>101</v>
      </c>
      <c r="C33" s="515"/>
      <c r="D33" s="359"/>
      <c r="E33" s="359"/>
      <c r="F33" s="359"/>
      <c r="G33" s="514"/>
      <c r="H33" s="359"/>
      <c r="I33" s="359"/>
      <c r="J33" s="359"/>
      <c r="K33" s="359"/>
      <c r="L33" s="359"/>
      <c r="M33" s="733"/>
      <c r="N33" s="127"/>
    </row>
    <row r="34" spans="1:15">
      <c r="A34" s="360" t="s">
        <v>214</v>
      </c>
      <c r="B34" s="127" t="s">
        <v>100</v>
      </c>
      <c r="C34" s="515"/>
      <c r="D34" s="359"/>
      <c r="E34" s="359"/>
      <c r="F34" s="359"/>
      <c r="G34" s="514"/>
      <c r="H34" s="359"/>
      <c r="I34" s="359"/>
      <c r="J34" s="359"/>
      <c r="K34" s="359"/>
      <c r="L34" s="359"/>
      <c r="M34" s="733"/>
      <c r="N34" s="127"/>
    </row>
    <row r="35" spans="1:15">
      <c r="A35" s="360" t="s">
        <v>215</v>
      </c>
      <c r="B35" s="127" t="s">
        <v>99</v>
      </c>
      <c r="C35" s="515"/>
      <c r="D35" s="359"/>
      <c r="E35" s="359"/>
      <c r="F35" s="359"/>
      <c r="G35" s="514"/>
      <c r="H35" s="359"/>
      <c r="I35" s="359"/>
      <c r="J35" s="359"/>
      <c r="K35" s="359"/>
      <c r="L35" s="359"/>
      <c r="M35" s="733"/>
      <c r="N35" s="127"/>
    </row>
    <row r="36" spans="1:15">
      <c r="A36" s="360" t="s">
        <v>334</v>
      </c>
      <c r="B36" s="127" t="s">
        <v>91</v>
      </c>
      <c r="C36" s="515"/>
      <c r="D36" s="359"/>
      <c r="E36" s="359"/>
      <c r="F36" s="359"/>
      <c r="G36" s="514"/>
      <c r="H36" s="359"/>
      <c r="I36" s="359"/>
      <c r="J36" s="359"/>
      <c r="K36" s="359"/>
      <c r="L36" s="359"/>
      <c r="M36" s="733"/>
      <c r="N36" s="127"/>
    </row>
    <row r="37" spans="1:15">
      <c r="A37" s="360" t="s">
        <v>335</v>
      </c>
      <c r="B37" s="127" t="s">
        <v>90</v>
      </c>
      <c r="C37" s="515"/>
      <c r="D37" s="359"/>
      <c r="E37" s="359"/>
      <c r="F37" s="359"/>
      <c r="G37" s="514"/>
      <c r="H37" s="359"/>
      <c r="I37" s="359"/>
      <c r="J37" s="359"/>
      <c r="K37" s="359"/>
      <c r="L37" s="359"/>
      <c r="M37" s="733"/>
      <c r="N37" s="127"/>
    </row>
    <row r="38" spans="1:15">
      <c r="A38" s="360" t="s">
        <v>336</v>
      </c>
      <c r="B38" s="127" t="s">
        <v>111</v>
      </c>
      <c r="C38" s="515"/>
      <c r="D38" s="359"/>
      <c r="E38" s="359"/>
      <c r="F38" s="359"/>
      <c r="G38" s="514"/>
      <c r="H38" s="359"/>
      <c r="I38" s="359"/>
      <c r="J38" s="359"/>
      <c r="K38" s="359"/>
      <c r="L38" s="359"/>
      <c r="M38" s="733"/>
      <c r="N38" s="127"/>
    </row>
    <row r="39" spans="1:15">
      <c r="A39" s="360" t="s">
        <v>337</v>
      </c>
      <c r="B39" s="127" t="s">
        <v>98</v>
      </c>
      <c r="C39" s="515"/>
      <c r="D39" s="359"/>
      <c r="E39" s="359"/>
      <c r="F39" s="514"/>
      <c r="G39" s="514"/>
      <c r="H39" s="359"/>
      <c r="I39" s="359"/>
      <c r="J39" s="359"/>
      <c r="K39" s="359"/>
      <c r="L39" s="359"/>
      <c r="M39" s="733"/>
      <c r="N39" s="127"/>
    </row>
    <row r="40" spans="1:15">
      <c r="A40" s="360" t="s">
        <v>338</v>
      </c>
      <c r="B40" s="127" t="s">
        <v>97</v>
      </c>
      <c r="C40" s="515">
        <v>9.86</v>
      </c>
      <c r="D40" s="359">
        <v>0</v>
      </c>
      <c r="E40" s="359">
        <v>0</v>
      </c>
      <c r="F40" s="514">
        <v>0</v>
      </c>
      <c r="G40" s="514">
        <v>0</v>
      </c>
      <c r="H40" s="359">
        <v>0</v>
      </c>
      <c r="I40" s="359">
        <v>0</v>
      </c>
      <c r="J40" s="359">
        <v>0</v>
      </c>
      <c r="K40" s="359">
        <v>0</v>
      </c>
      <c r="L40" s="359">
        <v>0</v>
      </c>
      <c r="M40" s="733">
        <v>285.29109583333332</v>
      </c>
      <c r="N40" s="127"/>
    </row>
    <row r="41" spans="1:15">
      <c r="A41" s="360" t="s">
        <v>339</v>
      </c>
      <c r="B41" s="127" t="s">
        <v>96</v>
      </c>
      <c r="C41" s="515">
        <v>9.86</v>
      </c>
      <c r="D41" s="359">
        <v>0</v>
      </c>
      <c r="E41" s="359">
        <v>0</v>
      </c>
      <c r="F41" s="514">
        <v>0</v>
      </c>
      <c r="G41" s="514">
        <v>0</v>
      </c>
      <c r="H41" s="359">
        <v>0</v>
      </c>
      <c r="I41" s="359">
        <v>0</v>
      </c>
      <c r="J41" s="359">
        <v>0</v>
      </c>
      <c r="K41" s="359">
        <v>0</v>
      </c>
      <c r="L41" s="359">
        <v>0</v>
      </c>
      <c r="M41" s="733">
        <v>285.29109583333332</v>
      </c>
      <c r="N41" s="127"/>
    </row>
    <row r="42" spans="1:15">
      <c r="A42" s="360" t="s">
        <v>340</v>
      </c>
      <c r="B42" s="127" t="s">
        <v>102</v>
      </c>
      <c r="C42" s="515">
        <v>9.86</v>
      </c>
      <c r="D42" s="359">
        <v>0</v>
      </c>
      <c r="E42" s="359">
        <v>0</v>
      </c>
      <c r="F42" s="514">
        <v>0</v>
      </c>
      <c r="G42" s="514">
        <v>0</v>
      </c>
      <c r="H42" s="359">
        <v>0</v>
      </c>
      <c r="I42" s="359">
        <v>0</v>
      </c>
      <c r="J42" s="359">
        <v>0</v>
      </c>
      <c r="K42" s="359">
        <v>0</v>
      </c>
      <c r="L42" s="359">
        <v>0</v>
      </c>
      <c r="M42" s="733">
        <v>285.29109583333332</v>
      </c>
      <c r="N42" s="127"/>
    </row>
    <row r="43" spans="1:15">
      <c r="A43" s="360" t="s">
        <v>341</v>
      </c>
      <c r="B43" s="127" t="s">
        <v>95</v>
      </c>
      <c r="C43" s="515">
        <v>9.86</v>
      </c>
      <c r="D43" s="359">
        <v>0</v>
      </c>
      <c r="E43" s="359">
        <v>0</v>
      </c>
      <c r="F43" s="514">
        <v>0</v>
      </c>
      <c r="G43" s="514">
        <v>0</v>
      </c>
      <c r="H43" s="359">
        <v>0</v>
      </c>
      <c r="I43" s="359">
        <v>0</v>
      </c>
      <c r="J43" s="359">
        <v>0</v>
      </c>
      <c r="K43" s="359">
        <v>0</v>
      </c>
      <c r="L43" s="359">
        <v>0</v>
      </c>
      <c r="M43" s="733">
        <v>285.29109583333332</v>
      </c>
      <c r="N43" s="127"/>
    </row>
    <row r="44" spans="1:15">
      <c r="A44" s="360" t="s">
        <v>342</v>
      </c>
      <c r="B44" s="127" t="s">
        <v>94</v>
      </c>
      <c r="C44" s="515">
        <v>9.86</v>
      </c>
      <c r="D44" s="359">
        <v>0</v>
      </c>
      <c r="E44" s="359">
        <v>0</v>
      </c>
      <c r="F44" s="514">
        <v>0</v>
      </c>
      <c r="G44" s="514">
        <v>0</v>
      </c>
      <c r="H44" s="359">
        <v>0</v>
      </c>
      <c r="I44" s="359">
        <v>0</v>
      </c>
      <c r="J44" s="359">
        <v>0</v>
      </c>
      <c r="K44" s="359">
        <v>0</v>
      </c>
      <c r="L44" s="359">
        <v>0</v>
      </c>
      <c r="M44" s="733">
        <v>285.29109583333332</v>
      </c>
      <c r="N44" s="127"/>
    </row>
    <row r="45" spans="1:15">
      <c r="A45" s="360" t="s">
        <v>343</v>
      </c>
      <c r="B45" s="130" t="s">
        <v>19</v>
      </c>
      <c r="C45" s="134">
        <f t="shared" ref="C45:M45" si="1">SUM(C33:C44)</f>
        <v>49.3</v>
      </c>
      <c r="D45" s="134">
        <f t="shared" si="1"/>
        <v>0</v>
      </c>
      <c r="E45" s="134">
        <f t="shared" si="1"/>
        <v>0</v>
      </c>
      <c r="F45" s="134">
        <f t="shared" si="1"/>
        <v>0</v>
      </c>
      <c r="G45" s="134">
        <f>SUM(G33:G44)</f>
        <v>0</v>
      </c>
      <c r="H45" s="134">
        <f t="shared" si="1"/>
        <v>0</v>
      </c>
      <c r="I45" s="134">
        <f t="shared" si="1"/>
        <v>0</v>
      </c>
      <c r="J45" s="134">
        <f t="shared" si="1"/>
        <v>0</v>
      </c>
      <c r="K45" s="134">
        <f t="shared" si="1"/>
        <v>0</v>
      </c>
      <c r="L45" s="134">
        <f t="shared" si="1"/>
        <v>0</v>
      </c>
      <c r="M45" s="134">
        <f t="shared" si="1"/>
        <v>1426.4554791666665</v>
      </c>
      <c r="N45" s="127"/>
    </row>
    <row r="46" spans="1:15">
      <c r="B46" s="127"/>
      <c r="C46" s="127"/>
      <c r="D46" s="127"/>
      <c r="E46" s="127"/>
      <c r="F46" s="127"/>
      <c r="G46" s="128" t="s">
        <v>234</v>
      </c>
      <c r="H46" s="127"/>
      <c r="I46" s="127"/>
      <c r="J46" s="127"/>
      <c r="M46" s="306" t="s">
        <v>188</v>
      </c>
      <c r="N46" s="127"/>
      <c r="O46" s="139"/>
    </row>
    <row r="47" spans="1:15" s="561" customFormat="1">
      <c r="A47" s="124"/>
      <c r="B47" s="127"/>
      <c r="C47" s="127"/>
      <c r="D47" s="127"/>
      <c r="E47" s="127"/>
      <c r="F47" s="127"/>
      <c r="G47" s="128" t="s">
        <v>620</v>
      </c>
      <c r="H47" s="127"/>
      <c r="I47" s="127"/>
      <c r="J47" s="127"/>
      <c r="N47" s="127"/>
      <c r="O47" s="139"/>
    </row>
    <row r="48" spans="1:15" s="561" customFormat="1">
      <c r="A48" s="124"/>
      <c r="B48" s="127"/>
      <c r="C48" s="127"/>
      <c r="D48" s="127"/>
      <c r="E48" s="127"/>
      <c r="F48" s="127"/>
      <c r="G48" s="651" t="str">
        <f>'Attachment H'!$D$5</f>
        <v>NextEra Energy Transmission MidAtlantic, Inc.</v>
      </c>
      <c r="H48" s="127"/>
      <c r="I48" s="127"/>
      <c r="J48" s="127"/>
      <c r="N48" s="127"/>
      <c r="O48" s="139"/>
    </row>
    <row r="49" spans="1:15" s="561" customFormat="1">
      <c r="A49" s="124"/>
      <c r="B49" s="127"/>
      <c r="C49" s="127"/>
      <c r="D49" s="127"/>
      <c r="E49" s="127"/>
      <c r="F49" s="127"/>
      <c r="G49" s="127"/>
      <c r="H49" s="127"/>
      <c r="I49" s="127"/>
      <c r="J49" s="127"/>
      <c r="N49" s="127"/>
      <c r="O49" s="139"/>
    </row>
    <row r="50" spans="1:15">
      <c r="B50" s="127"/>
      <c r="C50" s="127"/>
      <c r="D50" s="127"/>
      <c r="E50" s="127"/>
      <c r="F50" s="127"/>
      <c r="G50" s="127"/>
      <c r="H50" s="127"/>
      <c r="I50" s="127"/>
      <c r="J50" s="127"/>
      <c r="N50" s="127"/>
      <c r="O50" s="139"/>
    </row>
    <row r="51" spans="1:15" ht="129" customHeight="1">
      <c r="B51" s="541"/>
      <c r="C51" s="542" t="s">
        <v>0</v>
      </c>
      <c r="D51" s="543" t="s">
        <v>264</v>
      </c>
      <c r="E51" s="543" t="s">
        <v>422</v>
      </c>
      <c r="F51" s="544" t="s">
        <v>423</v>
      </c>
      <c r="G51" s="545" t="s">
        <v>223</v>
      </c>
      <c r="H51" s="127"/>
      <c r="I51" s="127"/>
      <c r="J51" s="127"/>
      <c r="K51" s="511"/>
      <c r="L51" s="511"/>
      <c r="M51" s="511"/>
      <c r="N51" s="127"/>
      <c r="O51" s="127"/>
    </row>
    <row r="52" spans="1:15">
      <c r="B52" s="511"/>
      <c r="C52" s="129" t="s">
        <v>241</v>
      </c>
      <c r="D52" s="378" t="s">
        <v>242</v>
      </c>
      <c r="E52" s="378" t="s">
        <v>243</v>
      </c>
      <c r="F52" s="379" t="s">
        <v>244</v>
      </c>
      <c r="G52" s="379" t="s">
        <v>246</v>
      </c>
      <c r="H52" s="127"/>
      <c r="I52" s="127"/>
      <c r="J52" s="127"/>
      <c r="K52" s="511"/>
      <c r="L52" s="511"/>
      <c r="M52" s="511"/>
      <c r="N52" s="127"/>
      <c r="O52" s="127"/>
    </row>
    <row r="53" spans="1:15" ht="25.5">
      <c r="B53" s="505" t="s">
        <v>500</v>
      </c>
      <c r="C53" s="129">
        <v>27</v>
      </c>
      <c r="D53" s="377" t="s">
        <v>424</v>
      </c>
      <c r="E53" s="129">
        <v>31</v>
      </c>
      <c r="F53" s="129">
        <v>32</v>
      </c>
      <c r="G53" s="361" t="s">
        <v>479</v>
      </c>
      <c r="H53" s="128"/>
      <c r="I53" s="128"/>
      <c r="J53" s="127"/>
      <c r="K53" s="511"/>
      <c r="L53" s="511"/>
      <c r="M53" s="511"/>
    </row>
    <row r="54" spans="1:15" ht="25.5">
      <c r="B54" s="131"/>
      <c r="C54" s="540" t="s">
        <v>635</v>
      </c>
      <c r="D54" s="304" t="s">
        <v>636</v>
      </c>
      <c r="E54" s="12" t="s">
        <v>637</v>
      </c>
      <c r="F54" s="511" t="str">
        <f>+E54</f>
        <v>Portion of Account 456.1</v>
      </c>
      <c r="G54" s="511"/>
      <c r="H54" s="128"/>
      <c r="I54" s="511"/>
      <c r="J54" s="511"/>
      <c r="K54" s="511"/>
      <c r="L54" s="128"/>
      <c r="M54" s="128"/>
    </row>
    <row r="55" spans="1:15">
      <c r="B55" s="511"/>
      <c r="C55" s="128"/>
      <c r="D55" s="511"/>
      <c r="E55" s="128"/>
      <c r="F55" s="128"/>
      <c r="G55" s="128"/>
      <c r="H55" s="128"/>
      <c r="I55" s="36"/>
      <c r="J55" s="511"/>
      <c r="K55" s="511"/>
      <c r="L55" s="128"/>
      <c r="M55" s="128"/>
    </row>
    <row r="56" spans="1:15">
      <c r="A56" s="376">
        <f>+A45+1</f>
        <v>27</v>
      </c>
      <c r="B56" s="127" t="s">
        <v>101</v>
      </c>
      <c r="C56" s="359">
        <v>0</v>
      </c>
      <c r="D56" s="359">
        <v>0</v>
      </c>
      <c r="E56" s="359"/>
      <c r="F56" s="359">
        <v>0</v>
      </c>
      <c r="G56" s="359">
        <v>0</v>
      </c>
      <c r="H56" s="127"/>
      <c r="I56" s="36"/>
      <c r="J56" s="511"/>
      <c r="K56" s="511"/>
      <c r="L56" s="127"/>
      <c r="M56" s="127"/>
    </row>
    <row r="57" spans="1:15">
      <c r="A57" s="376">
        <f t="shared" ref="A57:A88" si="2">+A56+1</f>
        <v>28</v>
      </c>
      <c r="B57" s="127" t="s">
        <v>100</v>
      </c>
      <c r="C57" s="359">
        <v>0</v>
      </c>
      <c r="D57" s="359">
        <v>0</v>
      </c>
      <c r="E57" s="359"/>
      <c r="F57" s="359">
        <v>0</v>
      </c>
      <c r="G57" s="359">
        <v>0</v>
      </c>
      <c r="H57" s="127"/>
      <c r="I57" s="511"/>
      <c r="J57" s="511"/>
      <c r="K57" s="511"/>
      <c r="L57" s="127"/>
      <c r="M57" s="127"/>
    </row>
    <row r="58" spans="1:15">
      <c r="A58" s="376">
        <f t="shared" si="2"/>
        <v>29</v>
      </c>
      <c r="B58" s="127" t="s">
        <v>99</v>
      </c>
      <c r="C58" s="359">
        <v>0</v>
      </c>
      <c r="D58" s="359">
        <v>0</v>
      </c>
      <c r="E58" s="359"/>
      <c r="F58" s="359">
        <v>0</v>
      </c>
      <c r="G58" s="359">
        <v>0</v>
      </c>
      <c r="H58" s="127"/>
      <c r="I58" s="36"/>
      <c r="J58" s="511"/>
      <c r="K58" s="511"/>
      <c r="L58" s="127"/>
      <c r="M58" s="127"/>
    </row>
    <row r="59" spans="1:15">
      <c r="A59" s="376">
        <f t="shared" si="2"/>
        <v>30</v>
      </c>
      <c r="B59" s="127" t="s">
        <v>91</v>
      </c>
      <c r="C59" s="359">
        <v>0</v>
      </c>
      <c r="D59" s="359">
        <v>0</v>
      </c>
      <c r="E59" s="359"/>
      <c r="F59" s="359">
        <v>0</v>
      </c>
      <c r="G59" s="359">
        <v>0</v>
      </c>
      <c r="H59" s="127"/>
      <c r="I59" s="28"/>
      <c r="J59" s="511"/>
      <c r="K59" s="511"/>
      <c r="L59" s="127"/>
      <c r="M59" s="127"/>
    </row>
    <row r="60" spans="1:15">
      <c r="A60" s="376">
        <f t="shared" si="2"/>
        <v>31</v>
      </c>
      <c r="B60" s="127" t="s">
        <v>90</v>
      </c>
      <c r="C60" s="359">
        <v>0</v>
      </c>
      <c r="D60" s="359">
        <v>0</v>
      </c>
      <c r="E60" s="359"/>
      <c r="F60" s="359">
        <v>0</v>
      </c>
      <c r="G60" s="359">
        <v>0</v>
      </c>
      <c r="H60" s="127"/>
      <c r="I60" s="511"/>
      <c r="J60" s="511"/>
      <c r="K60" s="511"/>
      <c r="L60" s="127"/>
      <c r="M60" s="127"/>
    </row>
    <row r="61" spans="1:15">
      <c r="A61" s="376">
        <f t="shared" si="2"/>
        <v>32</v>
      </c>
      <c r="B61" s="127" t="s">
        <v>111</v>
      </c>
      <c r="C61" s="359">
        <v>0</v>
      </c>
      <c r="D61" s="359">
        <v>0</v>
      </c>
      <c r="E61" s="359"/>
      <c r="F61" s="359">
        <v>0</v>
      </c>
      <c r="G61" s="359">
        <v>0</v>
      </c>
      <c r="H61" s="127"/>
      <c r="I61" s="511"/>
      <c r="J61" s="511"/>
      <c r="K61" s="511"/>
      <c r="L61" s="127"/>
      <c r="M61" s="127"/>
    </row>
    <row r="62" spans="1:15">
      <c r="A62" s="376">
        <f t="shared" si="2"/>
        <v>33</v>
      </c>
      <c r="B62" s="127" t="s">
        <v>98</v>
      </c>
      <c r="C62" s="359">
        <v>0</v>
      </c>
      <c r="D62" s="359">
        <v>0</v>
      </c>
      <c r="E62" s="359"/>
      <c r="F62" s="359">
        <v>0</v>
      </c>
      <c r="G62" s="359">
        <v>0</v>
      </c>
      <c r="H62" s="127"/>
      <c r="I62" s="511"/>
      <c r="J62" s="511"/>
      <c r="K62" s="511"/>
      <c r="L62" s="127"/>
      <c r="M62" s="127"/>
    </row>
    <row r="63" spans="1:15">
      <c r="A63" s="376">
        <f t="shared" si="2"/>
        <v>34</v>
      </c>
      <c r="B63" s="127" t="s">
        <v>97</v>
      </c>
      <c r="C63" s="359">
        <v>0</v>
      </c>
      <c r="D63" s="359">
        <v>0</v>
      </c>
      <c r="E63" s="359">
        <v>18638.82</v>
      </c>
      <c r="F63" s="359">
        <v>0</v>
      </c>
      <c r="G63" s="359">
        <v>0</v>
      </c>
      <c r="H63" s="127"/>
      <c r="I63" s="511"/>
      <c r="J63" s="511"/>
      <c r="K63" s="511"/>
      <c r="L63" s="127"/>
      <c r="M63" s="127"/>
    </row>
    <row r="64" spans="1:15">
      <c r="A64" s="376">
        <f t="shared" si="2"/>
        <v>35</v>
      </c>
      <c r="B64" s="127" t="s">
        <v>96</v>
      </c>
      <c r="C64" s="359">
        <v>0</v>
      </c>
      <c r="D64" s="359">
        <v>0</v>
      </c>
      <c r="E64" s="359">
        <v>16670.060000000001</v>
      </c>
      <c r="F64" s="359">
        <v>0</v>
      </c>
      <c r="G64" s="359">
        <v>0</v>
      </c>
      <c r="H64" s="127"/>
      <c r="I64" s="511"/>
      <c r="J64" s="511"/>
      <c r="K64" s="511"/>
      <c r="L64" s="127"/>
      <c r="M64" s="127"/>
    </row>
    <row r="65" spans="1:15">
      <c r="A65" s="376">
        <f t="shared" si="2"/>
        <v>36</v>
      </c>
      <c r="B65" s="127" t="s">
        <v>102</v>
      </c>
      <c r="C65" s="359">
        <v>0</v>
      </c>
      <c r="D65" s="359">
        <v>0</v>
      </c>
      <c r="E65" s="359">
        <v>13432.39</v>
      </c>
      <c r="F65" s="359">
        <v>0</v>
      </c>
      <c r="G65" s="359">
        <v>0</v>
      </c>
      <c r="H65" s="127"/>
      <c r="I65" s="511"/>
      <c r="J65" s="511"/>
      <c r="K65" s="511"/>
      <c r="L65" s="127"/>
      <c r="M65" s="127"/>
    </row>
    <row r="66" spans="1:15">
      <c r="A66" s="376">
        <f t="shared" si="2"/>
        <v>37</v>
      </c>
      <c r="B66" s="127" t="s">
        <v>95</v>
      </c>
      <c r="C66" s="359">
        <v>0</v>
      </c>
      <c r="D66" s="359">
        <v>0</v>
      </c>
      <c r="E66" s="359">
        <v>15411.26</v>
      </c>
      <c r="F66" s="359">
        <v>0</v>
      </c>
      <c r="G66" s="359">
        <v>0</v>
      </c>
      <c r="H66" s="127"/>
      <c r="I66" s="511"/>
      <c r="J66" s="511"/>
      <c r="K66" s="511"/>
      <c r="L66" s="127"/>
      <c r="M66" s="127"/>
    </row>
    <row r="67" spans="1:15">
      <c r="A67" s="376">
        <f t="shared" si="2"/>
        <v>38</v>
      </c>
      <c r="B67" s="127" t="s">
        <v>94</v>
      </c>
      <c r="C67" s="359">
        <v>0</v>
      </c>
      <c r="D67" s="359">
        <v>0</v>
      </c>
      <c r="E67" s="359">
        <v>15839.98</v>
      </c>
      <c r="F67" s="359">
        <v>0</v>
      </c>
      <c r="G67" s="359">
        <v>0</v>
      </c>
      <c r="H67" s="127"/>
      <c r="I67" s="511"/>
      <c r="J67" s="511"/>
      <c r="K67" s="511"/>
      <c r="L67" s="127"/>
      <c r="M67" s="127"/>
      <c r="N67" s="127"/>
      <c r="O67" s="127"/>
    </row>
    <row r="68" spans="1:15">
      <c r="A68" s="376">
        <f t="shared" si="2"/>
        <v>39</v>
      </c>
      <c r="B68" s="130" t="s">
        <v>19</v>
      </c>
      <c r="C68" s="134">
        <f>SUM(C56:C67)</f>
        <v>0</v>
      </c>
      <c r="D68" s="134">
        <f>SUM(D56:D67)</f>
        <v>0</v>
      </c>
      <c r="E68" s="134">
        <f>SUM(E56:E67)</f>
        <v>79992.510000000009</v>
      </c>
      <c r="F68" s="134">
        <f>SUM(F56:F67)</f>
        <v>0</v>
      </c>
      <c r="G68" s="134">
        <f>SUM(G56:G67)</f>
        <v>0</v>
      </c>
      <c r="H68" s="127"/>
      <c r="I68" s="127"/>
      <c r="J68" s="127"/>
      <c r="K68" s="511"/>
      <c r="L68" s="511"/>
      <c r="M68" s="511"/>
      <c r="N68" s="127"/>
      <c r="O68" s="127"/>
    </row>
    <row r="69" spans="1:15">
      <c r="A69" s="376">
        <f t="shared" si="2"/>
        <v>40</v>
      </c>
      <c r="B69" s="127"/>
      <c r="C69" s="127"/>
      <c r="D69" s="127"/>
      <c r="E69" s="127"/>
      <c r="F69" s="127"/>
      <c r="G69" s="127"/>
      <c r="H69" s="127"/>
      <c r="I69" s="127"/>
      <c r="J69" s="127"/>
      <c r="K69" s="511"/>
      <c r="L69" s="511"/>
      <c r="M69" s="511"/>
      <c r="N69" s="127"/>
      <c r="O69" s="127"/>
    </row>
    <row r="70" spans="1:15">
      <c r="A70" s="376">
        <f t="shared" si="2"/>
        <v>41</v>
      </c>
      <c r="B70" s="28" t="s">
        <v>64</v>
      </c>
      <c r="C70" s="29"/>
      <c r="D70" s="511"/>
      <c r="E70" s="511"/>
      <c r="F70" s="29"/>
      <c r="G70" s="29"/>
      <c r="H70" s="29"/>
      <c r="I70" s="29"/>
      <c r="J70" s="37"/>
      <c r="K70" s="401"/>
      <c r="L70" s="37"/>
      <c r="M70" s="511"/>
      <c r="N70" s="127"/>
      <c r="O70" s="127"/>
    </row>
    <row r="71" spans="1:15" ht="24" customHeight="1">
      <c r="A71" s="376"/>
      <c r="B71" s="28" t="s">
        <v>638</v>
      </c>
      <c r="C71" s="29"/>
      <c r="D71" s="511"/>
      <c r="E71" s="511"/>
      <c r="F71" s="29"/>
      <c r="G71" s="29"/>
      <c r="H71" s="29"/>
      <c r="I71" s="29"/>
      <c r="J71" s="29"/>
      <c r="K71" s="402"/>
      <c r="L71" s="29"/>
      <c r="M71" s="511"/>
      <c r="N71" s="127"/>
      <c r="O71" s="127"/>
    </row>
    <row r="72" spans="1:15" ht="16.5" thickBot="1">
      <c r="A72" s="376"/>
      <c r="B72" s="28"/>
      <c r="C72" s="29"/>
      <c r="D72" s="403"/>
      <c r="E72" s="403"/>
      <c r="F72" s="403"/>
      <c r="G72" s="403"/>
      <c r="H72" s="403"/>
      <c r="I72" s="403"/>
      <c r="J72" s="404" t="s">
        <v>56</v>
      </c>
      <c r="K72" s="402"/>
      <c r="L72" s="29"/>
      <c r="M72" s="511"/>
      <c r="N72" s="133"/>
      <c r="O72" s="133"/>
    </row>
    <row r="73" spans="1:15" ht="15.75">
      <c r="A73" s="376">
        <f>+A70+1</f>
        <v>42</v>
      </c>
      <c r="B73" s="28"/>
      <c r="C73" s="29"/>
      <c r="D73" s="403" t="s">
        <v>838</v>
      </c>
      <c r="E73" s="403"/>
      <c r="F73" s="403"/>
      <c r="G73" s="403"/>
      <c r="H73" s="403"/>
      <c r="I73" s="403"/>
      <c r="J73" s="432">
        <v>2714551</v>
      </c>
      <c r="K73" s="511"/>
      <c r="L73" s="511"/>
      <c r="M73" s="511"/>
      <c r="N73" s="127"/>
      <c r="O73" s="127"/>
    </row>
    <row r="74" spans="1:15" ht="15.75">
      <c r="A74" s="376"/>
      <c r="B74" s="28"/>
      <c r="C74" s="29"/>
      <c r="D74" s="403"/>
      <c r="E74" s="403"/>
      <c r="F74" s="403"/>
      <c r="G74" s="403"/>
      <c r="H74" s="403"/>
      <c r="I74" s="403"/>
      <c r="J74" s="380"/>
      <c r="K74" s="511"/>
      <c r="L74" s="511"/>
      <c r="M74" s="511"/>
      <c r="N74" s="127"/>
      <c r="O74" s="127"/>
    </row>
    <row r="75" spans="1:15" ht="15.75">
      <c r="A75" s="376">
        <f>+A73+1</f>
        <v>43</v>
      </c>
      <c r="B75" s="28"/>
      <c r="C75" s="29"/>
      <c r="D75" s="403" t="s">
        <v>450</v>
      </c>
      <c r="E75" s="403"/>
      <c r="F75" s="403"/>
      <c r="G75" s="403"/>
      <c r="H75" s="403"/>
      <c r="I75" s="405"/>
      <c r="J75" s="432">
        <v>0</v>
      </c>
      <c r="K75" s="511"/>
      <c r="L75" s="511"/>
      <c r="M75" s="511"/>
      <c r="N75" s="127"/>
      <c r="O75" s="127"/>
    </row>
    <row r="76" spans="1:15" ht="15.75">
      <c r="A76" s="376"/>
      <c r="B76" s="28"/>
      <c r="C76" s="29"/>
      <c r="D76" s="403"/>
      <c r="E76" s="403"/>
      <c r="F76" s="403"/>
      <c r="G76" s="403"/>
      <c r="H76" s="403"/>
      <c r="I76" s="403"/>
      <c r="J76" s="380"/>
      <c r="K76" s="511"/>
      <c r="L76" s="511"/>
      <c r="M76" s="511"/>
    </row>
    <row r="77" spans="1:15" ht="15.75">
      <c r="A77" s="376">
        <f>+A75+1</f>
        <v>44</v>
      </c>
      <c r="B77" s="28"/>
      <c r="C77" s="29"/>
      <c r="D77" s="403" t="s">
        <v>451</v>
      </c>
      <c r="E77" s="406"/>
      <c r="F77" s="403"/>
      <c r="G77" s="403"/>
      <c r="H77" s="403"/>
      <c r="I77" s="403"/>
      <c r="J77" s="432">
        <v>56488897</v>
      </c>
      <c r="K77" s="511"/>
      <c r="L77" s="511"/>
      <c r="M77" s="511"/>
    </row>
    <row r="78" spans="1:15" ht="15.75">
      <c r="A78" s="376">
        <f t="shared" si="2"/>
        <v>45</v>
      </c>
      <c r="B78" s="28"/>
      <c r="C78" s="29"/>
      <c r="D78" s="403" t="s">
        <v>481</v>
      </c>
      <c r="E78" s="403"/>
      <c r="F78" s="403"/>
      <c r="G78" s="403"/>
      <c r="H78" s="403"/>
      <c r="I78" s="403"/>
      <c r="J78" s="433">
        <v>0</v>
      </c>
      <c r="K78" s="511"/>
      <c r="L78" s="511"/>
      <c r="M78" s="511"/>
    </row>
    <row r="79" spans="1:15" ht="16.5" thickBot="1">
      <c r="A79" s="376">
        <f t="shared" si="2"/>
        <v>46</v>
      </c>
      <c r="B79" s="28"/>
      <c r="C79" s="29"/>
      <c r="D79" s="403" t="s">
        <v>452</v>
      </c>
      <c r="E79" s="403"/>
      <c r="F79" s="403"/>
      <c r="G79" s="403"/>
      <c r="H79" s="403"/>
      <c r="I79" s="403"/>
      <c r="J79" s="434">
        <v>0</v>
      </c>
      <c r="K79" s="511"/>
      <c r="L79" s="511"/>
      <c r="M79" s="511"/>
    </row>
    <row r="80" spans="1:15" ht="15.75">
      <c r="A80" s="376">
        <f t="shared" si="2"/>
        <v>47</v>
      </c>
      <c r="B80" s="28"/>
      <c r="C80" s="29"/>
      <c r="D80" s="403" t="s">
        <v>453</v>
      </c>
      <c r="E80" s="406" t="s">
        <v>678</v>
      </c>
      <c r="F80" s="406"/>
      <c r="G80" s="406"/>
      <c r="H80" s="407"/>
      <c r="I80" s="406"/>
      <c r="J80" s="380">
        <f>+J77-J78-J79</f>
        <v>56488897</v>
      </c>
      <c r="K80" s="511"/>
      <c r="L80" s="511"/>
      <c r="M80" s="511"/>
    </row>
    <row r="81" spans="1:13">
      <c r="A81" s="376"/>
      <c r="B81" s="28"/>
      <c r="C81" s="29"/>
      <c r="D81" s="511"/>
      <c r="E81" s="511"/>
      <c r="F81" s="511"/>
      <c r="G81" s="511"/>
      <c r="H81" s="511"/>
      <c r="I81" s="511"/>
      <c r="J81" s="18"/>
      <c r="K81" s="511"/>
      <c r="L81" s="511"/>
      <c r="M81" s="511"/>
    </row>
    <row r="82" spans="1:13">
      <c r="A82" s="376"/>
      <c r="B82" s="28"/>
      <c r="C82" s="29"/>
      <c r="D82" s="511"/>
      <c r="E82" s="511"/>
      <c r="G82" s="29"/>
      <c r="H82" s="29"/>
      <c r="I82" s="29"/>
      <c r="J82" s="29"/>
      <c r="K82" s="402"/>
      <c r="L82" s="29"/>
      <c r="M82" s="511"/>
    </row>
    <row r="83" spans="1:13">
      <c r="A83" s="376"/>
      <c r="B83" s="31"/>
      <c r="C83" s="29"/>
      <c r="D83" s="511"/>
      <c r="E83" s="511"/>
      <c r="F83" s="29"/>
      <c r="G83" s="29"/>
      <c r="H83" s="29"/>
      <c r="I83" s="32" t="s">
        <v>65</v>
      </c>
      <c r="J83" s="29"/>
      <c r="K83" s="29"/>
      <c r="L83" s="29"/>
      <c r="M83" s="511"/>
    </row>
    <row r="84" spans="1:13" ht="13.5" thickBot="1">
      <c r="A84" s="376"/>
      <c r="B84" s="31"/>
      <c r="C84" s="29"/>
      <c r="D84" s="511"/>
      <c r="E84" s="511"/>
      <c r="F84" s="33" t="s">
        <v>56</v>
      </c>
      <c r="G84" s="33" t="s">
        <v>66</v>
      </c>
      <c r="H84" s="29"/>
      <c r="I84" s="254"/>
      <c r="J84" s="29"/>
      <c r="K84" s="33" t="s">
        <v>67</v>
      </c>
      <c r="L84" s="29"/>
      <c r="M84" s="511"/>
    </row>
    <row r="85" spans="1:13">
      <c r="A85" s="376">
        <f>+A80+1</f>
        <v>48</v>
      </c>
      <c r="B85" s="28" t="s">
        <v>305</v>
      </c>
      <c r="C85" s="34" t="s">
        <v>502</v>
      </c>
      <c r="D85" s="511"/>
      <c r="E85" s="666"/>
      <c r="F85" s="446">
        <v>47192307.692307696</v>
      </c>
      <c r="G85" s="159">
        <f>IF(F$88=0,0,F85/F$88)</f>
        <v>0.40019645280788718</v>
      </c>
      <c r="H85" s="27"/>
      <c r="I85" s="721">
        <f>J73/F85</f>
        <v>5.7521048084759573E-2</v>
      </c>
      <c r="J85" s="27"/>
      <c r="K85" s="27">
        <f>G85*I85</f>
        <v>2.3019719405312694E-2</v>
      </c>
      <c r="L85" s="255" t="s">
        <v>68</v>
      </c>
      <c r="M85" s="511"/>
    </row>
    <row r="86" spans="1:13">
      <c r="A86" s="376">
        <f t="shared" si="2"/>
        <v>49</v>
      </c>
      <c r="B86" s="28" t="s">
        <v>142</v>
      </c>
      <c r="C86" s="36" t="s">
        <v>503</v>
      </c>
      <c r="D86" s="511"/>
      <c r="E86" s="511"/>
      <c r="F86" s="446">
        <v>0</v>
      </c>
      <c r="G86" s="159">
        <f>IF(F$88=0,0,F86/F$88)</f>
        <v>0</v>
      </c>
      <c r="H86" s="27"/>
      <c r="I86" s="159">
        <v>0</v>
      </c>
      <c r="J86" s="27"/>
      <c r="K86" s="27">
        <f>G86*I86</f>
        <v>0</v>
      </c>
      <c r="L86" s="29"/>
      <c r="M86" s="511"/>
    </row>
    <row r="87" spans="1:13" ht="13.5" thickBot="1">
      <c r="A87" s="376">
        <f t="shared" si="2"/>
        <v>50</v>
      </c>
      <c r="B87" s="28" t="s">
        <v>414</v>
      </c>
      <c r="C87" s="36" t="s">
        <v>504</v>
      </c>
      <c r="D87" s="511"/>
      <c r="E87" s="665" t="s">
        <v>843</v>
      </c>
      <c r="F87" s="630">
        <v>70730545.849230781</v>
      </c>
      <c r="G87" s="159">
        <f>IF(F$88=0,0,F87/F$88)</f>
        <v>0.59980354719211282</v>
      </c>
      <c r="H87" s="35"/>
      <c r="I87" s="633">
        <v>0.115</v>
      </c>
      <c r="J87" s="27"/>
      <c r="K87" s="47">
        <f>G87*I87</f>
        <v>6.8977407927092976E-2</v>
      </c>
      <c r="L87" s="29"/>
      <c r="M87" s="511"/>
    </row>
    <row r="88" spans="1:13">
      <c r="A88" s="376">
        <f t="shared" si="2"/>
        <v>51</v>
      </c>
      <c r="B88" s="31" t="s">
        <v>293</v>
      </c>
      <c r="C88" s="36" t="s">
        <v>797</v>
      </c>
      <c r="D88" s="511"/>
      <c r="E88" s="511"/>
      <c r="F88" s="256">
        <f>SUM(F85:F87)</f>
        <v>117922853.54153848</v>
      </c>
      <c r="G88" s="27" t="s">
        <v>8</v>
      </c>
      <c r="H88" s="29"/>
      <c r="I88" s="159"/>
      <c r="J88" s="27"/>
      <c r="K88" s="27">
        <f>SUM(K85:K87)</f>
        <v>9.199712733240567E-2</v>
      </c>
      <c r="L88" s="255" t="s">
        <v>69</v>
      </c>
      <c r="M88" s="511"/>
    </row>
    <row r="89" spans="1:13">
      <c r="A89" s="376"/>
      <c r="B89" s="511"/>
      <c r="C89" s="511"/>
      <c r="D89" s="511"/>
      <c r="E89" s="511"/>
      <c r="F89" s="511"/>
      <c r="G89" s="27"/>
      <c r="H89" s="511"/>
      <c r="I89" s="511"/>
      <c r="J89" s="511"/>
      <c r="K89" s="511"/>
      <c r="L89" s="511"/>
      <c r="M89" s="511"/>
    </row>
    <row r="90" spans="1:13">
      <c r="A90" s="511" t="s">
        <v>501</v>
      </c>
      <c r="B90" s="511"/>
      <c r="C90" s="511"/>
      <c r="D90" s="511"/>
      <c r="E90" s="511"/>
      <c r="F90" s="511"/>
      <c r="G90" s="511"/>
      <c r="H90" s="511"/>
      <c r="I90" s="511"/>
      <c r="J90" s="511"/>
      <c r="K90" s="511"/>
      <c r="L90" s="511"/>
      <c r="M90" s="511"/>
    </row>
    <row r="91" spans="1:13">
      <c r="A91" s="377" t="s">
        <v>73</v>
      </c>
      <c r="B91" s="298" t="s">
        <v>839</v>
      </c>
      <c r="C91" s="298"/>
      <c r="D91" s="298"/>
      <c r="E91" s="298"/>
      <c r="F91" s="298"/>
      <c r="G91" s="298"/>
      <c r="H91" s="298"/>
      <c r="I91" s="298"/>
      <c r="J91" s="298"/>
      <c r="K91" s="298"/>
      <c r="L91" s="298"/>
      <c r="M91" s="298"/>
    </row>
    <row r="92" spans="1:13" s="665" customFormat="1">
      <c r="A92" s="667"/>
      <c r="B92" s="669" t="s">
        <v>836</v>
      </c>
      <c r="C92" s="666"/>
      <c r="D92" s="666"/>
      <c r="E92" s="666"/>
      <c r="F92" s="666"/>
      <c r="G92" s="666"/>
      <c r="H92" s="666"/>
      <c r="I92" s="666"/>
      <c r="J92" s="666"/>
      <c r="K92" s="666"/>
      <c r="L92" s="666"/>
      <c r="M92" s="666"/>
    </row>
    <row r="93" spans="1:13">
      <c r="A93" s="377" t="s">
        <v>74</v>
      </c>
      <c r="B93" s="298" t="s">
        <v>679</v>
      </c>
      <c r="C93" s="298"/>
      <c r="D93" s="298"/>
      <c r="E93" s="298"/>
      <c r="F93" s="298"/>
      <c r="G93" s="298"/>
      <c r="H93" s="298"/>
      <c r="I93" s="298"/>
      <c r="J93" s="298"/>
      <c r="K93" s="298"/>
      <c r="L93" s="298"/>
      <c r="M93" s="298"/>
    </row>
    <row r="94" spans="1:13">
      <c r="A94" s="377" t="s">
        <v>75</v>
      </c>
      <c r="B94" s="298" t="s">
        <v>680</v>
      </c>
      <c r="C94" s="298"/>
      <c r="D94" s="298"/>
      <c r="E94" s="298"/>
      <c r="F94" s="298"/>
      <c r="G94" s="298"/>
      <c r="H94" s="298"/>
      <c r="I94" s="298"/>
      <c r="J94" s="298"/>
      <c r="K94" s="298"/>
      <c r="L94" s="298"/>
      <c r="M94" s="298"/>
    </row>
    <row r="95" spans="1:13">
      <c r="A95" s="360"/>
      <c r="B95" s="756" t="s">
        <v>237</v>
      </c>
      <c r="C95" s="756"/>
      <c r="D95" s="756"/>
      <c r="E95" s="756"/>
      <c r="F95" s="756"/>
      <c r="G95" s="756"/>
      <c r="H95" s="756"/>
      <c r="I95" s="756"/>
      <c r="J95" s="756"/>
      <c r="K95" s="756"/>
    </row>
    <row r="96" spans="1:13">
      <c r="A96" s="360"/>
    </row>
  </sheetData>
  <customSheetViews>
    <customSheetView guid="{F04A2B9A-C6FE-4FEB-AD1E-2CF9AC309BE4}" fitToPage="1">
      <selection activeCell="G20" sqref="G20"/>
      <pageMargins left="0.7" right="0.7" top="0.75" bottom="0.75" header="0.3" footer="0.3"/>
      <pageSetup scale="76" orientation="landscape" r:id="rId1"/>
    </customSheetView>
  </customSheetViews>
  <mergeCells count="1">
    <mergeCell ref="B95:K95"/>
  </mergeCells>
  <phoneticPr fontId="0" type="noConversion"/>
  <pageMargins left="0.25" right="0.25" top="0.75" bottom="0.75" header="0.3" footer="0.3"/>
  <pageSetup scale="62" fitToHeight="0" orientation="landscape" r:id="rId2"/>
  <rowBreaks count="1" manualBreakCount="1">
    <brk id="45" max="12" man="1"/>
  </rowBreaks>
  <customProperties>
    <customPr name="_pios_id" r:id="rId3"/>
    <customPr name="CofWorksheetType" r:id="rId4"/>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sheetPr>
  <dimension ref="A1:AA70"/>
  <sheetViews>
    <sheetView view="pageBreakPreview" zoomScaleNormal="85" zoomScaleSheetLayoutView="100" workbookViewId="0"/>
  </sheetViews>
  <sheetFormatPr defaultColWidth="8.77734375" defaultRowHeight="12.75"/>
  <cols>
    <col min="1" max="1" width="4" style="15" customWidth="1"/>
    <col min="2" max="2" width="12" style="15" bestFit="1" customWidth="1"/>
    <col min="3" max="3" width="8.77734375" style="15"/>
    <col min="4" max="6" width="7.77734375" style="15" customWidth="1"/>
    <col min="7" max="7" width="8.21875" style="15" customWidth="1"/>
    <col min="8" max="16" width="7.77734375" style="15" customWidth="1"/>
    <col min="17" max="17" width="10.77734375" style="15" bestFit="1" customWidth="1"/>
    <col min="18" max="16384" width="8.77734375" style="15"/>
  </cols>
  <sheetData>
    <row r="1" spans="1:27">
      <c r="I1" s="20" t="s">
        <v>235</v>
      </c>
      <c r="Q1" s="306" t="s">
        <v>676</v>
      </c>
    </row>
    <row r="2" spans="1:27">
      <c r="I2" s="304" t="s">
        <v>641</v>
      </c>
    </row>
    <row r="3" spans="1:27">
      <c r="I3" s="651" t="str">
        <f>'Attachment H'!$D$5</f>
        <v>NextEra Energy Transmission MidAtlantic, Inc.</v>
      </c>
    </row>
    <row r="4" spans="1:27" s="561" customFormat="1">
      <c r="I4" s="596"/>
    </row>
    <row r="5" spans="1:27" s="561" customFormat="1">
      <c r="I5" s="596"/>
    </row>
    <row r="6" spans="1:27" ht="15">
      <c r="E6" s="637" t="s">
        <v>782</v>
      </c>
      <c r="F6" s="638" t="s">
        <v>783</v>
      </c>
      <c r="G6" s="639" t="s">
        <v>784</v>
      </c>
      <c r="H6" s="638" t="s">
        <v>785</v>
      </c>
    </row>
    <row r="7" spans="1:27" ht="51.75">
      <c r="A7" s="411"/>
      <c r="B7" s="310"/>
      <c r="C7" s="307" t="s">
        <v>639</v>
      </c>
      <c r="D7" s="307"/>
      <c r="E7" s="640" t="s">
        <v>786</v>
      </c>
      <c r="F7" s="640" t="s">
        <v>791</v>
      </c>
      <c r="G7" s="640" t="s">
        <v>824</v>
      </c>
      <c r="H7" s="640" t="s">
        <v>787</v>
      </c>
      <c r="R7" s="424"/>
      <c r="S7" s="424"/>
      <c r="T7" s="424"/>
      <c r="U7" s="424"/>
      <c r="V7" s="424"/>
      <c r="W7" s="424"/>
      <c r="X7" s="424"/>
      <c r="Y7" s="424"/>
      <c r="Z7" s="424"/>
      <c r="AA7" s="424"/>
    </row>
    <row r="8" spans="1:27" ht="15">
      <c r="A8" s="411">
        <v>1</v>
      </c>
      <c r="B8" s="724">
        <v>2024</v>
      </c>
      <c r="C8" s="309" t="s">
        <v>462</v>
      </c>
      <c r="D8" s="546"/>
      <c r="E8" s="641">
        <v>8.5000000000000006E-2</v>
      </c>
      <c r="F8" s="641"/>
      <c r="G8" s="734">
        <f>IF(F8&gt;0,MIN(E8:F8),E8)</f>
        <v>8.5000000000000006E-2</v>
      </c>
      <c r="H8" s="734">
        <f t="shared" ref="H8:H14" si="0">E8</f>
        <v>8.5000000000000006E-2</v>
      </c>
      <c r="R8" s="642"/>
      <c r="S8" s="643"/>
      <c r="T8" s="643"/>
      <c r="U8" s="643"/>
      <c r="V8" s="644"/>
      <c r="W8" s="645"/>
      <c r="X8" s="646"/>
      <c r="Y8" s="645"/>
      <c r="Z8" s="643"/>
      <c r="AA8" s="424"/>
    </row>
    <row r="9" spans="1:27" ht="15">
      <c r="A9" s="411">
        <v>2</v>
      </c>
      <c r="B9" s="724">
        <v>2024</v>
      </c>
      <c r="C9" s="309" t="s">
        <v>460</v>
      </c>
      <c r="D9" s="546"/>
      <c r="E9" s="641">
        <v>8.5000000000000006E-2</v>
      </c>
      <c r="F9" s="641"/>
      <c r="G9" s="734">
        <f t="shared" ref="G9:G14" si="1">IF(F9&gt;0,MIN(E9:F9),E9)</f>
        <v>8.5000000000000006E-2</v>
      </c>
      <c r="H9" s="734">
        <f t="shared" si="0"/>
        <v>8.5000000000000006E-2</v>
      </c>
      <c r="R9" s="642"/>
      <c r="S9" s="643"/>
      <c r="T9" s="642"/>
      <c r="U9" s="642"/>
      <c r="V9" s="647"/>
      <c r="W9" s="647"/>
      <c r="X9" s="647"/>
      <c r="Y9" s="647"/>
      <c r="Z9" s="647"/>
      <c r="AA9" s="424"/>
    </row>
    <row r="10" spans="1:27" ht="15">
      <c r="A10" s="411">
        <v>3</v>
      </c>
      <c r="B10" s="724">
        <v>2024</v>
      </c>
      <c r="C10" s="309" t="s">
        <v>461</v>
      </c>
      <c r="D10" s="546"/>
      <c r="E10" s="641">
        <v>8.5000000000000006E-2</v>
      </c>
      <c r="F10" s="641"/>
      <c r="G10" s="734">
        <f t="shared" si="1"/>
        <v>8.5000000000000006E-2</v>
      </c>
      <c r="H10" s="734">
        <f t="shared" si="0"/>
        <v>8.5000000000000006E-2</v>
      </c>
      <c r="R10" s="642"/>
      <c r="S10" s="643"/>
      <c r="T10" s="642"/>
      <c r="U10" s="642"/>
      <c r="V10" s="648"/>
      <c r="W10" s="648"/>
      <c r="X10" s="649"/>
      <c r="Y10" s="649"/>
      <c r="Z10" s="649"/>
      <c r="AA10" s="424"/>
    </row>
    <row r="11" spans="1:27" ht="15">
      <c r="A11" s="411">
        <v>4</v>
      </c>
      <c r="B11" s="724">
        <v>2024</v>
      </c>
      <c r="C11" s="309" t="s">
        <v>801</v>
      </c>
      <c r="D11" s="546"/>
      <c r="E11" s="641">
        <v>8.5000000000000006E-2</v>
      </c>
      <c r="F11" s="641"/>
      <c r="G11" s="734">
        <f t="shared" si="1"/>
        <v>8.5000000000000006E-2</v>
      </c>
      <c r="H11" s="734">
        <f t="shared" si="0"/>
        <v>8.5000000000000006E-2</v>
      </c>
      <c r="R11" s="642"/>
      <c r="S11" s="643"/>
      <c r="T11" s="642"/>
      <c r="U11" s="642"/>
      <c r="V11" s="648"/>
      <c r="W11" s="648"/>
      <c r="X11" s="649"/>
      <c r="Y11" s="649"/>
      <c r="Z11" s="649"/>
      <c r="AA11" s="424"/>
    </row>
    <row r="12" spans="1:27" ht="15.75" customHeight="1">
      <c r="A12" s="411">
        <v>5</v>
      </c>
      <c r="B12" s="724">
        <v>2025</v>
      </c>
      <c r="C12" s="309" t="s">
        <v>462</v>
      </c>
      <c r="D12" s="546"/>
      <c r="E12" s="641">
        <v>8.0399999999999999E-2</v>
      </c>
      <c r="F12" s="641"/>
      <c r="G12" s="734">
        <f t="shared" si="1"/>
        <v>8.0399999999999999E-2</v>
      </c>
      <c r="H12" s="734">
        <f t="shared" si="0"/>
        <v>8.0399999999999999E-2</v>
      </c>
      <c r="R12" s="642"/>
      <c r="S12" s="643"/>
      <c r="T12" s="642"/>
      <c r="U12" s="642"/>
      <c r="V12" s="648"/>
      <c r="W12" s="648"/>
      <c r="X12" s="649"/>
      <c r="Y12" s="649"/>
      <c r="Z12" s="649"/>
      <c r="AA12" s="424"/>
    </row>
    <row r="13" spans="1:27" ht="15">
      <c r="A13" s="411">
        <v>6</v>
      </c>
      <c r="B13" s="724">
        <v>2025</v>
      </c>
      <c r="C13" s="309" t="s">
        <v>460</v>
      </c>
      <c r="D13" s="546"/>
      <c r="E13" s="641">
        <v>7.5499999999999998E-2</v>
      </c>
      <c r="F13" s="641"/>
      <c r="G13" s="734">
        <f t="shared" si="1"/>
        <v>7.5499999999999998E-2</v>
      </c>
      <c r="H13" s="734">
        <f t="shared" si="0"/>
        <v>7.5499999999999998E-2</v>
      </c>
      <c r="R13" s="642"/>
      <c r="S13" s="643"/>
      <c r="T13" s="642"/>
      <c r="U13" s="642"/>
      <c r="V13" s="648"/>
      <c r="W13" s="648"/>
      <c r="X13" s="649"/>
      <c r="Y13" s="649"/>
      <c r="Z13" s="649"/>
      <c r="AA13" s="424"/>
    </row>
    <row r="14" spans="1:27" ht="15">
      <c r="A14" s="411">
        <v>7</v>
      </c>
      <c r="B14" s="724">
        <v>2025</v>
      </c>
      <c r="C14" s="309" t="s">
        <v>461</v>
      </c>
      <c r="D14" s="546"/>
      <c r="E14" s="641">
        <v>7.5499999999999998E-2</v>
      </c>
      <c r="F14" s="641"/>
      <c r="G14" s="734">
        <f t="shared" si="1"/>
        <v>7.5499999999999998E-2</v>
      </c>
      <c r="H14" s="734">
        <f t="shared" si="0"/>
        <v>7.5499999999999998E-2</v>
      </c>
      <c r="R14" s="642"/>
      <c r="S14" s="643"/>
      <c r="T14" s="643"/>
      <c r="U14" s="643"/>
      <c r="V14" s="643"/>
      <c r="W14" s="643"/>
      <c r="X14" s="643"/>
      <c r="Y14" s="643"/>
      <c r="Z14" s="643"/>
      <c r="AA14" s="424"/>
    </row>
    <row r="15" spans="1:27" ht="15">
      <c r="A15" s="411"/>
      <c r="B15" s="308"/>
      <c r="C15" s="308"/>
      <c r="D15" s="435"/>
      <c r="E15" s="641"/>
      <c r="F15" s="641"/>
      <c r="G15" s="735"/>
      <c r="H15" s="735"/>
      <c r="R15" s="642"/>
      <c r="S15" s="643"/>
      <c r="T15" s="643"/>
      <c r="U15" s="643"/>
      <c r="V15" s="643"/>
      <c r="W15" s="643"/>
      <c r="X15" s="643"/>
      <c r="Y15" s="643"/>
      <c r="Z15" s="643"/>
      <c r="AA15" s="424"/>
    </row>
    <row r="16" spans="1:27" ht="15">
      <c r="A16" s="411"/>
      <c r="B16" s="308"/>
      <c r="C16" s="311"/>
      <c r="D16" s="436"/>
      <c r="E16" s="436"/>
      <c r="F16" s="435"/>
      <c r="G16" s="435"/>
      <c r="H16" s="435"/>
      <c r="R16" s="642"/>
      <c r="S16" s="643"/>
      <c r="T16" s="643"/>
      <c r="U16" s="643"/>
      <c r="V16" s="650"/>
      <c r="W16" s="649"/>
      <c r="X16" s="643"/>
      <c r="Y16" s="643"/>
      <c r="Z16" s="643"/>
      <c r="AA16" s="424"/>
    </row>
    <row r="17" spans="1:27" ht="15">
      <c r="A17" s="411">
        <v>8</v>
      </c>
      <c r="B17" s="412" t="s">
        <v>789</v>
      </c>
      <c r="C17" s="312"/>
      <c r="D17" s="436"/>
      <c r="E17" s="435"/>
      <c r="F17" s="435"/>
      <c r="G17" s="736">
        <f>AVERAGE(G8:G14)</f>
        <v>8.1628571428571425E-2</v>
      </c>
      <c r="H17" s="736">
        <f>AVERAGE(H8:H14)</f>
        <v>8.1628571428571425E-2</v>
      </c>
      <c r="R17" s="642"/>
      <c r="S17" s="643"/>
      <c r="T17" s="643"/>
      <c r="U17" s="643"/>
      <c r="V17" s="650"/>
      <c r="W17" s="649"/>
      <c r="X17" s="643"/>
      <c r="Y17" s="643"/>
      <c r="Z17" s="643"/>
      <c r="AA17" s="424"/>
    </row>
    <row r="18" spans="1:27" ht="15">
      <c r="A18" s="308"/>
      <c r="B18" s="308"/>
      <c r="C18" s="312"/>
      <c r="D18" s="436"/>
      <c r="E18" s="436"/>
      <c r="F18" s="435"/>
      <c r="G18" s="435"/>
      <c r="H18" s="435"/>
      <c r="R18" s="642"/>
      <c r="S18" s="643"/>
      <c r="T18" s="643"/>
      <c r="U18" s="643"/>
      <c r="V18" s="643"/>
      <c r="W18" s="643"/>
      <c r="X18" s="643"/>
      <c r="Y18" s="643"/>
      <c r="Z18" s="643"/>
      <c r="AA18" s="424"/>
    </row>
    <row r="19" spans="1:27" ht="15">
      <c r="A19" s="308" t="s">
        <v>640</v>
      </c>
      <c r="B19" s="308"/>
      <c r="C19" s="308"/>
      <c r="D19" s="308"/>
      <c r="E19" s="308"/>
      <c r="F19" s="308"/>
      <c r="G19" s="308"/>
      <c r="H19" s="308"/>
      <c r="R19" s="642"/>
      <c r="S19" s="643"/>
      <c r="T19" s="643"/>
      <c r="U19" s="643"/>
      <c r="V19" s="643"/>
      <c r="W19" s="643"/>
      <c r="X19" s="643"/>
      <c r="Y19" s="643"/>
      <c r="Z19" s="643"/>
      <c r="AA19" s="424"/>
    </row>
    <row r="20" spans="1:27" ht="15">
      <c r="A20" s="308"/>
      <c r="B20" s="636" t="s">
        <v>788</v>
      </c>
      <c r="C20" s="308"/>
      <c r="D20" s="308"/>
      <c r="E20" s="308"/>
      <c r="F20" s="308"/>
      <c r="G20" s="308"/>
      <c r="H20" s="308"/>
      <c r="R20" s="642"/>
      <c r="S20" s="642"/>
      <c r="T20" s="424"/>
      <c r="U20" s="643"/>
      <c r="V20" s="643"/>
      <c r="W20" s="643"/>
      <c r="X20" s="643"/>
      <c r="Y20" s="643"/>
      <c r="Z20" s="643"/>
      <c r="AA20" s="424"/>
    </row>
    <row r="21" spans="1:27" ht="15">
      <c r="A21" s="308"/>
      <c r="B21" s="636" t="s">
        <v>790</v>
      </c>
      <c r="C21" s="308"/>
      <c r="D21" s="308"/>
      <c r="E21" s="308"/>
      <c r="F21" s="308"/>
      <c r="G21" s="308"/>
      <c r="H21" s="308"/>
      <c r="R21" s="635"/>
      <c r="S21" s="636"/>
      <c r="U21" s="636"/>
      <c r="V21" s="636"/>
      <c r="W21" s="636"/>
      <c r="X21" s="636"/>
      <c r="Y21" s="636"/>
      <c r="Z21" s="636"/>
    </row>
    <row r="22" spans="1:27" s="561" customFormat="1" ht="15">
      <c r="A22" s="308"/>
      <c r="B22" s="636" t="s">
        <v>792</v>
      </c>
      <c r="C22" s="308"/>
      <c r="D22" s="308"/>
      <c r="E22" s="308"/>
      <c r="F22" s="308"/>
      <c r="G22" s="308"/>
      <c r="H22" s="308"/>
      <c r="R22" s="635"/>
      <c r="S22" s="636"/>
      <c r="T22" s="636"/>
      <c r="U22" s="636"/>
      <c r="V22" s="636"/>
      <c r="W22" s="636"/>
      <c r="X22" s="636"/>
      <c r="Y22" s="636"/>
      <c r="Z22" s="636"/>
    </row>
    <row r="23" spans="1:27" s="561" customFormat="1" ht="15">
      <c r="A23" s="308"/>
      <c r="B23" s="308"/>
      <c r="C23" s="308"/>
      <c r="D23" s="308"/>
      <c r="E23" s="308"/>
      <c r="F23" s="308"/>
      <c r="G23" s="308"/>
      <c r="H23" s="308"/>
    </row>
    <row r="24" spans="1:27">
      <c r="A24" s="518"/>
      <c r="B24" s="297"/>
      <c r="C24" s="297"/>
      <c r="D24" s="791"/>
      <c r="E24" s="791"/>
      <c r="F24" s="300"/>
      <c r="G24" s="300"/>
      <c r="H24" s="563"/>
      <c r="I24" s="300"/>
      <c r="J24" s="300"/>
      <c r="K24" s="300"/>
      <c r="L24" s="300"/>
    </row>
    <row r="25" spans="1:27">
      <c r="A25" s="518">
        <v>9</v>
      </c>
      <c r="B25" s="297" t="s">
        <v>92</v>
      </c>
      <c r="C25" s="297"/>
      <c r="D25" s="791"/>
      <c r="E25" s="791"/>
      <c r="F25" s="791"/>
      <c r="G25" s="791"/>
      <c r="H25" s="563"/>
      <c r="I25" s="791"/>
      <c r="J25" s="791"/>
      <c r="K25" s="791"/>
      <c r="L25" s="791"/>
    </row>
    <row r="26" spans="1:27">
      <c r="A26" s="518">
        <v>10</v>
      </c>
      <c r="B26" s="723">
        <v>2024</v>
      </c>
      <c r="C26" s="297"/>
      <c r="D26" s="300"/>
      <c r="E26" s="300"/>
      <c r="F26" s="301"/>
      <c r="G26" s="300"/>
      <c r="H26" s="300"/>
      <c r="I26" s="300"/>
      <c r="J26" s="300"/>
      <c r="K26" s="300"/>
      <c r="L26" s="300"/>
    </row>
    <row r="27" spans="1:27">
      <c r="A27" s="409"/>
      <c r="B27" s="471" t="s">
        <v>73</v>
      </c>
      <c r="C27" s="471" t="s">
        <v>74</v>
      </c>
      <c r="D27" s="572" t="s">
        <v>75</v>
      </c>
      <c r="E27" s="573" t="s">
        <v>76</v>
      </c>
      <c r="F27" s="573" t="s">
        <v>77</v>
      </c>
      <c r="G27" s="573" t="s">
        <v>78</v>
      </c>
      <c r="H27" s="573" t="s">
        <v>79</v>
      </c>
      <c r="I27" s="573" t="s">
        <v>81</v>
      </c>
      <c r="J27" s="573" t="s">
        <v>82</v>
      </c>
      <c r="K27" s="573" t="s">
        <v>83</v>
      </c>
      <c r="L27" s="573" t="s">
        <v>120</v>
      </c>
      <c r="M27" s="574" t="s">
        <v>649</v>
      </c>
      <c r="N27" s="574" t="s">
        <v>150</v>
      </c>
      <c r="O27" s="575" t="s">
        <v>642</v>
      </c>
      <c r="P27" s="559" t="s">
        <v>153</v>
      </c>
      <c r="Q27" s="560" t="s">
        <v>154</v>
      </c>
    </row>
    <row r="28" spans="1:27">
      <c r="A28" s="518"/>
      <c r="B28" s="469"/>
      <c r="C28" s="466"/>
      <c r="D28" s="562"/>
      <c r="E28" s="563"/>
      <c r="F28" s="563"/>
      <c r="G28" s="409"/>
      <c r="H28" s="563"/>
      <c r="I28" s="300"/>
      <c r="J28" s="563"/>
      <c r="K28" s="300"/>
      <c r="L28" s="300"/>
      <c r="M28" s="456"/>
      <c r="N28" s="456"/>
      <c r="O28" s="567"/>
      <c r="P28" s="579"/>
      <c r="Q28" s="580"/>
    </row>
    <row r="29" spans="1:27">
      <c r="A29" s="518"/>
      <c r="B29" s="470"/>
      <c r="C29" s="472"/>
      <c r="D29" s="562"/>
      <c r="E29" s="563"/>
      <c r="F29" s="563"/>
      <c r="G29" s="563"/>
      <c r="H29" s="563"/>
      <c r="I29" s="563"/>
      <c r="J29" s="563"/>
      <c r="K29" s="563"/>
      <c r="L29" s="563"/>
      <c r="M29" s="565"/>
      <c r="N29" s="565"/>
      <c r="O29" s="521"/>
      <c r="P29" s="520"/>
      <c r="Q29" s="472"/>
    </row>
    <row r="30" spans="1:27">
      <c r="A30" s="518"/>
      <c r="B30" s="472" t="s">
        <v>547</v>
      </c>
      <c r="C30" s="472"/>
      <c r="D30" s="790" t="s">
        <v>650</v>
      </c>
      <c r="E30" s="791"/>
      <c r="F30" s="791"/>
      <c r="G30" s="791"/>
      <c r="H30" s="791"/>
      <c r="I30" s="791"/>
      <c r="J30" s="791"/>
      <c r="K30" s="791"/>
      <c r="L30" s="791"/>
      <c r="M30" s="791"/>
      <c r="N30" s="791"/>
      <c r="O30" s="792"/>
      <c r="P30" s="520" t="s">
        <v>442</v>
      </c>
      <c r="Q30" s="472" t="s">
        <v>442</v>
      </c>
    </row>
    <row r="31" spans="1:27">
      <c r="A31" s="518"/>
      <c r="B31" s="468" t="s">
        <v>539</v>
      </c>
      <c r="C31" s="468" t="s">
        <v>540</v>
      </c>
      <c r="D31" s="590" t="s">
        <v>101</v>
      </c>
      <c r="E31" s="591" t="s">
        <v>100</v>
      </c>
      <c r="F31" s="592" t="s">
        <v>99</v>
      </c>
      <c r="G31" s="592" t="s">
        <v>91</v>
      </c>
      <c r="H31" s="591" t="s">
        <v>90</v>
      </c>
      <c r="I31" s="591" t="s">
        <v>111</v>
      </c>
      <c r="J31" s="591" t="s">
        <v>98</v>
      </c>
      <c r="K31" s="591" t="s">
        <v>97</v>
      </c>
      <c r="L31" s="591" t="s">
        <v>96</v>
      </c>
      <c r="M31" s="593" t="s">
        <v>102</v>
      </c>
      <c r="N31" s="593" t="s">
        <v>95</v>
      </c>
      <c r="O31" s="588" t="s">
        <v>94</v>
      </c>
      <c r="P31" s="587" t="s">
        <v>651</v>
      </c>
      <c r="Q31" s="468" t="s">
        <v>612</v>
      </c>
    </row>
    <row r="32" spans="1:27">
      <c r="A32" s="518">
        <v>11</v>
      </c>
      <c r="B32" s="491" t="s">
        <v>447</v>
      </c>
      <c r="C32" s="491" t="s">
        <v>841</v>
      </c>
      <c r="D32" s="526"/>
      <c r="E32" s="492"/>
      <c r="F32" s="492"/>
      <c r="G32" s="492"/>
      <c r="H32" s="492"/>
      <c r="I32" s="566"/>
      <c r="J32" s="566"/>
      <c r="K32" s="566"/>
      <c r="L32" s="566"/>
      <c r="M32" s="548"/>
      <c r="N32" s="548"/>
      <c r="O32" s="568"/>
      <c r="P32" s="576"/>
      <c r="Q32" s="581"/>
    </row>
    <row r="33" spans="1:17">
      <c r="A33" s="518" t="s">
        <v>646</v>
      </c>
      <c r="B33" s="491"/>
      <c r="C33" s="491"/>
      <c r="D33" s="526"/>
      <c r="E33" s="492"/>
      <c r="F33" s="492"/>
      <c r="G33" s="492"/>
      <c r="H33" s="492"/>
      <c r="I33" s="492"/>
      <c r="J33" s="492"/>
      <c r="K33" s="566"/>
      <c r="L33" s="566"/>
      <c r="M33" s="548"/>
      <c r="N33" s="548"/>
      <c r="O33" s="568"/>
      <c r="P33" s="577">
        <f>+H17</f>
        <v>8.1628571428571425E-2</v>
      </c>
      <c r="Q33" s="594">
        <f>+P33*(D33+E33*0.91667+F33*0.83333+G33*0.75+H33*0.66667+I33*7/12+J33*6/12+K33*5/12+L33*4/12+M33*3/12+N33*2/12+O33*1/12)+P33*1.5*SUM(D33:O33)</f>
        <v>0</v>
      </c>
    </row>
    <row r="34" spans="1:17">
      <c r="A34" s="518" t="s">
        <v>647</v>
      </c>
      <c r="B34" s="491"/>
      <c r="C34" s="491"/>
      <c r="D34" s="526"/>
      <c r="E34" s="492"/>
      <c r="F34" s="492"/>
      <c r="G34" s="492"/>
      <c r="H34" s="492"/>
      <c r="I34" s="492"/>
      <c r="J34" s="492"/>
      <c r="K34" s="566"/>
      <c r="L34" s="566"/>
      <c r="M34" s="548"/>
      <c r="N34" s="548"/>
      <c r="O34" s="568"/>
      <c r="P34" s="577">
        <f>+P33</f>
        <v>8.1628571428571425E-2</v>
      </c>
      <c r="Q34" s="594">
        <f t="shared" ref="Q34:Q51" si="2">+P34*(D34+E34*0.91667+F34*0.83333+G34*0.75+H34*0.66667+I34*7/12+J34*6/12+K34*5/12+L34*4/12+M34*3/12+N34*2/12+O34*1/12)+P34*1.5*SUM(D34:O34)</f>
        <v>0</v>
      </c>
    </row>
    <row r="35" spans="1:17">
      <c r="A35" s="518" t="s">
        <v>648</v>
      </c>
      <c r="B35" s="491"/>
      <c r="C35" s="491"/>
      <c r="D35" s="526"/>
      <c r="E35" s="492"/>
      <c r="F35" s="492"/>
      <c r="G35" s="492"/>
      <c r="H35" s="492"/>
      <c r="I35" s="492"/>
      <c r="J35" s="492"/>
      <c r="K35" s="566"/>
      <c r="L35" s="566"/>
      <c r="M35" s="548"/>
      <c r="N35" s="548"/>
      <c r="O35" s="568"/>
      <c r="P35" s="577">
        <f t="shared" ref="P35:P51" si="3">+P34</f>
        <v>8.1628571428571425E-2</v>
      </c>
      <c r="Q35" s="594">
        <f t="shared" si="2"/>
        <v>0</v>
      </c>
    </row>
    <row r="36" spans="1:17">
      <c r="A36" s="518" t="s">
        <v>441</v>
      </c>
      <c r="B36" s="491"/>
      <c r="C36" s="491"/>
      <c r="D36" s="526"/>
      <c r="E36" s="492"/>
      <c r="F36" s="492"/>
      <c r="G36" s="492"/>
      <c r="H36" s="492"/>
      <c r="I36" s="492"/>
      <c r="J36" s="492"/>
      <c r="K36" s="566"/>
      <c r="L36" s="566"/>
      <c r="M36" s="548"/>
      <c r="N36" s="548"/>
      <c r="O36" s="568"/>
      <c r="P36" s="577">
        <f t="shared" si="3"/>
        <v>8.1628571428571425E-2</v>
      </c>
      <c r="Q36" s="594">
        <f t="shared" si="2"/>
        <v>0</v>
      </c>
    </row>
    <row r="37" spans="1:17">
      <c r="A37" s="518"/>
      <c r="B37" s="491"/>
      <c r="C37" s="491"/>
      <c r="D37" s="526"/>
      <c r="E37" s="492"/>
      <c r="F37" s="492"/>
      <c r="G37" s="492"/>
      <c r="H37" s="492"/>
      <c r="I37" s="492"/>
      <c r="J37" s="492"/>
      <c r="K37" s="566"/>
      <c r="L37" s="566"/>
      <c r="M37" s="548"/>
      <c r="N37" s="548"/>
      <c r="O37" s="568"/>
      <c r="P37" s="577">
        <f t="shared" si="3"/>
        <v>8.1628571428571425E-2</v>
      </c>
      <c r="Q37" s="594">
        <f t="shared" si="2"/>
        <v>0</v>
      </c>
    </row>
    <row r="38" spans="1:17">
      <c r="A38" s="518"/>
      <c r="B38" s="491"/>
      <c r="C38" s="491"/>
      <c r="D38" s="526"/>
      <c r="E38" s="492"/>
      <c r="F38" s="492"/>
      <c r="G38" s="492"/>
      <c r="H38" s="492"/>
      <c r="I38" s="492"/>
      <c r="J38" s="492"/>
      <c r="K38" s="566"/>
      <c r="L38" s="566"/>
      <c r="M38" s="548"/>
      <c r="N38" s="548"/>
      <c r="O38" s="568"/>
      <c r="P38" s="577">
        <f t="shared" si="3"/>
        <v>8.1628571428571425E-2</v>
      </c>
      <c r="Q38" s="594">
        <f t="shared" si="2"/>
        <v>0</v>
      </c>
    </row>
    <row r="39" spans="1:17">
      <c r="A39" s="518"/>
      <c r="B39" s="491"/>
      <c r="C39" s="491"/>
      <c r="D39" s="526"/>
      <c r="E39" s="492"/>
      <c r="F39" s="492"/>
      <c r="G39" s="492"/>
      <c r="H39" s="492"/>
      <c r="I39" s="492"/>
      <c r="J39" s="492"/>
      <c r="K39" s="566"/>
      <c r="L39" s="566"/>
      <c r="M39" s="548"/>
      <c r="N39" s="548"/>
      <c r="O39" s="568"/>
      <c r="P39" s="577">
        <f t="shared" si="3"/>
        <v>8.1628571428571425E-2</v>
      </c>
      <c r="Q39" s="594">
        <f t="shared" si="2"/>
        <v>0</v>
      </c>
    </row>
    <row r="40" spans="1:17">
      <c r="A40" s="518"/>
      <c r="B40" s="491"/>
      <c r="C40" s="491"/>
      <c r="D40" s="526"/>
      <c r="E40" s="492"/>
      <c r="F40" s="492"/>
      <c r="G40" s="492"/>
      <c r="H40" s="492"/>
      <c r="I40" s="492"/>
      <c r="J40" s="492"/>
      <c r="K40" s="566"/>
      <c r="L40" s="566"/>
      <c r="M40" s="548"/>
      <c r="N40" s="548"/>
      <c r="O40" s="568"/>
      <c r="P40" s="577">
        <f t="shared" si="3"/>
        <v>8.1628571428571425E-2</v>
      </c>
      <c r="Q40" s="594">
        <f t="shared" si="2"/>
        <v>0</v>
      </c>
    </row>
    <row r="41" spans="1:17">
      <c r="A41" s="518"/>
      <c r="B41" s="491"/>
      <c r="C41" s="491"/>
      <c r="D41" s="526"/>
      <c r="E41" s="492"/>
      <c r="F41" s="492"/>
      <c r="G41" s="492"/>
      <c r="H41" s="492"/>
      <c r="I41" s="492"/>
      <c r="J41" s="492"/>
      <c r="K41" s="566"/>
      <c r="L41" s="566"/>
      <c r="M41" s="548"/>
      <c r="N41" s="548"/>
      <c r="O41" s="568"/>
      <c r="P41" s="577">
        <f t="shared" si="3"/>
        <v>8.1628571428571425E-2</v>
      </c>
      <c r="Q41" s="594">
        <f t="shared" si="2"/>
        <v>0</v>
      </c>
    </row>
    <row r="42" spans="1:17">
      <c r="A42" s="518"/>
      <c r="B42" s="491"/>
      <c r="C42" s="491"/>
      <c r="D42" s="526"/>
      <c r="E42" s="492"/>
      <c r="F42" s="492"/>
      <c r="G42" s="492"/>
      <c r="H42" s="492"/>
      <c r="I42" s="492"/>
      <c r="J42" s="492"/>
      <c r="K42" s="566"/>
      <c r="L42" s="566"/>
      <c r="M42" s="548"/>
      <c r="N42" s="548"/>
      <c r="O42" s="568"/>
      <c r="P42" s="577">
        <f t="shared" si="3"/>
        <v>8.1628571428571425E-2</v>
      </c>
      <c r="Q42" s="594">
        <f t="shared" si="2"/>
        <v>0</v>
      </c>
    </row>
    <row r="43" spans="1:17">
      <c r="A43" s="518"/>
      <c r="B43" s="491"/>
      <c r="C43" s="491"/>
      <c r="D43" s="526"/>
      <c r="E43" s="492"/>
      <c r="F43" s="492"/>
      <c r="G43" s="492"/>
      <c r="H43" s="492"/>
      <c r="I43" s="492"/>
      <c r="J43" s="492"/>
      <c r="K43" s="566"/>
      <c r="L43" s="566"/>
      <c r="M43" s="548"/>
      <c r="N43" s="548"/>
      <c r="O43" s="568"/>
      <c r="P43" s="577">
        <f t="shared" si="3"/>
        <v>8.1628571428571425E-2</v>
      </c>
      <c r="Q43" s="594">
        <f t="shared" si="2"/>
        <v>0</v>
      </c>
    </row>
    <row r="44" spans="1:17">
      <c r="A44" s="518"/>
      <c r="B44" s="491"/>
      <c r="C44" s="491"/>
      <c r="D44" s="526"/>
      <c r="E44" s="492"/>
      <c r="F44" s="492"/>
      <c r="G44" s="492"/>
      <c r="H44" s="492"/>
      <c r="I44" s="492"/>
      <c r="J44" s="492"/>
      <c r="K44" s="566"/>
      <c r="L44" s="566"/>
      <c r="M44" s="548"/>
      <c r="N44" s="548"/>
      <c r="O44" s="568"/>
      <c r="P44" s="577">
        <f t="shared" si="3"/>
        <v>8.1628571428571425E-2</v>
      </c>
      <c r="Q44" s="594">
        <f t="shared" si="2"/>
        <v>0</v>
      </c>
    </row>
    <row r="45" spans="1:17">
      <c r="A45" s="518"/>
      <c r="B45" s="491"/>
      <c r="C45" s="491"/>
      <c r="D45" s="526"/>
      <c r="E45" s="492"/>
      <c r="F45" s="492"/>
      <c r="G45" s="492"/>
      <c r="H45" s="492"/>
      <c r="I45" s="492"/>
      <c r="J45" s="492"/>
      <c r="K45" s="566"/>
      <c r="L45" s="566"/>
      <c r="M45" s="548"/>
      <c r="N45" s="548"/>
      <c r="O45" s="568"/>
      <c r="P45" s="577">
        <f t="shared" si="3"/>
        <v>8.1628571428571425E-2</v>
      </c>
      <c r="Q45" s="594">
        <f t="shared" si="2"/>
        <v>0</v>
      </c>
    </row>
    <row r="46" spans="1:17">
      <c r="A46" s="518"/>
      <c r="B46" s="491"/>
      <c r="C46" s="491"/>
      <c r="D46" s="526"/>
      <c r="E46" s="492"/>
      <c r="F46" s="492"/>
      <c r="G46" s="492"/>
      <c r="H46" s="492"/>
      <c r="I46" s="492"/>
      <c r="J46" s="492"/>
      <c r="K46" s="566"/>
      <c r="L46" s="566"/>
      <c r="M46" s="548"/>
      <c r="N46" s="548"/>
      <c r="O46" s="568"/>
      <c r="P46" s="577">
        <f t="shared" si="3"/>
        <v>8.1628571428571425E-2</v>
      </c>
      <c r="Q46" s="594">
        <f t="shared" si="2"/>
        <v>0</v>
      </c>
    </row>
    <row r="47" spans="1:17">
      <c r="A47" s="518"/>
      <c r="B47" s="491"/>
      <c r="C47" s="491"/>
      <c r="D47" s="526"/>
      <c r="E47" s="492"/>
      <c r="F47" s="492"/>
      <c r="G47" s="492"/>
      <c r="H47" s="492"/>
      <c r="I47" s="492"/>
      <c r="J47" s="492"/>
      <c r="K47" s="566"/>
      <c r="L47" s="566"/>
      <c r="M47" s="548"/>
      <c r="N47" s="548"/>
      <c r="O47" s="568"/>
      <c r="P47" s="577">
        <f t="shared" si="3"/>
        <v>8.1628571428571425E-2</v>
      </c>
      <c r="Q47" s="594">
        <f t="shared" si="2"/>
        <v>0</v>
      </c>
    </row>
    <row r="48" spans="1:17">
      <c r="A48" s="518"/>
      <c r="B48" s="491"/>
      <c r="C48" s="491"/>
      <c r="D48" s="526"/>
      <c r="E48" s="492"/>
      <c r="F48" s="492"/>
      <c r="G48" s="492"/>
      <c r="H48" s="492"/>
      <c r="I48" s="492"/>
      <c r="J48" s="492"/>
      <c r="K48" s="566"/>
      <c r="L48" s="566"/>
      <c r="M48" s="548"/>
      <c r="N48" s="548"/>
      <c r="O48" s="568"/>
      <c r="P48" s="577">
        <f t="shared" si="3"/>
        <v>8.1628571428571425E-2</v>
      </c>
      <c r="Q48" s="594">
        <f t="shared" si="2"/>
        <v>0</v>
      </c>
    </row>
    <row r="49" spans="1:17">
      <c r="A49" s="518"/>
      <c r="B49" s="491"/>
      <c r="C49" s="491"/>
      <c r="D49" s="526"/>
      <c r="E49" s="492"/>
      <c r="F49" s="492"/>
      <c r="G49" s="492"/>
      <c r="H49" s="492"/>
      <c r="I49" s="492"/>
      <c r="J49" s="492"/>
      <c r="K49" s="566"/>
      <c r="L49" s="566"/>
      <c r="M49" s="548"/>
      <c r="N49" s="548"/>
      <c r="O49" s="568"/>
      <c r="P49" s="577">
        <f t="shared" si="3"/>
        <v>8.1628571428571425E-2</v>
      </c>
      <c r="Q49" s="594">
        <f t="shared" si="2"/>
        <v>0</v>
      </c>
    </row>
    <row r="50" spans="1:17">
      <c r="A50" s="518"/>
      <c r="B50" s="491"/>
      <c r="C50" s="491"/>
      <c r="D50" s="526"/>
      <c r="E50" s="492"/>
      <c r="F50" s="492"/>
      <c r="G50" s="492"/>
      <c r="H50" s="492"/>
      <c r="I50" s="492"/>
      <c r="J50" s="492"/>
      <c r="K50" s="566"/>
      <c r="L50" s="566"/>
      <c r="M50" s="548"/>
      <c r="N50" s="548"/>
      <c r="O50" s="568"/>
      <c r="P50" s="577">
        <f t="shared" si="3"/>
        <v>8.1628571428571425E-2</v>
      </c>
      <c r="Q50" s="594">
        <f t="shared" si="2"/>
        <v>0</v>
      </c>
    </row>
    <row r="51" spans="1:17">
      <c r="A51" s="518"/>
      <c r="B51" s="491"/>
      <c r="C51" s="491"/>
      <c r="D51" s="526"/>
      <c r="E51" s="492"/>
      <c r="F51" s="492"/>
      <c r="G51" s="492"/>
      <c r="H51" s="492"/>
      <c r="I51" s="492"/>
      <c r="J51" s="492"/>
      <c r="K51" s="566"/>
      <c r="L51" s="566"/>
      <c r="M51" s="548"/>
      <c r="N51" s="548"/>
      <c r="O51" s="568"/>
      <c r="P51" s="577">
        <f t="shared" si="3"/>
        <v>8.1628571428571425E-2</v>
      </c>
      <c r="Q51" s="594">
        <f t="shared" si="2"/>
        <v>0</v>
      </c>
    </row>
    <row r="52" spans="1:17">
      <c r="A52" s="518"/>
      <c r="B52" s="473"/>
      <c r="C52" s="473"/>
      <c r="D52" s="530"/>
      <c r="E52" s="569"/>
      <c r="F52" s="302"/>
      <c r="G52" s="569"/>
      <c r="H52" s="303"/>
      <c r="I52" s="302"/>
      <c r="J52" s="302"/>
      <c r="K52" s="302"/>
      <c r="L52" s="302"/>
      <c r="M52" s="570"/>
      <c r="N52" s="570"/>
      <c r="O52" s="571"/>
      <c r="P52" s="578"/>
      <c r="Q52" s="582"/>
    </row>
    <row r="53" spans="1:17">
      <c r="A53" s="518"/>
      <c r="B53" s="297"/>
      <c r="C53" s="297"/>
      <c r="D53" s="564"/>
      <c r="E53" s="564"/>
      <c r="F53" s="564"/>
      <c r="G53" s="564"/>
      <c r="H53" s="564"/>
      <c r="I53" s="564"/>
      <c r="J53" s="564"/>
      <c r="K53" s="564"/>
      <c r="L53" s="564"/>
    </row>
    <row r="54" spans="1:17">
      <c r="A54" s="518"/>
      <c r="B54" s="297" t="s">
        <v>503</v>
      </c>
      <c r="C54" s="297"/>
      <c r="D54" s="532"/>
      <c r="E54" s="532"/>
      <c r="F54" s="532"/>
      <c r="G54" s="532"/>
      <c r="H54" s="532"/>
      <c r="I54" s="532"/>
      <c r="J54" s="532"/>
      <c r="K54" s="532"/>
      <c r="L54" s="532"/>
    </row>
    <row r="55" spans="1:17">
      <c r="A55" s="518"/>
      <c r="B55" s="297" t="s">
        <v>655</v>
      </c>
      <c r="C55" s="297"/>
      <c r="D55" s="532"/>
      <c r="E55" s="532"/>
      <c r="F55" s="532"/>
      <c r="G55" s="532"/>
      <c r="H55" s="132"/>
      <c r="I55" s="132"/>
      <c r="J55" s="132"/>
      <c r="K55" s="132"/>
      <c r="L55" s="532"/>
    </row>
    <row r="56" spans="1:17">
      <c r="A56" s="518"/>
      <c r="B56" s="297" t="s">
        <v>656</v>
      </c>
      <c r="C56" s="297"/>
      <c r="D56" s="532"/>
      <c r="E56" s="532"/>
      <c r="F56" s="532"/>
      <c r="G56" s="532"/>
      <c r="H56" s="132"/>
      <c r="I56" s="132"/>
      <c r="J56" s="132"/>
      <c r="K56" s="132"/>
      <c r="L56" s="532"/>
    </row>
    <row r="70"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5">
    <mergeCell ref="D30:O30"/>
    <mergeCell ref="D24:E24"/>
    <mergeCell ref="D25:E25"/>
    <mergeCell ref="F25:G25"/>
    <mergeCell ref="I25:L25"/>
  </mergeCells>
  <phoneticPr fontId="0" type="noConversion"/>
  <pageMargins left="0.25" right="0.25" top="0.75" bottom="0.75" header="0.3" footer="0.3"/>
  <pageSetup scale="49" orientation="landscape" r:id="rId2"/>
  <customProperties>
    <customPr name="_pios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pplication xmlns="http://www.sap.com/cof/excel/application">
  <Version>2</Version>
  <Revision>2.8.2000.1138</Revision>
</Application>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61DAA3-5C83-42A6-9F33-A7F7918EC272}">
  <ds:schemaRefs>
    <ds:schemaRef ds:uri="http://www.sap.com/cof/excel/application"/>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FD723D70-A657-44DA-B12B-0E0123C8D40A}">
  <ds:schemaRefs>
    <ds:schemaRef ds:uri="http://schemas.microsoft.com/sharepoint/v3/contenttype/forms"/>
  </ds:schemaRefs>
</ds:datastoreItem>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Attachment H</vt:lpstr>
      <vt:lpstr>1-Project Rev Req</vt:lpstr>
      <vt:lpstr>2-Incentive ROE</vt:lpstr>
      <vt:lpstr>3-Project True-up</vt:lpstr>
      <vt:lpstr>4- Rate Base</vt:lpstr>
      <vt:lpstr>4a-Projection ADIT</vt:lpstr>
      <vt:lpstr>5-P3 Support</vt:lpstr>
      <vt:lpstr>6-True-Up Interest</vt:lpstr>
      <vt:lpstr>7 - PBOP</vt:lpstr>
      <vt:lpstr>8-Dep Rates</vt:lpstr>
      <vt:lpstr>'1-Project Rev Req'!Print_Area</vt:lpstr>
      <vt:lpstr>'2-Incentive ROE'!Print_Area</vt:lpstr>
      <vt:lpstr>'3-Project True-up'!Print_Area</vt:lpstr>
      <vt:lpstr>'4- Rate Base'!Print_Area</vt:lpstr>
      <vt:lpstr>'4a-Projection ADIT'!Print_Area</vt:lpstr>
      <vt:lpstr>'5-P3 Support'!Print_Area</vt:lpstr>
      <vt:lpstr>'7 - PBOP'!Print_Area</vt:lpstr>
      <vt:lpstr>'8-Dep Rates'!Print_Area</vt:lpstr>
      <vt:lpstr>'Attachment H'!Print_Area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Hollis, Gabriel</dc:creator>
  <cp:lastModifiedBy>Braun iii, William</cp:lastModifiedBy>
  <cp:lastPrinted>2025-05-15T19:19:52Z</cp:lastPrinted>
  <dcterms:created xsi:type="dcterms:W3CDTF">2020-03-10T19:08:26Z</dcterms:created>
  <dcterms:modified xsi:type="dcterms:W3CDTF">2025-05-15T19:31:03Z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