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printerSettings/printerSettings9.bin" ContentType="application/vnd.openxmlformats-officedocument.spreadsheetml.printerSettings"/>
  <Override PartName="/xl/printerSettings/printerSettings10.bin" ContentType="application/vnd.openxmlformats-officedocument.spreadsheetml.printerSettings"/>
  <Override PartName="/xl/printerSettings/printerSettings11.bin" ContentType="application/vnd.openxmlformats-officedocument.spreadsheetml.printerSettings"/>
  <Override PartName="/xl/printerSettings/printerSettings12.bin" ContentType="application/vnd.openxmlformats-officedocument.spreadsheetml.printerSettings"/>
  <Override PartName="/xl/printerSettings/printerSettings13.bin" ContentType="application/vnd.openxmlformats-officedocument.spreadsheetml.printerSettings"/>
  <Override PartName="/xl/printerSettings/printerSettings14.bin" ContentType="application/vnd.openxmlformats-officedocument.spreadsheetml.printerSettings"/>
  <Override PartName="/xl/printerSettings/printerSettings15.bin" ContentType="application/vnd.openxmlformats-officedocument.spreadsheetml.printerSettings"/>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T:\_NEET MidAtlantic\Formula Rate\2025 Formula Rate Filing\2024 True-up\"/>
    </mc:Choice>
  </mc:AlternateContent>
  <xr:revisionPtr revIDLastSave="0" documentId="13_ncr:1_{0B0085FA-562A-455D-BC22-62333EBB3572}" xr6:coauthVersionLast="47" xr6:coauthVersionMax="47" xr10:uidLastSave="{00000000-0000-0000-0000-000000000000}"/>
  <bookViews>
    <workbookView xWindow="-110" yWindow="-110" windowWidth="38620" windowHeight="21100" tabRatio="855" firstSheet="1" activeTab="1" xr2:uid="{00000000-000D-0000-FFFF-FFFF00000000}"/>
  </bookViews>
  <sheets>
    <sheet name="_com.sap.ip.bi.xl.hiddensheet" sheetId="33" state="veryHidden" r:id="rId1"/>
    <sheet name="Attachment H" sheetId="1" r:id="rId2"/>
    <sheet name="1-Project Rev Req" sheetId="2" r:id="rId3"/>
    <sheet name="2-Incentive ROE" sheetId="16" r:id="rId4"/>
    <sheet name="3-Project True-up" sheetId="21" r:id="rId5"/>
    <sheet name="4- Rate Base" sheetId="5" r:id="rId6"/>
    <sheet name="4a-Projection ADIT" sheetId="26" r:id="rId7"/>
    <sheet name="5-P3 Support" sheetId="6" r:id="rId8"/>
    <sheet name="6-True-Up Interest" sheetId="7" r:id="rId9"/>
    <sheet name="7 - PBOP" sheetId="17" r:id="rId10"/>
    <sheet name="8-Dep Rates" sheetId="13" r:id="rId11"/>
  </sheets>
  <definedNames>
    <definedName name="\\MODAYS">#REF!</definedName>
    <definedName name="\\PDATA">#REF!</definedName>
    <definedName name="\\PROD">#REF!</definedName>
    <definedName name="\0">#REF!</definedName>
    <definedName name="\2">#N/A</definedName>
    <definedName name="\a">#REF!</definedName>
    <definedName name="\b">#N/A</definedName>
    <definedName name="\c">#REF!</definedName>
    <definedName name="\d">#REF!</definedName>
    <definedName name="\e">#REF!</definedName>
    <definedName name="\f">#REF!</definedName>
    <definedName name="\g">#REF!</definedName>
    <definedName name="\h">#REF!</definedName>
    <definedName name="\j">#REF!</definedName>
    <definedName name="\M">#REF!</definedName>
    <definedName name="\M1">#REF!</definedName>
    <definedName name="\o">#REF!</definedName>
    <definedName name="\P">#REF!</definedName>
    <definedName name="\q">#REF!</definedName>
    <definedName name="\r">#N/A</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__hpe1">#REF!</definedName>
    <definedName name="_________hpe2">#REF!</definedName>
    <definedName name="_________hwp1">#REF!</definedName>
    <definedName name="_________hwp2">#REF!</definedName>
    <definedName name="________hpe1">#REF!</definedName>
    <definedName name="________hpe2">#REF!</definedName>
    <definedName name="________hwp1">#REF!</definedName>
    <definedName name="________hwp2">#REF!</definedName>
    <definedName name="_______APR1">#REF!</definedName>
    <definedName name="_______APR2">#REF!</definedName>
    <definedName name="_______AUG1">#REF!</definedName>
    <definedName name="_______AUG2">#REF!</definedName>
    <definedName name="_______DEC1">#REF!</definedName>
    <definedName name="_______DEC2">#REF!</definedName>
    <definedName name="_______FEB1">#REF!</definedName>
    <definedName name="_______FEB2">#REF!</definedName>
    <definedName name="_______hpe1">#REF!</definedName>
    <definedName name="_______hpe2">#REF!</definedName>
    <definedName name="_______hwp1">#REF!</definedName>
    <definedName name="_______hwp2">#REF!</definedName>
    <definedName name="_______JAN1">#REF!</definedName>
    <definedName name="_______JAN2">#REF!</definedName>
    <definedName name="_______JUL1">#REF!</definedName>
    <definedName name="_______JUL2">#REF!</definedName>
    <definedName name="_______JUN1">#REF!</definedName>
    <definedName name="_______JUN2">#REF!</definedName>
    <definedName name="_______MAR1">#REF!</definedName>
    <definedName name="_______MAR2">#REF!</definedName>
    <definedName name="_______MAY1">#REF!</definedName>
    <definedName name="_______MAY2">#REF!</definedName>
    <definedName name="_______NOV1">#REF!</definedName>
    <definedName name="_______NOV2">#REF!</definedName>
    <definedName name="_______OCT1">#REF!</definedName>
    <definedName name="_______OCT2">#REF!</definedName>
    <definedName name="_______SEP1">#REF!</definedName>
    <definedName name="_______SEP2">#REF!</definedName>
    <definedName name="______APR1">#REF!</definedName>
    <definedName name="______APR2">#REF!</definedName>
    <definedName name="______AUG1">#REF!</definedName>
    <definedName name="______AUG2">#REF!</definedName>
    <definedName name="______DEC1">#REF!</definedName>
    <definedName name="______DEC2">#REF!</definedName>
    <definedName name="______FEB1">#REF!</definedName>
    <definedName name="______FEB2">#REF!</definedName>
    <definedName name="______hpe1">#REF!</definedName>
    <definedName name="______hpe2">#REF!</definedName>
    <definedName name="______hwp1">#REF!</definedName>
    <definedName name="______hwp2">#REF!</definedName>
    <definedName name="______JAN1">#REF!</definedName>
    <definedName name="______JAN2">#REF!</definedName>
    <definedName name="______JUL1">#REF!</definedName>
    <definedName name="______JUL2">#REF!</definedName>
    <definedName name="______JUN1">#REF!</definedName>
    <definedName name="______JUN2">#REF!</definedName>
    <definedName name="______MAR1">#REF!</definedName>
    <definedName name="______MAR2">#REF!</definedName>
    <definedName name="______mat1">#REF!</definedName>
    <definedName name="______MAY1">#REF!</definedName>
    <definedName name="______MAY2">#REF!</definedName>
    <definedName name="______NOV1">#REF!</definedName>
    <definedName name="______NOV2">#REF!</definedName>
    <definedName name="______OCT1">#REF!</definedName>
    <definedName name="______OCT2">#REF!</definedName>
    <definedName name="______SEP1">#REF!</definedName>
    <definedName name="______SEP2">#REF!</definedName>
    <definedName name="_____APR1">#REF!</definedName>
    <definedName name="_____APR2">#REF!</definedName>
    <definedName name="_____AUG1">#REF!</definedName>
    <definedName name="_____AUG2">#REF!</definedName>
    <definedName name="_____dat1111">#REF!</definedName>
    <definedName name="_____DEC1">#REF!</definedName>
    <definedName name="_____DEC2">#REF!</definedName>
    <definedName name="_____FEB1">#REF!</definedName>
    <definedName name="_____FEB2">#REF!</definedName>
    <definedName name="_____hpe1">#REF!</definedName>
    <definedName name="_____hpe2">#REF!</definedName>
    <definedName name="_____hwp1">#REF!</definedName>
    <definedName name="_____hwp2">#REF!</definedName>
    <definedName name="_____IRR10">#REF!</definedName>
    <definedName name="_____JAN1">#REF!</definedName>
    <definedName name="_____JAN2">#REF!</definedName>
    <definedName name="_____JUL1">#REF!</definedName>
    <definedName name="_____JUL2">#REF!</definedName>
    <definedName name="_____JUN1">#REF!</definedName>
    <definedName name="_____JUN2">#REF!</definedName>
    <definedName name="_____MAR1">#REF!</definedName>
    <definedName name="_____MAR2">#REF!</definedName>
    <definedName name="_____mat1">#REF!</definedName>
    <definedName name="_____MAY1">#REF!</definedName>
    <definedName name="_____MAY2">#REF!</definedName>
    <definedName name="_____NOV1">#REF!</definedName>
    <definedName name="_____NOV2">#REF!</definedName>
    <definedName name="_____OCT1">#REF!</definedName>
    <definedName name="_____OCT2">#REF!</definedName>
    <definedName name="_____SEP1">#REF!</definedName>
    <definedName name="_____SEP2">#REF!</definedName>
    <definedName name="____APR1">#REF!</definedName>
    <definedName name="____APR2">#REF!</definedName>
    <definedName name="____AUG1">#REF!</definedName>
    <definedName name="____AUG2">#REF!</definedName>
    <definedName name="____dat1111">#REF!</definedName>
    <definedName name="____DEC1">#REF!</definedName>
    <definedName name="____DEC2">#REF!</definedName>
    <definedName name="____FEB1">#REF!</definedName>
    <definedName name="____FEB2">#REF!</definedName>
    <definedName name="____hpe1">#REF!</definedName>
    <definedName name="____hpe2">#REF!</definedName>
    <definedName name="____hwp1">#REF!</definedName>
    <definedName name="____hwp2">#REF!</definedName>
    <definedName name="____INP1">#REF!</definedName>
    <definedName name="____INP2">#REF!</definedName>
    <definedName name="____INP3">#REF!</definedName>
    <definedName name="____INP4">#REF!</definedName>
    <definedName name="____INP5">#REF!</definedName>
    <definedName name="____INP6">#REF!</definedName>
    <definedName name="____JAN1">#REF!</definedName>
    <definedName name="____JAN2">#REF!</definedName>
    <definedName name="____JUL1">#REF!</definedName>
    <definedName name="____JUL2">#REF!</definedName>
    <definedName name="____JUN1">#REF!</definedName>
    <definedName name="____JUN2">#REF!</definedName>
    <definedName name="____MAR1">#REF!</definedName>
    <definedName name="____MAR2">#REF!</definedName>
    <definedName name="____MAY1">#REF!</definedName>
    <definedName name="____MAY2">#REF!</definedName>
    <definedName name="____n4" hidden="1">{"EXCELHLP.HLP!1802";5;10;5;10;13;13;13;8;5;5;10;14;13;13;13;13;5;10;14;13;5;10;1;2;24}</definedName>
    <definedName name="____NOV1">#REF!</definedName>
    <definedName name="____NOV2">#REF!</definedName>
    <definedName name="____OCT1">#REF!</definedName>
    <definedName name="____OCT2">#REF!</definedName>
    <definedName name="____SEP1">#REF!</definedName>
    <definedName name="____SEP2">#REF!</definedName>
    <definedName name="____W.O.R.K.B.O.O.K..C.O.N.T.E.N.T.S____">#REF!</definedName>
    <definedName name="___APR1">#REF!</definedName>
    <definedName name="___APR2">#REF!</definedName>
    <definedName name="___AUG1">#REF!</definedName>
    <definedName name="___AUG2">#REF!</definedName>
    <definedName name="___DAT1">#REF!</definedName>
    <definedName name="___DAT10">#REF!</definedName>
    <definedName name="___DAT11">#REF!</definedName>
    <definedName name="___dat11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5">#REF!</definedName>
    <definedName name="___DAT6">#REF!</definedName>
    <definedName name="___DAT7">#REF!</definedName>
    <definedName name="___DAT8">#REF!</definedName>
    <definedName name="___DAT9">#REF!</definedName>
    <definedName name="___DEC1">#REF!</definedName>
    <definedName name="___DEC2">#REF!</definedName>
    <definedName name="___FEB1">#REF!</definedName>
    <definedName name="___FEB2">#REF!</definedName>
    <definedName name="___hpe1">#REF!</definedName>
    <definedName name="___hpe2">#REF!</definedName>
    <definedName name="___hwp1">#REF!</definedName>
    <definedName name="___hwp2">#REF!</definedName>
    <definedName name="___INP3">#REF!</definedName>
    <definedName name="___INP4">#REF!</definedName>
    <definedName name="___INP5">#REF!</definedName>
    <definedName name="___INP6">#REF!</definedName>
    <definedName name="___INP8">#REF!</definedName>
    <definedName name="___IRR10">#REF!</definedName>
    <definedName name="___JAN1">#REF!</definedName>
    <definedName name="___JAN2">#REF!</definedName>
    <definedName name="___JUL1">#REF!</definedName>
    <definedName name="___JUL2">#REF!</definedName>
    <definedName name="___JUN1">#REF!</definedName>
    <definedName name="___JUN2">#REF!</definedName>
    <definedName name="___MAR1">#REF!</definedName>
    <definedName name="___MAR2">#REF!</definedName>
    <definedName name="___mat1">#REF!</definedName>
    <definedName name="___MAY1">#REF!</definedName>
    <definedName name="___MAY2">#REF!</definedName>
    <definedName name="___mm2001">#REF!</definedName>
    <definedName name="___mm2002">#REF!</definedName>
    <definedName name="___mm2003">#REF!</definedName>
    <definedName name="___mm2004">#REF!</definedName>
    <definedName name="___mm2005">#REF!</definedName>
    <definedName name="___Moj16">#REF!</definedName>
    <definedName name="___Moj18">#REF!</definedName>
    <definedName name="___n4" hidden="1">{"EXCELHLP.HLP!1802";5;10;5;10;13;13;13;8;5;5;10;14;13;13;13;13;5;10;14;13;5;10;1;2;24}</definedName>
    <definedName name="___NOV1">#REF!</definedName>
    <definedName name="___NOV2">#REF!</definedName>
    <definedName name="___OCT1">#REF!</definedName>
    <definedName name="___OCT2">#REF!</definedName>
    <definedName name="___SEP1">#REF!</definedName>
    <definedName name="___SEP2">#REF!</definedName>
    <definedName name="__1__123Graph_ACHART_1" hidden="1">#REF!</definedName>
    <definedName name="__10__123Graph_XMKT_STOR" hidden="1">#REF!</definedName>
    <definedName name="__11__123Graph_XX_ACTUAL" hidden="1">#REF!</definedName>
    <definedName name="__123Graph_A" hidden="1">#REF!</definedName>
    <definedName name="__123Graph_A1991" hidden="1">#REF!</definedName>
    <definedName name="__123Graph_A1992" hidden="1">#REF!</definedName>
    <definedName name="__123Graph_A1993" hidden="1">#REF!</definedName>
    <definedName name="__123Graph_A1994" hidden="1">#REF!</definedName>
    <definedName name="__123Graph_A1995" hidden="1">#REF!</definedName>
    <definedName name="__123Graph_A1996" hidden="1">#REF!</definedName>
    <definedName name="__123Graph_ABAR" hidden="1">#REF!</definedName>
    <definedName name="__123Graph_ACCMS" hidden="1">#REF!</definedName>
    <definedName name="__123Graph_ACCSP" hidden="1">#REF!</definedName>
    <definedName name="__123Graph_ACG" hidden="1">#REF!</definedName>
    <definedName name="__123Graph_ACM" hidden="1">#REF!</definedName>
    <definedName name="__123Graph_ACMS" hidden="1">#REF!</definedName>
    <definedName name="__123Graph_ACSP" hidden="1">#REF!</definedName>
    <definedName name="__123Graph_AHG" hidden="1">#REF!</definedName>
    <definedName name="__123Graph_AHMS" hidden="1">#REF!</definedName>
    <definedName name="__123Graph_AILL" hidden="1">#REF!</definedName>
    <definedName name="__123Graph_AIOWA" hidden="1">#REF!</definedName>
    <definedName name="__123Graph_AKEOTA" hidden="1">#REF!</definedName>
    <definedName name="__123Graph_ALOUD" hidden="1">#REF!</definedName>
    <definedName name="__123Graph_ANL" hidden="1">#REF!</definedName>
    <definedName name="__123Graph_ASAY" hidden="1">#REF!</definedName>
    <definedName name="__123Graph_ATOTSYS" hidden="1">#REF!</definedName>
    <definedName name="__123Graph_B" hidden="1">#REF!</definedName>
    <definedName name="__123Graph_B1991" hidden="1">#REF!</definedName>
    <definedName name="__123Graph_B1992" hidden="1">#REF!</definedName>
    <definedName name="__123Graph_B1993" hidden="1">#REF!</definedName>
    <definedName name="__123Graph_B1994" hidden="1">#REF!</definedName>
    <definedName name="__123Graph_B1995" hidden="1">#REF!</definedName>
    <definedName name="__123Graph_B1996" hidden="1">#REF!</definedName>
    <definedName name="__123Graph_BBAR" hidden="1">#REF!</definedName>
    <definedName name="__123Graph_BCCMS" hidden="1">#REF!</definedName>
    <definedName name="__123Graph_BCCSP" hidden="1">#REF!</definedName>
    <definedName name="__123Graph_BCG" hidden="1">#REF!</definedName>
    <definedName name="__123Graph_BCM" hidden="1">#REF!</definedName>
    <definedName name="__123Graph_BCMS" hidden="1">#REF!</definedName>
    <definedName name="__123Graph_BCSP" hidden="1">#REF!</definedName>
    <definedName name="__123Graph_BHG" hidden="1">#REF!</definedName>
    <definedName name="__123Graph_BHMS" hidden="1">#REF!</definedName>
    <definedName name="__123Graph_BILL" hidden="1">#REF!</definedName>
    <definedName name="__123Graph_BIOWA" hidden="1">#REF!</definedName>
    <definedName name="__123Graph_BKEOTA" hidden="1">#REF!</definedName>
    <definedName name="__123Graph_BLOUD" hidden="1">#REF!</definedName>
    <definedName name="__123Graph_BNL" hidden="1">#REF!</definedName>
    <definedName name="__123Graph_BSAY" hidden="1">#REF!</definedName>
    <definedName name="__123Graph_BTOTSYS" hidden="1">#REF!</definedName>
    <definedName name="__123Graph_C" hidden="1">#REF!</definedName>
    <definedName name="__123Graph_CBAR" hidden="1">#REF!</definedName>
    <definedName name="__123Graph_CCCMS" hidden="1">#REF!</definedName>
    <definedName name="__123Graph_CCCSP" hidden="1">#REF!</definedName>
    <definedName name="__123Graph_CCG" hidden="1">#REF!</definedName>
    <definedName name="__123Graph_CCM" hidden="1">#REF!</definedName>
    <definedName name="__123Graph_CCMS" hidden="1">#REF!</definedName>
    <definedName name="__123Graph_CCSP" hidden="1">#REF!</definedName>
    <definedName name="__123Graph_CHG" hidden="1">#REF!</definedName>
    <definedName name="__123Graph_CHMS" hidden="1">#REF!</definedName>
    <definedName name="__123Graph_CILL" hidden="1">#REF!</definedName>
    <definedName name="__123Graph_CIOWA" hidden="1">#REF!</definedName>
    <definedName name="__123Graph_CKEOTA" hidden="1">#REF!</definedName>
    <definedName name="__123Graph_CLOUD" hidden="1">#REF!</definedName>
    <definedName name="__123Graph_CNL" hidden="1">#REF!</definedName>
    <definedName name="__123Graph_CSAY" hidden="1">#REF!</definedName>
    <definedName name="__123Graph_CTOTSYS" hidden="1">#REF!</definedName>
    <definedName name="__123Graph_D" hidden="1">#REF!</definedName>
    <definedName name="__123Graph_DBAR" hidden="1">#REF!</definedName>
    <definedName name="__123Graph_EBAR" hidden="1">#REF!</definedName>
    <definedName name="__123Graph_FBAR" hidden="1">#REF!</definedName>
    <definedName name="__123Graph_X" hidden="1">#REF!</definedName>
    <definedName name="__123Graph_X1991" hidden="1">#REF!</definedName>
    <definedName name="__123Graph_X1992" hidden="1">#REF!</definedName>
    <definedName name="__123Graph_X1993" hidden="1">#REF!</definedName>
    <definedName name="__123Graph_X1994" hidden="1">#REF!</definedName>
    <definedName name="__123Graph_X1995" hidden="1">#REF!</definedName>
    <definedName name="__123Graph_X1996" hidden="1">#REF!</definedName>
    <definedName name="__123Graph_XCCMS" hidden="1">#REF!</definedName>
    <definedName name="__123Graph_XCCSP" hidden="1">#REF!</definedName>
    <definedName name="__123Graph_XCG" hidden="1">#REF!</definedName>
    <definedName name="__123Graph_XCM" hidden="1">#REF!</definedName>
    <definedName name="__123Graph_XCMS" hidden="1">#REF!</definedName>
    <definedName name="__123Graph_XCSP" hidden="1">#REF!</definedName>
    <definedName name="__123Graph_XHG" hidden="1">#REF!</definedName>
    <definedName name="__123Graph_XHMS" hidden="1">#REF!</definedName>
    <definedName name="__123Graph_XILL" hidden="1">#REF!</definedName>
    <definedName name="__123Graph_XIOWA" hidden="1">#REF!</definedName>
    <definedName name="__123Graph_XKEOTA" hidden="1">#REF!</definedName>
    <definedName name="__123Graph_XLOUD" hidden="1">#REF!</definedName>
    <definedName name="__123Graph_XNL" hidden="1">#REF!</definedName>
    <definedName name="__123Graph_XSAY" hidden="1">#REF!</definedName>
    <definedName name="__123Graph_XTOTSYS" hidden="1">#REF!</definedName>
    <definedName name="__2__123Graph_AMKT_STOR" hidden="1">#REF!</definedName>
    <definedName name="__3__123Graph_AX_ACTUAL" hidden="1">#REF!</definedName>
    <definedName name="__4__123Graph_BCHART_1" hidden="1">#REF!</definedName>
    <definedName name="__5__123Graph_BMKT_STOR" hidden="1">#REF!</definedName>
    <definedName name="__6__123Graph_CCHART_1" hidden="1">#REF!</definedName>
    <definedName name="__7__123Graph_CMKT_STOR" hidden="1">#REF!</definedName>
    <definedName name="__8__123Graph_CX_ACTUAL" hidden="1">#REF!</definedName>
    <definedName name="__9__123Graph_XCHART_1" hidden="1">#REF!</definedName>
    <definedName name="__APR1">#REF!</definedName>
    <definedName name="__APR2">#REF!</definedName>
    <definedName name="__AUG1">#REF!</definedName>
    <definedName name="__AUG2">#REF!</definedName>
    <definedName name="__DAT1">#REF!</definedName>
    <definedName name="__DAT10">#REF!</definedName>
    <definedName name="__DAT11">#REF!</definedName>
    <definedName name="__dat11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DEC1">#REF!</definedName>
    <definedName name="__DEC2">#REF!</definedName>
    <definedName name="__FDS_HYPERLINK_TOGGLE_STATE__" hidden="1">"ON"</definedName>
    <definedName name="__FEB1">#REF!</definedName>
    <definedName name="__FEB2">#REF!</definedName>
    <definedName name="__hpe1">#REF!</definedName>
    <definedName name="__hpe2">#REF!</definedName>
    <definedName name="__hwp1">#REF!</definedName>
    <definedName name="__hwp2">#REF!</definedName>
    <definedName name="__inf2000">#REF!</definedName>
    <definedName name="__inf2001">#REF!</definedName>
    <definedName name="__inf2002">#REF!</definedName>
    <definedName name="__inf2003">#REF!</definedName>
    <definedName name="__inf2004">#REF!</definedName>
    <definedName name="__inf2005">#REF!</definedName>
    <definedName name="__inf2006">#REF!</definedName>
    <definedName name="__inf2007">#REF!</definedName>
    <definedName name="__inf2008">#REF!</definedName>
    <definedName name="__inf2009">#REF!</definedName>
    <definedName name="__INP1">#REF!</definedName>
    <definedName name="__INP2">#REF!</definedName>
    <definedName name="__INP3">#REF!</definedName>
    <definedName name="__INP4">#REF!</definedName>
    <definedName name="__INP5">#REF!</definedName>
    <definedName name="__INP6">#REF!</definedName>
    <definedName name="__IntlFixup">TRUE</definedName>
    <definedName name="__JAN1">#REF!</definedName>
    <definedName name="__JAN2">#REF!</definedName>
    <definedName name="__JUL1">#REF!</definedName>
    <definedName name="__JUL2">#REF!</definedName>
    <definedName name="__JUN1">#REF!</definedName>
    <definedName name="__JUN2">#REF!</definedName>
    <definedName name="__MAR1">#REF!</definedName>
    <definedName name="__MAR2">#REF!</definedName>
    <definedName name="__MAY1">#REF!</definedName>
    <definedName name="__MAY2">#REF!</definedName>
    <definedName name="__mm2001">#REF!</definedName>
    <definedName name="__mm2002">#REF!</definedName>
    <definedName name="__mm2003">#REF!</definedName>
    <definedName name="__mm2004">#REF!</definedName>
    <definedName name="__mm2005">#REF!</definedName>
    <definedName name="__Moj16">#REF!</definedName>
    <definedName name="__Moj18">#REF!</definedName>
    <definedName name="__n4" hidden="1">{"EXCELHLP.HLP!1802";5;10;5;10;13;13;13;8;5;5;10;14;13;13;13;13;5;10;14;13;5;10;1;2;24}</definedName>
    <definedName name="__NOV1">#REF!</definedName>
    <definedName name="__NOV2">#REF!</definedName>
    <definedName name="__OCT1">#REF!</definedName>
    <definedName name="__OCT2">#REF!</definedName>
    <definedName name="__PTP96">#REF!</definedName>
    <definedName name="__rm9" hidden="1">{"detail305",#N/A,FALSE,"BI-305"}</definedName>
    <definedName name="__SEP1">#REF!</definedName>
    <definedName name="__SEP2">#REF!</definedName>
    <definedName name="__TAD1">#REF!</definedName>
    <definedName name="__TAD2">#REF!</definedName>
    <definedName name="__TAD3">#REF!</definedName>
    <definedName name="_1_">#REF!</definedName>
    <definedName name="_1__123Graph_ACHART_1" hidden="1">#REF!</definedName>
    <definedName name="_1__123Graph_XCHART_2" hidden="1">#REF!</definedName>
    <definedName name="_1_0c">#REF!</definedName>
    <definedName name="_1_2005_Plan_Descriptions___Methodologies">#REF!</definedName>
    <definedName name="_10__123Graph_XMKT_STOR" hidden="1">#REF!</definedName>
    <definedName name="_10_0calculat">#REF!</definedName>
    <definedName name="_10C_58">#REF!</definedName>
    <definedName name="_11__123Graph_XX_ACTUAL" hidden="1">#REF!</definedName>
    <definedName name="_11D_1">#REF!</definedName>
    <definedName name="_12PG_1">#REF!</definedName>
    <definedName name="_13_0jen">#REF!</definedName>
    <definedName name="_14_0jen">#REF!</definedName>
    <definedName name="_1961COPY">#REF!</definedName>
    <definedName name="_1962">#REF!</definedName>
    <definedName name="_1963">#REF!</definedName>
    <definedName name="_1964">#REF!</definedName>
    <definedName name="_1965">#REF!</definedName>
    <definedName name="_1966">#REF!</definedName>
    <definedName name="_1967">#REF!</definedName>
    <definedName name="_1968">#REF!</definedName>
    <definedName name="_1969">#REF!</definedName>
    <definedName name="_1970">#REF!</definedName>
    <definedName name="_1971">#REF!</definedName>
    <definedName name="_1972">#REF!</definedName>
    <definedName name="_1973">#REF!</definedName>
    <definedName name="_1974">#REF!</definedName>
    <definedName name="_1975">#REF!</definedName>
    <definedName name="_1976">#REF!</definedName>
    <definedName name="_1977">#REF!</definedName>
    <definedName name="_1978">#REF!</definedName>
    <definedName name="_1979">#REF!</definedName>
    <definedName name="_1980">#REF!</definedName>
    <definedName name="_1981">#REF!</definedName>
    <definedName name="_1982">#REF!</definedName>
    <definedName name="_1983">#REF!</definedName>
    <definedName name="_1984">#REF!</definedName>
    <definedName name="_1985">#REF!</definedName>
    <definedName name="_1986">#REF!</definedName>
    <definedName name="_1987">#REF!</definedName>
    <definedName name="_1988">#REF!</definedName>
    <definedName name="_1989">#REF!</definedName>
    <definedName name="_1990">#REF!</definedName>
    <definedName name="_1991">#REF!</definedName>
    <definedName name="_1992">#REF!</definedName>
    <definedName name="_1993">#REF!</definedName>
    <definedName name="_1B_6">#REF!</definedName>
    <definedName name="_1E_1">#N/A</definedName>
    <definedName name="_2_">#REF!</definedName>
    <definedName name="_2__123Graph_AMKT_STOR" hidden="1">#REF!</definedName>
    <definedName name="_2_0calculat">#REF!</definedName>
    <definedName name="_2001E_EBITDA_Multiple">#REF!</definedName>
    <definedName name="_3__123Graph_AX_ACTUAL" hidden="1">#REF!</definedName>
    <definedName name="_3_0c">#REF!</definedName>
    <definedName name="_3_0jen">#REF!</definedName>
    <definedName name="_31_Dec_00" localSheetId="3">#REF!</definedName>
    <definedName name="_31_Dec_00">#REF!</definedName>
    <definedName name="_31_Jan_01">#REF!</definedName>
    <definedName name="_331">#REF!</definedName>
    <definedName name="_3C_12">#REF!</definedName>
    <definedName name="_4__123Graph_BCHART_1" hidden="1">#REF!</definedName>
    <definedName name="_4_0calculat">#REF!</definedName>
    <definedName name="_4c">#REF!</definedName>
    <definedName name="_4C_2">#REF!</definedName>
    <definedName name="_5__123Graph_BMKT_STOR" hidden="1">#REF!</definedName>
    <definedName name="_5_0c">#REF!</definedName>
    <definedName name="_5_0jen">#REF!</definedName>
    <definedName name="_5calculat">#REF!</definedName>
    <definedName name="_6__123Graph_CCHART_1" hidden="1">#REF!</definedName>
    <definedName name="_6_0c">#REF!</definedName>
    <definedName name="_6c">#REF!</definedName>
    <definedName name="_6C_38B">#REF!</definedName>
    <definedName name="_6jen">#REF!</definedName>
    <definedName name="_7__123Graph_CMKT_STOR" hidden="1">#REF!</definedName>
    <definedName name="_7calculat">#REF!</definedName>
    <definedName name="_8__123Graph_CX_ACTUAL" hidden="1">#REF!</definedName>
    <definedName name="_8C_56">#REF!</definedName>
    <definedName name="_8jen">#REF!</definedName>
    <definedName name="_9__123Graph_XCHART_1" hidden="1">#REF!</definedName>
    <definedName name="_9_0calculat">#REF!</definedName>
    <definedName name="_94SALES">#REF!</definedName>
    <definedName name="_A">#REF!</definedName>
    <definedName name="_a1111" hidden="1">{"Cash Budget",#N/A,FALSE,"98 Cash";"Running Cash Budget",#N/A,FALSE,"98 Cash";"Actual Cash",#N/A,FALSE,"98 Cash";"Update Cash Budget",#N/A,FALSE,"98 Cash"}</definedName>
    <definedName name="_ACD1">#REF!</definedName>
    <definedName name="_ACD2">#REF!</definedName>
    <definedName name="_ACD3">#REF!</definedName>
    <definedName name="_ACQ1">#REF!</definedName>
    <definedName name="_ACQ10">#REF!</definedName>
    <definedName name="_ACQ11">#REF!</definedName>
    <definedName name="_ACQ12">#REF!</definedName>
    <definedName name="_ACQ13">#REF!</definedName>
    <definedName name="_ACQ14">#REF!</definedName>
    <definedName name="_ACQ15">#REF!</definedName>
    <definedName name="_ACQ16">#REF!</definedName>
    <definedName name="_ACQ17">#REF!</definedName>
    <definedName name="_ACQ18">#REF!</definedName>
    <definedName name="_ACQ19">#REF!</definedName>
    <definedName name="_ACQ2">#REF!</definedName>
    <definedName name="_ACQ20">#REF!</definedName>
    <definedName name="_ACQ21">#REF!</definedName>
    <definedName name="_ACQ22">#REF!</definedName>
    <definedName name="_ACQ23">#REF!</definedName>
    <definedName name="_ACQ24">#REF!</definedName>
    <definedName name="_ACQ25">#REF!</definedName>
    <definedName name="_ACQ26">#REF!</definedName>
    <definedName name="_ACQ27">#REF!</definedName>
    <definedName name="_ACQ28">#REF!</definedName>
    <definedName name="_ACQ29">#REF!</definedName>
    <definedName name="_ACQ3">#REF!</definedName>
    <definedName name="_ACQ30">#REF!</definedName>
    <definedName name="_ACQ31">#REF!</definedName>
    <definedName name="_ACQ32">#REF!</definedName>
    <definedName name="_ACQ33">#REF!</definedName>
    <definedName name="_ACQ34">#REF!</definedName>
    <definedName name="_ACQ35">#REF!</definedName>
    <definedName name="_ACQ36">#REF!</definedName>
    <definedName name="_ACQ37">#REF!</definedName>
    <definedName name="_ACQ38">#REF!</definedName>
    <definedName name="_ACQ39">#REF!</definedName>
    <definedName name="_ACQ4">#REF!</definedName>
    <definedName name="_ACQ40">#REF!</definedName>
    <definedName name="_ACQ41">#REF!</definedName>
    <definedName name="_ACQ42">#REF!</definedName>
    <definedName name="_ACQ43">#REF!</definedName>
    <definedName name="_ACQ44">#REF!</definedName>
    <definedName name="_ACQ45">#REF!</definedName>
    <definedName name="_ACQ46">#REF!</definedName>
    <definedName name="_ACQ47">#REF!</definedName>
    <definedName name="_ACQ48">#REF!</definedName>
    <definedName name="_ACQ49">#REF!</definedName>
    <definedName name="_ACQ5">#REF!</definedName>
    <definedName name="_ACQ50">#REF!</definedName>
    <definedName name="_ACQ6">#REF!</definedName>
    <definedName name="_ACQ7">#REF!</definedName>
    <definedName name="_ACQ8">#REF!</definedName>
    <definedName name="_ACQ9">#REF!</definedName>
    <definedName name="_act1">#REF!</definedName>
    <definedName name="_act2">#REF!</definedName>
    <definedName name="_ALB1">#REF!</definedName>
    <definedName name="_ALB10">#REF!</definedName>
    <definedName name="_ALB11">#REF!</definedName>
    <definedName name="_ALB12">#REF!</definedName>
    <definedName name="_ALB13">#REF!</definedName>
    <definedName name="_ALB14">#REF!</definedName>
    <definedName name="_ALB15">#REF!</definedName>
    <definedName name="_ALB16">#REF!</definedName>
    <definedName name="_ALB17">#REF!</definedName>
    <definedName name="_ALB18">#REF!</definedName>
    <definedName name="_ALB19">#REF!</definedName>
    <definedName name="_ALB2">#REF!</definedName>
    <definedName name="_ALB20">#REF!</definedName>
    <definedName name="_ALB23">#REF!</definedName>
    <definedName name="_ALB24">#REF!</definedName>
    <definedName name="_ALB26">#REF!</definedName>
    <definedName name="_ALB27">#REF!</definedName>
    <definedName name="_ALB28">#REF!</definedName>
    <definedName name="_ALB29">#REF!</definedName>
    <definedName name="_ALB3">#REF!</definedName>
    <definedName name="_ALB30">#REF!</definedName>
    <definedName name="_ALB31">#REF!</definedName>
    <definedName name="_ALB32">#REF!</definedName>
    <definedName name="_ALB33">#REF!</definedName>
    <definedName name="_ALB35">#REF!</definedName>
    <definedName name="_ALB38">#REF!</definedName>
    <definedName name="_ALB39">#REF!</definedName>
    <definedName name="_ALB4">#REF!</definedName>
    <definedName name="_ALB40">#REF!</definedName>
    <definedName name="_ALB41">#REF!</definedName>
    <definedName name="_ALB43">#REF!</definedName>
    <definedName name="_ALB44">#REF!</definedName>
    <definedName name="_ALB45">#REF!</definedName>
    <definedName name="_ALB46">#REF!</definedName>
    <definedName name="_ALB47">#REF!</definedName>
    <definedName name="_ALB48">#REF!</definedName>
    <definedName name="_ALB5">#REF!</definedName>
    <definedName name="_ALB6">#REF!</definedName>
    <definedName name="_ALB7">#REF!</definedName>
    <definedName name="_ALB8">#REF!</definedName>
    <definedName name="_ALB9">#REF!</definedName>
    <definedName name="_ALK1">#REF!</definedName>
    <definedName name="_ALK2">#REF!</definedName>
    <definedName name="_ALK3">#REF!</definedName>
    <definedName name="_APR1">#REF!</definedName>
    <definedName name="_APR2">#REF!</definedName>
    <definedName name="_asd2">#REF!</definedName>
    <definedName name="_ATPRegress_Dlg_Results" hidden="1">{2;#N/A;"R13C16:R17C16";#N/A;"R13C14:R17C15";FALSE;FALSE;FALSE;95;#N/A;#N/A;"R13C19";#N/A;FALSE;FALSE;FALSE;FALSE;#N/A;"";#N/A;FALSE;"";"";#N/A;#N/A;#N/A}</definedName>
    <definedName name="_ATPRegress_Dlg_Types" hidden="1">{"EXCELHLP.HLP!1802";5;10;5;10;13;13;13;8;5;5;10;14;13;13;13;13;5;10;14;13;5;10;1;2;24}</definedName>
    <definedName name="_ATPRegress_Range1" hidden="1">#REF!</definedName>
    <definedName name="_ATPRegress_Range2" hidden="1">#REF!</definedName>
    <definedName name="_ATPRegress_Range3" hidden="1">#REF!</definedName>
    <definedName name="_ATPRegress_Range4" hidden="1">"="</definedName>
    <definedName name="_ATPRegress_Range5" hidden="1">"="</definedName>
    <definedName name="_AUG1">#REF!</definedName>
    <definedName name="_AUG2">#REF!</definedName>
    <definedName name="_B">#REF!</definedName>
    <definedName name="_BAL1">#REF!</definedName>
    <definedName name="_bal2">#REF!</definedName>
    <definedName name="_bdm.37E2A9A526F14BE28438D0D77462415E.edm" hidden="1">#REF!</definedName>
    <definedName name="_bdm.67DB5193A043445CAC1F8C017AB81E09.edm" hidden="1">#REF!</definedName>
    <definedName name="_BLM11">#REF!</definedName>
    <definedName name="_BLM12">#REF!</definedName>
    <definedName name="_bok2">#REF!,#REF!,#REF!,#REF!</definedName>
    <definedName name="_bud1">#REF!</definedName>
    <definedName name="_bud2">#REF!</definedName>
    <definedName name="_C">#REF!</definedName>
    <definedName name="_Check_Input">#REF!</definedName>
    <definedName name="_Checks">#REF!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22">#REF!</definedName>
    <definedName name="_COM23">#REF!</definedName>
    <definedName name="_COM24">#REF!</definedName>
    <definedName name="_COM25">#REF!</definedName>
    <definedName name="_COM26">#REF!</definedName>
    <definedName name="_COM27">#REF!</definedName>
    <definedName name="_COM28">#REF!</definedName>
    <definedName name="_COM29">#REF!</definedName>
    <definedName name="_COM3">#REF!</definedName>
    <definedName name="_COM30">#REF!</definedName>
    <definedName name="_COM31">#REF!</definedName>
    <definedName name="_COM32">#REF!</definedName>
    <definedName name="_COM33">#REF!</definedName>
    <definedName name="_COM34">#REF!</definedName>
    <definedName name="_COM35">#REF!</definedName>
    <definedName name="_COM36">#REF!</definedName>
    <definedName name="_COM37">#REF!</definedName>
    <definedName name="_COM38">#REF!</definedName>
    <definedName name="_COM39">#REF!</definedName>
    <definedName name="_COM4">#REF!</definedName>
    <definedName name="_COM40">#REF!</definedName>
    <definedName name="_COM41">#REF!</definedName>
    <definedName name="_COM42">#REF!</definedName>
    <definedName name="_COM43">#REF!</definedName>
    <definedName name="_COM44">#REF!</definedName>
    <definedName name="_COM45">#REF!</definedName>
    <definedName name="_COM46">#REF!</definedName>
    <definedName name="_COM47">#REF!</definedName>
    <definedName name="_COM48">#REF!</definedName>
    <definedName name="_COM49">#REF!</definedName>
    <definedName name="_COM5">#REF!</definedName>
    <definedName name="_COM50">#REF!</definedName>
    <definedName name="_COM6">#REF!</definedName>
    <definedName name="_COM7">#REF!</definedName>
    <definedName name="_COM8">#REF!</definedName>
    <definedName name="_COM9">#REF!</definedName>
    <definedName name="_cpi2007">#REF!</definedName>
    <definedName name="_cpi2008">#REF!</definedName>
    <definedName name="_cpi2009">#REF!</definedName>
    <definedName name="_cpi2010">#REF!</definedName>
    <definedName name="_cpi2011">#REF!</definedName>
    <definedName name="_CPY1">#REF!</definedName>
    <definedName name="_CPY2">#REF!</definedName>
    <definedName name="_CPY3">#REF!</definedName>
    <definedName name="_CTG1">#REF!</definedName>
    <definedName name="_CTG2">#REF!</definedName>
    <definedName name="_CTG3">#REF!</definedName>
    <definedName name="_CTG4">#REF!</definedName>
    <definedName name="_CurrCase">#REF!</definedName>
    <definedName name="_DAT1">#REF!</definedName>
    <definedName name="_DAT10">#REF!</definedName>
    <definedName name="_DAT11">#REF!</definedName>
    <definedName name="_dat11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23">#REF!</definedName>
    <definedName name="_DAT24">#REF!</definedName>
    <definedName name="_DAT25">#REF!</definedName>
    <definedName name="_DAT26">#REF!</definedName>
    <definedName name="_DAT27">#REF!</definedName>
    <definedName name="_DAT28">#REF!</definedName>
    <definedName name="_DAT29">#REF!</definedName>
    <definedName name="_DAT3">#REF!</definedName>
    <definedName name="_DAT30">#REF!</definedName>
    <definedName name="_DAT31">#REF!</definedName>
    <definedName name="_DAT32">#REF!</definedName>
    <definedName name="_DAT33">#REF!</definedName>
    <definedName name="_DAT34">#REF!</definedName>
    <definedName name="_DAT35">#REF!</definedName>
    <definedName name="_DAT36">#REF!</definedName>
    <definedName name="_DAT4">#REF!</definedName>
    <definedName name="_DAT5">#REF!</definedName>
    <definedName name="_DAT6">#REF!</definedName>
    <definedName name="_DAT7">#REF!</definedName>
    <definedName name="_DAT8">#REF!</definedName>
    <definedName name="_DAT9">#REF!</definedName>
    <definedName name="_Data_Query">#REF!</definedName>
    <definedName name="_Data_Query2">#REF!</definedName>
    <definedName name="_DEC1">#REF!</definedName>
    <definedName name="_DEC2">#REF!</definedName>
    <definedName name="_DIC1">#REF!</definedName>
    <definedName name="_DIC2">#REF!</definedName>
    <definedName name="_End_Yr">#REF!</definedName>
    <definedName name="_EndYr2">#REF!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0">#REF!</definedName>
    <definedName name="_EST21">#REF!</definedName>
    <definedName name="_EST22">#REF!</definedName>
    <definedName name="_EST23">#REF!</definedName>
    <definedName name="_EST24">#REF!</definedName>
    <definedName name="_EST25">#REF!</definedName>
    <definedName name="_EST26">#REF!</definedName>
    <definedName name="_EST27">#REF!</definedName>
    <definedName name="_EST28">#REF!</definedName>
    <definedName name="_EST29">#REF!</definedName>
    <definedName name="_EST3">#REF!</definedName>
    <definedName name="_EST30">#REF!</definedName>
    <definedName name="_EST31">#REF!</definedName>
    <definedName name="_EST32">#REF!</definedName>
    <definedName name="_EST33">#REF!</definedName>
    <definedName name="_EST34">#REF!</definedName>
    <definedName name="_EST35">#REF!</definedName>
    <definedName name="_EST36">#REF!</definedName>
    <definedName name="_EST37">#REF!</definedName>
    <definedName name="_EST38">#REF!</definedName>
    <definedName name="_EST39">#REF!</definedName>
    <definedName name="_EST4">#REF!</definedName>
    <definedName name="_EST40">#REF!</definedName>
    <definedName name="_EST41">#REF!</definedName>
    <definedName name="_EST42">#REF!</definedName>
    <definedName name="_EST43">#REF!</definedName>
    <definedName name="_EST44">#REF!</definedName>
    <definedName name="_EST45">#REF!</definedName>
    <definedName name="_EST46">#REF!</definedName>
    <definedName name="_EST47">#REF!</definedName>
    <definedName name="_EST48">#REF!</definedName>
    <definedName name="_EST49">#REF!</definedName>
    <definedName name="_EST5">#REF!</definedName>
    <definedName name="_EST50">#REF!</definedName>
    <definedName name="_EST6">#REF!</definedName>
    <definedName name="_EST7">#REF!</definedName>
    <definedName name="_EST8">#REF!</definedName>
    <definedName name="_EST9">#REF!</definedName>
    <definedName name="_FC_ID">#REF!</definedName>
    <definedName name="_FC_Query">#REF!</definedName>
    <definedName name="_FC_Table">#REF!</definedName>
    <definedName name="_FEB1">#REF!</definedName>
    <definedName name="_FEB1a">#REF!</definedName>
    <definedName name="_FEB2">#REF!</definedName>
    <definedName name="_FFO1">#REF!</definedName>
    <definedName name="_FFO2">#REF!</definedName>
    <definedName name="_FFO3">#REF!</definedName>
    <definedName name="_FFO4">#REF!</definedName>
    <definedName name="_Fill" hidden="1">#REF!</definedName>
    <definedName name="_FLL2" hidden="1">#REF!</definedName>
    <definedName name="_FMA1">#REF!</definedName>
    <definedName name="_FMA2">#REF!</definedName>
    <definedName name="_GECCBID">#REF!</definedName>
    <definedName name="_HBO2">#REF!,#REF!,#REF!,#REF!</definedName>
    <definedName name="_hpe1">#REF!</definedName>
    <definedName name="_hpe2">#REF!</definedName>
    <definedName name="_hwp1">#REF!</definedName>
    <definedName name="_hwp2">#REF!</definedName>
    <definedName name="_inf2000">#REF!</definedName>
    <definedName name="_Inf2001">#REF!</definedName>
    <definedName name="_inf2002">#REF!</definedName>
    <definedName name="_inf2003">#REF!</definedName>
    <definedName name="_inf2004">#REF!</definedName>
    <definedName name="_inf2005">#REF!</definedName>
    <definedName name="_inf2006">#REF!</definedName>
    <definedName name="_inf2007">#REF!</definedName>
    <definedName name="_inf2008">#REF!</definedName>
    <definedName name="_inf2009">#REF!</definedName>
    <definedName name="_inf2010">#REF!</definedName>
    <definedName name="_inf2011">#REF!</definedName>
    <definedName name="_INP1">#REF!</definedName>
    <definedName name="_INP2">#REF!</definedName>
    <definedName name="_INP3">#REF!</definedName>
    <definedName name="_INP4">#REF!</definedName>
    <definedName name="_INP5">#REF!</definedName>
    <definedName name="_INP6">#REF!</definedName>
    <definedName name="_INP8">#REF!</definedName>
    <definedName name="_IRR10">#REF!</definedName>
    <definedName name="_JAN1">#REF!</definedName>
    <definedName name="_JAN2">#REF!</definedName>
    <definedName name="_JUL1">#REF!</definedName>
    <definedName name="_JUL2">#REF!</definedName>
    <definedName name="_JUN1">#REF!</definedName>
    <definedName name="_JUN2">#REF!</definedName>
    <definedName name="_Key1" hidden="1">#REF!</definedName>
    <definedName name="_Key2" hidden="1">#REF!</definedName>
    <definedName name="_LB1">#REF!</definedName>
    <definedName name="_LB10">#REF!</definedName>
    <definedName name="_LB11">#REF!</definedName>
    <definedName name="_LB12">#REF!</definedName>
    <definedName name="_LB13">#REF!</definedName>
    <definedName name="_LB14">#REF!</definedName>
    <definedName name="_LB15">#REF!</definedName>
    <definedName name="_LB16">#REF!</definedName>
    <definedName name="_LB17">#REF!</definedName>
    <definedName name="_LB18">#REF!</definedName>
    <definedName name="_LB19">#REF!</definedName>
    <definedName name="_LB2">#REF!</definedName>
    <definedName name="_LB20">#REF!</definedName>
    <definedName name="_LB21">#REF!</definedName>
    <definedName name="_LB22">#REF!</definedName>
    <definedName name="_LB23">#REF!</definedName>
    <definedName name="_LB24">#REF!</definedName>
    <definedName name="_LB25">#REF!</definedName>
    <definedName name="_LB26">#REF!</definedName>
    <definedName name="_LB27">#REF!</definedName>
    <definedName name="_LB28">#REF!</definedName>
    <definedName name="_LB29">#REF!</definedName>
    <definedName name="_LB3">#REF!</definedName>
    <definedName name="_LB30">#REF!</definedName>
    <definedName name="_LB31">#REF!</definedName>
    <definedName name="_LB32">#REF!</definedName>
    <definedName name="_LB33">#REF!</definedName>
    <definedName name="_LB34">#REF!</definedName>
    <definedName name="_LB35">#REF!</definedName>
    <definedName name="_LB36">#REF!</definedName>
    <definedName name="_LB37">#REF!</definedName>
    <definedName name="_LB38">#REF!</definedName>
    <definedName name="_LB39">#REF!</definedName>
    <definedName name="_LB4">#REF!</definedName>
    <definedName name="_LB40">#REF!</definedName>
    <definedName name="_LB41">#REF!</definedName>
    <definedName name="_LB42">#REF!</definedName>
    <definedName name="_LB43">#REF!</definedName>
    <definedName name="_LB44">#REF!</definedName>
    <definedName name="_LB45">#REF!</definedName>
    <definedName name="_LB46">#REF!</definedName>
    <definedName name="_LB47">#REF!</definedName>
    <definedName name="_LB48">#REF!</definedName>
    <definedName name="_LB49">#REF!</definedName>
    <definedName name="_LB5">#REF!</definedName>
    <definedName name="_LB50">#REF!</definedName>
    <definedName name="_LB6">#REF!</definedName>
    <definedName name="_LB7">#REF!</definedName>
    <definedName name="_LB8">#REF!</definedName>
    <definedName name="_LB9">#REF!</definedName>
    <definedName name="_M">#REF!</definedName>
    <definedName name="_MAR1">#REF!</definedName>
    <definedName name="_MAR2">#REF!</definedName>
    <definedName name="_mat1">#REF!</definedName>
    <definedName name="_MAY1">#REF!</definedName>
    <definedName name="_MAY2">#REF!</definedName>
    <definedName name="_MDZ2">#REF!,#REF!,#REF!,#REF!</definedName>
    <definedName name="_Meter_Pt">#REF!</definedName>
    <definedName name="_mm2001">#REF!</definedName>
    <definedName name="_mm2002">#REF!</definedName>
    <definedName name="_mm2003">#REF!</definedName>
    <definedName name="_mm2004">#REF!</definedName>
    <definedName name="_mm2005">#REF!</definedName>
    <definedName name="_Moj16">#REF!</definedName>
    <definedName name="_Moj18">#REF!</definedName>
    <definedName name="_MTD1">#REF!</definedName>
    <definedName name="_n4" hidden="1">{"EXCELHLP.HLP!1802";5;10;5;10;13;13;13;8;5;5;10;14;13;13;13;13;5;10;14;13;5;10;1;2;24}</definedName>
    <definedName name="_NOV1">#REF!</definedName>
    <definedName name="_NOV2">#REF!</definedName>
    <definedName name="_OCT1">#REF!</definedName>
    <definedName name="_OCT2">#REF!</definedName>
    <definedName name="_OP1">#REF!</definedName>
    <definedName name="_OP2">#REF!</definedName>
    <definedName name="_OP3">#REF!</definedName>
    <definedName name="_OP4">#REF!</definedName>
    <definedName name="_Order1" hidden="1">255</definedName>
    <definedName name="_Order2" hidden="1">0</definedName>
    <definedName name="_Own10">#REF!</definedName>
    <definedName name="_Own11">#REF!</definedName>
    <definedName name="_Own4">#REF!</definedName>
    <definedName name="_Own5">#REF!</definedName>
    <definedName name="_Own6">#REF!</definedName>
    <definedName name="_Own8">#REF!</definedName>
    <definedName name="_pcp1">#REF!</definedName>
    <definedName name="_PG1">#REF!</definedName>
    <definedName name="_pg12">#REF!</definedName>
    <definedName name="_pg2">#REF!</definedName>
    <definedName name="_PG3">#REF!</definedName>
    <definedName name="_PG4">#REF!</definedName>
    <definedName name="_PG45">#REF!</definedName>
    <definedName name="_PG56">#REF!</definedName>
    <definedName name="_PG8">#REF!</definedName>
    <definedName name="_PG89">#REF!</definedName>
    <definedName name="_PH1">#REF!</definedName>
    <definedName name="_PH2">#REF!</definedName>
    <definedName name="_PH3">#REF!</definedName>
    <definedName name="_pHF1">#REF!</definedName>
    <definedName name="_PP1">#REF!</definedName>
    <definedName name="_PP2">#REF!</definedName>
    <definedName name="_PR1">#REF!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#REF!</definedName>
    <definedName name="_PR50">#REF!</definedName>
    <definedName name="_PR6">#REF!</definedName>
    <definedName name="_PR7">#REF!</definedName>
    <definedName name="_PR8">#REF!</definedName>
    <definedName name="_PR9">#REF!</definedName>
    <definedName name="_PTP96">#REF!</definedName>
    <definedName name="_Query1a">#REF!</definedName>
    <definedName name="_Query1b">#REF!</definedName>
    <definedName name="_Query2a">#REF!</definedName>
    <definedName name="_Query2b">#REF!</definedName>
    <definedName name="_reb7">#REF!</definedName>
    <definedName name="_REF1">#REF!</definedName>
    <definedName name="_REF2">#REF!</definedName>
    <definedName name="_REF3">#REF!</definedName>
    <definedName name="_REF4">#REF!</definedName>
    <definedName name="_Regression_Out" hidden="1">#REF!</definedName>
    <definedName name="_Report">"Print All"</definedName>
    <definedName name="_RG2">#REF!</definedName>
    <definedName name="_rm9" hidden="1">{"detail305",#N/A,FALSE,"BI-305"}</definedName>
    <definedName name="_RunCase">#REF!</definedName>
    <definedName name="_S_Base">{0.1;0;0.382758620689655;0;0;0;0.258620689655172;0;0.258620689655172}</definedName>
    <definedName name="_S_new_case">{0.1;0;0.45;0;0;0;0;0;0.45}</definedName>
    <definedName name="_SEP1">#REF!</definedName>
    <definedName name="_SEP2">#REF!</definedName>
    <definedName name="_SHT1">#REF!</definedName>
    <definedName name="_SHT2">#N/A</definedName>
    <definedName name="_SHT3">#N/A</definedName>
    <definedName name="_SO41">#REF!</definedName>
    <definedName name="_Sort" hidden="1">#REF!</definedName>
    <definedName name="_Split_Mthd">#REF!</definedName>
    <definedName name="_STAMPA_RIMANENZE">#REF!</definedName>
    <definedName name="_Start_Yr">#REF!</definedName>
    <definedName name="_StartYr2">#REF!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able3_In2" hidden="1">#REF!</definedName>
    <definedName name="_TAD1">#REF!</definedName>
    <definedName name="_TAD2">#REF!</definedName>
    <definedName name="_TAD3">#REF!</definedName>
    <definedName name="_tet12" hidden="1">{"assumptions",#N/A,FALSE,"Scenario 1";"valuation",#N/A,FALSE,"Scenario 1"}</definedName>
    <definedName name="_tet5" hidden="1">{"assumptions",#N/A,FALSE,"Scenario 1";"valuation",#N/A,FALSE,"Scenario 1"}</definedName>
    <definedName name="_The">#REF!</definedName>
    <definedName name="_var1">#REF!</definedName>
    <definedName name="_var2">#REF!</definedName>
    <definedName name="_xlcn.WorksheetConnection_CopyofCableEventCostTrackingCURRENT2.xlsxtable_cable_splice" hidden="1">table_cable_splice</definedName>
    <definedName name="_xlcn.WorksheetConnection_CopyofCableEventCostTrackingCURRENT2.xlsxtable_demob" hidden="1">table_demob</definedName>
    <definedName name="_xlcn.WorksheetConnection_CopyofCableEventCostTrackingCURRENT2.xlsxtable_inspection" hidden="1">table_inspection</definedName>
    <definedName name="a">{"Complete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A_">#REF!</definedName>
    <definedName name="A_1">#REF!</definedName>
    <definedName name="a_g">#REF!</definedName>
    <definedName name="aa" hidden="1">{"1999 Cash Budget",#N/A,FALSE,"99 Cash";"1999 Cash Budget YTD",#N/A,FALSE,"99 Cash";"1999 Cash Actual/Forcast",#N/A,FALSE,"99 Cash";"1999 Cash Actual/Forcast YTD",#N/A,FALSE,"99 Cash"}</definedName>
    <definedName name="aaa" hidden="1">{#N/A,#N/A,FALSE,"O&amp;M by processes";#N/A,#N/A,FALSE,"Elec Act vs Bud";#N/A,#N/A,FALSE,"G&amp;A";#N/A,#N/A,FALSE,"BGS";#N/A,#N/A,FALSE,"Res Cost"}</definedName>
    <definedName name="AAA_DOCTOPS" hidden="1">"AAA_SET"</definedName>
    <definedName name="AAA_duser" hidden="1">"OFF"</definedName>
    <definedName name="aaaa" hidden="1">{"1999 Cash Budget",#N/A,FALSE,"99 Cash";"1999 Cash Budget YTD",#N/A,FALSE,"99 Cash";"1999 Cash Actual/Forcast",#N/A,FALSE,"99 Cash";"1999 Cash Actual/Forcast YTD",#N/A,FALSE,"99 Cash"}</definedName>
    <definedName name="aaaa1" hidden="1">{"1999 Cash Budget",#N/A,FALSE,"99 Cash";"1999 Cash Budget YTD",#N/A,FALSE,"99 Cash";"1999 Cash Actual/Forcast",#N/A,FALSE,"99 Cash";"1999 Cash Actual/Forcast YTD",#N/A,FALSE,"99 Cash"}</definedName>
    <definedName name="aaaaa" hidden="1">{"Income Budget",#N/A,FALSE,"98 Income";"Running GAAP Budget Income",#N/A,FALSE,"98 Income";"GAAP Actual",#N/A,FALSE,"98 Income";"GAAP Varinance",#N/A,FALSE,"98 Income"}</definedName>
    <definedName name="aaaaaa" hidden="1">{"Cash Budget",#N/A,FALSE,"98 Cash";"Running Cash Budget",#N/A,FALSE,"98 Cash";"Actual Cash",#N/A,FALSE,"98 Cash";"Update Cash Budget",#N/A,FALSE,"98 Cash"}</definedName>
    <definedName name="aaaaaaa" hidden="1">{"Cash Budget",#N/A,FALSE,"98 Cash";"Running Cash Budget",#N/A,FALSE,"98 Cash";"Actual Cash",#N/A,FALSE,"98 Cash";"Update Cash Budget",#N/A,FALSE,"98 Cash"}</definedName>
    <definedName name="aaaaaaaa" hidden="1">{"Income Budget",#N/A,FALSE,"98 Income";"Running GAAP Budget Income",#N/A,FALSE,"98 Income";"GAAP Actual",#N/A,FALSE,"98 Income";"GAAP Varinance",#N/A,FALSE,"98 Income"}</definedName>
    <definedName name="aaaaaaaaaa" hidden="1">{"Cash Budget",#N/A,FALSE,"98 Cash";"Running Cash Budget",#N/A,FALSE,"98 Cash";"Actual Cash",#N/A,FALSE,"98 Cash";"Update Cash Budget",#N/A,FALSE,"98 Cash"}</definedName>
    <definedName name="aaaaaaaaaaaaaaa" hidden="1">{#N/A,#N/A,FALSE,"O&amp;M by processes";#N/A,#N/A,FALSE,"Elec Act vs Bud";#N/A,#N/A,FALSE,"G&amp;A";#N/A,#N/A,FALSE,"BGS";#N/A,#N/A,FALSE,"Res Cost"}</definedName>
    <definedName name="AAB_Addin5" hidden="1">"AAB_Description for addin 5,Description for addin 5,Description for addin 5,Description for addin 5,Description for addin 5,Description for addin 5"</definedName>
    <definedName name="abcd">#REF!</definedName>
    <definedName name="ABD">#REF!,#REF!,#REF!,#REF!</definedName>
    <definedName name="abit">0.000000001</definedName>
    <definedName name="ABS_Legacy_Long_Bond">#REF!</definedName>
    <definedName name="ABS_Legacy_Long_Loan">#REF!</definedName>
    <definedName name="ABS_Legacy_Long_Treasury">#REF!</definedName>
    <definedName name="ABS_Legacy_Short_Bond">#REF!</definedName>
    <definedName name="ABS_Legacy_Short_Treasury">#REF!</definedName>
    <definedName name="ABSORP___PRICE">#REF!</definedName>
    <definedName name="ABSW">#REF!</definedName>
    <definedName name="AC_255">#REF!</definedName>
    <definedName name="Access_Button">"Loan_Front_End_Input_List"</definedName>
    <definedName name="AccessDatabase">"C:\My Documents\DAVE\MODELS\Cash at Risk\Loan Front End.mdb"</definedName>
    <definedName name="ACCNT">#REF!</definedName>
    <definedName name="Accompanying">#REF!</definedName>
    <definedName name="Account">#REF!</definedName>
    <definedName name="Account2">#REF!</definedName>
    <definedName name="AccountDescr">#REF!</definedName>
    <definedName name="AccountDescr2">#REF!</definedName>
    <definedName name="Accounting_Method">#REF!</definedName>
    <definedName name="ACCOUNTS">#REF!</definedName>
    <definedName name="accruedc">#REF!</definedName>
    <definedName name="accruedp">#REF!</definedName>
    <definedName name="ACDADD">#REF!</definedName>
    <definedName name="ACGDIST">#REF!</definedName>
    <definedName name="acoeff">#REF!</definedName>
    <definedName name="ACQ_FEE">#REF!</definedName>
    <definedName name="ACQ0">#REF!</definedName>
    <definedName name="Acquirer">#REF!</definedName>
    <definedName name="Acquirer_Shares_Outstanding">#REF!</definedName>
    <definedName name="Acquisition_Cost_Period">#REF!</definedName>
    <definedName name="Acquisition_Goodwill_Period">#REF!</definedName>
    <definedName name="ACSR">#REF!</definedName>
    <definedName name="ACSRCosts">#REF!</definedName>
    <definedName name="Active">#REF!</definedName>
    <definedName name="Activity">#REF!</definedName>
    <definedName name="Activity2">#REF!</definedName>
    <definedName name="ActivityDescr">#REF!</definedName>
    <definedName name="ActivityDescr2">#REF!</definedName>
    <definedName name="activo">#REF!</definedName>
    <definedName name="Actual">#REF!</definedName>
    <definedName name="Actual_IRRs">#REF!</definedName>
    <definedName name="AD">#REF!</definedName>
    <definedName name="AD_2">#REF!</definedName>
    <definedName name="addl_pass">#REF!</definedName>
    <definedName name="adg">#REF!</definedName>
    <definedName name="ADJI">#REF!</definedName>
    <definedName name="ADJIII">#REF!</definedName>
    <definedName name="adjust">#REF!</definedName>
    <definedName name="Adjustments">#REF!</definedName>
    <definedName name="ADMIN">#REF!</definedName>
    <definedName name="Administration">#REF!</definedName>
    <definedName name="adsfadsfsadfdsafa">#REF!</definedName>
    <definedName name="adsfdsa">#REF!</definedName>
    <definedName name="adviser_list">#REF!</definedName>
    <definedName name="aersrter">#REF!,#REF!,#REF!,#REF!</definedName>
    <definedName name="afdas">#REF!</definedName>
    <definedName name="Affiliate">#REF!</definedName>
    <definedName name="Affiliate2">#REF!</definedName>
    <definedName name="AffiliateDescr">#REF!</definedName>
    <definedName name="ag">#REF!,#REF!,#REF!,#REF!</definedName>
    <definedName name="aga">#REF!,#REF!,#REF!,#REF!</definedName>
    <definedName name="aGF">#REF!,#REF!,#REF!,#REF!</definedName>
    <definedName name="AggregateOut">#REF!</definedName>
    <definedName name="aging">#REF!</definedName>
    <definedName name="agrt">#REF!,#REF!,#REF!,#REF!</definedName>
    <definedName name="AIC_Software">#REF!</definedName>
    <definedName name="AJO">#REF!</definedName>
    <definedName name="ALANDCO">#REF!</definedName>
    <definedName name="ALB0">#REF!</definedName>
    <definedName name="Alignment" hidden="1">"a1"</definedName>
    <definedName name="ALKADD">#REF!</definedName>
    <definedName name="ALKF">#REF!</definedName>
    <definedName name="all_months">#REF!</definedName>
    <definedName name="AllASS">#REF!</definedName>
    <definedName name="ALLCGI">#REF!</definedName>
    <definedName name="ALLJE">#REF!</definedName>
    <definedName name="Alloc">#REF!</definedName>
    <definedName name="alloc1">#REF!</definedName>
    <definedName name="alloc2">#REF!</definedName>
    <definedName name="AllocationType">OFFSET(#REF!,0,0,COUNTA(#REF!),1)</definedName>
    <definedName name="ALLRD">#REF!</definedName>
    <definedName name="ALLSKP">#REF!</definedName>
    <definedName name="AllTables">{4}</definedName>
    <definedName name="AllTemplate1">#REF!</definedName>
    <definedName name="AllTemplate2">#REF!</definedName>
    <definedName name="ALTADJ">#REF!</definedName>
    <definedName name="am">#REF!,#REF!,#REF!,#REF!</definedName>
    <definedName name="Amort">#REF!</definedName>
    <definedName name="Amort_Table">#REF!</definedName>
    <definedName name="amort2">#REF!</definedName>
    <definedName name="Amortization_Period">#REF!</definedName>
    <definedName name="Amortization_Period_Additions">#REF!</definedName>
    <definedName name="amortizationtable">#REF!</definedName>
    <definedName name="Amortize_Finance_Fees">#REF!</definedName>
    <definedName name="AmortizingMortgageTerm">#REF!</definedName>
    <definedName name="Amps">#REF!</definedName>
    <definedName name="an">#REF!,#REF!,#REF!,#REF!</definedName>
    <definedName name="ANA_PRD">#REF!</definedName>
    <definedName name="analysis">#REF!</definedName>
    <definedName name="analyst">#REF!</definedName>
    <definedName name="Angle_Pole_Costs">#REF!</definedName>
    <definedName name="Angle_Poles">#REF!</definedName>
    <definedName name="Angle_Tangents">#REF!</definedName>
    <definedName name="Annual_Energy_Production">#REF!</definedName>
    <definedName name="Annual_kWh">#REF!</definedName>
    <definedName name="Annual_Tariff_2013_On">#REF!</definedName>
    <definedName name="Annual_Tariff_Escalation_2012">#REF!</definedName>
    <definedName name="ANNUALCF">#REF!</definedName>
    <definedName name="another">#REF!,#REF!,#REF!,#REF!</definedName>
    <definedName name="anscount" hidden="1">1</definedName>
    <definedName name="APA">#REF!</definedName>
    <definedName name="APN">#REF!</definedName>
    <definedName name="apr">#REF!</definedName>
    <definedName name="april">#REF!</definedName>
    <definedName name="AR">#REF!</definedName>
    <definedName name="ARA_Threshold">#REF!</definedName>
    <definedName name="Argus_File_Name">#REF!</definedName>
    <definedName name="Argus_File_Path">#REF!</definedName>
    <definedName name="ARP_Threshold">#REF!</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axWorkpaper" hidden="1">" "</definedName>
    <definedName name="AS2TickmarkLS" hidden="1">#REF!</definedName>
    <definedName name="AS2VersionLS" hidden="1">300</definedName>
    <definedName name="asas">#REF!,#REF!,#REF!,#REF!</definedName>
    <definedName name="asd" hidden="1">{2;#N/A;"R13C16:R17C16";#N/A;"R13C14:R17C15";FALSE;FALSE;FALSE;95;#N/A;#N/A;"R13C19";#N/A;FALSE;FALSE;FALSE;FALSE;#N/A;"";#N/A;FALSE;"";"";#N/A;#N/A;#N/A}</definedName>
    <definedName name="asdf">#REF!,#REF!,#REF!,#REF!</definedName>
    <definedName name="ASH">#REF!</definedName>
    <definedName name="Ash_Disposal____ton">#REF!</definedName>
    <definedName name="Ash_Generation_Rate__tons_MWH">#REF!</definedName>
    <definedName name="Assembly_Costs">#REF!</definedName>
    <definedName name="Assembly_Labor">#REF!</definedName>
    <definedName name="Asset_Write_up_Period">#REF!</definedName>
    <definedName name="AssetType">#REF!</definedName>
    <definedName name="AsSoldExcRev" hidden="1">{#N/A,#N/A,FALSE,"Sum6 (1)"}</definedName>
    <definedName name="ASSUME">#REF!</definedName>
    <definedName name="assumptions">#REF!</definedName>
    <definedName name="assumptions97">#REF!</definedName>
    <definedName name="assumptions98">#REF!</definedName>
    <definedName name="assumptions99">#REF!</definedName>
    <definedName name="At_Closing_International_Sale">#REF!</definedName>
    <definedName name="AT_T">#REF!</definedName>
    <definedName name="ATAX">#REF!</definedName>
    <definedName name="atpr" hidden="1">{"EXCELHLP.HLP!1802";5;10;5;10;13;13;13;8;5;5;10;14;13;13;13;13;5;10;14;13;5;10;1;2;24}</definedName>
    <definedName name="AU_329">#REF!</definedName>
    <definedName name="aud">#REF!</definedName>
    <definedName name="aug">#REF!</definedName>
    <definedName name="Auger">#REF!</definedName>
    <definedName name="Auger_Setup">#REF!</definedName>
    <definedName name="AUX">#REF!</definedName>
    <definedName name="avail">#REF!</definedName>
    <definedName name="AVAIL_1">#REF!</definedName>
    <definedName name="AVAIL_2">#REF!</definedName>
    <definedName name="AVAIL_POST_COD">#REF!</definedName>
    <definedName name="AVAIL_POST_COD_1">#REF!</definedName>
    <definedName name="AVAIL_POST_COD_2">#REF!</definedName>
    <definedName name="AVAILABILITY">#REF!</definedName>
    <definedName name="Average_EBITDA_Exit_Multiple">#REF!</definedName>
    <definedName name="B">#REF!</definedName>
    <definedName name="B_">#REF!</definedName>
    <definedName name="B_1">#REF!</definedName>
    <definedName name="B_2">#REF!</definedName>
    <definedName name="B_3">#REF!</definedName>
    <definedName name="B_V_ACTUAL_PRO">#REF!</definedName>
    <definedName name="B_V_MILESTONES">#REF!</definedName>
    <definedName name="B_V_PLANNED_PRO">#REF!</definedName>
    <definedName name="baird">#REF!</definedName>
    <definedName name="BAL">#REF!</definedName>
    <definedName name="BALANCE">#REF!</definedName>
    <definedName name="Balance_Sheet">#REF!</definedName>
    <definedName name="balance_type">1</definedName>
    <definedName name="Balances">#REF!</definedName>
    <definedName name="balancesheet">#REF!</definedName>
    <definedName name="Bank_Debt_U_W_Spread">#REF!</definedName>
    <definedName name="bankdebt">#REF!</definedName>
    <definedName name="Base_Rate">#REF!</definedName>
    <definedName name="basis_2x16">#REF!</definedName>
    <definedName name="basis_7x8">#REF!</definedName>
    <definedName name="Basis_Points">#REF!</definedName>
    <definedName name="BasisPointCor">#REF!</definedName>
    <definedName name="bayatxinc">#REF!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BPROP">#REF!</definedName>
    <definedName name="bcoeff">#REF!</definedName>
    <definedName name="BDV">#REF!</definedName>
    <definedName name="Beauregard">"Check Box 1"</definedName>
    <definedName name="Because" hidden="1">{#N/A,#N/A,TRUE,"TOTAL DISTRIBUTION";#N/A,#N/A,TRUE,"SOUTH";#N/A,#N/A,TRUE,"NORTHEAST";#N/A,#N/A,TRUE,"WEST"}</definedName>
    <definedName name="beg_CWIP">#REF!</definedName>
    <definedName name="begdate">#REF!</definedName>
    <definedName name="BeginDateOut">#REF!</definedName>
    <definedName name="BELL">#REF!</definedName>
    <definedName name="bfc_esc">#REF!</definedName>
    <definedName name="BG_Del" hidden="1">15</definedName>
    <definedName name="BG_Ins" hidden="1">4</definedName>
    <definedName name="BG_Mod" hidden="1">6</definedName>
    <definedName name="BGS_Cost_Scenario">#REF!</definedName>
    <definedName name="BGS_RFP">#REF!</definedName>
    <definedName name="BIADJ">#REF!</definedName>
    <definedName name="Bid_Form_Quant">#REF!</definedName>
    <definedName name="Bid_Form_Sub_Quant">#REF!</definedName>
    <definedName name="bid_price">#REF!</definedName>
    <definedName name="BidformQuant">#REF!</definedName>
    <definedName name="BidformQuantSub">#REF!</definedName>
    <definedName name="Bill">#REF!</definedName>
    <definedName name="BILLDESCRIPTION">#REF!</definedName>
    <definedName name="BLE_Close_Date">#REF!</definedName>
    <definedName name="Blended_Hurdle">#REF!</definedName>
    <definedName name="BLPH10"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6" hidden="1">#REF!</definedName>
    <definedName name="BLPH66" hidden="1">#REF!</definedName>
    <definedName name="bma_2x16">#REF!</definedName>
    <definedName name="bma_7x8">#REF!</definedName>
    <definedName name="BOEquipment_Concrete">#REF!</definedName>
    <definedName name="BOEquipment_Costs">#REF!</definedName>
    <definedName name="BOEquipment_Steel">#REF!</definedName>
    <definedName name="BoilerFeedwtrPumpNoiseEmiss">#REF!</definedName>
    <definedName name="BoilerFeedwtrPumpVend">#REF!</definedName>
    <definedName name="BONUS">#REF!</definedName>
    <definedName name="booby" hidden="1">{#N/A,#N/A,TRUE,"TOTAL DISTRIBUTION";#N/A,#N/A,TRUE,"SOUTH";#N/A,#N/A,TRUE,"NORTHEAST";#N/A,#N/A,TRUE,"WEST"}</definedName>
    <definedName name="booby2" hidden="1">{#N/A,#N/A,TRUE,"TOTAL DSBN";#N/A,#N/A,TRUE,"WEST";#N/A,#N/A,TRUE,"SOUTH";#N/A,#N/A,TRUE,"NORTHEAST"}</definedName>
    <definedName name="book2.xls" hidden="1">{#N/A,#N/A,TRUE,"TOTAL DISTRIBUTION";#N/A,#N/A,TRUE,"SOUTH";#N/A,#N/A,TRUE,"NORTHEAST";#N/A,#N/A,TRUE,"WEST"}</definedName>
    <definedName name="book2a\.xls" hidden="1">{#N/A,#N/A,TRUE,"TOTAL DSBN";#N/A,#N/A,TRUE,"WEST";#N/A,#N/A,TRUE,"SOUTH";#N/A,#N/A,TRUE,"NORTHEAST"}</definedName>
    <definedName name="BookType">1</definedName>
    <definedName name="BOPEquipment_Labor">#REF!</definedName>
    <definedName name="Borrowing">#REF!</definedName>
    <definedName name="BOY">#REF!</definedName>
    <definedName name="BR">#REF!</definedName>
    <definedName name="BR_2">#REF!</definedName>
    <definedName name="bra">#REF!</definedName>
    <definedName name="bradtxinc">#REF!</definedName>
    <definedName name="bre">#REF!</definedName>
    <definedName name="BRECP">#REF!</definedName>
    <definedName name="BRECP_II">#REF!</definedName>
    <definedName name="BREH_REC">#REF!</definedName>
    <definedName name="BREOCP">#REF!</definedName>
    <definedName name="BREP_I">#REF!</definedName>
    <definedName name="BREP_II">#REF!</definedName>
    <definedName name="BREP_III">#REF!</definedName>
    <definedName name="BREP_IV">#REF!</definedName>
    <definedName name="BREPIII">#REF!</definedName>
    <definedName name="brick">#REF!</definedName>
    <definedName name="BridgeCrane">#REF!</definedName>
    <definedName name="Brokerage_Fee">#REF!</definedName>
    <definedName name="BS">#REF!</definedName>
    <definedName name="BS_Exch_Rate">#REF!</definedName>
    <definedName name="BTL_06Actual_Essbase">#REF!</definedName>
    <definedName name="btwcols">#REF!,#REF!,#REF!,#REF!,#REF!,#REF!,#REF!,#REF!,#REF!,#REF!,#REF!,#REF!,#REF!,#REF!,#REF!</definedName>
    <definedName name="BU_Table">#REF!</definedName>
    <definedName name="bud" hidden="1">{"summary",#N/A,FALSE,"PCR DIRECTORY"}</definedName>
    <definedName name="BUDACT">#REF!</definedName>
    <definedName name="Budget">#REF!</definedName>
    <definedName name="budgetdata">#REF!</definedName>
    <definedName name="Bulk" hidden="1">{#N/A,#N/A,FALSE,"Sum6 (1)"}</definedName>
    <definedName name="Bundle_Discount">#REF!</definedName>
    <definedName name="BUrole">#REF!</definedName>
    <definedName name="BURoles">#REF!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iness_Activities_Tax">#REF!</definedName>
    <definedName name="Business_Units">#REF!</definedName>
    <definedName name="Butt_Dia">#REF!</definedName>
    <definedName name="BV">#REF!</definedName>
    <definedName name="BV_2">#REF!</definedName>
    <definedName name="bym" hidden="1">{"summary",#N/A,FALSE,"PCR DIRECTORY"}</definedName>
    <definedName name="c_">#REF!</definedName>
    <definedName name="c_1">#REF!</definedName>
    <definedName name="C_5">#REF!</definedName>
    <definedName name="C00_tax_rptBak">#REF!</definedName>
    <definedName name="CA1_">#REF!</definedName>
    <definedName name="CA2_">#REF!</definedName>
    <definedName name="CA3_">#REF!</definedName>
    <definedName name="CAADD">#REF!</definedName>
    <definedName name="Cable_Bus">#REF!</definedName>
    <definedName name="Cable_pick">#REF!</definedName>
    <definedName name="Cable_pick_ACSS">#REF!</definedName>
    <definedName name="Cadastral_Value">#REF!</definedName>
    <definedName name="CAF">#REF!</definedName>
    <definedName name="calc">#REF!</definedName>
    <definedName name="CalcET">#REF!</definedName>
    <definedName name="calculation">#REF!</definedName>
    <definedName name="calitxinc">#REF!</definedName>
    <definedName name="can" hidden="1">{#N/A,#N/A,FALSE,"O&amp;M by processes";#N/A,#N/A,FALSE,"Elec Act vs Bud";#N/A,#N/A,FALSE,"G&amp;A";#N/A,#N/A,FALSE,"BGS";#N/A,#N/A,FALSE,"Res Cost"}</definedName>
    <definedName name="CAP">#REF!</definedName>
    <definedName name="Cap_06Actual_Essbase">#REF!</definedName>
    <definedName name="Cap_Bank_Series_Labor">#REF!</definedName>
    <definedName name="Cap_banks">#REF!</definedName>
    <definedName name="Cap_banks_concrete">#REF!</definedName>
    <definedName name="Cap_banks_labor">#REF!</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ap_Fac_Jan97">#REF!</definedName>
    <definedName name="cap_interest">#REF!</definedName>
    <definedName name="Cap_Rate">#REF!</definedName>
    <definedName name="Capacity_Factor">#REF!</definedName>
    <definedName name="Capacity_Price">#REF!</definedName>
    <definedName name="Capacity_Price_Wind">#REF!</definedName>
    <definedName name="CapacityPrice">#REF!</definedName>
    <definedName name="CapacityRate">HLOOKUP(ProjectYear,tblCapRate,swCaptbl+1)</definedName>
    <definedName name="capBig">#REF!,#REF!,#REF!,#REF!,#REF!,#REF!,#REF!</definedName>
    <definedName name="capc_toggle">#REF!</definedName>
    <definedName name="CAPCALC">#REF!</definedName>
    <definedName name="CAPCOST">#REF!</definedName>
    <definedName name="capData">#REF!</definedName>
    <definedName name="Capex">#REF!</definedName>
    <definedName name="Capital">#REF!</definedName>
    <definedName name="Capital_Gains_Tax">#REF!</definedName>
    <definedName name="capitalc">#REF!</definedName>
    <definedName name="capitalexpenditures">#REF!</definedName>
    <definedName name="capitalp">#REF!</definedName>
    <definedName name="caprate">HLOOKUP(ProjectYear,tblCapRate,swCaptbl+1)</definedName>
    <definedName name="capres">#REF!</definedName>
    <definedName name="capSmall">#REF!,#REF!,#REF!,#REF!,#REF!,#REF!</definedName>
    <definedName name="CAPTI">#REF!</definedName>
    <definedName name="captionslist1">#REF!</definedName>
    <definedName name="captionslist2">#REF!</definedName>
    <definedName name="captionslist3">#REF!</definedName>
    <definedName name="CASAT1">#REF!</definedName>
    <definedName name="CASAT2">#REF!</definedName>
    <definedName name="CaseID1">#REF!</definedName>
    <definedName name="CaseID2">#REF!</definedName>
    <definedName name="CASH">#REF!</definedName>
    <definedName name="CASH_FLOW_FROM_OPERATIONS">#REF!</definedName>
    <definedName name="Cash_Flow_Statement">#REF!</definedName>
    <definedName name="CashFlow">#REF!</definedName>
    <definedName name="cashflowstatement">#REF!</definedName>
    <definedName name="cashsalvage">"j41"</definedName>
    <definedName name="CATEGORY">#N/A</definedName>
    <definedName name="CB">#REF!</definedName>
    <definedName name="cbnusdca">#REF!</definedName>
    <definedName name="CBWorkbookPriority" hidden="1">-988078685</definedName>
    <definedName name="CC">#REF!</definedName>
    <definedName name="CC_2">#REF!</definedName>
    <definedName name="ccash">#REF!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ccccc" hidden="1">{"EXCELHLP.HLP!1802";5;10;5;10;13;13;13;8;5;5;10;14;13;13;13;13;5;10;14;13;5;10;1;2;24}</definedName>
    <definedName name="CCLRR">#REF!</definedName>
    <definedName name="ccoeff">#REF!</definedName>
    <definedName name="cell_data">#REF!,#REF!,#REF!,#REF!,#REF!,#REF!,#REF!,#REF!,#REF!,#REF!,#REF!,#REF!,#REF!,#REF!,#REF!,#REF!,#REF!,#REF!,#REF!,#REF!,#REF!,#REF!</definedName>
    <definedName name="cell_data1">#REF!,#REF!,#REF!,#REF!,#REF!,#REF!,#REF!,#REF!,#REF!,#REF!,#REF!,#REF!,#REF!,#REF!,#REF!,#REF!,#REF!,#REF!</definedName>
    <definedName name="cell_data2">#REF!,#REF!,#REF!,#REF!</definedName>
    <definedName name="CEND5">#REF!</definedName>
    <definedName name="CEP_Amortization">#REF!</definedName>
    <definedName name="CER">#REF!</definedName>
    <definedName name="cf.page">#REF!</definedName>
    <definedName name="CFA">#REF!</definedName>
    <definedName name="CFCAM">#REF!</definedName>
    <definedName name="CFCAO">#REF!</definedName>
    <definedName name="CFCAP">#REF!</definedName>
    <definedName name="CFCBM">#REF!</definedName>
    <definedName name="CFCBO">#REF!</definedName>
    <definedName name="CFCBS">#REF!</definedName>
    <definedName name="CFEAM">#REF!</definedName>
    <definedName name="CFEAO">#REF!</definedName>
    <definedName name="CFEAP">#REF!</definedName>
    <definedName name="CFEBM">#REF!</definedName>
    <definedName name="CFEBO">#REF!</definedName>
    <definedName name="CFEBS">#REF!</definedName>
    <definedName name="CFLO">#REF!</definedName>
    <definedName name="CFLOA">#REF!</definedName>
    <definedName name="CFLOO">#REF!</definedName>
    <definedName name="CG">#REF!</definedName>
    <definedName name="CH_COS" localSheetId="2">#REF!</definedName>
    <definedName name="CH_COS">#REF!</definedName>
    <definedName name="CHANGES">#REF!</definedName>
    <definedName name="Char">#REF!</definedName>
    <definedName name="charlyr">#REF!</definedName>
    <definedName name="charlyr1">#REF!</definedName>
    <definedName name="charlyr2">#REF!</definedName>
    <definedName name="CHART">#REF!</definedName>
    <definedName name="Chart_Comm_1_30">OFFSET(#REF!,0,COUNTA(#REF!)-(#REF!*2)-1,1,(#REF!*2))</definedName>
    <definedName name="Chart_Comm_121_150">OFFSET(#REF!,0,COUNTA(#REF!)-(#REF!*2)-1,1,(#REF!*2))</definedName>
    <definedName name="Chart_Comm_151_180">OFFSET(#REF!,0,COUNTA(#REF!)-(#REF!*2)-1,1,(#REF!*2))</definedName>
    <definedName name="Chart_Comm_181">OFFSET(#REF!,0,COUNTA(#REF!)-(#REF!*2)-1,1,(#REF!*2))</definedName>
    <definedName name="Chart_Comm_31_60">OFFSET(#REF!,0,COUNTA(#REF!)-(#REF!*2)-1,1,(#REF!*2))</definedName>
    <definedName name="Chart_Comm_61_90">OFFSET(#REF!,0,COUNTA(#REF!)-(#REF!*2)-1,1,(#REF!*2))</definedName>
    <definedName name="Chart_Comm_91_120">OFFSET(#REF!,0,COUNTA(#REF!)-(#REF!*2)-1,1,(#REF!*2))</definedName>
    <definedName name="Chart_Comm_CreditBal">OFFSET(#REF!,0,COUNTA(#REF!)-(#REF!*2)-1,1,(#REF!*2))</definedName>
    <definedName name="Chart_Comm_Current">OFFSET(#REF!,0,COUNTA(#REF!)-(#REF!*2)-1,1,(#REF!*2))</definedName>
    <definedName name="Chart_MF_1_30">OFFSET(#REF!,0,COUNTA(#REF!)-(#REF!*2)-1,1,(#REF!*2))</definedName>
    <definedName name="Chart_MF_121_150">OFFSET(#REF!,0,COUNTA(#REF!)-(#REF!*2)-1,1,(#REF!*2))</definedName>
    <definedName name="Chart_MF_151_180">OFFSET(#REF!,0,COUNTA(#REF!)-(#REF!*2)-1,1,(#REF!*2))</definedName>
    <definedName name="Chart_MF_181">OFFSET(#REF!,0,COUNTA(#REF!)-(#REF!*2)-1,1,(#REF!*2))</definedName>
    <definedName name="Chart_MF_31_60">OFFSET(#REF!,0,COUNTA(#REF!)-(#REF!*2)-1,1,(#REF!*2))</definedName>
    <definedName name="Chart_MF_61_90">OFFSET(#REF!,0,COUNTA(#REF!)-(#REF!*2)-1,1,(#REF!*2))</definedName>
    <definedName name="Chart_MF_91_120">OFFSET(#REF!,0,COUNTA(#REF!)-(#REF!*2)-1,1,(#REF!*2))</definedName>
    <definedName name="Chart_MF_CreditBal">OFFSET(#REF!,0,COUNTA(#REF!)-(#REF!*2)-1,1,(#REF!*2))</definedName>
    <definedName name="Chart_MF_Current">OFFSET(#REF!,0,COUNTA(#REF!)-(#REF!*2)-1,1,(#REF!*2))</definedName>
    <definedName name="Chart_Proforma_Comm_Total">OFFSET(#REF!,0,COUNTA(#REF!)-(#REF!*2)-1,1,(#REF!*2))</definedName>
    <definedName name="Chart_Proforma_MF_Total">OFFSET(#REF!,0,COUNTA(#REF!)-(#REF!*2)-1,1,(#REF!*2))</definedName>
    <definedName name="Chart_Proforma_Total">OFFSET(#REF!,0,COUNTA(#REF!)-(#REF!*2)-1,1,(#REF!*2))</definedName>
    <definedName name="Chart_Projection_Aging">OFFSET(#REF!,0,COUNTA(#REF!)-(#REF!*2)-1,1,(#REF!*2))</definedName>
    <definedName name="Chart_Projection_Percent">OFFSET(#REF!,0,COUNTA(#REF!)-(#REF!*2)-1,1,(#REF!*2))</definedName>
    <definedName name="Chart_Projection_Proforma">OFFSET(#REF!,0,COUNTA(#REF!)-(#REF!*2)-1,1,(#REF!*2))</definedName>
    <definedName name="Chart_Projection_Writeoffs">OFFSET(#REF!,0,COUNTA(#REF!)-(#REF!*2)-1,1,(#REF!*2))</definedName>
    <definedName name="Chart_Reserve_Comm_1_30">OFFSET(#REF!,0,COUNTA(#REF!)-(#REF!*2)-2,1,(#REF!*2))</definedName>
    <definedName name="Chart_Reserve_Comm_121_150">OFFSET(#REF!,0,COUNTA(#REF!)-(#REF!*2)-2,1,(#REF!*2))</definedName>
    <definedName name="Chart_Reserve_Comm_151_180">OFFSET(#REF!,0,COUNTA(#REF!)-(#REF!*2)-2,1,(#REF!*2))</definedName>
    <definedName name="Chart_Reserve_Comm_181">OFFSET(#REF!,0,COUNTA(#REF!)-(#REF!*2)-2,1,(#REF!*2))</definedName>
    <definedName name="Chart_Reserve_Comm_31_60">OFFSET(#REF!,0,COUNTA(#REF!)-(#REF!*2)-2,1,(#REF!*2))</definedName>
    <definedName name="Chart_Reserve_Comm_61_90">OFFSET(#REF!,0,COUNTA(#REF!)-(#REF!*2)-2,1,(#REF!*2))</definedName>
    <definedName name="Chart_Reserve_Comm_91_120">OFFSET(#REF!,0,COUNTA(#REF!)-(#REF!*2)-2,1,(#REF!*2))</definedName>
    <definedName name="Chart_Reserve_Comm_CreditBal">OFFSET(#REF!,0,COUNTA(#REF!)-(#REF!*2)-2,1,(#REF!*2))</definedName>
    <definedName name="Chart_Reserve_Comm_Current">OFFSET(#REF!,0,COUNTA(#REF!)-(#REF!*2)-2,1,(#REF!*2))</definedName>
    <definedName name="Chart_Reserve_Comm_Total">OFFSET(#REF!,0,COUNTA(#REF!)-(#REF!*2)-2,1,(#REF!*2))</definedName>
    <definedName name="Chart_Reserve_MF_1_30">OFFSET(#REF!,0,COUNTA(#REF!)-(#REF!*2)-2,1,(#REF!*2))</definedName>
    <definedName name="Chart_Reserve_MF_121_150">OFFSET(#REF!,0,COUNTA(#REF!)-(#REF!*2)-2,1,(#REF!*2))</definedName>
    <definedName name="Chart_Reserve_MF_151_180">OFFSET(#REF!,0,COUNTA(#REF!)-(#REF!*2)-2,1,(#REF!*2))</definedName>
    <definedName name="Chart_Reserve_MF_181">OFFSET(#REF!,0,COUNTA(#REF!)-(#REF!*2)-2,1,(#REF!*2))</definedName>
    <definedName name="Chart_Reserve_MF_31_60">OFFSET(#REF!,0,COUNTA(#REF!)-(#REF!*2)-2,1,(#REF!*2))</definedName>
    <definedName name="Chart_Reserve_MF_61_90">OFFSET(#REF!,0,COUNTA(#REF!)-(#REF!*2)-2,1,(#REF!*2))</definedName>
    <definedName name="Chart_Reserve_MF_91_120">OFFSET(#REF!,0,COUNTA(#REF!)-(#REF!*2)-2,1,(#REF!*2))</definedName>
    <definedName name="Chart_Reserve_MF_CreditBal">OFFSET(#REF!,0,COUNTA(#REF!)-(#REF!*2)-2,1,(#REF!*2))</definedName>
    <definedName name="Chart_Reserve_MF_Current">OFFSET(#REF!,0,COUNTA(#REF!)-(#REF!*2)-2,1,(#REF!*2))</definedName>
    <definedName name="Chart_Reserve_MF_Total">OFFSET(#REF!,0,COUNTA(#REF!)-(#REF!*2)-2,1,(#REF!*2))</definedName>
    <definedName name="Chart_Reserve_Resi_1_30">OFFSET(#REF!,0,COUNTA(#REF!)-(#REF!*2)-2,1,(#REF!*2))</definedName>
    <definedName name="Chart_Reserve_Resi_121_150">OFFSET(#REF!,0,COUNTA(#REF!)-(#REF!*2)-2,1,(#REF!*2))</definedName>
    <definedName name="Chart_Reserve_Resi_151_180">OFFSET(#REF!,0,COUNTA(#REF!)-(#REF!*2)-2,1,(#REF!*2))</definedName>
    <definedName name="Chart_Reserve_Resi_181">OFFSET(#REF!,0,COUNTA(#REF!)-(#REF!*2)-2,1,(#REF!*2))</definedName>
    <definedName name="Chart_Reserve_Resi_31_60">OFFSET(#REF!,0,COUNTA(#REF!)-(#REF!*2)-2,1,(#REF!*2))</definedName>
    <definedName name="Chart_Reserve_Resi_61_90">OFFSET(#REF!,0,COUNTA(#REF!)-(#REF!*2)-2,1,(#REF!*2))</definedName>
    <definedName name="Chart_Reserve_Resi_91_120">OFFSET(#REF!,0,COUNTA(#REF!)-(#REF!*2)-2,1,(#REF!*2))</definedName>
    <definedName name="Chart_Reserve_Resi_CreditBal">OFFSET(#REF!,0,COUNTA(#REF!)-(#REF!*2)-2,1,(#REF!*2))</definedName>
    <definedName name="Chart_Reserve_Resi_Current">OFFSET(#REF!,0,COUNTA(#REF!)-(#REF!*2)-2,1,(#REF!*2))</definedName>
    <definedName name="Chart_Reserve_Resi_Total">OFFSET(#REF!,0,COUNTA(#REF!)-(#REF!*2)-2,1,(#REF!*2))</definedName>
    <definedName name="Chart_Reserve_UnBilled_AR">OFFSET(#REF!,0,COUNTA(#REF!)-(#REF!*2)-2,1,(#REF!*2))</definedName>
    <definedName name="Chart_Resi_1_30">OFFSET(#REF!,0,COUNTA(#REF!)-(#REF!*2)-1,1,(#REF!*2))</definedName>
    <definedName name="Chart_Resi_121_150">OFFSET(#REF!,0,COUNTA(#REF!)-(#REF!*2)-1,1,(#REF!*2))</definedName>
    <definedName name="Chart_Resi_151_180">OFFSET(#REF!,0,COUNTA(#REF!)-(#REF!*2)-1,1,(#REF!*2))</definedName>
    <definedName name="Chart_Resi_181">OFFSET(#REF!,0,COUNTA(#REF!)-(#REF!*2)-1,1,(#REF!*2))</definedName>
    <definedName name="Chart_Resi_31_60">OFFSET(#REF!,0,COUNTA(#REF!)-(#REF!*2)-1,1,(#REF!*2))</definedName>
    <definedName name="Chart_Resi_61_90">OFFSET(#REF!,0,COUNTA(#REF!)-(#REF!*2)-1,1,(#REF!*2))</definedName>
    <definedName name="Chart_Resi_91_120">OFFSET(#REF!,0,COUNTA(#REF!)-(#REF!*2)-1,1,(#REF!*2))</definedName>
    <definedName name="Chart_Resi_CreditBal">OFFSET(#REF!,0,COUNTA(#REF!)-(#REF!*2)-1,1,(#REF!*2))</definedName>
    <definedName name="Chart_Resi_Current">OFFSET(#REF!,0,COUNTA(#REF!)-(#REF!*2)-1,1,(#REF!*2))</definedName>
    <definedName name="Chart_UnBilled_AR">OFFSET(#REF!,0,COUNTA(#REF!)-(#REF!*2)-1,1,(#REF!*2))</definedName>
    <definedName name="ChartAccounts">#REF!</definedName>
    <definedName name="CHIAT">#REF!</definedName>
    <definedName name="cintexp">#REF!</definedName>
    <definedName name="cip">#REF!</definedName>
    <definedName name="CIP_Year">OFFSET(#REF!,0,0,COUNTA(#REF!)-1,1)</definedName>
    <definedName name="CIQWBGuid" hidden="1">"1cbb647e-56c6-4fd6-8155-649f77b34fbe"</definedName>
    <definedName name="Circuit_Breaker">#REF!</definedName>
    <definedName name="Circuit_Breaker_Concrete">#REF!</definedName>
    <definedName name="Circuit_Breaker_Labor">#REF!</definedName>
    <definedName name="Circuit_Breaker_Steel">#REF!</definedName>
    <definedName name="Circuit_Switcher">#REF!</definedName>
    <definedName name="Circuit_Switcher_Concrete">#REF!</definedName>
    <definedName name="Circuit_Switcher_Labor">#REF!</definedName>
    <definedName name="Circuit_Switcher_Steel">#REF!</definedName>
    <definedName name="City">#REF!</definedName>
    <definedName name="CL1_">#REF!</definedName>
    <definedName name="CL2DOSE">#REF!</definedName>
    <definedName name="CL2RESID">#REF!</definedName>
    <definedName name="CLADD">#REF!</definedName>
    <definedName name="Class">OFFSET(#REF!,0,0,COUNTA(#REF!),1)</definedName>
    <definedName name="Clearing">#REF!</definedName>
    <definedName name="ClientMatter" hidden="1">"b1"</definedName>
    <definedName name="Close">#REF!</definedName>
    <definedName name="close_date">#REF!</definedName>
    <definedName name="Closing_date">#REF!</definedName>
    <definedName name="Closing_Month">#REF!</definedName>
    <definedName name="CMBS_Legacy_Long_Loan">#REF!</definedName>
    <definedName name="CMBS_Legacy_Long_Treasury">#REF!</definedName>
    <definedName name="CMBS_Legacy_Short_Treasury">#REF!</definedName>
    <definedName name="CNROW">#N/A</definedName>
    <definedName name="Cnst_Loan_Amt">#REF!</definedName>
    <definedName name="Cnst_Loan_Cmp">#REF!</definedName>
    <definedName name="Cnst_Loan_Input">#REF!</definedName>
    <definedName name="Cnst_Loan_Rec">#REF!</definedName>
    <definedName name="co">230</definedName>
    <definedName name="co_name_line1">#REF!</definedName>
    <definedName name="co_name_line2">#REF!</definedName>
    <definedName name="COA">#REF!</definedName>
    <definedName name="Coal_Efficiency__BTU_LB.">#REF!</definedName>
    <definedName name="Coal_Price____TON">#REF!</definedName>
    <definedName name="COD">#REF!</definedName>
    <definedName name="COD_2012">#REF!</definedName>
    <definedName name="COD_DATE">#REF!</definedName>
    <definedName name="COD_Months">#REF!</definedName>
    <definedName name="CODE">#N/A</definedName>
    <definedName name="Code_WBS">#REF!</definedName>
    <definedName name="COGEN">#REF!</definedName>
    <definedName name="cogen_fuel">#REF!</definedName>
    <definedName name="CoInvAtl">#REF!</definedName>
    <definedName name="CoInvBeg1stQ">#REF!</definedName>
    <definedName name="CoInvBeg2ndQ">#REF!</definedName>
    <definedName name="CoInvCad">#REF!</definedName>
    <definedName name="CoInvCad2">#REF!</definedName>
    <definedName name="CoInvDKB">#REF!</definedName>
    <definedName name="CoInvGtBr">#REF!</definedName>
    <definedName name="CoInvHntgtn">#REF!</definedName>
    <definedName name="coinvirr">#REF!</definedName>
    <definedName name="CoInvKmrt">#REF!</definedName>
    <definedName name="CoInvPhl">#REF!</definedName>
    <definedName name="CoInvTmbl">#REF!</definedName>
    <definedName name="CoIRDen">#REF!</definedName>
    <definedName name="col">#REF!</definedName>
    <definedName name="col_fin">#REF!,#REF!,#REF!,#REF!,#REF!,#REF!,#REF!,#REF!,#REF!</definedName>
    <definedName name="col_percent">#REF!,#REF!,#REF!,#REF!,#REF!</definedName>
    <definedName name="COLDSU">#REF!</definedName>
    <definedName name="Coll_UG_Cable_LF_TO">#REF!</definedName>
    <definedName name="CollectionYard_Spacing">#REF!</definedName>
    <definedName name="cols">#REF!</definedName>
    <definedName name="column_mid">#REF!,#REF!,#REF!</definedName>
    <definedName name="column_mid2">#REF!,#REF!</definedName>
    <definedName name="ColumnCommand">#REF!</definedName>
    <definedName name="ColumnMember">#REF!</definedName>
    <definedName name="Columns">#REF!</definedName>
    <definedName name="COM0">#REF!</definedName>
    <definedName name="CombLiqProps">#REF!</definedName>
    <definedName name="COMFEE">#REF!</definedName>
    <definedName name="COMM_CAPACITY">#REF!</definedName>
    <definedName name="comm_ops_1">#REF!</definedName>
    <definedName name="comm_ops_2">#REF!</definedName>
    <definedName name="Commited">#REF!</definedName>
    <definedName name="CommodityCor">#REF!</definedName>
    <definedName name="COMP">#REF!</definedName>
    <definedName name="Companies">#REF!</definedName>
    <definedName name="compans">#REF!</definedName>
    <definedName name="COMPANY">#REF!</definedName>
    <definedName name="Company_Name">#REF!</definedName>
    <definedName name="COMPARE">#REF!</definedName>
    <definedName name="COMPETITIVE_SET">#REF!</definedName>
    <definedName name="compInc">#REF!</definedName>
    <definedName name="Completed">#REF!</definedName>
    <definedName name="completed2">#REF!</definedName>
    <definedName name="ComRisk_Fcst">#REF!</definedName>
    <definedName name="Concentric_Network__Corp.">"FY99_FY00"</definedName>
    <definedName name="Concrete">#REF!</definedName>
    <definedName name="Condensate" hidden="1">{#N/A,#N/A,FALSE,"Earnings release"}</definedName>
    <definedName name="Conductor">#REF!</definedName>
    <definedName name="Conductor_Bundle">#REF!</definedName>
    <definedName name="Conductor_Bundle_ACSS">#REF!</definedName>
    <definedName name="Conductor_Information">#REF!</definedName>
    <definedName name="Conductor_Information_ACSS">#REF!</definedName>
    <definedName name="Conductor_Pick">#REF!</definedName>
    <definedName name="Conductor_Poles">#REF!</definedName>
    <definedName name="Conductor_Spacing">#REF!</definedName>
    <definedName name="Conduit">#REF!</definedName>
    <definedName name="CONSBILLSTATE">#REF!</definedName>
    <definedName name="CONSOL">#REF!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NSTR">#REF!</definedName>
    <definedName name="CONSTR1">#REF!</definedName>
    <definedName name="Construction_Loan_Closing">#REF!</definedName>
    <definedName name="Construction_Start_Date">#REF!</definedName>
    <definedName name="Consumables">#REF!</definedName>
    <definedName name="Contacts">#REF!</definedName>
    <definedName name="contb">#REF!</definedName>
    <definedName name="CONTIN">#REF!</definedName>
    <definedName name="Contingency">#REF!</definedName>
    <definedName name="contp">#REF!</definedName>
    <definedName name="Contract_Period">#REF!</definedName>
    <definedName name="CONTROL">#REF!</definedName>
    <definedName name="ConversionRate">#REF!</definedName>
    <definedName name="CoolingTowers">#REF!</definedName>
    <definedName name="CoolingTowersVendTable">#REF!</definedName>
    <definedName name="copy1">#REF!</definedName>
    <definedName name="CorporateDiscountRate">#REF!</definedName>
    <definedName name="CorpSec_OM_06Actual_Essbase">#REF!</definedName>
    <definedName name="CORPTAX_DATAMAPDEFINITIONS_DataMap_1" hidden="1">#REF!</definedName>
    <definedName name="CORPTAX_DATAMAPDEFINITIONS_DataMap_2" hidden="1">#REF!</definedName>
    <definedName name="CORPTAX_DATAMAPDEFINITIONS_DataMap_3" hidden="1">#REF!</definedName>
    <definedName name="Corrected_Billing">#REF!</definedName>
    <definedName name="COS">#REF!</definedName>
    <definedName name="cosotxinc">#REF!</definedName>
    <definedName name="COST">#REF!</definedName>
    <definedName name="COST_KW">#REF!</definedName>
    <definedName name="cost_of_good_sold">#REF!</definedName>
    <definedName name="Cost_Savings">#REF!</definedName>
    <definedName name="Cost_Savings_Yearly_Amount">#REF!</definedName>
    <definedName name="cost2001">#REF!</definedName>
    <definedName name="COUNTY">#REF!</definedName>
    <definedName name="Covenants">#REF!</definedName>
    <definedName name="cover">#REF!</definedName>
    <definedName name="coveragecalcs">#REF!</definedName>
    <definedName name="coverages97">#REF!</definedName>
    <definedName name="coverages98">#REF!</definedName>
    <definedName name="coverages99">#REF!</definedName>
    <definedName name="COVERINIT">#REF!</definedName>
    <definedName name="COW">#REF!</definedName>
    <definedName name="CP">#REF!</definedName>
    <definedName name="CPGALTADJ">#REF!</definedName>
    <definedName name="CPGATAX">#REF!</definedName>
    <definedName name="CPGBIADJ">#REF!</definedName>
    <definedName name="CPGRTAX">#REF!</definedName>
    <definedName name="CPGSUM">#REF!</definedName>
    <definedName name="CPGTI">#REF!</definedName>
    <definedName name="CPI">#REF!</definedName>
    <definedName name="CPI_04">#REF!</definedName>
    <definedName name="CPI_05">#REF!</definedName>
    <definedName name="CPI_06">#REF!</definedName>
    <definedName name="CPI_07">#REF!</definedName>
    <definedName name="CPI_08">#REF!</definedName>
    <definedName name="CPI_09">#REF!</definedName>
    <definedName name="CPI_10">#REF!</definedName>
    <definedName name="CPI_11">#REF!</definedName>
    <definedName name="CPI_12">#REF!</definedName>
    <definedName name="Cptl_Expdtr">#REF!</definedName>
    <definedName name="CRCL">#REF!</definedName>
    <definedName name="CRD">#REF!</definedName>
    <definedName name="CRE">#REF!</definedName>
    <definedName name="Credit">#REF!</definedName>
    <definedName name="Credit_at_Closing">#REF!</definedName>
    <definedName name="credit_life">#REF!</definedName>
    <definedName name="CREDIT_LOSS">#REF!</definedName>
    <definedName name="crentinc">#REF!</definedName>
    <definedName name="Cristina_Barrero">#REF!</definedName>
    <definedName name="_xlnm.Criteria">#REF!</definedName>
    <definedName name="Criteria_MI">#REF!</definedName>
    <definedName name="CSTART5">#REF!</definedName>
    <definedName name="CSW_Lease_Rate">#REF!</definedName>
    <definedName name="CSW_MinPayment">#REF!</definedName>
    <definedName name="CSW_Turb">#REF!</definedName>
    <definedName name="CSW_Turbines">#REF!</definedName>
    <definedName name="Ct_Fe2___Fe_OH_2">#REF!</definedName>
    <definedName name="CUM">#REF!</definedName>
    <definedName name="curliabc">#REF!</definedName>
    <definedName name="curliabp">#REF!</definedName>
    <definedName name="CURMTH">#REF!</definedName>
    <definedName name="CURRENCY">#REF!</definedName>
    <definedName name="current">#REF!</definedName>
    <definedName name="Current_Cap_Rate">#REF!</definedName>
    <definedName name="Current_Month">#REF!</definedName>
    <definedName name="Current_sum">#REF!</definedName>
    <definedName name="Current_Year">#REF!</definedName>
    <definedName name="CUSTAR">#REF!</definedName>
    <definedName name="Customer_Refunds_Paid">#REF!</definedName>
    <definedName name="Customers">#REF!</definedName>
    <definedName name="custservcompare0607">#REF!</definedName>
    <definedName name="CUT">#REF!</definedName>
    <definedName name="CUTINS">#REF!</definedName>
    <definedName name="CUYAHOGA_FALLS">#REF!</definedName>
    <definedName name="CV">#REF!</definedName>
    <definedName name="CV_2">#REF!</definedName>
    <definedName name="Cwvu.GREY_ALL." hidden="1">#REF!</definedName>
    <definedName name="cydepr">#REF!</definedName>
    <definedName name="CYEAR">#REF!</definedName>
    <definedName name="D">#REF!</definedName>
    <definedName name="d_">#REF!</definedName>
    <definedName name="D_1">#REF!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e">#REF!</definedName>
    <definedName name="daily_pk_vols">#REF!</definedName>
    <definedName name="DAS">#REF!</definedName>
    <definedName name="Data">#REF!</definedName>
    <definedName name="data_3">#REF!</definedName>
    <definedName name="DATA_AREA">#N/A</definedName>
    <definedName name="data_Env">#REF!</definedName>
    <definedName name="data_FIN">#REF!,#REF!,#REF!,#REF!,#REF!,#REF!</definedName>
    <definedName name="Data_Listing">#REF!</definedName>
    <definedName name="data_NonOP">#REF!</definedName>
    <definedName name="data_PER">#REF!,#REF!,#REF!,#REF!,#REF!</definedName>
    <definedName name="data_Prod">#REF!</definedName>
    <definedName name="data_SiteG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006">#REF!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ase_MI">#REF!</definedName>
    <definedName name="DatabaseNameCopy">#REF!</definedName>
    <definedName name="DatabaseNameDG">#REF!</definedName>
    <definedName name="DatabseNameOut">#REF!</definedName>
    <definedName name="DATB6">#REF!</definedName>
    <definedName name="DATE">#REF!</definedName>
    <definedName name="Date_Cnst_Loan">#REF!</definedName>
    <definedName name="Date_Coll_Start">#REF!</definedName>
    <definedName name="Date_Comm_Ops">#REF!</definedName>
    <definedName name="Date_Equip_Del">#REF!</definedName>
    <definedName name="Date_Erec_Complt">#REF!</definedName>
    <definedName name="Date_Erec_Start">#REF!</definedName>
    <definedName name="Date_Fnd_Cmplt">#REF!</definedName>
    <definedName name="Date_Grd_Brk">#REF!</definedName>
    <definedName name="Date_Mech_Complt_End">#REF!</definedName>
    <definedName name="Date_Partial_Yr">#REF!</definedName>
    <definedName name="date_price_table">#REF!</definedName>
    <definedName name="Date_Prj_COD">#REF!</definedName>
    <definedName name="Date_Proj_Start">#REF!</definedName>
    <definedName name="Date_Rd_Start">#REF!</definedName>
    <definedName name="Date_SubS_Energize">#REF!</definedName>
    <definedName name="Date_Term_Loan_Beg">#REF!</definedName>
    <definedName name="Date_Term_Loan_End">#REF!</definedName>
    <definedName name="DATE_TIME">#N/A</definedName>
    <definedName name="Date_TLine_Complt">#REF!</definedName>
    <definedName name="Date_TLine_Start">#REF!</definedName>
    <definedName name="Date_Trans_Start">#REF!</definedName>
    <definedName name="Date_WFarm_Start">#REF!</definedName>
    <definedName name="Date_WTG_Last_Comm">#REF!</definedName>
    <definedName name="date2">#REF!</definedName>
    <definedName name="date44">#REF!</definedName>
    <definedName name="DateAcquisition">#REF!</definedName>
    <definedName name="DateColumn">#REF!</definedName>
    <definedName name="DateColumnRowOut">#REF!</definedName>
    <definedName name="DateComOp">#REF!</definedName>
    <definedName name="DATET">#REF!</definedName>
    <definedName name="david">#REF!,#REF!,#REF!,#REF!,#REF!,#REF!,#REF!</definedName>
    <definedName name="DAYS">#REF!</definedName>
    <definedName name="DAYS_YEAR">#REF!</definedName>
    <definedName name="DaySelection">#REF!</definedName>
    <definedName name="DaysList">#REF!</definedName>
    <definedName name="DCF">#N/A</definedName>
    <definedName name="dd" hidden="1">{#N/A,#N/A,FALSE,"95CAPGRY"}</definedName>
    <definedName name="ddd">#REF!</definedName>
    <definedName name="DDDD">#REF!</definedName>
    <definedName name="dddddd">{#N/A,#N/A,FALSE,"CAPREIT"}</definedName>
    <definedName name="ddddddd">{#N/A,#N/A,FALSE,"CAPREIT"}</definedName>
    <definedName name="DDOWN">#REF!</definedName>
    <definedName name="de">#REF!</definedName>
    <definedName name="Debit">#REF!</definedName>
    <definedName name="debt">#REF!</definedName>
    <definedName name="Debt_Schedule">#REF!</definedName>
    <definedName name="DEBT1">#REF!</definedName>
    <definedName name="debt97">#REF!</definedName>
    <definedName name="debt98">#REF!</definedName>
    <definedName name="debt99">#REF!</definedName>
    <definedName name="debtsenior">#REF!</definedName>
    <definedName name="dec">#REF!</definedName>
    <definedName name="deccwip">#REF!</definedName>
    <definedName name="Decisions">1</definedName>
    <definedName name="DefaultCopy" localSheetId="3">#REF!</definedName>
    <definedName name="DefaultCopy">#REF!</definedName>
    <definedName name="DefaultPaste">#REF!</definedName>
    <definedName name="Deferral_Interest_Rate">#REF!</definedName>
    <definedName name="Deferral_Recovery">#REF!</definedName>
    <definedName name="DefTax">#REF!</definedName>
    <definedName name="DEG_HR">#REF!</definedName>
    <definedName name="DEG_POWER">#REF!</definedName>
    <definedName name="DEGR_NET_CAP">#REF!</definedName>
    <definedName name="delete" hidden="1">{#N/A,#N/A,FALSE,"CURRENT"}</definedName>
    <definedName name="Delivery_Start">#REF!</definedName>
    <definedName name="Delivery_Start_1">#REF!</definedName>
    <definedName name="Delivery_Start_2">#REF!</definedName>
    <definedName name="DELTA" hidden="1">{#N/A,#N/A,FALSE,"Sum6 (1)"}</definedName>
    <definedName name="DEP">#REF!</definedName>
    <definedName name="DEPAMT">#REF!</definedName>
    <definedName name="depreciation">#REF!</definedName>
    <definedName name="Depreciation_Life">#REF!</definedName>
    <definedName name="Depreciation_Period">#REF!</definedName>
    <definedName name="Depreciation_Period_Additions">#REF!</definedName>
    <definedName name="depreciation97">#REF!</definedName>
    <definedName name="depreciation98">#REF!</definedName>
    <definedName name="depreciation99">#REF!</definedName>
    <definedName name="Deprecitaion_Additions">#REF!</definedName>
    <definedName name="DeptDescr">#REF!</definedName>
    <definedName name="DeptDescr2">#REF!</definedName>
    <definedName name="DeptID">#REF!</definedName>
    <definedName name="DeptID2">#REF!</definedName>
    <definedName name="des" hidden="1">{#N/A,#N/A,FALSE,"Transaction Summary-DTW";#N/A,#N/A,FALSE,"Proforma Five Yr";#N/A,#N/A,FALSE,"Occ and Rate"}</definedName>
    <definedName name="DescriptionColumn1">#REF!</definedName>
    <definedName name="DescriptionColumn2">#REF!</definedName>
    <definedName name="DescriptionOut">#REF!</definedName>
    <definedName name="DestDBname">#REF!</definedName>
    <definedName name="DestStudyName">#REF!</definedName>
    <definedName name="DestStudyNameCopy">#REF!</definedName>
    <definedName name="DestUserName">#REF!</definedName>
    <definedName name="detail">#REF!</definedName>
    <definedName name="detail_colB">#REF!,#REF!,#REF!,#REF!,#REF!,#REF!</definedName>
    <definedName name="detail_colS">#REF!,#REF!,#REF!,#REF!,#REF!</definedName>
    <definedName name="detail_data">#REF!,#REF!</definedName>
    <definedName name="DETAIL_EST">#REF!</definedName>
    <definedName name="DEVCOSTS">#REF!</definedName>
    <definedName name="df" hidden="1">{2;#N/A;"R13C16:R17C16";#N/A;"R13C14:R17C15";FALSE;FALSE;FALSE;95;#N/A;#N/A;"R13C19";#N/A;FALSE;FALSE;FALSE;FALSE;#N/A;"";#N/A;FALSE;"";"";#N/A;#N/A;#N/A}</definedName>
    <definedName name="DF_GRID_1">#REF!</definedName>
    <definedName name="dfd">#REF!,#REF!,#REF!,#REF!</definedName>
    <definedName name="DICF">#REF!</definedName>
    <definedName name="DIF_DETAIL">#REF!</definedName>
    <definedName name="DIF_SUM">#REF!</definedName>
    <definedName name="DIF_SUM_SUM">#REF!</definedName>
    <definedName name="diffexpl">#REF!</definedName>
    <definedName name="DIR_HOURS">#REF!</definedName>
    <definedName name="Disconnect_Switch">#REF!</definedName>
    <definedName name="Disconnect_Switch_Concrete">#REF!</definedName>
    <definedName name="Disconnect_Switch_Labor">#REF!</definedName>
    <definedName name="Disconnect_Switch_Steel">#REF!</definedName>
    <definedName name="Discount_Rate">#REF!</definedName>
    <definedName name="discrate">#REF!</definedName>
    <definedName name="DISPATCH">#REF!</definedName>
    <definedName name="DISTR">#REF!</definedName>
    <definedName name="Dividend">#REF!</definedName>
    <definedName name="DLS">#REF!</definedName>
    <definedName name="DMK">#REF!</definedName>
    <definedName name="dmoe" hidden="1">"45E1EZH1GI603A6TQ7A2B7Y0J"</definedName>
    <definedName name="docket_no">#REF!</definedName>
    <definedName name="docket_num">#REF!</definedName>
    <definedName name="DocumentName" hidden="1">"b1"</definedName>
    <definedName name="DocumentNum" hidden="1">"a1"</definedName>
    <definedName name="doge">#REF!,#REF!,#REF!,#REF!</definedName>
    <definedName name="DONE">#REF!</definedName>
    <definedName name="doswtxinc">#REF!</definedName>
    <definedName name="doubtxinc">#REF!</definedName>
    <definedName name="Downtime">#REF!</definedName>
    <definedName name="DP">#REF!</definedName>
    <definedName name="DP_2">#REF!</definedName>
    <definedName name="DPC">#REF!</definedName>
    <definedName name="dr" hidden="1">"45E1COOP3K6ZCCKMU61PY1S6R"</definedName>
    <definedName name="Drop_CWIP">#REF!</definedName>
    <definedName name="ds">#REF!,#REF!,#REF!,#REF!</definedName>
    <definedName name="DSR">#REF!</definedName>
    <definedName name="DSR_FEE">#REF!</definedName>
    <definedName name="DSR_MOS">#REF!</definedName>
    <definedName name="DSUMDATA">#REF!</definedName>
    <definedName name="dukfg">#REF!,#REF!,#REF!,#REF!</definedName>
    <definedName name="Duration_Delta">#REF!</definedName>
    <definedName name="e">#REF!</definedName>
    <definedName name="E_1">#REF!</definedName>
    <definedName name="E_Rate">HLOOKUP(ProjectYear,tblEnergyRate,swEnergytbl+1)</definedName>
    <definedName name="Earning_Amounts">#REF!</definedName>
    <definedName name="EarningsCode_Table">#REF!</definedName>
    <definedName name="ebentxinc">#REF!</definedName>
    <definedName name="EC">#REF!</definedName>
    <definedName name="ECDescr">#REF!</definedName>
    <definedName name="ECDescr2">#REF!</definedName>
    <definedName name="ECID">#REF!</definedName>
    <definedName name="economy">#REF!</definedName>
    <definedName name="EDGERTON">#REF!</definedName>
    <definedName name="eee">#REF!</definedName>
    <definedName name="eeee" hidden="1">{#N/A,#N/A,FALSE,"O&amp;M by processes";#N/A,#N/A,FALSE,"Elec Act vs Bud";#N/A,#N/A,FALSE,"G&amp;A";#N/A,#N/A,FALSE,"BGS";#N/A,#N/A,FALSE,"Res Cost"}</definedName>
    <definedName name="Eff_Tax_Rate">#REF!</definedName>
    <definedName name="EffectiveDate">#REF!</definedName>
    <definedName name="EFOR">#REF!</definedName>
    <definedName name="efr">#REF!,#REF!,#REF!,#REF!</definedName>
    <definedName name="EITF">#REF!</definedName>
    <definedName name="Elapsed">#REF!</definedName>
    <definedName name="elec_tax">#REF!</definedName>
    <definedName name="ELECT">#REF!</definedName>
    <definedName name="Ellwood_City">#REF!</definedName>
    <definedName name="ELMORE">#REF!</definedName>
    <definedName name="Embed_Ratio">#REF!</definedName>
    <definedName name="Embeds">#REF!</definedName>
    <definedName name="emergency">#REF!</definedName>
    <definedName name="EmpDataAllGrps">#REF!</definedName>
    <definedName name="EmpDatabyBU">#REF!</definedName>
    <definedName name="employees">#REF!</definedName>
    <definedName name="en">HLOOKUP(ProjectYear,tblEnergyRate,swEnergytbl+1)</definedName>
    <definedName name="ENCF">#REF!</definedName>
    <definedName name="End_Bal">#REF!</definedName>
    <definedName name="END_DATA">#N/A</definedName>
    <definedName name="End_Date">#REF!</definedName>
    <definedName name="END_MSG">#N/A</definedName>
    <definedName name="EndContractMonthCor">#REF!</definedName>
    <definedName name="EndDateOut">#REF!</definedName>
    <definedName name="EndEffDateCor">#REF!</definedName>
    <definedName name="Energization">#REF!</definedName>
    <definedName name="Energization_1">#REF!</definedName>
    <definedName name="Energization_2">#REF!</definedName>
    <definedName name="Energy">HLOOKUP(ProjectYear,tblEnergyRate,swEnergytbl+1)</definedName>
    <definedName name="Energy2">HLOOKUP(ProjectYear,tblEnergyRate,swEnergytbl+1)</definedName>
    <definedName name="EnergyInflationRate">#REF!</definedName>
    <definedName name="EnergyRate">HLOOKUP(ProjectYear,tblEnergyRate,swEnergytbl+1)</definedName>
    <definedName name="Energyrate1">HLOOKUP(ProjectYear,tblEnergyRate,swEnergytbl+1)</definedName>
    <definedName name="Enthalpy">#REF!</definedName>
    <definedName name="Enthalpy3C">#REF!</definedName>
    <definedName name="Enthalpy3T">#REF!</definedName>
    <definedName name="Enthalpy4C">#REF!</definedName>
    <definedName name="enthalpy4c1">#REF!</definedName>
    <definedName name="Enthalpy4T">#REF!</definedName>
    <definedName name="Entity">OFFSET(#REF!,0,0,COUNTA(#REF!),1)</definedName>
    <definedName name="EntityName">#REF!</definedName>
    <definedName name="EntityNameOut">#REF!</definedName>
    <definedName name="EntityType">OFFSET(#REF!,0,0,COUNTA(#REF!),1)</definedName>
    <definedName name="EntityTypeOut">#REF!</definedName>
    <definedName name="entry">#REF!,#REF!,#REF!,#REF!,#REF!,#REF!</definedName>
    <definedName name="EntryFields">#REF!,#REF!,#REF!,#REF!,#REF!,#REF!</definedName>
    <definedName name="ENVIR">#REF!</definedName>
    <definedName name="Environmental">#REF!</definedName>
    <definedName name="EOY">#REF!</definedName>
    <definedName name="EPMWorkbookOptions_1">"R7UAAB|LCAAAAAAABADtnW1zmkoUgL93pv8h43cVFI1mTDp0ReNcBQqY3DbTYVDXhKmKF0zT/vu7KFFBNKKEsMvOdKYGzq67j|fsC3vOofHlz3Ry8RvajmnNrnNsgcldwNnQGpmzx|vc82KcZ6u5LzefPzXuLfvXwLJ|SfMFEnUuULmZc/XHMa9zT4vF/KpYfHl5KbyUC5b9WCwxDFv8t9dVh09wauTNmbMwZkOYW5cavV0qh7714qIBrNkMDt3"</definedName>
    <definedName name="EPMWorkbookOptions_10" hidden="1">"E5OY4m0EX|yCl9IxOEZxgYxmfCHzJxOn|9V6VqVTRGGloNNdt/LH89L0RnuCpUdpRYkS8elKplecjyKxD6QaBwtQyD4GAY4r0jNAfkKOAwPeknBTl5tWWSgWNBwTN1RBQi|y6iPpRsKWehBbdmT2I8NP4hv94QVN4RE/h4RjzxxFbGM8nhaE1dRN5sHsSeXx4Co83kncElOZQgPQBURzChg|E/B5TfhUWvD/2|IPChhN2PYgSNozJApBY14P07F"</definedName>
    <definedName name="EPMWorkbookOptions_11" hidden="1">"QS9w8lMC1kuJubeCd804VuB/ttdbxYCPH|S48F0wimjWAMEQiuPxeoMhz2Ly6JEUeNK5Uojo12lCrYJx2IFQeX2TwuoTiq2GdxSdfslqinH4H59amnH4nJU6KEGmASaBeS8SDLjvXhOCiNzRjGN0lIEJKiMSxRb2USneqptzJR3srpMc2Ek5ASGEkQmkCQIyCBYJxAmBp9SVzMhkt97LcEqY/9e9CgPvbUxz5lNrtyLN5|C1rGfe23UWg6z|NOI"</definedName>
    <definedName name="EPMWorkbookOptions_12" hidden="1">"z22Sr2tA4IxudXirqHxkCDF3Zo4Z9Lti5oV7HxDgWMbOk/STJrD2auLof/iUg5MoGG7lUoz1fgNXyWDl5ey95b9a2BZv5CVLpYYX6V3b/jlX0ber9boOHeGbRqDCexB|3FTw871z5821UrzFY3/AbMALC1HtQAA"</definedName>
    <definedName name="EPMWorkbookOptions_2" hidden="1">"v1CzwbNtwtrgz4cvypu9201gY3lV0XTSmcPVt629awOn82TaXX9V3oC3bcAxRfUNYQA3K3egtuad/lYF4zzL6g1fo0UL3uBJXGM8nhaE1vaoxDFN0jHlxMB8Wf|oPqICO2o0|yV1e1GVBcT|PjYkDfzaKbjM2jeLn84k5NLYAHt241zr8tWxd9vp8s25F4MtXtDYAL4p7b92aoxGcNc0pnDnLpu4X3TTT8ckgKfXJelnXAayJZd8s7GfYKIbcOF"</definedName>
    <definedName name="EPMWorkbookOptions_3" hidden="1">"R02YuQkju98woijVjAP4uW8duyzQVq16bszq0jirdM21kcqGN1P1DRupH7|RwrtS3Xn5n/PcNlx3kApL6oNYphNw/VsQKOzLrCsOUau1VB2E|xLCvZI2jflBvF1YfQ2p35xPgr29Yc2ou/N2ylWhnDwThfqY64PFca1/O1CoR5xoAlbjS45C4HZfeb/aVCKu4azkKFE2ThcNSD0wEaqELE/DoZKoBEVuW3MD14EH8WHmReEUTtlkUfFRZZODLdH"</definedName>
    <definedName name="EPMWorkbookOptions_4" hidden="1">"fE91d6a0Dbs4dPfjegFGhavZubkOufqTS5gP4d/2ePKNopvdThGIuo/mqTxXcrEY1JaaomrJoUyhRIwHZYS2SLy40df5FW10xaFJu5gGsVjRuOtCeXdJj8A9Puv6ulzH8NwaBl3/NTHkTf1rRD6xzQA2roEcFfTuIi45usu7gFwL2MOJW22q8uacrL9lsuVCsdxx9tvhVT7dTFSjX1vjZV6Mi9|P1ldq5csU6tdHq|uVQLVdcVwo6tld77J9LZi"</definedName>
    <definedName name="EPMWorkbookOptions_5" hidden="1">"B4lrvkB3n99ouncT/d8UsDflmAnx3a6fj95WJFXVRUGjpHykymUW|w1q6uaBs5YuaOtRrZbLEfYel8ROBruLFyBT446Gi2VZ7J9VpsfCm7zGq1JfAUKCz9Vr5Bn4hqNfYV3j3rpH9TasmSfobasvomWRIvAJqm2dPLVdY/Q/FmtlepsSAsU15Zb|o8XritTt9mWKxq8vembPQPYqC4s9kvSM9u4MqvHtBMd6lokw2BuwPqjXuXp|NBiU81yFreU"</definedName>
    <definedName name="EPMWorkbookOptions_6" hidden="1">"H40sjb1RH5UG9XCmVxqMUDPYeRb|iNjWdiME|PcoqK1Kro4FztsyR1bVEnrauMQYO3AW2nGk3hBAuJY8Li7hwlIvvibtMxOj2LlD0jpjZo|/9owsyoxL|o0sKp8PzniJHX8Gx5G3XfSwDJk0HuhAyRK0Y0mPTiqyBvoIIg9N9BE6w6CirXEwseoskUlX0r69i7zUZGwvAY88iPTardXpJnvEQ|PzEJeifWkoISiHT8|4eJtn1id8D5BsFsgWEqZ"</definedName>
    <definedName name="EPMWorkbookOptions_7" hidden="1">"JhNSka3RVe1L7LSY7wLIHhca8YAyEtBMT4pEdV7wRF7UhikppKnqJ6EP16eqdj7xkVMw8ZbSUoEZ|GFHAHkp6RrCfwal8RzgjLiz6UERiY94pxtemXBaUjNTuZPZnYoSFiHw0Ro8UeIeRrTbhQoxiWUcR39VUc1RaWbyWxLCxh2VfcdCtAElW9K7TRJuojc69smvFG8pXg73hIY8JDzQNx5vwtqwrg9hjbOM0qTrGHQ5YQucv9ZkfrNP29vu2o2"</definedName>
    <definedName name="EPMWorkbookOptions_8" hidden="1">"nG5OvDstOv5H|L1f/TTAkx73VciPf3Hs5fa7s66Xq|T21|0Al/9qncEG6x/ufJdw0Z/D9w5kBjsAK210J3pmANzYoaspcOf3R3/4K6xao|XnMv740CP32qTT/hgX7OYAm25rEpVDjR6iLclGOuBVRX3TVbcQCoUiB/IUSuVLAHB/kwkbiCXuANJz6NVIIltkGDOgShHRJjMdEuEgag0uSvkO2KG8wqEIclrUmYDOvcpSasjUiQ|JXGfdFIkQbtp"</definedName>
    <definedName name="EPMWorkbookOptions_9" hidden="1">"444kTVNeT04uQSCBvtQuQH9QhCgIeqYH9yAQ4OZwpjg2OCoUB10L7dUPBAR3GOmZ37zzzORyWEfxT8VkTxd|JkyEL3W8SI4|Js8Mkk5T74AeReJHQk0nCEUFt02919YVAXR5Ffstb4rmPwCSfHkRgY6iZzmBebWmUknjAeKmgeFLaM|rUB5rBWFbovSV8liP7mQsFtMzqnsOi8m9KoHEN3uc6fTpVUw19VB3bkA/yfQ7JL7RI6KXrldRKtXybAY"</definedName>
    <definedName name="EPS">#REF!</definedName>
    <definedName name="Equip_Delivery_Date">#REF!</definedName>
    <definedName name="Equipment_Spacing">#REF!</definedName>
    <definedName name="equity">#REF!</definedName>
    <definedName name="Equity_Sponsor_Participation">#REF!</definedName>
    <definedName name="ER_Table">#REF!</definedName>
    <definedName name="erase" hidden="1">{#N/A,#N/A,TRUE,"TOTAL DISTRIBUTION";#N/A,#N/A,TRUE,"SOUTH";#N/A,#N/A,TRUE,"NORTHEAST";#N/A,#N/A,TRUE,"WEST"}</definedName>
    <definedName name="ERASEERR">#N/A</definedName>
    <definedName name="Erect_Time">#REF!</definedName>
    <definedName name="Erect_Time_1">#REF!</definedName>
    <definedName name="Erect_Time_2">#REF!</definedName>
    <definedName name="EROA">#REF!</definedName>
    <definedName name="ert">#REF!,#REF!,#REF!,#REF!</definedName>
    <definedName name="ert4e" hidden="1">{#N/A,#N/A,TRUE,"TOTAL DISTRIBUTION";#N/A,#N/A,TRUE,"SOUTH";#N/A,#N/A,TRUE,"NORTHEAST";#N/A,#N/A,TRUE,"WEST"}</definedName>
    <definedName name="ESA">#REF!</definedName>
    <definedName name="ESC_BOILER_FUEL">#REF!</definedName>
    <definedName name="ESC_DUCT_FUEL">#REF!</definedName>
    <definedName name="ESC_EXCESS_ELEC">#REF!</definedName>
    <definedName name="ESC_GT_FUEL">#REF!</definedName>
    <definedName name="ESC_HOST_CAP">#REF!</definedName>
    <definedName name="ESC_O_M">#REF!</definedName>
    <definedName name="ESC_STEAM">#REF!</definedName>
    <definedName name="ESC_UTIL">#REF!</definedName>
    <definedName name="ESI">#REF!</definedName>
    <definedName name="esireport">#REF!,#REF!,#REF!,#REF!,#REF!,#REF!,#REF!,#REF!</definedName>
    <definedName name="Ess_300">#REF!</definedName>
    <definedName name="Ess_304">#REF!</definedName>
    <definedName name="EssAliasTable">"Default"</definedName>
    <definedName name="EssLatest">"JAN"</definedName>
    <definedName name="EssOptions">"A3100001100110100000001100000_01008#Missing"</definedName>
    <definedName name="Est_Avoided_Cost">#REF!</definedName>
    <definedName name="EST_COMFEE">#REF!</definedName>
    <definedName name="EST_FINCFEE">#REF!</definedName>
    <definedName name="Est_Life">#REF!</definedName>
    <definedName name="EST_T5">#REF!</definedName>
    <definedName name="EST0">#REF!</definedName>
    <definedName name="Estimate">#REF!</definedName>
    <definedName name="ET">#REF!</definedName>
    <definedName name="etl"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eu3q">#REF!,#REF!,#REF!,#REF!</definedName>
    <definedName name="eur">#REF!</definedName>
    <definedName name="EV__LASTREFTIME__" hidden="1">39826.8319444444</definedName>
    <definedName name="evt" hidden="1">{#N/A,#N/A,FALSE,"INPUTDATA";#N/A,#N/A,FALSE,"SUMMARY";#N/A,#N/A,FALSE,"CTAREP";#N/A,#N/A,FALSE,"CTBREP";#N/A,#N/A,FALSE,"TURBEFF";#N/A,#N/A,FALSE,"Condenser Performance"}</definedName>
    <definedName name="EWSF">#REF!</definedName>
    <definedName name="Ex_rate">#REF!</definedName>
    <definedName name="EXAMP">#REF!</definedName>
    <definedName name="exc">#REF!</definedName>
    <definedName name="ExcelFile">#REF!</definedName>
    <definedName name="Exch">#REF!</definedName>
    <definedName name="Exch_Rate">#REF!</definedName>
    <definedName name="EXCH1">#REF!</definedName>
    <definedName name="EXCH10">#REF!</definedName>
    <definedName name="EXCH2">#REF!</definedName>
    <definedName name="EXCH3">#REF!</definedName>
    <definedName name="EXCH4">#REF!</definedName>
    <definedName name="EXCH5">#REF!</definedName>
    <definedName name="EXCH6">#REF!</definedName>
    <definedName name="EXCH7">#REF!</definedName>
    <definedName name="EXCH8">#REF!</definedName>
    <definedName name="EXCH9">#REF!</definedName>
    <definedName name="EXCHANGE">#REF!</definedName>
    <definedName name="EXHIBIT_II">#REF!</definedName>
    <definedName name="EXHIBITII">#REF!</definedName>
    <definedName name="Exit_Year">#REF!</definedName>
    <definedName name="exitcap">#REF!</definedName>
    <definedName name="exitcap2">#REF!</definedName>
    <definedName name="exitcapbuyer">#REF!</definedName>
    <definedName name="exitcapfmv">#REF!</definedName>
    <definedName name="exp">#REF!</definedName>
    <definedName name="Exp_Fcst">#REF!</definedName>
    <definedName name="EXP_OFFSET">#REF!</definedName>
    <definedName name="Exp_return">#REF!</definedName>
    <definedName name="Exp_type">#REF!</definedName>
    <definedName name="ExpandOutputs">#N/A</definedName>
    <definedName name="ExpandVPeriods">#N/A</definedName>
    <definedName name="expensesc">#REF!</definedName>
    <definedName name="ExportFile">#N/A</definedName>
    <definedName name="Exposures">#REF!</definedName>
    <definedName name="ExposuresRev">#REF!</definedName>
    <definedName name="EXPTYPE">#REF!</definedName>
    <definedName name="_xlnm.Extract">#REF!</definedName>
    <definedName name="Extract_MI">#REF!</definedName>
    <definedName name="extrapolated_pk_vols">#REF!</definedName>
    <definedName name="F">#REF!</definedName>
    <definedName name="F_I_">#REF!</definedName>
    <definedName name="fA">#REF!</definedName>
    <definedName name="Fac_Picks">#REF!</definedName>
    <definedName name="factor">#REF!</definedName>
    <definedName name="FandBCostByTotal?">#REF!</definedName>
    <definedName name="FandBRevByTotal?">#REF!</definedName>
    <definedName name="FAS157DataAnchor">#REF!</definedName>
    <definedName name="FAS157RunDate">#REF!</definedName>
    <definedName name="FAS157SponsorName">#REF!</definedName>
    <definedName name="FAS157SummaryAnchor">#REF!</definedName>
    <definedName name="fB">#REF!</definedName>
    <definedName name="FBS">#REF!</definedName>
    <definedName name="FBSwA">#REF!</definedName>
    <definedName name="FCOV">#REF!</definedName>
    <definedName name="FCVS">#REF!</definedName>
    <definedName name="FD">#REF!</definedName>
    <definedName name="fdfdfd">{#N/A,#N/A,FALSE,"CAPREIT"}</definedName>
    <definedName name="fdfdfdf">{#N/A,#N/A,FALSE,"CAPREIT"}</definedName>
    <definedName name="Fe_OH">#REF!</definedName>
    <definedName name="Fe_OH_3">#REF!</definedName>
    <definedName name="Fe2__Fe_CO3">#REF!</definedName>
    <definedName name="feb">#REF!</definedName>
    <definedName name="fed_inc_tax">#REF!</definedName>
    <definedName name="fed_other">#REF!</definedName>
    <definedName name="FED_Tax">#REF!</definedName>
    <definedName name="FEE">#REF!</definedName>
    <definedName name="FeeSched">#REF!</definedName>
    <definedName name="FEESCHED0794">#REF!</definedName>
    <definedName name="felix2">#REF!</definedName>
    <definedName name="fer" hidden="1">{2;#N/A;"R13C16:R17C16";#N/A;"R13C14:R17C15";FALSE;FALSE;FALSE;95;#N/A;#N/A;"R13C19";#N/A;FALSE;FALSE;FALSE;FALSE;#N/A;"";#N/A;FALSE;"";"";#N/A;#N/A;#N/A}</definedName>
    <definedName name="ferf">#REF!,#REF!,#REF!,#REF!</definedName>
    <definedName name="FF">#REF!</definedName>
    <definedName name="fff" hidden="1">{#N/A,#N/A,FALSE,"SUMMARY";#N/A,#N/A,FALSE,"INPUTDATA";#N/A,#N/A,FALSE,"Condenser Performance"}</definedName>
    <definedName name="FFO">#REF!</definedName>
    <definedName name="FFT">#REF!</definedName>
    <definedName name="file">#REF!</definedName>
    <definedName name="FilePath1">#REF!</definedName>
    <definedName name="FilePath2">#REF!</definedName>
    <definedName name="Fin_Cnst_Option_1">#REF!</definedName>
    <definedName name="Fin_Cnst_Option_2">#REF!</definedName>
    <definedName name="Fin_Cnst_Option_3">#REF!</definedName>
    <definedName name="Fin_Cnst_Option_4">#REF!</definedName>
    <definedName name="Fin_Com">#REF!</definedName>
    <definedName name="Fin_Com_1">#REF!</definedName>
    <definedName name="Fin_Com_2">#REF!</definedName>
    <definedName name="Fin_Term_Option_1">#REF!</definedName>
    <definedName name="Fin_Term_Option_2">#REF!</definedName>
    <definedName name="Fin_Term_Option_3">#REF!</definedName>
    <definedName name="Fin_Term_Option_4">#REF!</definedName>
    <definedName name="Finance_Fees_Amort._Period">#REF!</definedName>
    <definedName name="financials">#REF!</definedName>
    <definedName name="financials97">#REF!</definedName>
    <definedName name="financials98">#REF!</definedName>
    <definedName name="financials99">#REF!</definedName>
    <definedName name="Financing_Scenarios">#REF!</definedName>
    <definedName name="FINCFEE">#REF!</definedName>
    <definedName name="findwrn" hidden="1">{#N/A,#N/A,TRUE,"TOTAL DISTRIBUTION";#N/A,#N/A,TRUE,"SOUTH";#N/A,#N/A,TRUE,"NORTHEAST";#N/A,#N/A,TRUE,"WEST"}</definedName>
    <definedName name="findwrnor" hidden="1">{#N/A,#N/A,TRUE,"TOTAL DSBN";#N/A,#N/A,TRUE,"WEST";#N/A,#N/A,TRUE,"SOUTH";#N/A,#N/A,TRUE,"NORTHEAST"}</definedName>
    <definedName name="FINExtractRange">#REF!,#REF!</definedName>
    <definedName name="FINISH" hidden="1">{#N/A,#N/A,TRUE,"TOTAL DISTRIBUTION";#N/A,#N/A,TRUE,"SOUTH";#N/A,#N/A,TRUE,"NORTHEAST";#N/A,#N/A,TRUE,"WEST"}</definedName>
    <definedName name="FINISHDATE">#REF!</definedName>
    <definedName name="FINOptions">"0,0,1,1,1,0,0,-1,0,0,2,0,"</definedName>
    <definedName name="FINSUM">#REF!</definedName>
    <definedName name="FIVE">#REF!</definedName>
    <definedName name="Fix_Exp_Rate">#REF!</definedName>
    <definedName name="fixed">#REF!</definedName>
    <definedName name="Fixed_Cost">#REF!</definedName>
    <definedName name="FIXED_Exp">#REF!</definedName>
    <definedName name="FLHRS">#REF!</definedName>
    <definedName name="FM">#REF!</definedName>
    <definedName name="FO_HOURS">#REF!</definedName>
    <definedName name="For_Bid_Form">#REF!</definedName>
    <definedName name="ForBidForm">#REF!</definedName>
    <definedName name="ForBidFormSub">#REF!</definedName>
    <definedName name="forfeiture">#REF!</definedName>
    <definedName name="Form_926">OFFSET(#REF!,0,0,COUNTA(#REF!),1)</definedName>
    <definedName name="Formwork">#REF!</definedName>
    <definedName name="forney"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Forney_Alloc">#REF!</definedName>
    <definedName name="Fornitori">#REF!</definedName>
    <definedName name="forward">(1.1^0.25)</definedName>
    <definedName name="Fossil_BGS">#REF!</definedName>
    <definedName name="Fossil_Secur_Date">#REF!</definedName>
    <definedName name="fpl">#REF!</definedName>
    <definedName name="fplds">#REF!</definedName>
    <definedName name="fplitxinc">#REF!</definedName>
    <definedName name="FPLPAIDS">#REF!</definedName>
    <definedName name="fplreport">#REF!,#REF!,#REF!,#REF!,#REF!,#REF!,#REF!,#REF!</definedName>
    <definedName name="Framing">#REF!</definedName>
    <definedName name="Framing_labor">#REF!</definedName>
    <definedName name="FranchiseDiscountRate">#REF!</definedName>
    <definedName name="Franci">#REF!</definedName>
    <definedName name="FreeRent">#REF!</definedName>
    <definedName name="FS">#REF!</definedName>
    <definedName name="FSTD">#REF!</definedName>
    <definedName name="FTR">#REF!</definedName>
    <definedName name="fuel">#REF!</definedName>
    <definedName name="fuel_passed">#REF!</definedName>
    <definedName name="FUN">#REF!</definedName>
    <definedName name="FUNCOV">#REF!</definedName>
    <definedName name="FunctionName">#REF!</definedName>
    <definedName name="FunctionNameOut">#REF!</definedName>
    <definedName name="FUND">#REF!</definedName>
    <definedName name="FUNSTD">#REF!</definedName>
    <definedName name="FX">#REF!</definedName>
    <definedName name="fxrates">#REF!</definedName>
    <definedName name="FY">98</definedName>
    <definedName name="G">#REF!</definedName>
    <definedName name="GA">#REF!</definedName>
    <definedName name="GAAP_Other">#REF!</definedName>
    <definedName name="gain">#REF!</definedName>
    <definedName name="GainType">OFFSET(#REF!,0,0,COUNTA(#REF!),1)</definedName>
    <definedName name="GALION">#REF!</definedName>
    <definedName name="GAS">#REF!</definedName>
    <definedName name="gas_curve_for_extrapolation">#REF!</definedName>
    <definedName name="GasNumberPrint">#REF!</definedName>
    <definedName name="gbp">#REF!</definedName>
    <definedName name="GC">#REF!</definedName>
    <definedName name="GCInputs1">#REF!</definedName>
    <definedName name="GCInputs2">#REF!</definedName>
    <definedName name="GCInputsRow1">#REF!</definedName>
    <definedName name="GCInputsRow2">#REF!</definedName>
    <definedName name="GCOutputs1">#REF!</definedName>
    <definedName name="GCOutputs2">#REF!</definedName>
    <definedName name="GCOutputsRow1">#REF!</definedName>
    <definedName name="GCOutputsRow2">#REF!</definedName>
    <definedName name="Gefor">#REF!</definedName>
    <definedName name="GEN">#REF!</definedName>
    <definedName name="GENA">#REF!</definedName>
    <definedName name="GENERAL_INSTRUCTIONS_AND_RECOMMENDED_WORK_STEPS">#REF!</definedName>
    <definedName name="GeneralInflationRate">#REF!</definedName>
    <definedName name="generation">#REF!</definedName>
    <definedName name="GenLedger">#REF!</definedName>
    <definedName name="GENOA">#REF!</definedName>
    <definedName name="GENOA_NORTH">#REF!</definedName>
    <definedName name="GENOA_SOUTH">#REF!</definedName>
    <definedName name="GenStepUpXfmr">#REF!</definedName>
    <definedName name="GES">#REF!</definedName>
    <definedName name="ggg" hidden="1">{#N/A,#N/A,FALSE,"T COST";#N/A,#N/A,FALSE,"COST_FH"}</definedName>
    <definedName name="GGGG">#REF!</definedName>
    <definedName name="gggggggggg" hidden="1">{#N/A,#N/A,FALSE,"Aging Summary";#N/A,#N/A,FALSE,"Ratio Analysis";#N/A,#N/A,FALSE,"Test 120 Day Accts";#N/A,#N/A,FALSE,"Tickmarks"}</definedName>
    <definedName name="GH_Royalty">#REF!</definedName>
    <definedName name="GH_Share_of_Equity">#REF!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OD" hidden="1">{#N/A,#N/A,TRUE,"Facility-Input";#N/A,#N/A,TRUE,"Graphs";#N/A,#N/A,TRUE,"TOTAL"}</definedName>
    <definedName name="golly" hidden="1">{#N/A,#N/A,TRUE,"Facility-Input";#N/A,#N/A,TRUE,"Graphs";#N/A,#N/A,TRUE,"TOTAL"}</definedName>
    <definedName name="GOODBYE" hidden="1">{#N/A,#N/A,TRUE,"Facility-Input";#N/A,#N/A,TRUE,"Graphs";#N/A,#N/A,TRUE,"TOTAL"}</definedName>
    <definedName name="GOTOCommentary">#REF!</definedName>
    <definedName name="GotoCover">#REF!</definedName>
    <definedName name="GOTODetail">#REF!</definedName>
    <definedName name="GOTOFootnotes">#REF!</definedName>
    <definedName name="GOTOGraph">#REF!</definedName>
    <definedName name="GOTOTrend">#REF!</definedName>
    <definedName name="GPOWER">#REF!</definedName>
    <definedName name="GPSplit">OFFSET(#REF!,0,0,COUNTA(#REF!),1)</definedName>
    <definedName name="gr_power">#REF!</definedName>
    <definedName name="GRAFTON">#REF!</definedName>
    <definedName name="Graph">#REF!,#REF!,#REF!,#REF!</definedName>
    <definedName name="Grid">#REF!</definedName>
    <definedName name="Ground_Grid">#REF!</definedName>
    <definedName name="group">#REF!</definedName>
    <definedName name="Grove_City">#REF!</definedName>
    <definedName name="Growth_Est">#REF!</definedName>
    <definedName name="grp_Env">#REF!</definedName>
    <definedName name="grp_NonOP">#REF!</definedName>
    <definedName name="grp_Prod">#REF!</definedName>
    <definedName name="grp_SiteGA">#REF!</definedName>
    <definedName name="GRP_Supplies">#REF!</definedName>
    <definedName name="GRPCALC">#REF!</definedName>
    <definedName name="GRPTI">#REF!</definedName>
    <definedName name="Grubbing">#REF!</definedName>
    <definedName name="Grubbing_Costs">#REF!</definedName>
    <definedName name="Grwth_Rate">#REF!</definedName>
    <definedName name="gsCapacity_rate">#REF!</definedName>
    <definedName name="GSOF">#REF!</definedName>
    <definedName name="GSTD">#REF!</definedName>
    <definedName name="GTcommodityCor">#REF!</definedName>
    <definedName name="GTFUEL">#REF!</definedName>
    <definedName name="GTHR">#REF!</definedName>
    <definedName name="GTPOWER">#REF!</definedName>
    <definedName name="GUPTC">#REF!</definedName>
    <definedName name="H">#REF!</definedName>
    <definedName name="h2_alloc">#REF!</definedName>
    <definedName name="h2_merchant">#REF!</definedName>
    <definedName name="h2_prod">#REF!</definedName>
    <definedName name="h2_top">#REF!</definedName>
    <definedName name="H2O">#REF!</definedName>
    <definedName name="Haarlem">#REF!</definedName>
    <definedName name="Haircut">#REF!</definedName>
    <definedName name="HASKINS">#REF!</definedName>
    <definedName name="HB">#REF!</definedName>
    <definedName name="HB_2">#REF!</definedName>
    <definedName name="HCP">#REF!</definedName>
    <definedName name="hd" hidden="1">{#N/A,#N/A,FALSE,"Aging Summary";#N/A,#N/A,FALSE,"Ratio Analysis";#N/A,#N/A,FALSE,"Test 120 Day Accts";#N/A,#N/A,FALSE,"Tickmarks"}</definedName>
    <definedName name="HDD">#REF!</definedName>
    <definedName name="HDLGSTI">#REF!</definedName>
    <definedName name="HEADER">#REF!</definedName>
    <definedName name="HeaderRowOut">#REF!</definedName>
    <definedName name="Heatrate">#REF!</definedName>
    <definedName name="HELD">#REF!</definedName>
    <definedName name="hello" hidden="1">{#N/A,#N/A,TRUE,"Facility-Input";#N/A,#N/A,TRUE,"Graphs";#N/A,#N/A,TRUE,"TOTAL"}</definedName>
    <definedName name="help">#REF!</definedName>
    <definedName name="henryhub">#REF!</definedName>
    <definedName name="HERE">#REF!</definedName>
    <definedName name="HERE1">#REF!</definedName>
    <definedName name="HERE1A">#REF!</definedName>
    <definedName name="HERE2">#REF!</definedName>
    <definedName name="HERE3">#REF!</definedName>
    <definedName name="HERE4">#REF!</definedName>
    <definedName name="HERE5">#REF!</definedName>
    <definedName name="HERE6">#REF!</definedName>
    <definedName name="HEREA">#REF!</definedName>
    <definedName name="hhh" hidden="1">{"detail305",#N/A,FALSE,"BI-305"}</definedName>
    <definedName name="hhhgj">#REF!</definedName>
    <definedName name="hi" hidden="1">{#N/A,#N/A,FALSE,"Aging Summary";#N/A,#N/A,FALSE,"Ratio Analysis";#N/A,#N/A,FALSE,"Test 120 Day Accts";#N/A,#N/A,FALSE,"Tickmarks"}</definedName>
    <definedName name="high" hidden="1">{#N/A,#N/A,TRUE,"TOTAL DSBN";#N/A,#N/A,TRUE,"WEST";#N/A,#N/A,TRUE,"SOUTH";#N/A,#N/A,TRUE,"NORTHEAST"}</definedName>
    <definedName name="High_EBITDA_Exit_Multiple">#REF!</definedName>
    <definedName name="HighSum" hidden="1">{#N/A,#N/A,TRUE,"TOTAL DISTRIBUTION";#N/A,#N/A,TRUE,"SOUTH";#N/A,#N/A,TRUE,"NORTHEAST";#N/A,#N/A,TRUE,"WEST"}</definedName>
    <definedName name="HISTORICAL_YEAR_DATE">#REF!</definedName>
    <definedName name="HISTORICAL_YEAR_X">#REF!</definedName>
    <definedName name="History">#REF!</definedName>
    <definedName name="HLDGSCALC">#REF!</definedName>
    <definedName name="HoldCoSplit">OFFSET(#REF!,0,0,COUNTA(#REF!),1)</definedName>
    <definedName name="home">#REF!</definedName>
    <definedName name="HOST_DEMAND">#REF!</definedName>
    <definedName name="HOST_HOURS">#REF!</definedName>
    <definedName name="HotelName">#REF!</definedName>
    <definedName name="HOTSU">#REF!</definedName>
    <definedName name="hourending">#REF!</definedName>
    <definedName name="Hourly_Rate">#REF!</definedName>
    <definedName name="HP">#REF!</definedName>
    <definedName name="HR">#REF!</definedName>
    <definedName name="hrcompare0607">#REF!</definedName>
    <definedName name="HRS">#REF!</definedName>
    <definedName name="Hrsprmo">#REF!</definedName>
    <definedName name="HUBBARD">#REF!</definedName>
    <definedName name="HW02AJE1">#REF!</definedName>
    <definedName name="HW02AJE2">#REF!</definedName>
    <definedName name="HW02AJE3">#REF!</definedName>
    <definedName name="HW02AJE4">#REF!</definedName>
    <definedName name="HW02AJE5">#REF!</definedName>
    <definedName name="HW02AJE6">#REF!</definedName>
    <definedName name="HW02AJE7">#REF!</definedName>
    <definedName name="HW02AJE8">#REF!</definedName>
    <definedName name="hwpcoc">#REF!</definedName>
    <definedName name="hwpcoc2">#REF!</definedName>
    <definedName name="hyp8txinc">#REF!</definedName>
    <definedName name="hyp9txinc">#REF!</definedName>
    <definedName name="i">#REF!</definedName>
    <definedName name="I_DiscountRateCF">#REF!</definedName>
    <definedName name="IBI_Tax_Abatement">#REF!</definedName>
    <definedName name="IBI_Tax_Basis">#REF!</definedName>
    <definedName name="icap">#REF!</definedName>
    <definedName name="ICIO_Tax">#REF!</definedName>
    <definedName name="ICIO_Tax_Abatement">#REF!</definedName>
    <definedName name="ICOL">#N/A</definedName>
    <definedName name="impetxinc">#REF!</definedName>
    <definedName name="ImportFile">#N/A</definedName>
    <definedName name="ImportListDG">#REF!</definedName>
    <definedName name="IMPORTO">#REF!</definedName>
    <definedName name="ImportOut">#REF!</definedName>
    <definedName name="INC">#REF!</definedName>
    <definedName name="Include">#REF!</definedName>
    <definedName name="IncludeCor">#REF!</definedName>
    <definedName name="INCOME">#REF!</definedName>
    <definedName name="Income_Statement">#REF!</definedName>
    <definedName name="incomestatement">#REF!</definedName>
    <definedName name="IncomeStreamNumber">OFFSET(#REF!,0,0,COUNTA(#REF!),1)</definedName>
    <definedName name="incr">#REF!=0</definedName>
    <definedName name="incr_post">#REF!</definedName>
    <definedName name="incr_pre">#REF!</definedName>
    <definedName name="Incrementi_singoli_97">#REF!</definedName>
    <definedName name="index">#REF!</definedName>
    <definedName name="Inflation">#REF!</definedName>
    <definedName name="Inflation_Factor">#REF!</definedName>
    <definedName name="Initial_Billing">#REF!</definedName>
    <definedName name="ink">#REF!,#REF!,#REF!,#REF!</definedName>
    <definedName name="INP1W">#REF!</definedName>
    <definedName name="INP1WO">#REF!</definedName>
    <definedName name="INP2W">#REF!</definedName>
    <definedName name="INP2WO">#REF!</definedName>
    <definedName name="INP3W">#REF!</definedName>
    <definedName name="INP3WO">#REF!</definedName>
    <definedName name="INP4W">#REF!</definedName>
    <definedName name="INP4WO">#REF!</definedName>
    <definedName name="INP5W">#REF!</definedName>
    <definedName name="INP5WO">#REF!</definedName>
    <definedName name="INP6W">#REF!</definedName>
    <definedName name="INP6WO">#REF!</definedName>
    <definedName name="INP7W">#REF!</definedName>
    <definedName name="INP7WO">#REF!</definedName>
    <definedName name="INP8W">#REF!</definedName>
    <definedName name="INP8WO">#REF!</definedName>
    <definedName name="INPUT">#REF!</definedName>
    <definedName name="INPW">#REF!</definedName>
    <definedName name="INS">#REF!</definedName>
    <definedName name="Ins_per_Annum">#REF!</definedName>
    <definedName name="INSERT1">#REF!</definedName>
    <definedName name="INSERT2">#REF!</definedName>
    <definedName name="Insulator">#REF!</definedName>
    <definedName name="Insulator_Column">#REF!</definedName>
    <definedName name="Insulator_Costs">#REF!</definedName>
    <definedName name="Insulator_Labor">#REF!</definedName>
    <definedName name="Insulator_Type">#REF!</definedName>
    <definedName name="Insurance___000">#REF!</definedName>
    <definedName name="insvc">#REF!</definedName>
    <definedName name="INT_INC">#REF!</definedName>
    <definedName name="INT_RATE">#REF!</definedName>
    <definedName name="intang_afudc910">#REF!</definedName>
    <definedName name="interest_formulas">#REF!</definedName>
    <definedName name="Interest_on_Cash_Balance">#REF!</definedName>
    <definedName name="Interest_Rate">#REF!</definedName>
    <definedName name="InterestOnlyMortgageTerm">#REF!</definedName>
    <definedName name="International_Assets_Book_Basis">#REF!</definedName>
    <definedName name="International_Assets_Gross_Proceeds">#REF!</definedName>
    <definedName name="IntervalCor">#REF!</definedName>
    <definedName name="INTQ">#REF!</definedName>
    <definedName name="INTY">#REF!</definedName>
    <definedName name="Inv_Duration">#REF!</definedName>
    <definedName name="INV_Past_Col">#REF!</definedName>
    <definedName name="Inv225N.Mich">#REF!</definedName>
    <definedName name="InvAtl">#REF!</definedName>
    <definedName name="InvBeg1stQ">#REF!</definedName>
    <definedName name="InvBeg2ndQ">#REF!</definedName>
    <definedName name="InvCad">#REF!</definedName>
    <definedName name="InvCad2">#REF!</definedName>
    <definedName name="InvCentCity">#REF!</definedName>
    <definedName name="InvColSq">#REF!</definedName>
    <definedName name="InverterInitalSP">#REF!</definedName>
    <definedName name="Invertersize">#REF!</definedName>
    <definedName name="Investment_Approval_Date">#REF!</definedName>
    <definedName name="InvestmentID">OFFSET(#REF!,0,0,COUNTA(#REF!),1)</definedName>
    <definedName name="investmentsc">#REF!</definedName>
    <definedName name="investmentsp">#REF!</definedName>
    <definedName name="InvFtMag">#REF!</definedName>
    <definedName name="InvGtBr">#REF!</definedName>
    <definedName name="InvHntgtn">#REF!</definedName>
    <definedName name="INVOICE">#REF!</definedName>
    <definedName name="InvPhl">#REF!</definedName>
    <definedName name="InvPreston">#REF!</definedName>
    <definedName name="InvRDen">#REF!</definedName>
    <definedName name="InvSFHyatt">#REF!</definedName>
    <definedName name="InvStoneCrest">#REF!</definedName>
    <definedName name="ipo" hidden="1">{#N/A,#N/A,FALSE,"Aging Summary";#N/A,#N/A,FALSE,"Ratio Analysis";#N/A,#N/A,FALSE,"Test 120 Day Accts";#N/A,#N/A,FALSE,"Tickmarks"}</definedName>
    <definedName name="IQ_ACCOUNT_CHANGE" hidden="1">"c413"</definedName>
    <definedName name="IQ_ACCOUNTS_PAY" hidden="1">"c32"</definedName>
    <definedName name="IQ_ACCR_INT_PAY" hidden="1">"c1"</definedName>
    <definedName name="IQ_ACCR_INT_PAY_CF" hidden="1">"c2"</definedName>
    <definedName name="IQ_ACCR_INT_RECEIV" hidden="1">"c3"</definedName>
    <definedName name="IQ_ACCR_INT_RECEIV_CF" hidden="1">"c4"</definedName>
    <definedName name="IQ_ACCRUED_EXP" hidden="1">"c8"</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"c7"</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"c39"</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"c16"</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"c1471"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INDUSTRY_REC" hidden="1">"c4455"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"c65"</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UNUSED_UNUSED_UNUSED" hidden="1">"c6813"</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UNUSED_UNUSED_UNUSED" hidden="1">"c6815"</definedName>
    <definedName name="IQ_BALANCE_SERV_YOY_FC_UNUSED_UNUSED_UNUSED" hidden="1">"c8135"</definedName>
    <definedName name="IQ_BALANCE_SERV_YOY_UNUSED_UNUSED_UNUSED" hidden="1">"c7255"</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UNUSED_UNUSED_UNUSED" hidden="1">"c6817"</definedName>
    <definedName name="IQ_BALANCE_TRADE_YOY_FC_UNUSED_UNUSED_UNUSED" hidden="1">"c8137"</definedName>
    <definedName name="IQ_BALANCE_TRADE_YOY_UNUSED_UNUSED_UNUSED" hidden="1">"c7257"</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"c88"</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OVER_SHARES" hidden="1">"c100"</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"c115"</definedName>
    <definedName name="IQ_CAPITAL_LEASES" hidden="1">"c115"</definedName>
    <definedName name="IQ_CAPITAL_LEASES_TOTAL" hidden="1">"c3031"</definedName>
    <definedName name="IQ_CAPITAL_LEASES_TOTAL_PCT" hidden="1">"c2506"</definedName>
    <definedName name="IQ_CAPITALIZED_INTEREST" hidden="1">"c3460"</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"c118"</definedName>
    <definedName name="IQ_CASH_ACQUIRE_CF" hidden="1">"c1630"</definedName>
    <definedName name="IQ_CASH_CONVERSION" hidden="1">"c117"</definedName>
    <definedName name="IQ_CASH_DUE_BANKS" hidden="1">"c118"</definedName>
    <definedName name="IQ_CASH_EQUIV" hidden="1">"c118"</definedName>
    <definedName name="IQ_CASH_FINAN" hidden="1">"c119"</definedName>
    <definedName name="IQ_CASH_FLOW_ACT_OR_EST" hidden="1">"c4154"</definedName>
    <definedName name="IQ_CASH_INTEREST" hidden="1">"c120"</definedName>
    <definedName name="IQ_CASH_INVEST" hidden="1">"c121"</definedName>
    <definedName name="IQ_CASH_OPER" hidden="1">"c122"</definedName>
    <definedName name="IQ_CASH_OPER_ACT_OR_EST" hidden="1">"c4164"</definedName>
    <definedName name="IQ_CASH_SEGREG" hidden="1">"c123"</definedName>
    <definedName name="IQ_CASH_SHARE" hidden="1">"c1911"</definedName>
    <definedName name="IQ_CASH_ST" hidden="1">"c124"</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UNUSED_UNUSED_UNUSED" hidden="1">"c6960"</definedName>
    <definedName name="IQ_CHANGE_INVENT_REAL_YOY_FC_UNUSED_UNUSED_UNUSED" hidden="1">"c8280"</definedName>
    <definedName name="IQ_CHANGE_INVENT_REAL_YOY_UNUSED_UNUSED_UNUSED" hidden="1">"c7400"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"c161"</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"c182"</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ST_BORROWING" hidden="1">"c2936"</definedName>
    <definedName name="IQ_COST_BORROWINGS" hidden="1">"c225"</definedName>
    <definedName name="IQ_COST_REV" hidden="1">"c226"</definedName>
    <definedName name="IQ_COST_REVENUE" hidden="1">"c226"</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OP_FC_UNUSED_UNUSED_UNUSED" hidden="1">"c7947"</definedName>
    <definedName name="IQ_CURR_ACCT_BALANCE_POP_UNUSED_UNUSED_UNUSED" hidden="1">"c7067"</definedName>
    <definedName name="IQ_CURR_ACCT_BALANCE_UNUSED_UNUSED_UNUSED" hidden="1">"c6847"</definedName>
    <definedName name="IQ_CURR_ACCT_BALANCE_YOY_FC_UNUSED_UNUSED_UNUSED" hidden="1">"c8167"</definedName>
    <definedName name="IQ_CURR_ACCT_BALANCE_YOY_UNUSED_UNUSED_UNUSED" hidden="1">"c7287"</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500000</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"c274"</definedName>
    <definedName name="IQ_DAYS_PAYABLE_OUT" hidden="1">"c274"</definedName>
    <definedName name="IQ_DAYS_SALES_OUT" hidden="1">"c275"</definedName>
    <definedName name="IQ_DAYS_SALES_OUTST" hidden="1">"c275"</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"c301"</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"c313"</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"c315"</definedName>
    <definedName name="IQ_DEFERRED_TAXES" hidden="1">"c147"</definedName>
    <definedName name="IQ_DEMAND_DEP" hidden="1">"c320"</definedName>
    <definedName name="IQ_DEPOSITS_FIN" hidden="1">"c321"</definedName>
    <definedName name="IQ_DEPOSITS_INTEREST_SECURITIES" hidden="1">"c5509"</definedName>
    <definedName name="IQ_DEPRE_AMORT" hidden="1">"c247"</definedName>
    <definedName name="IQ_DEPRE_AMORT_SUPPL" hidden="1">"c1593"</definedName>
    <definedName name="IQ_DEPRE_DEPLE" hidden="1">"c261"</definedName>
    <definedName name="IQ_DEPRE_SUPP" hidden="1">"c1443"</definedName>
    <definedName name="IQ_DESCRIPTION_LONG" hidden="1">"c322"</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"c333"</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PAYOUT" hidden="1">"c3005"</definedName>
    <definedName name="IQ_DISTRIBUTABLE_CASH_SHARE" hidden="1">"c3003"</definedName>
    <definedName name="IQ_DISTRIBUTABLE_CASH_SHARE_ACT_OR_EST" hidden="1">"c4286"</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"c330"</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Q_INC" hidden="1">"c3498"</definedName>
    <definedName name="IQ_EBIT_EQ_INC_EXCL_SBC" hidden="1">"c3502"</definedName>
    <definedName name="IQ_EBIT_EXCL_SBC" hidden="1">"c3082"</definedName>
    <definedName name="IQ_EBIT_GW_ACT_OR_EST" hidden="1">"c4306"</definedName>
    <definedName name="IQ_EBIT_INT" hidden="1">"c360"</definedName>
    <definedName name="IQ_EBIT_MARGIN" hidden="1">"c359"</definedName>
    <definedName name="IQ_EBIT_OVER_IE" hidden="1">"c360"</definedName>
    <definedName name="IQ_EBIT_SBC_ACT_OR_EST" hidden="1">"c4316"</definedName>
    <definedName name="IQ_EBIT_SBC_GW_ACT_OR_EST" hidden="1">"c4320"</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ACT_OR_EST" hidden="1">"c2215"</definedName>
    <definedName name="IQ_EBITDA_CAPEX_INT" hidden="1">"c368"</definedName>
    <definedName name="IQ_EBITDA_CAPEX_OVER_TOTAL_IE" hidden="1">"c368"</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HIGH_EST" hidden="1">"c370"</definedName>
    <definedName name="IQ_EBITDA_HIGH_EST_REUT" hidden="1">"c3642"</definedName>
    <definedName name="IQ_EBITDA_INT" hidden="1">"c373"</definedName>
    <definedName name="IQ_EBITDA_LOW_EST" hidden="1">"c371"</definedName>
    <definedName name="IQ_EBITDA_LOW_EST_REUT" hidden="1">"c3643"</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"c373"</definedName>
    <definedName name="IQ_EBITDA_SBC_ACT_OR_EST" hidden="1">"c4337"</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SBC_ACT_OR_EST" hidden="1">"c4350"</definedName>
    <definedName name="IQ_EBT_SBC_GW_ACT_OR_EST" hidden="1">"c4354"</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648_UNUSED_UNUSED_UNUSED" hidden="1">"c7648"</definedName>
    <definedName name="IQ_ECO_METRIC_7705_UNUSED_UNUSED_UNUSED" hidden="1">"c7705"</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68_UNUSED_UNUSED_UNUSED" hidden="1">"c7868"</definedName>
    <definedName name="IQ_ECO_METRIC_7925_UNUSED_UNUSED_UNUSED" hidden="1">"c7925"</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88_UNUSED_UNUSED_UNUSED" hidden="1">"c8088"</definedName>
    <definedName name="IQ_ECO_METRIC_8145_UNUSED_UNUSED_UNUSED" hidden="1">"c8145"</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308_UNUSED_UNUSED_UNUSED" hidden="1">"c8308"</definedName>
    <definedName name="IQ_ECO_METRIC_8436_UNUSED_UNUSED_UNUSED" hidden="1">"c8436"</definedName>
    <definedName name="IQ_ECO_METRIC_8437_UNUSED_UNUSED_UNUSED" hidden="1">"c8437"</definedName>
    <definedName name="IQ_ECO_METRIC_8528_UNUSED_UNUSED_UNUSED" hidden="1">"c8528"</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"c84"</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EST_REUT" hidden="1">"c5453"</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UM_EST" hidden="1">"c402"</definedName>
    <definedName name="IQ_EPS_NUM_EST_REUT" hidden="1">"c5451"</definedName>
    <definedName name="IQ_EPS_SBC_ACT_OR_EST" hidden="1">"c4376"</definedName>
    <definedName name="IQ_EPS_SBC_GW_ACT_OR_EST" hidden="1">"c4380"</definedName>
    <definedName name="IQ_EPS_STDDEV_EST" hidden="1">"c403"</definedName>
    <definedName name="IQ_EPS_STDDEV_EST_REUT" hidden="1">"c5452"</definedName>
    <definedName name="IQ_EQUITY_AFFIL" hidden="1">"c552"</definedName>
    <definedName name="IQ_EQUITY_METHOD" hidden="1">"c404"</definedName>
    <definedName name="IQ_EQV_OVER_BV" hidden="1">"c1596"</definedName>
    <definedName name="IQ_EQV_OVER_LTM_PRETAX_INC" hidden="1">"c739"</definedName>
    <definedName name="IQ_ESOP_DEBT" hidden="1">"c1597"</definedName>
    <definedName name="IQ_EST_ACT_EPS" hidden="1">"c1648"</definedName>
    <definedName name="IQ_EST_CURRENCY" hidden="1">"c2140"</definedName>
    <definedName name="IQ_EST_CURRENCY_REUT" hidden="1">"c5437"</definedName>
    <definedName name="IQ_EST_DATE" hidden="1">"c1634"</definedName>
    <definedName name="IQ_EST_DATE_REUT" hidden="1">"c5438"</definedName>
    <definedName name="IQ_EST_EPS_DIFF" hidden="1">"c1864"</definedName>
    <definedName name="IQ_EST_EPS_GROWTH_1YR" hidden="1">"c1636"</definedName>
    <definedName name="IQ_EST_EPS_GROWTH_1YR_REUT" hidden="1">"c3646"</definedName>
    <definedName name="IQ_EST_EPS_GROWTH_5YR" hidden="1">"c1655"</definedName>
    <definedName name="IQ_EST_EPS_GROWTH_5YR_REUT" hidden="1">"c3633"</definedName>
    <definedName name="IQ_EST_EPS_GROWTH_Q_1YR" hidden="1">"c1641"</definedName>
    <definedName name="IQ_EST_EPS_GROWTH_Q_1YR_REUT" hidden="1">"c5410"</definedName>
    <definedName name="IQ_EST_VENDOR" hidden="1">"c5564"</definedName>
    <definedName name="IQ_EV_OVER_EMPLOYEE" hidden="1">"c1225"</definedName>
    <definedName name="IQ_EV_OVER_LTM_EBIT" hidden="1">"c1221"</definedName>
    <definedName name="IQ_EV_OVER_LTM_EBITDA" hidden="1">"c1223"</definedName>
    <definedName name="IQ_EV_OVER_LTM_REVENUE" hidden="1">"c1227"</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"c406"</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PORTS_APR_FC_UNUSED_UNUSED_UNUSED" hidden="1">"c8401"</definedName>
    <definedName name="IQ_EXPORTS_APR_UNUSED_UNUSED_UNUSED" hidden="1">"c7521"</definedName>
    <definedName name="IQ_EXPORTS_FC_UNUSED_UNUSED_UNUSED" hidden="1">"c7741"</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_FC_UNUSED_UNUSED_UNUSED" hidden="1">"c8292"</definedName>
    <definedName name="IQ_EXPORTS_GOODS_REAL_SAAR_YOY_UNUSED_UNUSED_UNUSED" hidden="1">"c7412"</definedName>
    <definedName name="IQ_EXPORTS_POP_FC_UNUSED_UNUSED_UNUSED" hidden="1">"c7961"</definedName>
    <definedName name="IQ_EXPORTS_POP_UNUSED_UNUSED_UNUSED" hidden="1">"c7081"</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_FC_UNUSED_UNUSED_UNUSED" hidden="1">"c8296"</definedName>
    <definedName name="IQ_EXPORTS_SERVICES_REAL_SAAR_YOY_UNUSED_UNUSED_UNUSED" hidden="1">"c7416"</definedName>
    <definedName name="IQ_EXPORTS_UNUSED_UNUSED_UNUSED" hidden="1">"c6861"</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"c413"</definedName>
    <definedName name="IQ_FDIC" hidden="1">"c417"</definedName>
    <definedName name="IQ_FEDFUNDS_SOLD" hidden="1">"c2256"</definedName>
    <definedName name="IQ_FFO" hidden="1">"c1574"</definedName>
    <definedName name="IQ_FFO_ADJ_ACT_OR_EST" hidden="1">"c4435"</definedName>
    <definedName name="IQ_FFO_PAYOUT_RATIO" hidden="1">"c3492"</definedName>
    <definedName name="IQ_FFO_SHARE_ACT_OR_EST" hidden="1">"c4446"</definedName>
    <definedName name="IQ_FH">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NOTES_PAY_TOTAL" hidden="1">"c5522"</definedName>
    <definedName name="IQ_FIN_DIV_REV" hidden="1">"c437"</definedName>
    <definedName name="IQ_FIN_DIV_ST_DEBT_TOTAL" hidden="1">"c5527"</definedName>
    <definedName name="IQ_FINANCING_CASH" hidden="1">"c893"</definedName>
    <definedName name="IQ_FINANCING_CASH_SUPPL" hidden="1">"c899"</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UNUSED_UNUSED_UNUSED" hidden="1">"c6978"</definedName>
    <definedName name="IQ_FIXED_INVEST_REAL_YOY_FC_UNUSED_UNUSED_UNUSED" hidden="1">"c8298"</definedName>
    <definedName name="IQ_FIXED_INVEST_REAL_YOY_UNUSED_UNUSED_UNUSED" hidden="1">"c7418"</definedName>
    <definedName name="IQ_FIXED_INVEST_UNUSED_UNUSED_UNUSED" hidden="1">"c6870"</definedName>
    <definedName name="IQ_FIXED_INVEST_YOY_FC_UNUSED_UNUSED_UNUSED" hidden="1">"c8190"</definedName>
    <definedName name="IQ_FIXED_INVEST_YOY_UNUSED_UNUSED_UNUSED" hidden="1">"c7310"</definedName>
    <definedName name="IQ_FLOAT_PERCENT" hidden="1">"c1575"</definedName>
    <definedName name="IQ_FOREIGN_BRANCHES_U.S._BANKS_LOANS_FDIC" hidden="1">"c6438"</definedName>
    <definedName name="IQ_FOREIGN_DEP_IB" hidden="1">"c446"</definedName>
    <definedName name="IQ_FOREIGN_DEP_NON_IB" hidden="1">"c447"</definedName>
    <definedName name="IQ_FOREIGN_EXCHANGE" hidden="1">"c451"</definedName>
    <definedName name="IQ_FOREIGN_LOANS" hidden="1">"c448"</definedName>
    <definedName name="IQ_FQ">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"c452"</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"c530"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"c192"</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"c511"</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_TARGET_PRICE_REUT" hidden="1">"c5317"</definedName>
    <definedName name="IQ_HIGHPRICE" hidden="1">"c545"</definedName>
    <definedName name="IQ_HOMEOWNERS_WRITTEN" hidden="1">"c546"</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IMPAIR_OIL" hidden="1">"c547"</definedName>
    <definedName name="IQ_IMPAIRMENT_GW" hidden="1">"c548"</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YOY_FC_UNUSED_UNUSED_UNUSED" hidden="1">"c8304"</definedName>
    <definedName name="IQ_IMPORTS_GOODS_SERVICES_REAL_SAAR_YOY_UNUSED_UNUSED_UNUSED" hidden="1">"c7424"</definedName>
    <definedName name="IQ_IMPORTS_GOODS_SERVICES_UNUSED_UNUSED_UNUSED" hidden="1">"c6889"</definedName>
    <definedName name="IQ_IMPORTS_GOODS_SERVICES_YOY_FC_UNUSED_UNUSED_UNUSED" hidden="1">"c8209"</definedName>
    <definedName name="IQ_IMPORTS_GOODS_SERVICES_YOY_UNUSED_UNUSED_UNUSED" hidden="1">"c7329"</definedName>
    <definedName name="IQ_IMPUT_OPER_LEASE_DEPR" hidden="1">"c2987"</definedName>
    <definedName name="IQ_IMPUT_OPER_LEASE_INT_EXP" hidden="1">"c2986"</definedName>
    <definedName name="IQ_INC_AFTER_TAX" hidden="1">"c1598"</definedName>
    <definedName name="IQ_INC_AVAIL_EXCL" hidden="1">"c789"</definedName>
    <definedName name="IQ_INC_AVAIL_INCL" hidden="1">"c791"</definedName>
    <definedName name="IQ_INC_BEFORE_TAX" hidden="1">"c386"</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"c907"</definedName>
    <definedName name="IQ_INTEREST_CASH_DEPOSITS" hidden="1">"c2255"</definedName>
    <definedName name="IQ_INTEREST_EXP" hidden="1">"c618"</definedName>
    <definedName name="IQ_INTEREST_EXP_NET" hidden="1">"c1450"</definedName>
    <definedName name="IQ_INTEREST_EXP_NON" hidden="1">"c618"</definedName>
    <definedName name="IQ_INTEREST_EXP_SUPPL" hidden="1">"c1460"</definedName>
    <definedName name="IQ_INTEREST_INC" hidden="1">"c769"</definedName>
    <definedName name="IQ_INTEREST_INC_NON" hidden="1">"c619"</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NVEST_SECURITY_SUPPL" hidden="1">"c5511"</definedName>
    <definedName name="IQ_IPRD" hidden="1">"c644"</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"c751"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"c656"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"c674"</definedName>
    <definedName name="IQ_LONG_TERM_DEBT_OVER_TOTAL_CAP" hidden="1">"c677"</definedName>
    <definedName name="IQ_LONG_TERM_GROWTH" hidden="1">"c671"</definedName>
    <definedName name="IQ_LONG_TERM_INV" hidden="1">"c697"</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"c1304"</definedName>
    <definedName name="IQ_LTMMONTH" hidden="1">120000</definedName>
    <definedName name="IQ_MACHINERY" hidden="1">"c711"</definedName>
    <definedName name="IQ_MAINT_CAPEX" hidden="1">"c2947"</definedName>
    <definedName name="IQ_MAINT_CAPEX_ACT_OR_EST" hidden="1">"c4458"</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42728.1988773148</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"c781"</definedName>
    <definedName name="IQ_NET_INC_BEFORE" hidden="1">"c344"</definedName>
    <definedName name="IQ_NET_INC_CF" hidden="1">"c793"</definedName>
    <definedName name="IQ_NET_INC_MARGIN" hidden="1">"c794"</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"c764"</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BC_ACT_OR_EST" hidden="1">"c4474"</definedName>
    <definedName name="IQ_NI_SBC_GW_ACT_OR_EST" hidden="1">"c4478"</definedName>
    <definedName name="IQ_NI_SFAS" hidden="1">"c795"</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"c797"</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"c801"</definedName>
    <definedName name="IQ_NON_INTEREST_INC" hidden="1">"c802"</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UNUSED_UNUSED_UNUSED" hidden="1">"c6928"</definedName>
    <definedName name="IQ_NONRES_FIXED_INVEST_PRIV_YOY_FC_UNUSED_UNUSED_UNUSED" hidden="1">"c8248"</definedName>
    <definedName name="IQ_NONRES_FIXED_INVEST_PRIV_YOY_UNUSED_UNUSED_UNUSED" hidden="1">"c7368"</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"c1176"</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"c362"</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R" hidden="1">"c5566"</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"c868"</definedName>
    <definedName name="IQ_OTHER_CURRENT_LIAB" hidden="1">"c877"</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"c916"</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"c946"</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"c959"</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"c1010"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"c1022"</definedName>
    <definedName name="IQ_OUTSTANDING_FILING_DATE" hidden="1">"c1023"</definedName>
    <definedName name="IQ_OWNERSHIP" hidden="1">"c2160"</definedName>
    <definedName name="IQ_PART_TIME" hidden="1">"c1024"</definedName>
    <definedName name="IQ_PAY_ACCRUED" hidden="1">"c8"</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IODDATE" hidden="1">"c1034"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"c1052"</definedName>
    <definedName name="IQ_PREF_TOT" hidden="1">"c1044"</definedName>
    <definedName name="IQ_PREMIUMS_ANNUITY_REV" hidden="1">"c1067"</definedName>
    <definedName name="IQ_PREPAID_CHURN" hidden="1">"c2120"</definedName>
    <definedName name="IQ_PREPAID_EXP" hidden="1">"c1068"</definedName>
    <definedName name="IQ_PREPAID_EXPEN" hidden="1">"c1068"</definedName>
    <definedName name="IQ_PREPAID_SUBS" hidden="1">"c2117"</definedName>
    <definedName name="IQ_PRICE_OVER_BVPS" hidden="1">"c1026"</definedName>
    <definedName name="IQ_PRICE_OVER_LTM_EPS" hidden="1">"c1029"</definedName>
    <definedName name="IQ_PRICE_TARGET" hidden="1">"c82"</definedName>
    <definedName name="IQ_PRICE_TARGET_REUT" hidden="1">"c3631"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O_FORMA_BASIC_EPS" hidden="1">"c1614"</definedName>
    <definedName name="IQ_PRO_FORMA_DILUT_EPS" hidden="1">"c1615"</definedName>
    <definedName name="IQ_PRO_FORMA_NET_INC" hidden="1">"c795"</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"c518"</definedName>
    <definedName name="IQ_PROPERTY_MGMT_FEE" hidden="1">"c1074"</definedName>
    <definedName name="IQ_PROPERTY_NET" hidden="1">"c829"</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SHARE_ACT_OR_EST" hidden="1">"c4508"</definedName>
    <definedName name="IQ_REDEEM_PREF_STOCK" hidden="1">"c1059"</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EARCH_DEV" hidden="1">"c1090"</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"c1092"</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"c1117"</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"c1122"</definedName>
    <definedName name="IQ_REVENUE_ACT_OR_EST" hidden="1">"c2214"</definedName>
    <definedName name="IQ_REVENUE_EST" hidden="1">"c1126"</definedName>
    <definedName name="IQ_REVENUE_EST_REUT" hidden="1">"c3634"</definedName>
    <definedName name="IQ_REVENUE_HIGH_EST" hidden="1">"c1127"</definedName>
    <definedName name="IQ_REVENUE_HIGH_EST_REUT" hidden="1">"c3636"</definedName>
    <definedName name="IQ_REVENUE_LOW_EST" hidden="1">"c1128"</definedName>
    <definedName name="IQ_REVENUE_LOW_EST_REUT" hidden="1">"c3637"</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39483.7502777778</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"c83"</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"c1197"</definedName>
    <definedName name="IQ_SMALL_INT_BEAR_CD" hidden="1">"c1166"</definedName>
    <definedName name="IQ_SOFTWARE" hidden="1">"c1167"</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"c1266"</definedName>
    <definedName name="IQ_TOTAL_CASH_FINAN" hidden="1">"c119"</definedName>
    <definedName name="IQ_TOTAL_CASH_INVEST" hidden="1">"c121"</definedName>
    <definedName name="IQ_TOTAL_CASH_OPER" hidden="1">"c122"</definedName>
    <definedName name="IQ_TOTAL_CHURN" hidden="1">"c2122"</definedName>
    <definedName name="IQ_TOTAL_CL" hidden="1">"c1245"</definedName>
    <definedName name="IQ_TOTAL_COMMON" hidden="1">"c1022"</definedName>
    <definedName name="IQ_TOTAL_COMMON_EQUITY" hidden="1">"c1246"</definedName>
    <definedName name="IQ_TOTAL_CURRENT_ASSETS" hidden="1">"c1243"</definedName>
    <definedName name="IQ_TOTAL_CURRENT_LIAB" hidden="1">"c1245"</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"c1249"</definedName>
    <definedName name="IQ_TOTAL_DEBT_OVER_TOTAL_BV" hidden="1">"c1250"</definedName>
    <definedName name="IQ_TOTAL_DEBT_OVER_TOTAL_CAP" hidden="1">"c1248"</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"c1522"</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"c591"</definedName>
    <definedName name="IQ_TOTAL_INVENTORY" hidden="1">"c622"</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"c1279"</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"c1294"</definedName>
    <definedName name="IQ_TOTAL_SPECIAL" hidden="1">"c1618"</definedName>
    <definedName name="IQ_TOTAL_ST_BORROW" hidden="1">"c1177"</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"c40"</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"c1311"</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50000</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D40" hidden="1">"$D$41:$D$2543"</definedName>
    <definedName name="IQRD41" hidden="1">"$D$42:$D$2544"</definedName>
    <definedName name="IQRE41" hidden="1">"$E$42:$E$2544"</definedName>
    <definedName name="IRATE">#REF!</definedName>
    <definedName name="Iron">#REF!</definedName>
    <definedName name="IROW">#N/A</definedName>
    <definedName name="IRR">#REF!</definedName>
    <definedName name="IRR_Analysis">#REF!</definedName>
    <definedName name="IRR_Delta">#REF!</definedName>
    <definedName name="IRR_Delta_Wind">#REF!</definedName>
    <definedName name="IRR10B">#REF!</definedName>
    <definedName name="IRROUT">#REF!</definedName>
    <definedName name="itc">#REF!</definedName>
    <definedName name="j">#REF!</definedName>
    <definedName name="jan">#REF!</definedName>
    <definedName name="je">#REF!</definedName>
    <definedName name="JE_S">#REF!</definedName>
    <definedName name="jean">#REF!,#REF!,#REF!,#REF!</definedName>
    <definedName name="jeentry912">#REF!</definedName>
    <definedName name="jeform">#REF!</definedName>
    <definedName name="JEG">#REF!</definedName>
    <definedName name="JEH">#REF!</definedName>
    <definedName name="jentry">#REF!</definedName>
    <definedName name="jentry89">#REF!</definedName>
    <definedName name="jentry90">#REF!</definedName>
    <definedName name="jentry91">#REF!</definedName>
    <definedName name="jentry92">#REF!</definedName>
    <definedName name="JEs">#REF!,#REF!,#REF!,#REF!,#REF!,#REF!,#REF!,#REF!,#REF!,#REF!,#REF!,#REF!,#REF!,#REF!,#REF!,#REF!,#REF!,#REF!,#REF!,#REF!</definedName>
    <definedName name="JESUS" hidden="1">{#N/A,#N/A,TRUE,"Facility-Input";#N/A,#N/A,TRUE,"Graphs";#N/A,#N/A,TRUE,"TOTAL"}</definedName>
    <definedName name="JGM">#REF!</definedName>
    <definedName name="jh" hidden="1">{#N/A,#N/A,FALSE,"Aging Summary";#N/A,#N/A,FALSE,"Ratio Analysis";#N/A,#N/A,FALSE,"Test 120 Day Accts";#N/A,#N/A,FALSE,"Tickmarks"}</definedName>
    <definedName name="jhfg">#N/A</definedName>
    <definedName name="JHG">#REF!</definedName>
    <definedName name="jj">#REF!,#REF!,#REF!,#REF!</definedName>
    <definedName name="jjj" hidden="1">{#N/A,#N/A,FALSE,"INPUTDATA";#N/A,#N/A,FALSE,"SUMMARY";#N/A,#N/A,FALSE,"CTAREP";#N/A,#N/A,FALSE,"CTBREP";#N/A,#N/A,FALSE,"PMG4ST86";#N/A,#N/A,FALSE,"TURBEFF";#N/A,#N/A,FALSE,"Condenser Performance"}</definedName>
    <definedName name="JLB">#REF!</definedName>
    <definedName name="jo">#N/A</definedName>
    <definedName name="JOBNO">#REF!</definedName>
    <definedName name="jonetxinc">#REF!</definedName>
    <definedName name="JPH">#REF!</definedName>
    <definedName name="JTP">#REF!</definedName>
    <definedName name="july">#REF!</definedName>
    <definedName name="Jun">#REF!</definedName>
    <definedName name="june">#REF!</definedName>
    <definedName name="JV1_38_90">#REF!</definedName>
    <definedName name="jvirr">#REF!</definedName>
    <definedName name="jyoti2">#REF!</definedName>
    <definedName name="k">#REF!</definedName>
    <definedName name="K1_">#REF!</definedName>
    <definedName name="K1P">#REF!</definedName>
    <definedName name="K2_">#REF!</definedName>
    <definedName name="K2P">#REF!</definedName>
    <definedName name="kerntxinc">#REF!</definedName>
    <definedName name="key">#REF!</definedName>
    <definedName name="KeyCon_Close_Date">#REF!</definedName>
    <definedName name="KeyControlFigure">#REF!</definedName>
    <definedName name="Keys">#REF!</definedName>
    <definedName name="kfpartner">#REF!</definedName>
    <definedName name="kk">#REF!</definedName>
    <definedName name="kkk" hidden="1">{#N/A,#N/A,FALSE,"INPUTDATA";#N/A,#N/A,FALSE,"SUMMARY";#N/A,#N/A,FALSE,"CTAREP";#N/A,#N/A,FALSE,"CTBREP";#N/A,#N/A,FALSE,"TURBEFF";#N/A,#N/A,FALSE,"Condenser Performance"}</definedName>
    <definedName name="KMD">#REF!</definedName>
    <definedName name="ko" hidden="1">{#N/A,#N/A,FALSE,"Aging Summary";#N/A,#N/A,FALSE,"Ratio Analysis";#N/A,#N/A,FALSE,"Test 120 Day Accts";#N/A,#N/A,FALSE,"Tickmarks"}</definedName>
    <definedName name="KS">#REF!</definedName>
    <definedName name="KSP">#REF!</definedName>
    <definedName name="Kva_Column">#REF!</definedName>
    <definedName name="kW">#REF!</definedName>
    <definedName name="KWP">#REF!</definedName>
    <definedName name="l">#REF!</definedName>
    <definedName name="L_Adjust">#REF!</definedName>
    <definedName name="L_AJE_Tot">#REF!</definedName>
    <definedName name="L_CY_Beg">#REF!</definedName>
    <definedName name="L_CY_End">#REF!</definedName>
    <definedName name="L_PY_End">#REF!</definedName>
    <definedName name="L_RJE_Tot">#REF!</definedName>
    <definedName name="LABEL_BLK">#N/A</definedName>
    <definedName name="LABEL_CK0">#N/A</definedName>
    <definedName name="LABEL_CK1">#N/A</definedName>
    <definedName name="LABEL_CK2">#N/A</definedName>
    <definedName name="LABEL_CK3">#N/A</definedName>
    <definedName name="LABEL_ERR">#N/A</definedName>
    <definedName name="LABEL_ERR_MSG">#N/A</definedName>
    <definedName name="Labor">#REF!</definedName>
    <definedName name="Labor____of_People">#REF!</definedName>
    <definedName name="Labor_Impact">#REF!</definedName>
    <definedName name="Labor_Index">#REF!</definedName>
    <definedName name="labor2001">#REF!</definedName>
    <definedName name="labor2002">#REF!</definedName>
    <definedName name="labor2003">#REF!</definedName>
    <definedName name="labor2004">#REF!</definedName>
    <definedName name="labor2005">#REF!</definedName>
    <definedName name="LaborAnglePole">#REF!</definedName>
    <definedName name="LaborInfl">#REF!</definedName>
    <definedName name="LaborPole">#REF!</definedName>
    <definedName name="Lallo">#REF!</definedName>
    <definedName name="LAlloc">#REF!</definedName>
    <definedName name="Lamar_Alloc">#REF!</definedName>
    <definedName name="Land_Lease">#REF!</definedName>
    <definedName name="Land_Required">#REF!</definedName>
    <definedName name="LastRow1">#REF!</definedName>
    <definedName name="LastRow2">#REF!</definedName>
    <definedName name="LastRowA">4</definedName>
    <definedName name="LayoutOut">#REF!</definedName>
    <definedName name="LB0">#REF!</definedName>
    <definedName name="lborefin">LEFT(#REF!)="Y"</definedName>
    <definedName name="LCPI_04">#REF!</definedName>
    <definedName name="LCPI_05">#REF!</definedName>
    <definedName name="LCPI_06">#REF!</definedName>
    <definedName name="LCPI_07">#REF!</definedName>
    <definedName name="LCPI_08">#REF!</definedName>
    <definedName name="LCPI_09">#REF!</definedName>
    <definedName name="LCPI08">#REF!</definedName>
    <definedName name="LEAD">#REF!</definedName>
    <definedName name="LEAD_2">#REF!</definedName>
    <definedName name="LEVEL">#REF!</definedName>
    <definedName name="lew" hidden="1">{#N/A,#N/A,FALSE,"INPUTDATA";#N/A,#N/A,FALSE,"SUMMARY"}</definedName>
    <definedName name="LHMonth">#REF!</definedName>
    <definedName name="LHYear">#REF!</definedName>
    <definedName name="Library" hidden="1">"a1"</definedName>
    <definedName name="Life">#REF!</definedName>
    <definedName name="limcount" hidden="1">1</definedName>
    <definedName name="Limestone_Cost____ton">#REF!</definedName>
    <definedName name="Limestone_Usage__tons_MWH">#REF!</definedName>
    <definedName name="Line_Losses">#REF!</definedName>
    <definedName name="Lines">#REF!</definedName>
    <definedName name="LiqProps">#REF!</definedName>
    <definedName name="Liquids" hidden="1">{#N/A,#N/A,FALSE,"Earnings release"}</definedName>
    <definedName name="LIST">#REF!</definedName>
    <definedName name="List_Ancillary_Cases">#REF!</definedName>
    <definedName name="List_CnstFin_Cases">#REF!</definedName>
    <definedName name="List_CnstFund_Cases">#REF!</definedName>
    <definedName name="List_CnstPreFin_Cases">#REF!</definedName>
    <definedName name="List_MajMaint_Cases">#REF!</definedName>
    <definedName name="List_Market_Cases">#REF!</definedName>
    <definedName name="List_PropTax_Cases">#REF!</definedName>
    <definedName name="List_Sensitivity_Cases">#REF!</definedName>
    <definedName name="List_TermFin_Cases">#REF!</definedName>
    <definedName name="List_TermFund_Cases">#REF!</definedName>
    <definedName name="List_TermRsv_Cases">#REF!</definedName>
    <definedName name="LJG">#REF!</definedName>
    <definedName name="LJK">#REF!</definedName>
    <definedName name="LKK">#REF!</definedName>
    <definedName name="lll" hidden="1">{#N/A,#N/A,FALSE,"INPUTDATA";#N/A,#N/A,FALSE,"SUMMARY";#N/A,#N/A,FALSE,"CTAREP";#N/A,#N/A,FALSE,"CTBREP";#N/A,#N/A,FALSE,"TURBEFF";#N/A,#N/A,FALSE,"Condenser Performance"}</definedName>
    <definedName name="LNG_Tank_Lease">#REF!</definedName>
    <definedName name="LNSallo">#REF!</definedName>
    <definedName name="loan">#REF!</definedName>
    <definedName name="LOAN_CONST">#REF!</definedName>
    <definedName name="LOAN_FEE">#REF!</definedName>
    <definedName name="loanpayc">#REF!</definedName>
    <definedName name="loanpayp">#REF!</definedName>
    <definedName name="loanrecc">#REF!</definedName>
    <definedName name="loanrecp">#REF!</definedName>
    <definedName name="LOC">#REF!</definedName>
    <definedName name="location">#REF!</definedName>
    <definedName name="Location2">#REF!</definedName>
    <definedName name="LocationColumn1">#REF!</definedName>
    <definedName name="LocationColumn2">#REF!</definedName>
    <definedName name="LocationDescr">#REF!</definedName>
    <definedName name="LocationDescr2">#REF!</definedName>
    <definedName name="Locations">#REF!</definedName>
    <definedName name="Locativa">#REF!</definedName>
    <definedName name="LocTbl">#REF!</definedName>
    <definedName name="LODI">#REF!</definedName>
    <definedName name="LogReturnsCor">#REF!</definedName>
    <definedName name="louirr">#REF!</definedName>
    <definedName name="Low_EBITDA_Exit_Multiple">#REF!</definedName>
    <definedName name="lp">#N/A</definedName>
    <definedName name="lpo" hidden="1">{#N/A,#N/A,FALSE,"Aging Summary";#N/A,#N/A,FALSE,"Ratio Analysis";#N/A,#N/A,FALSE,"Test 120 Day Accts";#N/A,#N/A,FALSE,"Tickmarks"}</definedName>
    <definedName name="LPSplit">OFFSET(#REF!,0,0,COUNTA(#REF!),1)</definedName>
    <definedName name="lslkjd" hidden="1">#REF!</definedName>
    <definedName name="Lst_Price">#REF!</definedName>
    <definedName name="lstBooks_Click">#N/A</definedName>
    <definedName name="LT">#REF!</definedName>
    <definedName name="LTO">#REF!</definedName>
    <definedName name="LTV">#REF!</definedName>
    <definedName name="LUCAS">#REF!</definedName>
    <definedName name="lvlt">#REF!,#REF!,#REF!,#REF!</definedName>
    <definedName name="m">#REF!</definedName>
    <definedName name="MACROS">#REF!</definedName>
    <definedName name="MACRS15_1">#REF!</definedName>
    <definedName name="MACRS15_10">#REF!</definedName>
    <definedName name="MACRS15_11">#REF!</definedName>
    <definedName name="MACRS15_12">#REF!</definedName>
    <definedName name="MACRS15_13">#REF!</definedName>
    <definedName name="MACRS15_14">#REF!</definedName>
    <definedName name="MACRS15_15">#REF!</definedName>
    <definedName name="MACRS15_16">#REF!</definedName>
    <definedName name="MACRS15_2">#REF!</definedName>
    <definedName name="MACRS15_3">#REF!</definedName>
    <definedName name="MACRS15_4">#REF!</definedName>
    <definedName name="MACRS15_5">#REF!</definedName>
    <definedName name="MACRS15_6">#REF!</definedName>
    <definedName name="MACRS15_7">#REF!</definedName>
    <definedName name="MACRS15_8">#REF!</definedName>
    <definedName name="MACRS15_9">#REF!</definedName>
    <definedName name="MACRS5_1">#REF!</definedName>
    <definedName name="MACRS5_2">#REF!</definedName>
    <definedName name="MACRS5_3">#REF!</definedName>
    <definedName name="MACRS5_4">#REF!</definedName>
    <definedName name="MACRS5_5">#REF!</definedName>
    <definedName name="MACRS5_6">#REF!</definedName>
    <definedName name="Main_auto_1ph_xfmr_price">#REF!</definedName>
    <definedName name="Main_auto_xfmr_price">#REF!</definedName>
    <definedName name="Main_T_Line_Dist">#REF!</definedName>
    <definedName name="Main_xfmr_concrete">#REF!</definedName>
    <definedName name="Main_xfmr_phase">#REF!</definedName>
    <definedName name="Main_xfmr_price">#REF!</definedName>
    <definedName name="Main_xfmr_rock">#REF!</definedName>
    <definedName name="Main_xfmr_steel">#REF!</definedName>
    <definedName name="majormaintenance">#REF!</definedName>
    <definedName name="ManagementCoSplit">OFFSET(#REF!,0,0,COUNTA(#REF!),1)</definedName>
    <definedName name="MAPCAP">#REF!</definedName>
    <definedName name="MAPOM">#REF!</definedName>
    <definedName name="mapping">#REF!</definedName>
    <definedName name="MAPTOTAL">#REF!</definedName>
    <definedName name="mar">#REF!</definedName>
    <definedName name="march_01_capital_accrual">#REF!</definedName>
    <definedName name="margin_growth">#REF!,#REF!</definedName>
    <definedName name="margin_main">#REF!,#REF!</definedName>
    <definedName name="margin_matrix">#REF!,#REF!</definedName>
    <definedName name="margin_notes">#REF!,#REF!</definedName>
    <definedName name="margin_valuation">#REF!,#REF!</definedName>
    <definedName name="MARY" hidden="1">{#N/A,#N/A,TRUE,"TOTAL DISTRIBUTION";#N/A,#N/A,TRUE,"SOUTH";#N/A,#N/A,TRUE,"NORTHEAST";#N/A,#N/A,TRUE,"WEST"}</definedName>
    <definedName name="Materials">#REF!</definedName>
    <definedName name="matrix1">#REF!</definedName>
    <definedName name="Maximum_Bank_Debt___EBITDA">#REF!</definedName>
    <definedName name="Maximum_Sub._Debt___EBITDA">#REF!</definedName>
    <definedName name="may">#REF!</definedName>
    <definedName name="me">"Button 5"</definedName>
    <definedName name="MEC">#REF!</definedName>
    <definedName name="MENU">#REF!</definedName>
    <definedName name="MERCH_CAP">#REF!</definedName>
    <definedName name="MERCH_CAP1">#REF!</definedName>
    <definedName name="MERCH_CAP2">#REF!</definedName>
    <definedName name="MERCH_CAP3">#REF!</definedName>
    <definedName name="MERIT">#REF!</definedName>
    <definedName name="Messages">#REF!</definedName>
    <definedName name="MessagesDG">#REF!</definedName>
    <definedName name="MessagesDW">#REF!</definedName>
    <definedName name="Meter_Type">#REF!</definedName>
    <definedName name="Metering">#REF!</definedName>
    <definedName name="Metering_Concrete">#REF!</definedName>
    <definedName name="Metering_Labor">#REF!</definedName>
    <definedName name="Metering_Steel">#REF!</definedName>
    <definedName name="Method_abbrev">#REF!</definedName>
    <definedName name="MFR">#REF!</definedName>
    <definedName name="Mgmt" localSheetId="3">#REF!</definedName>
    <definedName name="Mgmt">#REF!</definedName>
    <definedName name="Mgmt_Exp">#REF!</definedName>
    <definedName name="Mgmt_Exp_Rate">#REF!</definedName>
    <definedName name="MGMT_FEE">#REF!</definedName>
    <definedName name="Mgmt_Participation">#REF!</definedName>
    <definedName name="Mgmt_Participation_Equity">#REF!</definedName>
    <definedName name="michael">#REF!,#REF!,#REF!,#REF!</definedName>
    <definedName name="midcols">#REF!,#REF!,#REF!,#REF!,#REF!,#REF!,#REF!,#REF!,#REF!,#REF!,#REF!,#REF!,#REF!,#REF!,#REF!,#REF!</definedName>
    <definedName name="MILAN">#REF!</definedName>
    <definedName name="milko">#REF!,#REF!,#REF!,#REF!</definedName>
    <definedName name="million">1000000</definedName>
    <definedName name="MIN">#REF!</definedName>
    <definedName name="Min_Amps">#REF!</definedName>
    <definedName name="MIN_CAPACITY">#REF!</definedName>
    <definedName name="MIN_TAKE">#REF!</definedName>
    <definedName name="Minimum_Cash_Balance">#REF!</definedName>
    <definedName name="MinRate_Bruno">#REF!</definedName>
    <definedName name="MinRate_Cielo">#REF!</definedName>
    <definedName name="MinRate_Cowden">#REF!</definedName>
    <definedName name="MinRate_NonCielo">#REF!</definedName>
    <definedName name="MinRate_Terry">#REF!</definedName>
    <definedName name="MinRate_Wooley">#REF!</definedName>
    <definedName name="misc">#REF!</definedName>
    <definedName name="mistie1">#REF!</definedName>
    <definedName name="mistiered">#REF!</definedName>
    <definedName name="MKT">#REF!</definedName>
    <definedName name="MKT_IN">#REF!</definedName>
    <definedName name="MktIndustrialRent">#REF!</definedName>
    <definedName name="MktMultiFamilyRent">#REF!</definedName>
    <definedName name="MktOfficeRent">#REF!</definedName>
    <definedName name="MktRetailARent">#REF!</definedName>
    <definedName name="MktRetailILRent">#REF!</definedName>
    <definedName name="MktRetailRent">#REF!</definedName>
    <definedName name="MktStor.OtherRent">#REF!</definedName>
    <definedName name="MLHRS">#REF!</definedName>
    <definedName name="MM">#REF!</definedName>
    <definedName name="MM_EOH_Table">#REF!</definedName>
    <definedName name="MM_OutageCost_Table">#REF!</definedName>
    <definedName name="mmm" hidden="1">{"summary",#N/A,FALSE,"PCR DIRECTORY"}</definedName>
    <definedName name="mmmmm" hidden="1">{#N/A,#N/A,FALSE,"SUMMARY";#N/A,#N/A,FALSE,"INPUTDATA";#N/A,#N/A,FALSE,"Condenser Performance"}</definedName>
    <definedName name="MMW">#REF!</definedName>
    <definedName name="MODEL_NUM">#REF!</definedName>
    <definedName name="ModelID1">#REF!</definedName>
    <definedName name="ModelID2">#REF!</definedName>
    <definedName name="MONCON">#REF!</definedName>
    <definedName name="MonitorCol">1</definedName>
    <definedName name="MonitorRow">1</definedName>
    <definedName name="MonoPoleColumn">#REF!</definedName>
    <definedName name="MonoPoleCost">#REF!</definedName>
    <definedName name="MONROEVILLE">#REF!</definedName>
    <definedName name="month">#REF!</definedName>
    <definedName name="MONTHKPAP">#REF!</definedName>
    <definedName name="MONTHKPBM">#REF!</definedName>
    <definedName name="months">#REF!</definedName>
    <definedName name="MonthSelection">#REF!</definedName>
    <definedName name="MonthsList">#REF!</definedName>
    <definedName name="monttxinc">#REF!</definedName>
    <definedName name="Morph_Purchase_Price_Allocation_7_1_2003_Problems_List">#REF!</definedName>
    <definedName name="Mortgage_Lender_Credit">#REF!</definedName>
    <definedName name="MosToStab">#REF!</definedName>
    <definedName name="MSA_SAP_DATA">#REF!</definedName>
    <definedName name="MTC_Amortization">#REF!</definedName>
    <definedName name="MTD">#REF!</definedName>
    <definedName name="mthincst2003">#REF!</definedName>
    <definedName name="mthincstmt2002">#REF!</definedName>
    <definedName name="Mtlconc">#REF!</definedName>
    <definedName name="MTM">#REF!</definedName>
    <definedName name="Multiplier">#REF!</definedName>
    <definedName name="Mw">#REF!</definedName>
    <definedName name="MWY">#REF!</definedName>
    <definedName name="n">#REF!</definedName>
    <definedName name="NA" hidden="1">{#N/A,#N/A,FALSE,"Expenses";#N/A,#N/A,FALSE,"Revenue"}</definedName>
    <definedName name="nada" hidden="1">{2;#N/A;"R13C16:R17C16";#N/A;"R13C14:R17C15";FALSE;FALSE;FALSE;95;#N/A;#N/A;"R13C19";#N/A;FALSE;FALSE;FALSE;FALSE;#N/A;"";#N/A;FALSE;"";"";#N/A;#N/A;#N/A}</definedName>
    <definedName name="naec1">#REF!</definedName>
    <definedName name="naec2">#REF!</definedName>
    <definedName name="naeccoc">#REF!</definedName>
    <definedName name="NAECCOC2">#REF!</definedName>
    <definedName name="NAME">#REF!</definedName>
    <definedName name="NAME_OF_ESI_SUB_ENTITY">#REF!</definedName>
    <definedName name="NAME0">#REF!</definedName>
    <definedName name="NAME1">#REF!</definedName>
    <definedName name="NAME10">#REF!</definedName>
    <definedName name="NAME11">#REF!</definedName>
    <definedName name="NAME12">#REF!</definedName>
    <definedName name="NAME13">#REF!</definedName>
    <definedName name="NAME14">#REF!</definedName>
    <definedName name="NAME15">#REF!</definedName>
    <definedName name="NAME16">#REF!</definedName>
    <definedName name="NAME17">#REF!</definedName>
    <definedName name="NAME18">#REF!</definedName>
    <definedName name="NAME19">#REF!</definedName>
    <definedName name="NAME2">#REF!</definedName>
    <definedName name="NAME20">#REF!</definedName>
    <definedName name="NAME21">#REF!</definedName>
    <definedName name="NAME22">#REF!</definedName>
    <definedName name="NAME23">#REF!</definedName>
    <definedName name="NAME24">#REF!</definedName>
    <definedName name="NAME25">#REF!</definedName>
    <definedName name="NAME26">#REF!</definedName>
    <definedName name="NAME27">#REF!</definedName>
    <definedName name="NAME28">#REF!</definedName>
    <definedName name="NAME29">#REF!</definedName>
    <definedName name="NAME3">#REF!</definedName>
    <definedName name="NAME30">#REF!</definedName>
    <definedName name="NAME31">#REF!</definedName>
    <definedName name="NAME32">#REF!</definedName>
    <definedName name="NAME33">#REF!</definedName>
    <definedName name="NAME34">#REF!</definedName>
    <definedName name="NAME35">#REF!</definedName>
    <definedName name="NAME36">#REF!</definedName>
    <definedName name="NAME37">#REF!</definedName>
    <definedName name="NAME38">#REF!</definedName>
    <definedName name="NAME39">#REF!</definedName>
    <definedName name="NAME4">#REF!</definedName>
    <definedName name="NAME40">#REF!</definedName>
    <definedName name="NAME41">#REF!</definedName>
    <definedName name="NAME42">#REF!</definedName>
    <definedName name="NAME43">#REF!</definedName>
    <definedName name="NAME44">#REF!</definedName>
    <definedName name="NAME45">#REF!</definedName>
    <definedName name="NAME46">#REF!</definedName>
    <definedName name="NAME47">#REF!</definedName>
    <definedName name="NAME48">#REF!</definedName>
    <definedName name="NAME49">#REF!</definedName>
    <definedName name="NAME5">#REF!</definedName>
    <definedName name="NAME50">#REF!</definedName>
    <definedName name="NAME6">#REF!</definedName>
    <definedName name="NAME7">#REF!</definedName>
    <definedName name="NAME8">#REF!</definedName>
    <definedName name="NAME9">#REF!</definedName>
    <definedName name="NamesColumn1">#REF!</definedName>
    <definedName name="NamesColumn2">#REF!</definedName>
    <definedName name="NAPOLEON">#REF!</definedName>
    <definedName name="NEASG">#REF!</definedName>
    <definedName name="NERC_prelim2005_file">#REF!</definedName>
    <definedName name="NESC">#REF!</definedName>
    <definedName name="net_power">#REF!</definedName>
    <definedName name="Net_Rentable_Area">#REF!</definedName>
    <definedName name="NETCAP">#REF!</definedName>
    <definedName name="new" localSheetId="3">#REF!</definedName>
    <definedName name="new">#REF!</definedName>
    <definedName name="New_Debt_Issue_Size">#REF!</definedName>
    <definedName name="New_Debt_Net_Proceeds">#REF!</definedName>
    <definedName name="New_Debt_Rate">#REF!</definedName>
    <definedName name="New_Debt_U_W_Fees">#REF!</definedName>
    <definedName name="New_Debt_U_W_Spread">#REF!</definedName>
    <definedName name="new_ins">#REF!</definedName>
    <definedName name="new_name">#REF!</definedName>
    <definedName name="New_Senior_Debt">#REF!</definedName>
    <definedName name="new_senior_debt_rate">#REF!</definedName>
    <definedName name="New_Wilmington">#REF!</definedName>
    <definedName name="newdata">#REF!</definedName>
    <definedName name="NewFuels">#REF!</definedName>
    <definedName name="newname" hidden="1">{#N/A,#N/A,FALSE,"CAP 1998";#N/A,#N/A,FALSE,"CAP 1999";#N/A,#N/A,FALSE,"CAP 2000";#N/A,#N/A,FALSE,"CAP_2001";#N/A,#N/A,FALSE,"CAP_2002";#N/A,#N/A,FALSE,"MAINT_1998";#N/A,#N/A,FALSE,"MAINT_1999";#N/A,#N/A,FALSE,"MAINT_2000";#N/A,#N/A,FALSE,"MAINT_2001";#N/A,#N/A,FALSE,"MAINT_2002"}</definedName>
    <definedName name="newtable">#REF!</definedName>
    <definedName name="NEWTON_FALLS">#REF!</definedName>
    <definedName name="ng_feed">#REF!</definedName>
    <definedName name="ng_fuel">#REF!</definedName>
    <definedName name="ng_price">#REF!</definedName>
    <definedName name="ngcost_cogen">#REF!</definedName>
    <definedName name="ngcost_fuel">#REF!</definedName>
    <definedName name="ngcost_h2">#REF!</definedName>
    <definedName name="NILES">#REF!</definedName>
    <definedName name="nlg">#REF!</definedName>
    <definedName name="nnnn" hidden="1">{#N/A,#N/A,FALSE,"T COST";#N/A,#N/A,FALSE,"COST_FH"}</definedName>
    <definedName name="No.Cassion">#REF!</definedName>
    <definedName name="Nominal_Output_MW">#REF!</definedName>
    <definedName name="non_cap_int">#REF!</definedName>
    <definedName name="none" hidden="1">{#N/A,#N/A,TRUE,"TOTAL DISTRIBUTION";#N/A,#N/A,TRUE,"SOUTH";#N/A,#N/A,TRUE,"NORTHEAST";#N/A,#N/A,TRUE,"WEST"}</definedName>
    <definedName name="nonoperatingcosts">#REF!</definedName>
    <definedName name="nonrec_oil">#REF!</definedName>
    <definedName name="NonUtil_06Actual_Essbase">#REF!</definedName>
    <definedName name="not">#REF!</definedName>
    <definedName name="NOTES">#REF!</definedName>
    <definedName name="nov">#REF!</definedName>
    <definedName name="NOX">#REF!</definedName>
    <definedName name="NPV">#REF!</definedName>
    <definedName name="NROW">#N/A</definedName>
    <definedName name="nrv">#REF!</definedName>
    <definedName name="NSF">#REF!</definedName>
    <definedName name="NSP_COS" localSheetId="2">#REF!</definedName>
    <definedName name="NSP_COS">#REF!</definedName>
    <definedName name="NSProjectionMethodIndex">#REF!</definedName>
    <definedName name="NSRequiredLevelOfEvidenceItems">#REF!</definedName>
    <definedName name="NSTargetedTestingItems">#REF!</definedName>
    <definedName name="Nuclear_Secur_Date">#REF!</definedName>
    <definedName name="Num_turbines">#REF!</definedName>
    <definedName name="Number_of_Payments">MATCH(0.01,End_Bal,-1)+1</definedName>
    <definedName name="NumPartners">#REF!</definedName>
    <definedName name="numqtrs">#REF!</definedName>
    <definedName name="NvsAnswerCol">"[Drill19]JRNLLAYOUT!$A$4:$A$46"</definedName>
    <definedName name="NvsASD">"V2003-12-31"</definedName>
    <definedName name="NvsAutoDrillOk">"VN"</definedName>
    <definedName name="NvsDateToNumber">"Y"</definedName>
    <definedName name="NvsElapsedTime">0.0000961805562837981</definedName>
    <definedName name="NvsEndTime">38040.4118747685</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"V1994-01-01"</definedName>
    <definedName name="NvsPanelSetid">"VSNRZA"</definedName>
    <definedName name="NvsParentRef">"'[BS CONS.xls]Sheet1'!$AM$151"</definedName>
    <definedName name="NvsReqBU">"V00048"</definedName>
    <definedName name="NvsReqBUOnly">"VN"</definedName>
    <definedName name="NvsTransLed">"VN"</definedName>
    <definedName name="NvsTreeASD">"V2003-12-31"</definedName>
    <definedName name="NvsValTbl.ACCOUNT">"GL_ACCOUNT_TBL"</definedName>
    <definedName name="NvsValTbl.AFFILIATE">"AFFILIATE_VW"</definedName>
    <definedName name="NvsValTbl.BUSINESS_UNIT">"BUS_UNIT_TBL_FS"</definedName>
    <definedName name="NvsValTbl.CURRENCY_CD">"CURRENCY_CD_TBL"</definedName>
    <definedName name="NvsValTbl.DEPTID">"DEPARTMENT_TBL"</definedName>
    <definedName name="NvsValTbl.JOURNAL_ID">"JRNL_POST_VW"</definedName>
    <definedName name="NvsValTbl.OPERATING_UNIT">"OPER_UNIT_TBL"</definedName>
    <definedName name="NvsValTbl.SCENARIO">"BD_SCENARIO_TBL"</definedName>
    <definedName name="NvsValTbl.TU_LOCATION">"TU_LOC_TBL"</definedName>
    <definedName name="NWASG">#REF!</definedName>
    <definedName name="o">#REF!</definedName>
    <definedName name="O_DEGRADE">#REF!</definedName>
    <definedName name="O_HRS">#REF!</definedName>
    <definedName name="OAK_HARBOR">#REF!</definedName>
    <definedName name="OandM">#REF!</definedName>
    <definedName name="OBERLIN">#REF!</definedName>
    <definedName name="OCC">#REF!</definedName>
    <definedName name="OCF">#REF!</definedName>
    <definedName name="offpk_basis">#REF!</definedName>
    <definedName name="offpk_bma">#REF!</definedName>
    <definedName name="offpk_correlations">#REF!</definedName>
    <definedName name="offpkgrowth">#REF!</definedName>
    <definedName name="OIRR">#REF!</definedName>
    <definedName name="ok" hidden="1">{#N/A,#N/A,FALSE,"Aging Summary";#N/A,#N/A,FALSE,"Ratio Analysis";#N/A,#N/A,FALSE,"Test 120 Day Accts";#N/A,#N/A,FALSE,"Tickmarks"}</definedName>
    <definedName name="oldname" hidden="1">{#N/A,#N/A,FALSE,"CAP 1998";#N/A,#N/A,FALSE,"CAP 1999";#N/A,#N/A,FALSE,"CAP 2000";#N/A,#N/A,FALSE,"CAP_2001";#N/A,#N/A,FALSE,"CAP_2002";#N/A,#N/A,FALSE,"MAINT_1998";#N/A,#N/A,FALSE,"MAINT_1999";#N/A,#N/A,FALSE,"MAINT_2000";#N/A,#N/A,FALSE,"MAINT_2001";#N/A,#N/A,FALSE,"MAINT_2002"}</definedName>
    <definedName name="olg" hidden="1">{#N/A,#N/A,FALSE,"Results";#N/A,#N/A,FALSE,"Input Data";#N/A,#N/A,FALSE,"Generation Calculation";#N/A,#N/A,FALSE,"Unit Heat Rate Calculation";#N/A,#N/A,FALSE,"BEFF.XLS";#N/A,#N/A,FALSE,"TURBEFF.XLS";#N/A,#N/A,FALSE,"Final FWH Extraction Flow";#N/A,#N/A,FALSE,"Condenser Performance";#N/A,#N/A,FALSE,"Stage Pressure Correction"}</definedName>
    <definedName name="OM">#REF!</definedName>
    <definedName name="OM_06Actual_Essbase">#REF!</definedName>
    <definedName name="OMFEE">#REF!</definedName>
    <definedName name="OMIO">#REF!</definedName>
    <definedName name="one">1</definedName>
    <definedName name="OnePager">#REF!</definedName>
    <definedName name="onpkgrowth">#REF!</definedName>
    <definedName name="OPA">#REF!</definedName>
    <definedName name="OPB">#REF!</definedName>
    <definedName name="OpeningDate">#REF!</definedName>
    <definedName name="OpeningYear">#REF!</definedName>
    <definedName name="Operating_Assumptions">#REF!</definedName>
    <definedName name="OPERATING_HOURS">#REF!</definedName>
    <definedName name="operatingcosts">#REF!</definedName>
    <definedName name="operatingrevenue">#REF!</definedName>
    <definedName name="OPERATIONS">#N/A</definedName>
    <definedName name="Operator_Fee">#REF!</definedName>
    <definedName name="operexp">#REF!</definedName>
    <definedName name="operexp97">#REF!</definedName>
    <definedName name="operexp98">#REF!</definedName>
    <definedName name="operexp99">#REF!</definedName>
    <definedName name="operrev97">#REF!</definedName>
    <definedName name="operrev98">#REF!</definedName>
    <definedName name="operrev99">#REF!</definedName>
    <definedName name="opexgrwth">#REF!</definedName>
    <definedName name="opexpgrwth">#REF!</definedName>
    <definedName name="ophours">#REF!</definedName>
    <definedName name="opiu" hidden="1">{2;#N/A;"R13C16:R17C16";#N/A;"R13C14:R17C15";FALSE;FALSE;FALSE;95;#N/A;#N/A;"R13C19";#N/A;FALSE;FALSE;FALSE;FALSE;#N/A;"";#N/A;FALSE;"";"";#N/A;#N/A;#N/A}</definedName>
    <definedName name="OPL">#REF!</definedName>
    <definedName name="OPS">#REF!</definedName>
    <definedName name="OPSW">#REF!</definedName>
    <definedName name="OPSWO">#REF!</definedName>
    <definedName name="OPTGCOST">#REF!</definedName>
    <definedName name="Option_Account">#REF!</definedName>
    <definedName name="Option_cnst_fin">#REF!</definedName>
    <definedName name="Option_Cnst_Fund">#REF!</definedName>
    <definedName name="Option_Cnst_Input">#REF!</definedName>
    <definedName name="Option_Cnst_Pre">#REF!</definedName>
    <definedName name="Option_MM_Exp">#REF!</definedName>
    <definedName name="Option_Other">#REF!</definedName>
    <definedName name="Option_PropTax">#REF!</definedName>
    <definedName name="Option_Term_Calc">#REF!</definedName>
    <definedName name="Option_Term_Fin">#REF!</definedName>
    <definedName name="Option_Term_Input">#REF!</definedName>
    <definedName name="Options">#REF!</definedName>
    <definedName name="opy">#REF!,#REF!,#REF!,#REF!</definedName>
    <definedName name="Organization">#REF!</definedName>
    <definedName name="OrgCost">#REF!</definedName>
    <definedName name="ORIGACCR">#REF!</definedName>
    <definedName name="ormetxinc">#REF!</definedName>
    <definedName name="OROE">#REF!</definedName>
    <definedName name="OT">#REF!</definedName>
    <definedName name="OTHER">#REF!</definedName>
    <definedName name="Other_1">#REF!</definedName>
    <definedName name="Other_2">#REF!</definedName>
    <definedName name="Other_3">#REF!</definedName>
    <definedName name="Other_4">#REF!</definedName>
    <definedName name="Other_5">#REF!</definedName>
    <definedName name="Other_6">#REF!</definedName>
    <definedName name="otherterm">#REF!</definedName>
    <definedName name="OTHEXP">#REF!</definedName>
    <definedName name="OTHINC">#REF!</definedName>
    <definedName name="OUTAGE">#REF!</definedName>
    <definedName name="outage_ot">#REF!</definedName>
    <definedName name="Outage_Rate">#REF!</definedName>
    <definedName name="outage_work">#REF!</definedName>
    <definedName name="outbasis_esi">#REF!</definedName>
    <definedName name="outbasis_other">#REF!</definedName>
    <definedName name="OverallProps">#REF!</definedName>
    <definedName name="overhaul">#REF!</definedName>
    <definedName name="Overtime_Rate">#REF!</definedName>
    <definedName name="overview">#REF!</definedName>
    <definedName name="Own">#REF!</definedName>
    <definedName name="Owner">#REF!</definedName>
    <definedName name="ownership">#REF!</definedName>
    <definedName name="Ownership_Tables">#REF!</definedName>
    <definedName name="P">#REF!</definedName>
    <definedName name="P_BOILER_FUEL">#REF!</definedName>
    <definedName name="P_CAPACITY2">#REF!</definedName>
    <definedName name="P_DUCT_FUEL">#REF!</definedName>
    <definedName name="p_Fe">#REF!</definedName>
    <definedName name="p_Fe_OH_3">#REF!</definedName>
    <definedName name="p_FeOH">#REF!</definedName>
    <definedName name="P_FUEL_V">#REF!</definedName>
    <definedName name="P_GT_FUEL">#REF!</definedName>
    <definedName name="P_HRS">#REF!</definedName>
    <definedName name="P_L">#REF!</definedName>
    <definedName name="P_OFUEL">#REF!</definedName>
    <definedName name="P1_">#REF!</definedName>
    <definedName name="PAGE_1_END">#REF!</definedName>
    <definedName name="PAGE_1_START">#REF!</definedName>
    <definedName name="PAGE1">#REF!</definedName>
    <definedName name="PAGE10">#REF!</definedName>
    <definedName name="page1a">#REF!</definedName>
    <definedName name="PAGE2">#REF!</definedName>
    <definedName name="page3">#REF!</definedName>
    <definedName name="PAGE4">#REF!</definedName>
    <definedName name="PAGE5">#REF!</definedName>
    <definedName name="PAGE6">#REF!</definedName>
    <definedName name="PAGE7">#REF!</definedName>
    <definedName name="PAGE8">#REF!</definedName>
    <definedName name="PAGE9">#REF!</definedName>
    <definedName name="PageCommand">#REF!</definedName>
    <definedName name="PageMember">#REF!</definedName>
    <definedName name="pagenumber1">#REF!</definedName>
    <definedName name="pagenumber3">#REF!</definedName>
    <definedName name="pagenumber4">#REF!</definedName>
    <definedName name="panel">#REF!</definedName>
    <definedName name="parc">#REF!</definedName>
    <definedName name="parea">#REF!,#REF!,#REF!,#REF!,#REF!,#REF!,#REF!,#REF!,#REF!,#REF!,#REF!,#REF!,#REF!,#REF!,#REF!</definedName>
    <definedName name="pareaold">#REF!,#REF!,#REF!,#REF!,#REF!,#REF!,#REF!,#REF!,#REF!,#REF!,#REF!,#REF!,#REF!,#REF!,#REF!</definedName>
    <definedName name="PART1">#REF!</definedName>
    <definedName name="PART2">#REF!</definedName>
    <definedName name="Partialyr">#REF!</definedName>
    <definedName name="PARTNER">#REF!</definedName>
    <definedName name="partnercap">#REF!</definedName>
    <definedName name="Parts">#REF!</definedName>
    <definedName name="pasivo">#REF!</definedName>
    <definedName name="PasswordCopy">#REF!</definedName>
    <definedName name="PasswordDG">#REF!</definedName>
    <definedName name="PATHNAME">#REF!</definedName>
    <definedName name="PAY">#REF!</definedName>
    <definedName name="PAYBACK">#REF!</definedName>
    <definedName name="payroll">#REF!</definedName>
    <definedName name="PB">#REF!</definedName>
    <definedName name="PB_2">#REF!</definedName>
    <definedName name="PCap" hidden="1">#REF!</definedName>
    <definedName name="pcash">#REF!</definedName>
    <definedName name="pcown">#REF!</definedName>
    <definedName name="pctHW">#REF!</definedName>
    <definedName name="pctSWExp">#REF!</definedName>
    <definedName name="pctTraining">#REF!</definedName>
    <definedName name="PEAK">#REF!</definedName>
    <definedName name="PeakHrWest">#REF!</definedName>
    <definedName name="peaks">#REF!</definedName>
    <definedName name="PeakTypeOut">#REF!</definedName>
    <definedName name="PeakTypes">#REF!</definedName>
    <definedName name="PEC">#REF!</definedName>
    <definedName name="PEMBERVILLE">#REF!</definedName>
    <definedName name="PEOPLE">#REF!</definedName>
    <definedName name="Percent_Ownership">#REF!</definedName>
    <definedName name="Percentage_of_Shares_to_Buy">#REF!</definedName>
    <definedName name="period">#REF!</definedName>
    <definedName name="Period_Ended">#REF!</definedName>
    <definedName name="Periodic_rate">#REF!/#REF!</definedName>
    <definedName name="Permit_Fee_Construction_License">#REF!</definedName>
    <definedName name="Perrigo">#REF!,#REF!,#REF!,#REF!</definedName>
    <definedName name="pHF">#REF!</definedName>
    <definedName name="PHILOSOPHY">#REF!</definedName>
    <definedName name="PHS">#REF!</definedName>
    <definedName name="PIE">#REF!</definedName>
    <definedName name="pig_dig5" hidden="1">{#N/A,#N/A,FALSE,"T COST";#N/A,#N/A,FALSE,"COST_FH"}</definedName>
    <definedName name="pig_dog" hidden="1">{2;#N/A;"R13C16:R17C16";#N/A;"R13C14:R17C15";FALSE;FALSE;FALSE;95;#N/A;#N/A;"R13C19";#N/A;FALSE;FALSE;FALSE;FALSE;#N/A;"";#N/A;FALSE;"";"";#N/A;#N/A;#N/A}</definedName>
    <definedName name="pig_dog\" hidden="1">{"EXCELHLP.HLP!1802";5;10;5;10;13;13;13;8;5;5;10;14;13;13;13;13;5;10;14;13;5;10;1;2;24}</definedName>
    <definedName name="pig_dog2"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pig_dog3" hidden="1">{#N/A,#N/A,FALSE,"Results";#N/A,#N/A,FALSE,"Input Data";#N/A,#N/A,FALSE,"Generation Calculation";#N/A,#N/A,FALSE,"Unit Heat Rate Calculation";#N/A,#N/A,FALSE,"BEFF.XLS";#N/A,#N/A,FALSE,"TURBEFF.XLS";#N/A,#N/A,FALSE,"Final FWH Extraction Flow";#N/A,#N/A,FALSE,"Condenser Performance";#N/A,#N/A,FALSE,"Stage Pressure Correction"}</definedName>
    <definedName name="pig_dog4" hidden="1">{#N/A,#N/A,FALSE,"SUMMARY";#N/A,#N/A,FALSE,"INPUTDATA";#N/A,#N/A,FALSE,"Condenser Performance"}</definedName>
    <definedName name="pig_dog6" hidden="1">{#N/A,#N/A,FALSE,"INPUTDATA";#N/A,#N/A,FALSE,"SUMMARY";#N/A,#N/A,FALSE,"CTAREP";#N/A,#N/A,FALSE,"CTBREP";#N/A,#N/A,FALSE,"TURBEFF";#N/A,#N/A,FALSE,"Condenser Performance"}</definedName>
    <definedName name="pig_dog7" hidden="1">{#N/A,#N/A,FALSE,"INPUTDATA";#N/A,#N/A,FALSE,"SUMMARY"}</definedName>
    <definedName name="pig_dog8" hidden="1">{#N/A,#N/A,FALSE,"INPUTDATA";#N/A,#N/A,FALSE,"SUMMARY";#N/A,#N/A,FALSE,"CTAREP";#N/A,#N/A,FALSE,"CTBREP";#N/A,#N/A,FALSE,"PMG4ST86";#N/A,#N/A,FALSE,"TURBEFF";#N/A,#N/A,FALSE,"Condenser Performance"}</definedName>
    <definedName name="PIONEER">#REF!</definedName>
    <definedName name="pip">#REF!</definedName>
    <definedName name="PJE">#REF!</definedName>
    <definedName name="pk_basis">#REF!</definedName>
    <definedName name="pk_bma">#REF!</definedName>
    <definedName name="pk_correlations">#REF!</definedName>
    <definedName name="pk_vols">#REF!</definedName>
    <definedName name="pka" hidden="1">{#N/A,#N/A,FALSE,"INPUTDATA";#N/A,#N/A,FALSE,"SUMMARY";#N/A,#N/A,FALSE,"CTAREP";#N/A,#N/A,FALSE,"CTBREP";#N/A,#N/A,FALSE,"PMG4ST86";#N/A,#N/A,FALSE,"TURBEFF";#N/A,#N/A,FALSE,"Condenser Performance"}</definedName>
    <definedName name="pl">#REF!</definedName>
    <definedName name="PL_Exch_Rate">#REF!</definedName>
    <definedName name="Plant_Capacity">#REF!</definedName>
    <definedName name="Plant_Op_Fee">#REF!</definedName>
    <definedName name="Plant_Property_Tax_Rate">#REF!</definedName>
    <definedName name="PlantAlloc">#REF!</definedName>
    <definedName name="Platform_Print_Range">#REF!</definedName>
    <definedName name="ples">#REF!</definedName>
    <definedName name="pm">#REF!</definedName>
    <definedName name="pms" hidden="1">{"detail305",#N/A,FALSE,"BI-305"}</definedName>
    <definedName name="pnc" hidden="1">{#N/A,#N/A,FALSE,"T COST";#N/A,#N/A,FALSE,"COST_FH"}</definedName>
    <definedName name="poi">#N/A</definedName>
    <definedName name="poiuy" hidden="1">{#N/A,#N/A,FALSE,"Aging Summary";#N/A,#N/A,FALSE,"Ratio Analysis";#N/A,#N/A,FALSE,"Test 120 Day Accts";#N/A,#N/A,FALSE,"Tickmarks"}</definedName>
    <definedName name="Pole_Class">#REF!</definedName>
    <definedName name="Pole_List">#REF!</definedName>
    <definedName name="Pole_Weight">#REF!</definedName>
    <definedName name="PosDefCor">#REF!</definedName>
    <definedName name="posdtxinc">#REF!</definedName>
    <definedName name="PosPhases">#REF!</definedName>
    <definedName name="post_fossil">#REF!</definedName>
    <definedName name="Post_PPA_a">#REF!</definedName>
    <definedName name="POWER">#REF!</definedName>
    <definedName name="power_price">#REF!</definedName>
    <definedName name="power_use">#REF!</definedName>
    <definedName name="PowerCurve">#REF!</definedName>
    <definedName name="PP_Tax">#REF!</definedName>
    <definedName name="PPA">#REF!</definedName>
    <definedName name="ppa_gas2">#REF!</definedName>
    <definedName name="ppa_gasvols2">#REF!</definedName>
    <definedName name="PPA1_TERM">#REF!</definedName>
    <definedName name="PPage">#REF!</definedName>
    <definedName name="PPage1">#REF!</definedName>
    <definedName name="PPage2">#REF!</definedName>
    <definedName name="PPE">#REF!</definedName>
    <definedName name="ppp">HLOOKUP(ProjectYear,tblEnergyRate,swEnergytbl+1)</definedName>
    <definedName name="PQcor">#REF!</definedName>
    <definedName name="PR_Factor">#REF!</definedName>
    <definedName name="PR0">#REF!</definedName>
    <definedName name="PRAXIS">#REF!</definedName>
    <definedName name="prb" hidden="1">{"summary",#N/A,FALSE,"PCR DIRECTORY"}</definedName>
    <definedName name="Pre_Com_Time">#REF!</definedName>
    <definedName name="Pre_Com_Time_1">#REF!</definedName>
    <definedName name="Pre_Com_Time_2">#REF!</definedName>
    <definedName name="PrecomFinalcom">#REF!</definedName>
    <definedName name="PrecomFinalcom_1">#REF!</definedName>
    <definedName name="PrecomFinalcom_2">#REF!</definedName>
    <definedName name="Premium">#REF!</definedName>
    <definedName name="premiumc">#REF!</definedName>
    <definedName name="premiump">#REF!</definedName>
    <definedName name="PreorPostDeal">OFFSET(#REF!,0,0,COUNTA(#REF!),1)</definedName>
    <definedName name="PresentationNormalA4">#REF!</definedName>
    <definedName name="PreTaxDebt">#REF!</definedName>
    <definedName name="PriceCurtailment">#REF!</definedName>
    <definedName name="PriceNameCor">#REF!</definedName>
    <definedName name="Pricing_Steel_Pole_BasePlate">#REF!</definedName>
    <definedName name="Pricing_Steel_Pole_Embed">#REF!</definedName>
    <definedName name="PRINS">#REF!</definedName>
    <definedName name="PRINT">#REF!</definedName>
    <definedName name="PRINT_ALL">#REF!</definedName>
    <definedName name="_xlnm.Print_Area" localSheetId="2">'1-Project Rev Req'!$A$1:$S$108</definedName>
    <definedName name="_xlnm.Print_Area" localSheetId="3">'2-Incentive ROE'!$A$1:$K$48</definedName>
    <definedName name="_xlnm.Print_Area" localSheetId="4">'3-Project True-up'!$A$1:$K$64</definedName>
    <definedName name="_xlnm.Print_Area" localSheetId="5">'4- Rate Base'!$A$1:$J$73</definedName>
    <definedName name="_xlnm.Print_Area" localSheetId="6">'4a-Projection ADIT'!$A$1:$K$126</definedName>
    <definedName name="_xlnm.Print_Area" localSheetId="7">'5-P3 Support'!$A$1:$M$95</definedName>
    <definedName name="_xlnm.Print_Area" localSheetId="9">'7 - PBOP'!$A$1:$F$22</definedName>
    <definedName name="_xlnm.Print_Area" localSheetId="10">'8-Dep Rates'!$A$1:$D$47</definedName>
    <definedName name="_xlnm.Print_Area" localSheetId="1">'Attachment H'!$A$1:$K$274</definedName>
    <definedName name="_xlnm.Print_Area">#REF!</definedName>
    <definedName name="Print_Area_1">#REF!</definedName>
    <definedName name="Print_Area_2">#REF!</definedName>
    <definedName name="Print_Area_3">#REF!</definedName>
    <definedName name="Print_Area_4">#REF!</definedName>
    <definedName name="Print_Area_MI">#REF!</definedName>
    <definedName name="print_Avail">#REF!</definedName>
    <definedName name="Print_ESI">#REF!</definedName>
    <definedName name="print_Force_Out">#REF!</definedName>
    <definedName name="Print_functionality">#REF!</definedName>
    <definedName name="Print_Summary">#REF!</definedName>
    <definedName name="_xlnm.Print_Titles">#N/A</definedName>
    <definedName name="Print_Titles_MI">#REF!,#REF!</definedName>
    <definedName name="Print1" localSheetId="2">#REF!</definedName>
    <definedName name="Print1" localSheetId="3">#REF!</definedName>
    <definedName name="Print1">#REF!</definedName>
    <definedName name="Print3" localSheetId="2">#REF!</definedName>
    <definedName name="Print3">#REF!</definedName>
    <definedName name="Print4" localSheetId="2">#REF!</definedName>
    <definedName name="Print4">#REF!</definedName>
    <definedName name="Print5">#REF!</definedName>
    <definedName name="PrintArea">#REF!</definedName>
    <definedName name="PrintareaDec">#REF!,#REF!,#REF!</definedName>
    <definedName name="PrintCommentary">#REF!</definedName>
    <definedName name="PrintDetail">#REF!</definedName>
    <definedName name="PrintFootnotes">#REF!</definedName>
    <definedName name="printfpli">#REF!,#REF!,#REF!</definedName>
    <definedName name="PrintGraph">#REF!</definedName>
    <definedName name="PrintTrend">#REF!</definedName>
    <definedName name="Prior_Month">#REF!</definedName>
    <definedName name="PRIOR_YEAR_DATE">#REF!</definedName>
    <definedName name="PRIOR_YEAR_X">#REF!</definedName>
    <definedName name="Prj_Output">#REF!</definedName>
    <definedName name="PRNT">#REF!</definedName>
    <definedName name="Pro_Rata_Factor">#REF!</definedName>
    <definedName name="Probability">#REF!</definedName>
    <definedName name="ProbabilityAssignment">#REF!</definedName>
    <definedName name="Product_Line">#REF!</definedName>
    <definedName name="prof">#REF!</definedName>
    <definedName name="Proforma">#REF!</definedName>
    <definedName name="ProformaLookup">#REF!</definedName>
    <definedName name="ProImportExport.ImportFile">#N/A</definedName>
    <definedName name="ProImportExport.SaveNewFile">#N/A</definedName>
    <definedName name="Proj_Capacity">#REF!</definedName>
    <definedName name="proj_daily_pk_vols">#REF!</definedName>
    <definedName name="Proj_Ex">#REF!</definedName>
    <definedName name="proj_fuel_price">#REF!</definedName>
    <definedName name="proj_fuel_vol">#REF!</definedName>
    <definedName name="projcf">#REF!</definedName>
    <definedName name="project">#REF!</definedName>
    <definedName name="Project_Cost__All_In___000">#REF!</definedName>
    <definedName name="project_name">#REF!</definedName>
    <definedName name="ProjectDefaults">#REF!</definedName>
    <definedName name="ProjectEndYr">#REF!</definedName>
    <definedName name="ProjectionActual">OFFSET(#REF!,0,0,COUNTA(#REF!),1)</definedName>
    <definedName name="ProjectionBaseYear">#REF!</definedName>
    <definedName name="ProjectName">{"Client Name or Project Name"}</definedName>
    <definedName name="ProjectScenario">#REF!</definedName>
    <definedName name="ProjectTitle">#REF!</definedName>
    <definedName name="ProjIDList">#REF!</definedName>
    <definedName name="PROJNAME">#REF!</definedName>
    <definedName name="ProjTerm">#REF!</definedName>
    <definedName name="Promote_Fee">#REF!</definedName>
    <definedName name="PROMPT1">#N/A</definedName>
    <definedName name="property">#REF!</definedName>
    <definedName name="PropertyTaxInflationRate">#REF!</definedName>
    <definedName name="PropertyType">OFFSET(#REF!,0,0,COUNTA(#REF!),1)</definedName>
    <definedName name="Proposed" hidden="1">{#N/A,#N/A,TRUE,"TOTAL DISTRIBUTION";#N/A,#N/A,TRUE,"SOUTH";#N/A,#N/A,TRUE,"NORTHEAST";#N/A,#N/A,TRUE,"WEST"}</definedName>
    <definedName name="PropSize">#REF!</definedName>
    <definedName name="PROSPECT">#REF!</definedName>
    <definedName name="protected_sheet_password">#REF!</definedName>
    <definedName name="PRTAX">#REF!</definedName>
    <definedName name="prtrecon">#REF!,#REF!,#REF!,#REF!</definedName>
    <definedName name="prys" hidden="1">table_inspection</definedName>
    <definedName name="ps">#REF!</definedName>
    <definedName name="PS_Data">#REF!</definedName>
    <definedName name="PS_Tax_Year">#REF!,#REF!</definedName>
    <definedName name="PSCo_COS">#REF!</definedName>
    <definedName name="pscompare0607">#REF!</definedName>
    <definedName name="PSF">#REF!</definedName>
    <definedName name="Pship_Country">#REF!</definedName>
    <definedName name="Pship_NA1">#REF!</definedName>
    <definedName name="Pship_NA2">#REF!</definedName>
    <definedName name="Pship_NA3">#REF!</definedName>
    <definedName name="Pship_NA4">#REF!</definedName>
    <definedName name="Pship_NA5">#REF!</definedName>
    <definedName name="Pship_NA6">#REF!</definedName>
    <definedName name="Pship_NA7">#REF!</definedName>
    <definedName name="psnh1">#REF!</definedName>
    <definedName name="psnh2">#REF!</definedName>
    <definedName name="psnhcoc">#REF!</definedName>
    <definedName name="PSNHCOC2">#REF!</definedName>
    <definedName name="ptable">#REF!</definedName>
    <definedName name="PTAX">#REF!</definedName>
    <definedName name="PTC">#REF!</definedName>
    <definedName name="PTCD">#REF!</definedName>
    <definedName name="PTCexpire">#REF!</definedName>
    <definedName name="PTFAlloc">#REF!</definedName>
    <definedName name="PTP95_Cost_Mw_Month">#REF!</definedName>
    <definedName name="PTP95_Cost_Mwh">#REF!</definedName>
    <definedName name="PTP96_Cost_Mw_Month">#REF!</definedName>
    <definedName name="PTP96_Cost_Mwh_Month">#REF!</definedName>
    <definedName name="Purpose">#REF!</definedName>
    <definedName name="PURPWR">#REF!</definedName>
    <definedName name="pursuitwo">#REF!</definedName>
    <definedName name="PURSVC">#REF!</definedName>
    <definedName name="PV_Delta">#REF!</definedName>
    <definedName name="PYEAR">#REF!</definedName>
    <definedName name="PZ_GAS">#REF!</definedName>
    <definedName name="PZ_HEAT">#REF!</definedName>
    <definedName name="PZ_PRINT">#REF!</definedName>
    <definedName name="q">#REF!</definedName>
    <definedName name="q_MTEP06_App_AB_Facility">#REF!</definedName>
    <definedName name="q_MTEP06_App_AB_Projects">#REF!</definedName>
    <definedName name="QIU">OFFSET(#REF!,0,0,COUNTA(#REF!),1)</definedName>
    <definedName name="qqqqqqq" hidden="1">{#N/A,#N/A,FALSE,"Sum6 (1)"}</definedName>
    <definedName name="QRS11_10">#REF!</definedName>
    <definedName name="QRS11_11">#REF!</definedName>
    <definedName name="QRS11_12">#REF!</definedName>
    <definedName name="QRS11_13">#REF!</definedName>
    <definedName name="QRS11_14">#REF!</definedName>
    <definedName name="QRS11_15">#REF!</definedName>
    <definedName name="QRS11_17">#REF!</definedName>
    <definedName name="QRS11_24">#REF!</definedName>
    <definedName name="QRS11_26">#REF!</definedName>
    <definedName name="QRS11_27">#REF!</definedName>
    <definedName name="QRS11_28">#REF!</definedName>
    <definedName name="QRS11_29">#REF!</definedName>
    <definedName name="QRS11_7">#REF!</definedName>
    <definedName name="QRS11_8">#REF!</definedName>
    <definedName name="QRS11_9">#REF!</definedName>
    <definedName name="qryDetailQuantQuery_USD_1">#REF!</definedName>
    <definedName name="qryDetailQuantQuery_USD_2">#REF!</definedName>
    <definedName name="qryProjMorphFundings">#REF!</definedName>
    <definedName name="qryProjMorphFundings11903">#REF!</definedName>
    <definedName name="qrySDP">#REF!</definedName>
    <definedName name="QSE">#REF!</definedName>
    <definedName name="QSESF">#REF!</definedName>
    <definedName name="QTRLYCF">#REF!</definedName>
    <definedName name="Qty">#REF!</definedName>
    <definedName name="Qty_Cost_Select">#REF!</definedName>
    <definedName name="QUALTEC">#REF!</definedName>
    <definedName name="QUALTEC_QUALITY_SERVICES__INC.">#REF!</definedName>
    <definedName name="QUARTERLY_CF">#REF!</definedName>
    <definedName name="query">#REF!</definedName>
    <definedName name="Query_Module_Project_List_Export">#REF!</definedName>
    <definedName name="queryp1">#REF!</definedName>
    <definedName name="qw">OFFSET(rngFirstUserDefCol,5,0,25,6)</definedName>
    <definedName name="r.ref">#REF!</definedName>
    <definedName name="R_E_PROF">#REF!</definedName>
    <definedName name="range">#REF!</definedName>
    <definedName name="Range_AllET">#REF!</definedName>
    <definedName name="Range1">#REF!</definedName>
    <definedName name="RangeVar">#REF!</definedName>
    <definedName name="Rate">#REF!</definedName>
    <definedName name="Rate_CSW">#REF!</definedName>
    <definedName name="Rate_Reduction">#REF!</definedName>
    <definedName name="Rate_Reduction_Yearly_Amount">#REF!</definedName>
    <definedName name="rate_schedule">#REF!</definedName>
    <definedName name="Rated">#REF!</definedName>
    <definedName name="Rating">#REF!</definedName>
    <definedName name="Ratio_Analysis">#REF!</definedName>
    <definedName name="RawMtrlInfl">#REF!</definedName>
    <definedName name="RDVers">"2.10a"</definedName>
    <definedName name="Rebar">#REF!</definedName>
    <definedName name="Rebar_Ratio">#REF!</definedName>
    <definedName name="rebecca">#REF!</definedName>
    <definedName name="rebecca2">#REF!</definedName>
    <definedName name="rebecca3">#REF!</definedName>
    <definedName name="rebecca4">#REF!</definedName>
    <definedName name="rebecca5">#REF!</definedName>
    <definedName name="rebecca6">#REF!</definedName>
    <definedName name="rec">#REF!</definedName>
    <definedName name="Receivearea">#REF!</definedName>
    <definedName name="reclass_debt">#REF!</definedName>
    <definedName name="reconciliation">#REF!</definedName>
    <definedName name="Reconciliation_Sheet">#REF!</definedName>
    <definedName name="_xlnm.Recorder">#REF!</definedName>
    <definedName name="recur_exp">#REF!</definedName>
    <definedName name="RedPer">#REF!</definedName>
    <definedName name="ref">#REF!</definedName>
    <definedName name="Ref_1">#REF!</definedName>
    <definedName name="Ref_Plants">#REF!</definedName>
    <definedName name="refin">LEFT(#REF!)="Y"</definedName>
    <definedName name="Refinanced_Debt_Rate">#REF!</definedName>
    <definedName name="RELIABILITY">#REF!</definedName>
    <definedName name="RemAnnual">#REF!</definedName>
    <definedName name="rename" hidden="1">{#N/A,#N/A,FALSE,"Aging Summary";#N/A,#N/A,FALSE,"Ratio Analysis";#N/A,#N/A,FALSE,"Test 120 Day Accts";#N/A,#N/A,FALSE,"Tickmarks"}</definedName>
    <definedName name="RenewalProb">#REF!</definedName>
    <definedName name="rental_rate">#REF!</definedName>
    <definedName name="reopendate">#REF!</definedName>
    <definedName name="RepAllFormat">#REF!</definedName>
    <definedName name="RepAllHead">#REF!</definedName>
    <definedName name="RepDataFormat">#REF!</definedName>
    <definedName name="RepDataMoney1">#REF!</definedName>
    <definedName name="RepDataMoney2">#REF!</definedName>
    <definedName name="RepDataMoney3">#REF!</definedName>
    <definedName name="RepDataMoney4">#REF!</definedName>
    <definedName name="RepDataPercent1">#REF!</definedName>
    <definedName name="RepDataPercent2">#REF!</definedName>
    <definedName name="RepDataPercent3">#REF!</definedName>
    <definedName name="RepDelete">#REF!</definedName>
    <definedName name="REPLKW">#REF!</definedName>
    <definedName name="Report">#REF!</definedName>
    <definedName name="REPORT_DATE">#REF!</definedName>
    <definedName name="Reportable_Transaction">OFFSET(#REF!,0,0,COUNTA(#REF!),1)</definedName>
    <definedName name="ReportCol1">#REF!</definedName>
    <definedName name="REPORTDATE">#REF!</definedName>
    <definedName name="ReportDate2">#REF!</definedName>
    <definedName name="ReportRange">#REF!</definedName>
    <definedName name="RepPercent">#REF!</definedName>
    <definedName name="Request">#REF!</definedName>
    <definedName name="RES">#REF!</definedName>
    <definedName name="RESERVE_INT">#REF!</definedName>
    <definedName name="reserves">#REF!</definedName>
    <definedName name="resid_hand">#REF!</definedName>
    <definedName name="restruct_tog">#REF!</definedName>
    <definedName name="Result">#REF!</definedName>
    <definedName name="resultc">#REF!</definedName>
    <definedName name="resultp">#REF!</definedName>
    <definedName name="retained">#REF!</definedName>
    <definedName name="retainedc">#REF!</definedName>
    <definedName name="retainedp">#REF!</definedName>
    <definedName name="Return_Calculation">#REF!</definedName>
    <definedName name="Return_Schedule">#REF!</definedName>
    <definedName name="REV">#REF!</definedName>
    <definedName name="rev_option">#REF!</definedName>
    <definedName name="REVENUES">#REF!</definedName>
    <definedName name="reverse_toll_gas">#REF!</definedName>
    <definedName name="reverse_toll_vols">#REF!</definedName>
    <definedName name="Revolver_Rate">#REF!</definedName>
    <definedName name="revreq">#REF!</definedName>
    <definedName name="RG">#REF!</definedName>
    <definedName name="RG_2">#REF!</definedName>
    <definedName name="rgytj">#REF!,#REF!,#REF!,#REF!</definedName>
    <definedName name="RIC">#REF!</definedName>
    <definedName name="RIMANENZE">#REF!</definedName>
    <definedName name="RIP">#REF!</definedName>
    <definedName name="Risk_Ref">#REF!</definedName>
    <definedName name="RiskAfterRecalcMacro">"Maximize_Cap_Structure"</definedName>
    <definedName name="RiskCollectDistributionSamples">2</definedName>
    <definedName name="RiskDet">TRUE</definedName>
    <definedName name="RiskFixedSeed">1</definedName>
    <definedName name="RiskHasSettings">TRUE</definedName>
    <definedName name="RiskMinimizeOnStart">FALSE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tandardRecalc">1</definedName>
    <definedName name="RiskStatFunctionsUpdateFreq">1</definedName>
    <definedName name="RiskUpdateDisplay">FALSE</definedName>
    <definedName name="RiskUpdateStatFunctions">TRUE</definedName>
    <definedName name="RiskUseDifferentSeedForEachSim">FALSE</definedName>
    <definedName name="RiskUseFixedSeed">FALSE</definedName>
    <definedName name="rita" hidden="1">{#N/A,#N/A,TRUE,"TOTAL DISTRIBUTION";#N/A,#N/A,TRUE,"SOUTH";#N/A,#N/A,TRUE,"NORTHEAST";#N/A,#N/A,TRUE,"WEST"}</definedName>
    <definedName name="rlw">#REF!,#REF!,#REF!,#REF!</definedName>
    <definedName name="RMM">#REF!</definedName>
    <definedName name="rngAppName">#REF!</definedName>
    <definedName name="rngAppVersion">#REF!</definedName>
    <definedName name="rngBeginningDate">#REF!</definedName>
    <definedName name="rngCAProvinceCodes" comment="List of 2 letter Canadian Province Abbreviations/Codes">OFFSET(#REF!,,,COUNTA(#REF!))</definedName>
    <definedName name="rngClientViewSheets">OFFSET(#REF!,,,COUNTA(#REF!))</definedName>
    <definedName name="rngCountry">#REF!</definedName>
    <definedName name="rngDomorFor">#REF!</definedName>
    <definedName name="rngEndingDate">#REF!</definedName>
    <definedName name="rngEntityType">#REF!</definedName>
    <definedName name="rngGroupingCriteria">#REF!</definedName>
    <definedName name="rngHyperlinkUnhide">OFFSET(#REF!,,,COUNTA(#REF!))</definedName>
    <definedName name="rngImportShtList">OFFSET(#REF!,,,COUNTA(#REF!))</definedName>
    <definedName name="rngIRSCtrs">#REF!</definedName>
    <definedName name="rngM1Items">OFFSET(#REF!,,,COUNTA(#REF!))</definedName>
    <definedName name="rngMapType">#REF!</definedName>
    <definedName name="rngParentEntityID">#REF!</definedName>
    <definedName name="rngPTNum">#REF!</definedName>
    <definedName name="rngPtrNum">#REF!</definedName>
    <definedName name="rngRemoveChar">OFFSET(#REF!,,,COUNTA(#REF!))</definedName>
    <definedName name="rngSpecialItemList">OFFSET(#REF!,,,COUNTA(#REF!))</definedName>
    <definedName name="rngState">#REF!</definedName>
    <definedName name="rngStateNames">#REF!</definedName>
    <definedName name="rngStateSourceAccountsControl">#REF!</definedName>
    <definedName name="rngTaxYearTypes">OFFSET(#REF!,,,COUNTA(#REF!))</definedName>
    <definedName name="rngUserDef_PA">OFFSET(rngFirstUserDefCol,5,0,25,6)</definedName>
    <definedName name="ROB">#REF!</definedName>
    <definedName name="RodDia">#REF!</definedName>
    <definedName name="roledata">#REF!</definedName>
    <definedName name="rolegroup">#REF!</definedName>
    <definedName name="rolegroupamt">#REF!</definedName>
    <definedName name="round">1</definedName>
    <definedName name="Route_Complexity">#REF!</definedName>
    <definedName name="ROW">#REF!</definedName>
    <definedName name="row_Actual">#REF!</definedName>
    <definedName name="row_ActualCash">#REF!</definedName>
    <definedName name="row_ActualRev">#REF!</definedName>
    <definedName name="row_blank">#REF!,#REF!,#REF!,#REF!,#REF!,#REF!,#REF!</definedName>
    <definedName name="row_Budget">#REF!</definedName>
    <definedName name="row_BudgetCash">#REF!</definedName>
    <definedName name="row_BudgetRev">#REF!</definedName>
    <definedName name="row_data">#REF!,#REF!,#REF!,#REF!,#REF!,#REF!,#REF!</definedName>
    <definedName name="row_header">#REF!,#REF!,#REF!,#REF!,#REF!,#REF!,#REF!,#REF!,#REF!,#REF!,#REF!,#REF!,#REF!</definedName>
    <definedName name="row_Reforecast">#REF!</definedName>
    <definedName name="row_ReforecastCash">#REF!</definedName>
    <definedName name="row_ReforecastRev">#REF!</definedName>
    <definedName name="ROW_Width">#REF!</definedName>
    <definedName name="RowCommand">#REF!</definedName>
    <definedName name="ROWCOUNT">#N/A</definedName>
    <definedName name="RowMember">#REF!</definedName>
    <definedName name="rows">#REF!</definedName>
    <definedName name="RowStart">#REF!</definedName>
    <definedName name="RPT_DATE" comment="REPORT UPDATE DATE">#REF!</definedName>
    <definedName name="Rpt2Act">#REF!</definedName>
    <definedName name="Rpt2ActTot">#REF!</definedName>
    <definedName name="Rpt2Var">#REF!</definedName>
    <definedName name="Rpt2VarTot">#REF!</definedName>
    <definedName name="Rpt3EssData">#REF!</definedName>
    <definedName name="Rpt6YE">#REF!</definedName>
    <definedName name="Rpt6YTD">#REF!</definedName>
    <definedName name="Rpt8Act">#REF!</definedName>
    <definedName name="Rpt8Bud">#REF!</definedName>
    <definedName name="RptDecBUBud">#REF!</definedName>
    <definedName name="RptDecBud">#REF!</definedName>
    <definedName name="RptYTDAct">#REF!</definedName>
    <definedName name="RptYTDBUBud">#REF!</definedName>
    <definedName name="rr">#REF!</definedName>
    <definedName name="rrr">#REF!</definedName>
    <definedName name="rrrr" hidden="1">{#N/A,#N/A,FALSE,"O&amp;M by processes";#N/A,#N/A,FALSE,"Elec Act vs Bud";#N/A,#N/A,FALSE,"G&amp;A";#N/A,#N/A,FALSE,"BGS";#N/A,#N/A,FALSE,"Res Cost"}</definedName>
    <definedName name="RTAX">#REF!</definedName>
    <definedName name="RTNS2">#REF!</definedName>
    <definedName name="RTT">#REF!</definedName>
    <definedName name="rtyf">#REF!,#REF!,#REF!,#REF!</definedName>
    <definedName name="RunNoOut">#REF!</definedName>
    <definedName name="s">#REF!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lecost">#REF!</definedName>
    <definedName name="salecostbuyer">#REF!</definedName>
    <definedName name="salecostfmv">#REF!</definedName>
    <definedName name="saledate">#REF!</definedName>
    <definedName name="saledatebuyer">#REF!</definedName>
    <definedName name="sales_projections">#REF!</definedName>
    <definedName name="saletype">#REF!</definedName>
    <definedName name="Sample1">#REF!</definedName>
    <definedName name="sap_D0001_00000001">#REF!</definedName>
    <definedName name="sap_D0002_00000001">#REF!</definedName>
    <definedName name="sap_D0003_00000001">#REF!</definedName>
    <definedName name="sap_D0004_00000001">#REF!</definedName>
    <definedName name="sap_D0005_00000001">#REF!</definedName>
    <definedName name="sap_D0006_00000001">#REF!</definedName>
    <definedName name="sap_D0007_00000001">#REF!</definedName>
    <definedName name="sap_D0008_00000001">#REF!</definedName>
    <definedName name="sap_D0009_00000001">#REF!</definedName>
    <definedName name="sap_D0010_00000001">#REF!</definedName>
    <definedName name="sap_D0011_00000001">#REF!</definedName>
    <definedName name="sap_D0012_00000001">#REF!</definedName>
    <definedName name="sap_D0013_00000001">#REF!</definedName>
    <definedName name="sap_D0014_00000001">#REF!</definedName>
    <definedName name="sap_D0015_00000001">#REF!</definedName>
    <definedName name="sap_D0016_00000001">#REF!</definedName>
    <definedName name="sap_D0017_00000001">#REF!</definedName>
    <definedName name="sap_D0018_00000001">#REF!</definedName>
    <definedName name="sap_D0019_00000001">#REF!</definedName>
    <definedName name="sap_D0020_00000001">#REF!</definedName>
    <definedName name="sap_D0021_00000001">#REF!</definedName>
    <definedName name="sap_D0022_00000001">#REF!</definedName>
    <definedName name="sap_D0023_00000001">#REF!</definedName>
    <definedName name="sap_D0024_00000001">#REF!</definedName>
    <definedName name="sap_D0025_00000001">#REF!</definedName>
    <definedName name="sap_D0026_00000001">#REF!</definedName>
    <definedName name="sap_D0027_00000001">#REF!</definedName>
    <definedName name="sap_D0028_00000001">#REF!</definedName>
    <definedName name="sap_D0029_00000001">#REF!</definedName>
    <definedName name="sap_D0030_00000001">#REF!</definedName>
    <definedName name="sap_D0031_00000001">#REF!</definedName>
    <definedName name="sap_D0032_00000001">#REF!</definedName>
    <definedName name="sap_D0033_00000001">#REF!</definedName>
    <definedName name="sap_D0034_00000001">#REF!</definedName>
    <definedName name="sap_D0035_00000001">#REF!</definedName>
    <definedName name="sap_D0036_00000001">#REF!</definedName>
    <definedName name="sap_D0037_00000001">#REF!</definedName>
    <definedName name="sap_D0038_00000001">#REF!</definedName>
    <definedName name="sap_D0039_00000001">#REF!</definedName>
    <definedName name="sap_D0040_00000001">#REF!</definedName>
    <definedName name="sap_D0041_00000001">#REF!</definedName>
    <definedName name="sap_D0042_00000001">#REF!</definedName>
    <definedName name="sap_F0001">#REF!</definedName>
    <definedName name="sap_F0002">#REF!</definedName>
    <definedName name="sap_F0003">#REF!</definedName>
    <definedName name="sap_K0001">#REF!</definedName>
    <definedName name="sap_K0002">#REF!</definedName>
    <definedName name="sap_K0003">#REF!</definedName>
    <definedName name="sap_K0004">#REF!</definedName>
    <definedName name="sap_K0005">#REF!</definedName>
    <definedName name="sap_K0006">#REF!</definedName>
    <definedName name="sap_K0007">#REF!</definedName>
    <definedName name="sap_K0008">#REF!</definedName>
    <definedName name="sap_K0009">#REF!</definedName>
    <definedName name="sap_S0001">#REF!</definedName>
    <definedName name="sap_S0002">#REF!</definedName>
    <definedName name="sap_S0003">#REF!</definedName>
    <definedName name="sap_S0004">#REF!</definedName>
    <definedName name="sap_S0005">#REF!</definedName>
    <definedName name="sap_S0006">#REF!</definedName>
    <definedName name="sap_S0007">#REF!</definedName>
    <definedName name="sap_S0008">#REF!</definedName>
    <definedName name="sap_S0009">#REF!</definedName>
    <definedName name="sap_S0010">#REF!</definedName>
    <definedName name="sap_S0011">#REF!</definedName>
    <definedName name="sap_S0012">#REF!</definedName>
    <definedName name="sap_S0013">#REF!</definedName>
    <definedName name="sap_S0014">#REF!</definedName>
    <definedName name="sap_S0015">#REF!</definedName>
    <definedName name="sap_S0016">#REF!</definedName>
    <definedName name="sap_S0017">#REF!</definedName>
    <definedName name="sap_S0018">#REF!</definedName>
    <definedName name="sap_S0019">#REF!</definedName>
    <definedName name="sap_S0020">#REF!</definedName>
    <definedName name="sap_S0021">#REF!</definedName>
    <definedName name="sap_S0022">#REF!</definedName>
    <definedName name="sap_S0023">#REF!</definedName>
    <definedName name="sap_S0024">#REF!</definedName>
    <definedName name="sap_S0025">#REF!</definedName>
    <definedName name="sap_S0026">#REF!</definedName>
    <definedName name="sap_S0027">#REF!</definedName>
    <definedName name="sap_S0028">#REF!</definedName>
    <definedName name="sap_S0029">#REF!</definedName>
    <definedName name="sap_S0030">#REF!</definedName>
    <definedName name="sap_S0031">#REF!</definedName>
    <definedName name="sap_S0032">#REF!</definedName>
    <definedName name="sap_S0033">#REF!</definedName>
    <definedName name="sap_S0034">#REF!</definedName>
    <definedName name="sap_S0035">#REF!</definedName>
    <definedName name="sap_S0036">#REF!</definedName>
    <definedName name="sap_S0037">#REF!</definedName>
    <definedName name="sap_S0038">#REF!</definedName>
    <definedName name="sap_S0039">#REF!</definedName>
    <definedName name="sap_S0040">#REF!</definedName>
    <definedName name="sap_S0041">#REF!</definedName>
    <definedName name="sap_S0042">#REF!</definedName>
    <definedName name="sap_Z0001_00000001">#REF!</definedName>
    <definedName name="sap_Z0002_00000001">#REF!</definedName>
    <definedName name="sap_Z0003_00000001">#REF!</definedName>
    <definedName name="SAPBEXdnldView" hidden="1">"4ACQ1TUIXACRYGL0BZ7F6HS6R"</definedName>
    <definedName name="SAPBEXhrIndnt" hidden="1">"Wide"</definedName>
    <definedName name="SAPBEXrevision" hidden="1">1</definedName>
    <definedName name="SAPBEXsysID" hidden="1">"GP1"</definedName>
    <definedName name="SAPBEXwbID" hidden="1">"4MPO1CP18U4TA0W9HO5EI7ADP"</definedName>
    <definedName name="SAPCrosstab1">#REF!</definedName>
    <definedName name="SAPCrosstab2">#REF!</definedName>
    <definedName name="SAPCrosstab23">#REF!</definedName>
    <definedName name="SAPCrosstab26">#REF!</definedName>
    <definedName name="SAPCrosstab3">#REF!</definedName>
    <definedName name="SAPCrosstab4">#REF!</definedName>
    <definedName name="SAPCrosstab5">#REF!</definedName>
    <definedName name="SAPCrosstab6">#REF!</definedName>
    <definedName name="SAPCrosstab7">#REF!</definedName>
    <definedName name="SAPsysID" hidden="1">"708C5W7SBKP804JT78WJ0JNKI"</definedName>
    <definedName name="SAPwbID" hidden="1">"ARS"</definedName>
    <definedName name="SaveNewFile">#N/A</definedName>
    <definedName name="SC_Accs">#REF!</definedName>
    <definedName name="SCACCS">#REF!</definedName>
    <definedName name="SCALC">#REF!</definedName>
    <definedName name="Scale">#REF!</definedName>
    <definedName name="SCALPER">#REF!</definedName>
    <definedName name="SCC">#REF!</definedName>
    <definedName name="Scenario">#REF!</definedName>
    <definedName name="SCHED">#REF!</definedName>
    <definedName name="SCR">#REF!</definedName>
    <definedName name="SCURVETAB">#REF!</definedName>
    <definedName name="sdf_qww" hidden="1">table_demob</definedName>
    <definedName name="SEAT">#REF!</definedName>
    <definedName name="SecOps_OM_06Actual_Essbase">#REF!</definedName>
    <definedName name="SECT1">#REF!</definedName>
    <definedName name="SECT2">#REF!</definedName>
    <definedName name="SectionG_Questions">#REF!,#REF!,#REF!</definedName>
    <definedName name="SEED_DATE">#REF!</definedName>
    <definedName name="Seismic">#REF!</definedName>
    <definedName name="SelectListCopy">#REF!</definedName>
    <definedName name="Sell_International_Assets">#REF!</definedName>
    <definedName name="Sell_Trading_Assets">#REF!</definedName>
    <definedName name="sem">#REF!</definedName>
    <definedName name="sematxinc">#REF!</definedName>
    <definedName name="SEN">#REF!</definedName>
    <definedName name="sencount" hidden="1">1</definedName>
    <definedName name="SENIORRDEBTSER">#REF!</definedName>
    <definedName name="SENS">#REF!</definedName>
    <definedName name="sensitivities">#REF!</definedName>
    <definedName name="SENSITIVITY">#REF!</definedName>
    <definedName name="sEntity">#REF!</definedName>
    <definedName name="sep">#REF!</definedName>
    <definedName name="serp">#REF!</definedName>
    <definedName name="Settlement_Charges">#REF!</definedName>
    <definedName name="SEVILLE">#REF!</definedName>
    <definedName name="SF">#REF!</definedName>
    <definedName name="SFD">#REF!</definedName>
    <definedName name="SFV">#REF!</definedName>
    <definedName name="SHCF">#REF!</definedName>
    <definedName name="Sheet1Remark0">#REF!</definedName>
    <definedName name="Sheet1Remark1">#REF!</definedName>
    <definedName name="Sheet1Remark10">#REF!</definedName>
    <definedName name="Sheet1Remark11">#REF!</definedName>
    <definedName name="Sheet1Remark12">#REF!</definedName>
    <definedName name="Sheet1Remark13">#REF!</definedName>
    <definedName name="Sheet1Remark14">#REF!</definedName>
    <definedName name="Sheet1Remark15">#REF!</definedName>
    <definedName name="Sheet1Remark16">#REF!</definedName>
    <definedName name="Sheet1Remark17">#REF!</definedName>
    <definedName name="Sheet1Remark18">#REF!</definedName>
    <definedName name="Sheet1Remark19">#REF!</definedName>
    <definedName name="Sheet1Remark2">#REF!</definedName>
    <definedName name="Sheet1Remark20">#REF!</definedName>
    <definedName name="Sheet1Remark21">#REF!</definedName>
    <definedName name="Sheet1Remark22">#REF!</definedName>
    <definedName name="Sheet1Remark3">#REF!</definedName>
    <definedName name="Sheet1Remark4">#REF!</definedName>
    <definedName name="Sheet1Remark5">#REF!</definedName>
    <definedName name="Sheet1Remark6">#REF!</definedName>
    <definedName name="Sheet1Remark7">#REF!</definedName>
    <definedName name="Sheet1Remark8">#REF!</definedName>
    <definedName name="Sheet1Remark9">#REF!</definedName>
    <definedName name="Sheet1Unit0">#REF!</definedName>
    <definedName name="Sheet1Unit1">#REF!</definedName>
    <definedName name="Sheet1Unit10">#REF!</definedName>
    <definedName name="Sheet1Unit11">#REF!</definedName>
    <definedName name="Sheet1Unit12">#REF!</definedName>
    <definedName name="Sheet1Unit13">#REF!</definedName>
    <definedName name="Sheet1Unit14">#REF!</definedName>
    <definedName name="Sheet1Unit15">#REF!</definedName>
    <definedName name="Sheet1Unit16">#REF!</definedName>
    <definedName name="Sheet1Unit17">#REF!</definedName>
    <definedName name="Sheet1Unit18">#REF!</definedName>
    <definedName name="Sheet1Unit19">#REF!</definedName>
    <definedName name="Sheet1Unit2">#REF!</definedName>
    <definedName name="Sheet1Unit20">#REF!</definedName>
    <definedName name="Sheet1Unit21">#REF!</definedName>
    <definedName name="Sheet1Unit22">#REF!</definedName>
    <definedName name="Sheet1Unit23">#REF!</definedName>
    <definedName name="Sheet1Unit24">#REF!</definedName>
    <definedName name="Sheet1Unit25">#REF!</definedName>
    <definedName name="Sheet1Unit26">#REF!</definedName>
    <definedName name="Sheet1Unit3">#REF!</definedName>
    <definedName name="Sheet1Unit4">#REF!</definedName>
    <definedName name="Sheet1Unit5">#REF!</definedName>
    <definedName name="Sheet1Unit6">#REF!</definedName>
    <definedName name="Sheet1Unit7">#REF!</definedName>
    <definedName name="Sheet1Unit8">#REF!</definedName>
    <definedName name="Sheet1Unit9">#REF!</definedName>
    <definedName name="Sheet1Value0">#REF!</definedName>
    <definedName name="Sheet1Value1">#REF!</definedName>
    <definedName name="Sheet1Value10">#REF!</definedName>
    <definedName name="Sheet1Value100">#REF!</definedName>
    <definedName name="Sheet1Value101">#REF!</definedName>
    <definedName name="Sheet1Value102">#REF!</definedName>
    <definedName name="Sheet1Value103">#REF!</definedName>
    <definedName name="Sheet1Value104">#REF!</definedName>
    <definedName name="Sheet1Value11">#REF!</definedName>
    <definedName name="Sheet1Value12">#REF!</definedName>
    <definedName name="Sheet1Value13">#REF!</definedName>
    <definedName name="Sheet1Value14">#REF!</definedName>
    <definedName name="Sheet1Value15">#REF!</definedName>
    <definedName name="Sheet1Value16">#REF!</definedName>
    <definedName name="Sheet1Value17">#REF!</definedName>
    <definedName name="Sheet1Value18">#REF!</definedName>
    <definedName name="Sheet1Value19">#REF!</definedName>
    <definedName name="Sheet1Value2">#REF!</definedName>
    <definedName name="Sheet1Value20">#REF!</definedName>
    <definedName name="Sheet1Value21">#REF!</definedName>
    <definedName name="Sheet1Value22">#REF!</definedName>
    <definedName name="Sheet1Value23">#REF!</definedName>
    <definedName name="Sheet1Value24">#REF!</definedName>
    <definedName name="Sheet1Value25">#REF!</definedName>
    <definedName name="Sheet1Value26">#REF!</definedName>
    <definedName name="Sheet1Value27">#REF!</definedName>
    <definedName name="Sheet1Value28">#REF!</definedName>
    <definedName name="Sheet1Value29">#REF!</definedName>
    <definedName name="Sheet1Value3">#REF!</definedName>
    <definedName name="Sheet1Value30">#REF!</definedName>
    <definedName name="Sheet1Value31">#REF!</definedName>
    <definedName name="Sheet1Value32">#REF!</definedName>
    <definedName name="Sheet1Value33">#REF!</definedName>
    <definedName name="Sheet1Value34">#REF!</definedName>
    <definedName name="Sheet1Value35">#REF!</definedName>
    <definedName name="Sheet1Value36">#REF!</definedName>
    <definedName name="Sheet1Value37">#REF!</definedName>
    <definedName name="Sheet1Value38">#REF!</definedName>
    <definedName name="Sheet1Value39">#REF!</definedName>
    <definedName name="Sheet1Value4">#REF!</definedName>
    <definedName name="Sheet1Value40">#REF!</definedName>
    <definedName name="Sheet1Value41">#REF!</definedName>
    <definedName name="Sheet1Value42">#REF!</definedName>
    <definedName name="Sheet1Value43">#REF!</definedName>
    <definedName name="Sheet1Value44">#REF!</definedName>
    <definedName name="Sheet1Value45">#REF!</definedName>
    <definedName name="Sheet1Value46">#REF!</definedName>
    <definedName name="Sheet1Value47">#REF!</definedName>
    <definedName name="Sheet1Value48">#REF!</definedName>
    <definedName name="Sheet1Value49">#REF!</definedName>
    <definedName name="Sheet1Value5">#REF!</definedName>
    <definedName name="Sheet1Value50">#REF!</definedName>
    <definedName name="Sheet1Value51">#REF!</definedName>
    <definedName name="Sheet1Value52">#REF!</definedName>
    <definedName name="Sheet1Value53">#REF!</definedName>
    <definedName name="Sheet1Value54">#REF!</definedName>
    <definedName name="Sheet1Value55">#REF!</definedName>
    <definedName name="Sheet1Value56">#REF!</definedName>
    <definedName name="Sheet1Value57">#REF!</definedName>
    <definedName name="Sheet1Value58">#REF!</definedName>
    <definedName name="Sheet1Value59">#REF!</definedName>
    <definedName name="Sheet1Value6">#REF!</definedName>
    <definedName name="Sheet1Value60">#REF!</definedName>
    <definedName name="Sheet1Value61">#REF!</definedName>
    <definedName name="Sheet1Value62">#REF!</definedName>
    <definedName name="Sheet1Value63">#REF!</definedName>
    <definedName name="Sheet1Value64">#REF!</definedName>
    <definedName name="Sheet1Value65">#REF!</definedName>
    <definedName name="Sheet1Value66">#REF!</definedName>
    <definedName name="Sheet1Value67">#REF!</definedName>
    <definedName name="Sheet1Value68">#REF!</definedName>
    <definedName name="Sheet1Value69">#REF!</definedName>
    <definedName name="Sheet1Value7">#REF!</definedName>
    <definedName name="Sheet1Value70">#REF!</definedName>
    <definedName name="Sheet1Value71">#REF!</definedName>
    <definedName name="Sheet1Value72">#REF!</definedName>
    <definedName name="Sheet1Value73">#REF!</definedName>
    <definedName name="Sheet1Value74">#REF!</definedName>
    <definedName name="Sheet1Value75">#REF!</definedName>
    <definedName name="Sheet1Value76">#REF!</definedName>
    <definedName name="Sheet1Value77">#REF!</definedName>
    <definedName name="Sheet1Value78">#REF!</definedName>
    <definedName name="Sheet1Value79">#REF!</definedName>
    <definedName name="Sheet1Value8">#REF!</definedName>
    <definedName name="Sheet1Value80">#REF!</definedName>
    <definedName name="Sheet1Value81">#REF!</definedName>
    <definedName name="Sheet1Value82">#REF!</definedName>
    <definedName name="Sheet1Value83">#REF!</definedName>
    <definedName name="Sheet1Value84">#REF!</definedName>
    <definedName name="Sheet1Value85">#REF!</definedName>
    <definedName name="Sheet1Value86">#REF!</definedName>
    <definedName name="Sheet1Value87">#REF!</definedName>
    <definedName name="Sheet1Value88">#REF!</definedName>
    <definedName name="Sheet1Value89">#REF!</definedName>
    <definedName name="Sheet1Value9">#REF!</definedName>
    <definedName name="Sheet1Value90">#REF!</definedName>
    <definedName name="Sheet1Value91">#REF!</definedName>
    <definedName name="Sheet1Value92">#REF!</definedName>
    <definedName name="Sheet1Value93">#REF!</definedName>
    <definedName name="Sheet1Value94">#REF!</definedName>
    <definedName name="Sheet1Value95">#REF!</definedName>
    <definedName name="Sheet1Value96">#REF!</definedName>
    <definedName name="Sheet1Value97">#REF!</definedName>
    <definedName name="Sheet1Value98">#REF!</definedName>
    <definedName name="Sheet1Value99">#REF!</definedName>
    <definedName name="SHERCF">#REF!</definedName>
    <definedName name="Shifts">#REF!</definedName>
    <definedName name="shiva" hidden="1">{#N/A,#N/A,FALSE,"O&amp;M by processes";#N/A,#N/A,FALSE,"Elec Act vs Bud";#N/A,#N/A,FALSE,"G&amp;A";#N/A,#N/A,FALSE,"BGS";#N/A,#N/A,FALSE,"Res Cost"}</definedName>
    <definedName name="SHL">#REF!</definedName>
    <definedName name="SHORTFALL_KW">#REF!</definedName>
    <definedName name="SHPL">#REF!</definedName>
    <definedName name="Shunt_Reactors">#REF!</definedName>
    <definedName name="Shunt_Reactors_Concrete">#REF!</definedName>
    <definedName name="Shunt_Reactors_Labor">#REF!</definedName>
    <definedName name="SIDE">#REF!</definedName>
    <definedName name="siertxinc">#REF!</definedName>
    <definedName name="sign_date">#REF!</definedName>
    <definedName name="SIRR">#REF!</definedName>
    <definedName name="Sites" hidden="1">{#N/A,#N/A,TRUE,"TOTAL DISTRIBUTION";#N/A,#N/A,TRUE,"SOUTH";#N/A,#N/A,TRUE,"NORTHEAST";#N/A,#N/A,TRUE,"WEST"}</definedName>
    <definedName name="Sitesdate" hidden="1">{#N/A,#N/A,TRUE,"TOTAL DSBN";#N/A,#N/A,TRUE,"WEST";#N/A,#N/A,TRUE,"SOUTH";#N/A,#N/A,TRUE,"NORTHEAST"}</definedName>
    <definedName name="SIX">#REF!</definedName>
    <definedName name="skyrtxinc">#REF!</definedName>
    <definedName name="SO4ADD">#REF!</definedName>
    <definedName name="socoBasis">#REF!</definedName>
    <definedName name="SOF">#REF!</definedName>
    <definedName name="sof4irr">#REF!</definedName>
    <definedName name="sof5irr">#REF!</definedName>
    <definedName name="sofco_pref">#REF!</definedName>
    <definedName name="sofialloc98">#REF!</definedName>
    <definedName name="sofialloc99">#REF!</definedName>
    <definedName name="Soil">#REF!</definedName>
    <definedName name="solver_cvg" hidden="1">0.001</definedName>
    <definedName name="solver_drv" hidden="1">1</definedName>
    <definedName name="solver_est" hidden="1">1</definedName>
    <definedName name="solver_itr" hidden="1">100</definedName>
    <definedName name="solver_lin" hidden="1">2</definedName>
    <definedName name="solver_neg" hidden="1">2</definedName>
    <definedName name="solver_num" hidden="1">1</definedName>
    <definedName name="solver_nwt" hidden="1">1</definedName>
    <definedName name="solver_pre" hidden="1">0.000001</definedName>
    <definedName name="solver_rel1" hidden="1">2</definedName>
    <definedName name="solver_rhs1" hidden="1">17</definedName>
    <definedName name="solver_scl" hidden="1">2</definedName>
    <definedName name="solver_sho" hidden="1">2</definedName>
    <definedName name="solver_tim" hidden="1">100</definedName>
    <definedName name="solver_tol" hidden="1">0.05</definedName>
    <definedName name="solver_typ" hidden="1">1</definedName>
    <definedName name="solver_val" hidden="1">0</definedName>
    <definedName name="Sort_Command">#REF!</definedName>
    <definedName name="Source">#REF!</definedName>
    <definedName name="SourceDBname">#REF!</definedName>
    <definedName name="SourceStudyName">#REF!</definedName>
    <definedName name="SourceStudyNameCopy">#REF!</definedName>
    <definedName name="SourceType">OFFSET(#REF!,0,0,COUNTA(#REF!),1)</definedName>
    <definedName name="SourceUserName">#REF!</definedName>
    <definedName name="SOUTH_VIENNA">#REF!</definedName>
    <definedName name="SOV_Column_Lookup">#REF!</definedName>
    <definedName name="Spacing_Requirements">#REF!</definedName>
    <definedName name="Spanish_CPI">#REF!</definedName>
    <definedName name="Spanish_Stamp_Tax">#REF!</definedName>
    <definedName name="Spanner_Auto_File">"C:\Documents and Settings\linda\My Documents\Process .x2a"</definedName>
    <definedName name="SPARES_ST_TAX">#REF!</definedName>
    <definedName name="SPB">#REF!</definedName>
    <definedName name="spcompany">#REF!</definedName>
    <definedName name="spec">#REF!</definedName>
    <definedName name="SpecialAllocation">OFFSET(#REF!,0,0,COUNTA(#REF!),1)</definedName>
    <definedName name="SpecialAllocationType">OFFSET(#REF!,0,0,COUNTA(#REF!),1)</definedName>
    <definedName name="SPEND">#REF!</definedName>
    <definedName name="SPEND2">#REF!</definedName>
    <definedName name="spffo">#REF!</definedName>
    <definedName name="spffo2">#REF!</definedName>
    <definedName name="spffo3">#REF!</definedName>
    <definedName name="spffo4\">#REF!</definedName>
    <definedName name="spffo5">#REF!</definedName>
    <definedName name="Splitters">#REF!</definedName>
    <definedName name="spname2">#REF!</definedName>
    <definedName name="spname3">#REF!</definedName>
    <definedName name="spname4">#REF!</definedName>
    <definedName name="spname6">#REF!</definedName>
    <definedName name="Spool_Length">#REF!</definedName>
    <definedName name="spop1">#REF!</definedName>
    <definedName name="spop2">#REF!</definedName>
    <definedName name="spop3">#REF!</definedName>
    <definedName name="spop4">#REF!</definedName>
    <definedName name="SPS_COS" localSheetId="3">#REF!</definedName>
    <definedName name="SPS_COS">#REF!</definedName>
    <definedName name="SPWS_WBID">"B1C80735-5882-4AF2-B0B4-34EDD8A645E0"</definedName>
    <definedName name="SR">#REF!</definedName>
    <definedName name="SR_2">#REF!</definedName>
    <definedName name="SROE">#REF!</definedName>
    <definedName name="ss">MATCH(0.01,End_Bal,-1)+1</definedName>
    <definedName name="sss"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StabOcc">#REF!</definedName>
    <definedName name="START">#REF!</definedName>
    <definedName name="Start_Date">#REF!</definedName>
    <definedName name="START_MSG">#N/A</definedName>
    <definedName name="Start_Year">#REF!</definedName>
    <definedName name="START1">#REF!</definedName>
    <definedName name="StartColumnOut">#REF!</definedName>
    <definedName name="StartContractMonthCor">#REF!</definedName>
    <definedName name="StartDate">#REF!</definedName>
    <definedName name="startdateB">#REF!</definedName>
    <definedName name="startdatebuyer">#REF!</definedName>
    <definedName name="StartEffDateCor">#REF!</definedName>
    <definedName name="StartRowOut">#REF!</definedName>
    <definedName name="Startup.Quarter">#REF!</definedName>
    <definedName name="State">#REF!</definedName>
    <definedName name="State_Impacts">#REF!</definedName>
    <definedName name="state_other">#REF!</definedName>
    <definedName name="statsrevised" hidden="1">{#N/A,#N/A,FALSE,"O&amp;M by processes";#N/A,#N/A,FALSE,"Elec Act vs Bud";#N/A,#N/A,FALSE,"G&amp;A";#N/A,#N/A,FALSE,"BGS";#N/A,#N/A,FALSE,"Res Cost"}</definedName>
    <definedName name="Status">#REF!</definedName>
    <definedName name="StatusCopy">#REF!</definedName>
    <definedName name="StatusCor">#REF!</definedName>
    <definedName name="StatusDG">#REF!</definedName>
    <definedName name="StatusOut">#REF!</definedName>
    <definedName name="Std_Dev">#REF!</definedName>
    <definedName name="StdPer">#REF!</definedName>
    <definedName name="steam_prod">#REF!</definedName>
    <definedName name="STG">#REF!</definedName>
    <definedName name="sthsrt">#REF!,#REF!,#REF!,#REF!</definedName>
    <definedName name="STI">#REF!</definedName>
    <definedName name="STILL1040">#REF!</definedName>
    <definedName name="STPOWER">#REF!</definedName>
    <definedName name="Street">#REF!</definedName>
    <definedName name="Strt">#REF!</definedName>
    <definedName name="Structure_Materials">#REF!</definedName>
    <definedName name="Structures">#REF!</definedName>
    <definedName name="Structures_pick">#REF!</definedName>
    <definedName name="stu">#REF!,#REF!,#REF!,#REF!</definedName>
    <definedName name="Stub">#REF!</definedName>
    <definedName name="StudyNameDG">#REF!</definedName>
    <definedName name="StudyNameOut">#REF!</definedName>
    <definedName name="styytjuyt">#REF!,#REF!,#REF!,#REF!</definedName>
    <definedName name="SU">#REF!</definedName>
    <definedName name="Sub" hidden="1">{#N/A,#N/A,TRUE,"Task Status";#N/A,#N/A,TRUE,"Document Status";#N/A,#N/A,TRUE,"Percent Complete";#N/A,#N/A,TRUE,"Manhour Sum"}</definedName>
    <definedName name="Sub_For_BidForm">#REF!</definedName>
    <definedName name="SUB_SOV_Column_Lookup">#REF!</definedName>
    <definedName name="SubFundSplit">OFFSET(#REF!,0,0,COUNTA(#REF!),1)</definedName>
    <definedName name="subjentry">#REF!</definedName>
    <definedName name="SUBSEQUENT_YEAR_DATE">#REF!</definedName>
    <definedName name="SUBSEQUENT_YEAR_X">#REF!</definedName>
    <definedName name="SUE" hidden="1">{#N/A,#N/A,TRUE,"TOTAL DISTRIBUTION";#N/A,#N/A,TRUE,"SOUTH";#N/A,#N/A,TRUE,"NORTHEAST";#N/A,#N/A,TRUE,"WEST"}</definedName>
    <definedName name="sum">#REF!</definedName>
    <definedName name="SUM_BFREP">#REF!</definedName>
    <definedName name="SUM_BREA">#REF!</definedName>
    <definedName name="SUM_BREH">#REF!</definedName>
    <definedName name="SUM_BREMA">#REF!</definedName>
    <definedName name="SUM_BREP">#REF!</definedName>
    <definedName name="SUM_EC_OWN">#REF!</definedName>
    <definedName name="SUM_LPS">#REF!</definedName>
    <definedName name="SUMM">#REF!</definedName>
    <definedName name="SUMMARY">#REF!</definedName>
    <definedName name="Summary_Long_Inventory">#REF!</definedName>
    <definedName name="Summary_Short_Inventory">#REF!</definedName>
    <definedName name="SummarySchKJurisdiction">#REF!</definedName>
    <definedName name="sumptf2">#REF!</definedName>
    <definedName name="sumtran2">#REF!</definedName>
    <definedName name="sumtrans">#REF!</definedName>
    <definedName name="SUPFUEL">#REF!</definedName>
    <definedName name="Supp_Command">#REF!</definedName>
    <definedName name="Supplemental_Gas_Burn_Tariff">#REF!</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vc_costs">#REF!</definedName>
    <definedName name="Swap_Amort">#REF!</definedName>
    <definedName name="Switch_Type">#REF!</definedName>
    <definedName name="Switch_Yard_Configeration">#REF!</definedName>
    <definedName name="Switch_Yard_Configuration">#REF!</definedName>
    <definedName name="SwitchYard">#REF!</definedName>
    <definedName name="Synergy">#REF!</definedName>
    <definedName name="T">#REF!</definedName>
    <definedName name="T1_Civil">#REF!</definedName>
    <definedName name="T1_PEM">#REF!</definedName>
    <definedName name="T2_Civil">#REF!</definedName>
    <definedName name="T2_PEM">#REF!</definedName>
    <definedName name="T5_AMORT">#REF!</definedName>
    <definedName name="T5_COMFEE">#REF!</definedName>
    <definedName name="T5_DEBT">#REF!</definedName>
    <definedName name="T5_FINCFEE">#REF!</definedName>
    <definedName name="T5_GP">#REF!</definedName>
    <definedName name="T5_RATE">#REF!</definedName>
    <definedName name="T5_TERM">#REF!</definedName>
    <definedName name="TABLE">#REF!</definedName>
    <definedName name="Table_Loc">#REF!</definedName>
    <definedName name="Table_of_Contents">#REF!</definedName>
    <definedName name="TableName">"Dummy"</definedName>
    <definedName name="Tacx_Factor">#REF!</definedName>
    <definedName name="Takeoff_Concrete">#REF!</definedName>
    <definedName name="Takeoff_steel">#REF!</definedName>
    <definedName name="Tangent_Arm_Labor">#REF!</definedName>
    <definedName name="Tangent_Arm_Mat">#REF!</definedName>
    <definedName name="Tangent_Dist">#REF!</definedName>
    <definedName name="Tangent_Height">#REF!</definedName>
    <definedName name="TARIFF4">#REF!</definedName>
    <definedName name="TARIFF5">#REF!</definedName>
    <definedName name="TARIFF6">#REF!</definedName>
    <definedName name="Tarrif">#REF!</definedName>
    <definedName name="Task">#REF!</definedName>
    <definedName name="Task2">#REF!</definedName>
    <definedName name="TaskDescr">#REF!</definedName>
    <definedName name="Tax">#REF!</definedName>
    <definedName name="tax_base_on_inc">#REF!</definedName>
    <definedName name="tax_basis">#REF!</definedName>
    <definedName name="Tax_Calculation">#REF!</definedName>
    <definedName name="Tax_Prorations">#REF!</definedName>
    <definedName name="Tax_Rate">#REF!</definedName>
    <definedName name="TaxBasis">#REF!</definedName>
    <definedName name="taxcalc">#REF!</definedName>
    <definedName name="TAXES">#REF!</definedName>
    <definedName name="Taxes____000">#REF!</definedName>
    <definedName name="taxpayc">#REF!</definedName>
    <definedName name="taxpayp">#REF!</definedName>
    <definedName name="TaxRate">#REF!</definedName>
    <definedName name="TaxTfer">#REF!</definedName>
    <definedName name="TB">#REF!</definedName>
    <definedName name="TB_BS">#REF!</definedName>
    <definedName name="TB_PL">#REF!</definedName>
    <definedName name="tbl_festub_ack">#REF!</definedName>
    <definedName name="tbl_festub_details">#REF!</definedName>
    <definedName name="tbl_Payroll_by_BusinessUnit_summary">#REF!</definedName>
    <definedName name="tbl_Payroll_by_corporate_summary">#REF!</definedName>
    <definedName name="tblAutoSelectDimension">#REF!</definedName>
    <definedName name="tblHier_Mod_Date">#REF!</definedName>
    <definedName name="tblSummaryQuantQuery_Combined">#REF!</definedName>
    <definedName name="TC">#REF!</definedName>
    <definedName name="TCF">#REF!</definedName>
    <definedName name="TDS">#REF!</definedName>
    <definedName name="team">#REF!</definedName>
    <definedName name="teast" hidden="1">{#N/A,#N/A,TRUE,"TOTAL DSBN";#N/A,#N/A,TRUE,"WEST";#N/A,#N/A,TRUE,"SOUTH";#N/A,#N/A,TRUE,"NORTHEAST"}</definedName>
    <definedName name="tec_op_fee">#REF!</definedName>
    <definedName name="Technology">#REF!</definedName>
    <definedName name="tecotaxmeth">#REF!</definedName>
    <definedName name="tedebt_reduct">#REF!</definedName>
    <definedName name="temp">#REF!</definedName>
    <definedName name="temp1" hidden="1">{#N/A,#N/A,TRUE,"Task Status";#N/A,#N/A,TRUE,"Document Status";#N/A,#N/A,TRUE,"Percent Complete";#N/A,#N/A,TRUE,"Manhour Sum"}</definedName>
    <definedName name="temp2" hidden="1">{#N/A,#N/A,TRUE,"Task Status";#N/A,#N/A,TRUE,"Document Status";#N/A,#N/A,TRUE,"Percent Complete";#N/A,#N/A,TRUE,"Manhour Sum"}</definedName>
    <definedName name="Temp4">#REF!</definedName>
    <definedName name="TEMPCELL">#REF!</definedName>
    <definedName name="TemplateID1">#REF!</definedName>
    <definedName name="TemplateID2">#REF!</definedName>
    <definedName name="temppt">#REF!,#REF!,#REF!,#REF!,#REF!,#REF!,#REF!,#REF!,#REF!,#REF!,#REF!,#REF!,#REF!,#REF!</definedName>
    <definedName name="TERM">#REF!</definedName>
    <definedName name="Term_Loan_Amt">#REF!</definedName>
    <definedName name="Term_Loan_Cmp">#REF!</definedName>
    <definedName name="Term_Loan_DSR_Amt">#REF!</definedName>
    <definedName name="Term_Loan_DSR_Input">#REF!</definedName>
    <definedName name="Term_Loan_End">#REF!</definedName>
    <definedName name="Term_Loan_Input">#REF!</definedName>
    <definedName name="TermYears">#REF!</definedName>
    <definedName name="Terrain_Type">#REF!</definedName>
    <definedName name="Terrain_Use">#REF!</definedName>
    <definedName name="TERRYG">#REF!</definedName>
    <definedName name="test" hidden="1">{#N/A,#N/A,TRUE,"Facility-Input";#N/A,#N/A,TRUE,"Graphs";#N/A,#N/A,TRUE,"TOTAL"}</definedName>
    <definedName name="test." hidden="1">{#N/A,#N/A,TRUE,"TOTAL DISTRIBUTION";#N/A,#N/A,TRUE,"SOUTH";#N/A,#N/A,TRUE,"NORTHEAST";#N/A,#N/A,TRUE,"WEST"}</definedName>
    <definedName name="TEST_YEAR_DATE">#REF!</definedName>
    <definedName name="TEST_YEAR_X">#REF!</definedName>
    <definedName name="TEST0">#REF!</definedName>
    <definedName name="TEST1">#REF!</definedName>
    <definedName name="TEST10">#REF!</definedName>
    <definedName name="TEST100">#REF!</definedName>
    <definedName name="TEST101">#REF!</definedName>
    <definedName name="TEST102">#REF!</definedName>
    <definedName name="TEST103">#REF!</definedName>
    <definedName name="TEST104">#REF!</definedName>
    <definedName name="TEST105">#REF!</definedName>
    <definedName name="TEST106">#REF!</definedName>
    <definedName name="TEST107">#REF!</definedName>
    <definedName name="TEST108">#REF!</definedName>
    <definedName name="TEST109">#REF!</definedName>
    <definedName name="TEST11">#REF!</definedName>
    <definedName name="TEST110">#REF!</definedName>
    <definedName name="TEST111">#REF!</definedName>
    <definedName name="TEST112">#REF!</definedName>
    <definedName name="TEST113">#REF!</definedName>
    <definedName name="TEST114">#REF!</definedName>
    <definedName name="TEST115">#REF!</definedName>
    <definedName name="TEST116">#REF!</definedName>
    <definedName name="TEST117">#REF!</definedName>
    <definedName name="TEST118">#REF!</definedName>
    <definedName name="TEST119">#REF!</definedName>
    <definedName name="TEST12">#REF!</definedName>
    <definedName name="TEST120">#REF!</definedName>
    <definedName name="TEST121">#REF!</definedName>
    <definedName name="TEST122">#REF!</definedName>
    <definedName name="TEST123">#REF!</definedName>
    <definedName name="TEST124">#REF!</definedName>
    <definedName name="TEST125">#REF!</definedName>
    <definedName name="TEST126">#REF!</definedName>
    <definedName name="TEST127">#REF!</definedName>
    <definedName name="TEST128">#REF!</definedName>
    <definedName name="TEST129">#REF!</definedName>
    <definedName name="TEST13">#REF!</definedName>
    <definedName name="TEST130">#REF!</definedName>
    <definedName name="TEST131">#REF!</definedName>
    <definedName name="TEST132">#REF!</definedName>
    <definedName name="TEST133">#REF!</definedName>
    <definedName name="TEST134">#REF!</definedName>
    <definedName name="TEST135">#REF!</definedName>
    <definedName name="TEST136">#REF!</definedName>
    <definedName name="TEST137">#REF!</definedName>
    <definedName name="TEST138">#REF!</definedName>
    <definedName name="TEST139">#REF!</definedName>
    <definedName name="TEST14">#REF!</definedName>
    <definedName name="TEST140">#REF!</definedName>
    <definedName name="TEST141">#REF!</definedName>
    <definedName name="TEST142">#REF!</definedName>
    <definedName name="TEST143">#REF!</definedName>
    <definedName name="TEST144">#REF!</definedName>
    <definedName name="TEST145">#REF!</definedName>
    <definedName name="TEST146">#REF!</definedName>
    <definedName name="TEST147">#REF!</definedName>
    <definedName name="TEST148">#REF!</definedName>
    <definedName name="TEST149">#REF!</definedName>
    <definedName name="TEST15">#REF!</definedName>
    <definedName name="TEST150">#REF!</definedName>
    <definedName name="TEST151">#REF!</definedName>
    <definedName name="TEST152">#REF!</definedName>
    <definedName name="TEST153">#REF!</definedName>
    <definedName name="TEST154">#REF!</definedName>
    <definedName name="TEST15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37">#REF!</definedName>
    <definedName name="TEST38">#REF!</definedName>
    <definedName name="TEST39">#REF!</definedName>
    <definedName name="TEST4">#REF!</definedName>
    <definedName name="TEST40">#REF!</definedName>
    <definedName name="TEST41">#REF!</definedName>
    <definedName name="TEST42">#REF!</definedName>
    <definedName name="TEST43">#REF!</definedName>
    <definedName name="TEST44">#REF!</definedName>
    <definedName name="TEST45">#REF!</definedName>
    <definedName name="TEST46">#REF!</definedName>
    <definedName name="TEST47">#REF!</definedName>
    <definedName name="TEST48">#REF!</definedName>
    <definedName name="TEST49">#REF!</definedName>
    <definedName name="TEST5">#REF!</definedName>
    <definedName name="TEST50">#REF!</definedName>
    <definedName name="TEST51">#REF!</definedName>
    <definedName name="TEST52">#REF!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61">#REF!</definedName>
    <definedName name="TEST62">#REF!</definedName>
    <definedName name="TEST63">#REF!</definedName>
    <definedName name="TEST64">#REF!</definedName>
    <definedName name="TEST65">#REF!</definedName>
    <definedName name="TEST66">#REF!</definedName>
    <definedName name="TEST67">#REF!</definedName>
    <definedName name="TEST68">#REF!</definedName>
    <definedName name="TEST69">#REF!</definedName>
    <definedName name="TEST7">#REF!</definedName>
    <definedName name="TEST70">#REF!</definedName>
    <definedName name="TEST71">#REF!</definedName>
    <definedName name="TEST72">#REF!</definedName>
    <definedName name="TEST73">#REF!</definedName>
    <definedName name="TEST74">#REF!</definedName>
    <definedName name="TEST75">#REF!</definedName>
    <definedName name="TEST76">#REF!</definedName>
    <definedName name="TEST77">#REF!</definedName>
    <definedName name="TEST78">#REF!</definedName>
    <definedName name="TEST79">#REF!</definedName>
    <definedName name="TEST8">#REF!</definedName>
    <definedName name="TEST80">#REF!</definedName>
    <definedName name="TEST81">#REF!</definedName>
    <definedName name="TEST82">#REF!</definedName>
    <definedName name="TEST83">#REF!</definedName>
    <definedName name="TEST84">#REF!</definedName>
    <definedName name="TEST85">#REF!</definedName>
    <definedName name="TEST86">#REF!</definedName>
    <definedName name="TEST87">#REF!</definedName>
    <definedName name="TEST88">#REF!</definedName>
    <definedName name="TEST89">#REF!</definedName>
    <definedName name="TEST9">#REF!</definedName>
    <definedName name="TEST90">#REF!</definedName>
    <definedName name="TEST91">#REF!</definedName>
    <definedName name="TEST92">#REF!</definedName>
    <definedName name="TEST93">#REF!</definedName>
    <definedName name="TEST94">#REF!</definedName>
    <definedName name="TEST95">#REF!</definedName>
    <definedName name="TEST96">#REF!</definedName>
    <definedName name="TEST97">#REF!</definedName>
    <definedName name="TEST98">#REF!</definedName>
    <definedName name="TEST99">#REF!</definedName>
    <definedName name="TestAdd">"Test RefersTo1"</definedName>
    <definedName name="TESTHKEY">#REF!</definedName>
    <definedName name="testing" hidden="1">{"detail305",#N/A,FALSE,"BI-305"}</definedName>
    <definedName name="TESTKEYS">#REF!</definedName>
    <definedName name="TESTVKEY">#REF!</definedName>
    <definedName name="TESTVKEY2">#REF!</definedName>
    <definedName name="testwe" hidden="1">{#N/A,#N/A,TRUE,"TOTAL DSBN";#N/A,#N/A,TRUE,"WEST";#N/A,#N/A,TRUE,"SOUTH";#N/A,#N/A,TRUE,"NORTHEAST"}</definedName>
    <definedName name="TextRefCopy1">#REF!</definedName>
    <definedName name="TextRefCopy10">#REF!</definedName>
    <definedName name="TextRefCopy11">#REF!</definedName>
    <definedName name="TextRefCopy12">#REF!</definedName>
    <definedName name="TextRefCopy13">#REF!</definedName>
    <definedName name="TextRefCopy14">#REF!</definedName>
    <definedName name="TextRefCopy15">#REF!</definedName>
    <definedName name="TextRefCopy16">#REF!</definedName>
    <definedName name="TextRefCopy17">#REF!</definedName>
    <definedName name="TextRefCopy18">#REF!</definedName>
    <definedName name="TextRefCopy19">#REF!</definedName>
    <definedName name="TextRefCopy2">#REF!</definedName>
    <definedName name="TextRefCopy20">#REF!</definedName>
    <definedName name="TextRefCopy21">#REF!</definedName>
    <definedName name="TextRefCopy22">#REF!</definedName>
    <definedName name="TextRefCopy23">#REF!</definedName>
    <definedName name="TextRefCopy24">#REF!</definedName>
    <definedName name="TextRefCopy25">#REF!</definedName>
    <definedName name="TextRefCopy26">#REF!</definedName>
    <definedName name="TextRefCopy27">#REF!</definedName>
    <definedName name="TextRefCopy28">#REF!</definedName>
    <definedName name="TextRefCopy29">#REF!</definedName>
    <definedName name="TextRefCopy3">#REF!</definedName>
    <definedName name="TextRefCopy30">#REF!</definedName>
    <definedName name="TextRefCopy31">#REF!</definedName>
    <definedName name="TextRefCopy32">#REF!</definedName>
    <definedName name="TextRefCopy33">#REF!</definedName>
    <definedName name="TextRefCopy34">#REF!</definedName>
    <definedName name="TextRefCopy35">#REF!</definedName>
    <definedName name="TextRefCopy36">#REF!</definedName>
    <definedName name="TextRefCopy37">#REF!</definedName>
    <definedName name="TextRefCopy38">#REF!</definedName>
    <definedName name="TextRefCopy39">#REF!</definedName>
    <definedName name="TextRefCopy4">#REF!</definedName>
    <definedName name="TextRefCopy40">#REF!</definedName>
    <definedName name="TextRefCopy41">#REF!</definedName>
    <definedName name="TextRefCopy42">#REF!</definedName>
    <definedName name="TextRefCopy43">#REF!</definedName>
    <definedName name="TextRefCopy44">#REF!</definedName>
    <definedName name="TextRefCopy45">#REF!</definedName>
    <definedName name="TextRefCopy46">#REF!</definedName>
    <definedName name="TextRefCopy47">#REF!</definedName>
    <definedName name="TextRefCopy48">#REF!</definedName>
    <definedName name="TextRefCopy49">#REF!</definedName>
    <definedName name="TextRefCopy5">#REF!</definedName>
    <definedName name="TextRefCopy50">#REF!</definedName>
    <definedName name="TextRefCopy51">#REF!</definedName>
    <definedName name="TextRefCopy52">#REF!</definedName>
    <definedName name="TextRefCopy53">#REF!</definedName>
    <definedName name="TextRefCopy54">#REF!</definedName>
    <definedName name="TextRefCopy55">#REF!</definedName>
    <definedName name="TextRefCopy56">#REF!</definedName>
    <definedName name="TextRefCopy57">#REF!</definedName>
    <definedName name="TextRefCopy58">#REF!</definedName>
    <definedName name="TextRefCopy59">#REF!</definedName>
    <definedName name="TextRefCopy6">#REF!</definedName>
    <definedName name="TextRefCopy60">#REF!</definedName>
    <definedName name="TextRefCopy61">#REF!</definedName>
    <definedName name="TextRefCopy62">#REF!</definedName>
    <definedName name="TextRefCopy63">#REF!</definedName>
    <definedName name="TextRefCopy64">#REF!</definedName>
    <definedName name="TextRefCopy65">#REF!</definedName>
    <definedName name="TextRefCopy66">#REF!</definedName>
    <definedName name="TextRefCopy67">#REF!</definedName>
    <definedName name="TextRefCopy68">#REF!</definedName>
    <definedName name="TextRefCopy69">#REF!</definedName>
    <definedName name="TextRefCopy7">#REF!</definedName>
    <definedName name="TextRefCopy70">#REF!</definedName>
    <definedName name="TextRefCopy71">#REF!</definedName>
    <definedName name="TextRefCopy72">#REF!</definedName>
    <definedName name="TextRefCopy73">#REF!</definedName>
    <definedName name="TextRefCopy74">#REF!</definedName>
    <definedName name="TextRefCopy75">#REF!</definedName>
    <definedName name="TextRefCopy77">#REF!</definedName>
    <definedName name="TextRefCopy8">#REF!</definedName>
    <definedName name="TextRefCopy80">#REF!</definedName>
    <definedName name="TextRefCopy82">#REF!</definedName>
    <definedName name="TextRefCopy84">#REF!</definedName>
    <definedName name="TextRefCopy89">#REF!</definedName>
    <definedName name="TextRefCopy9">#REF!</definedName>
    <definedName name="TextRefCopy94">#REF!</definedName>
    <definedName name="TextRefCopy96">#REF!</definedName>
    <definedName name="TextRefCopy97">#REF!</definedName>
    <definedName name="TextRefCopyRangeCount" hidden="1">99</definedName>
    <definedName name="TFP">#REF!</definedName>
    <definedName name="the">#REF!,#REF!,#REF!,#REF!</definedName>
    <definedName name="The_accompanying">#REF!</definedName>
    <definedName name="thjty" hidden="1">{#N/A,#N/A,TRUE,"TOTAL DSBN";#N/A,#N/A,TRUE,"WEST";#N/A,#N/A,TRUE,"SOUTH";#N/A,#N/A,TRUE,"NORTHEAST"}</definedName>
    <definedName name="thousand">1000</definedName>
    <definedName name="TI">#REF!</definedName>
    <definedName name="Ticker">""</definedName>
    <definedName name="Time" hidden="1">"b1"</definedName>
    <definedName name="title">#REF!</definedName>
    <definedName name="titles">#REF!,#REF!</definedName>
    <definedName name="TK">#REF!</definedName>
    <definedName name="tkuy">#REF!,#REF!,#REF!,#REF!</definedName>
    <definedName name="TLINE_MI">#REF!</definedName>
    <definedName name="TO">#REF!</definedName>
    <definedName name="TOC">#REF!</definedName>
    <definedName name="TOKYO">#REF!</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P">#REF!</definedName>
    <definedName name="tot_ded">#REF!</definedName>
    <definedName name="Tota_Deferred">#REF!</definedName>
    <definedName name="TOTAL">#REF!</definedName>
    <definedName name="Total__Kilowatts">#REF!</definedName>
    <definedName name="TOTAL_COLUMBIANA">#REF!</definedName>
    <definedName name="Total_Grove_City">#REF!</definedName>
    <definedName name="TOTAL_HUDSON">#REF!</definedName>
    <definedName name="TOTAL_ITC">#REF!</definedName>
    <definedName name="Total_LI_Cost">#REF!</definedName>
    <definedName name="TOTAL_MONTPELIER">#REF!</definedName>
    <definedName name="Total_Release_Price">#REF!</definedName>
    <definedName name="Total_Sales_Price">#REF!</definedName>
    <definedName name="total_Turbines">#REF!</definedName>
    <definedName name="TOTAL_WOODVILLE">#REF!</definedName>
    <definedName name="TotalEquity">#REF!</definedName>
    <definedName name="TOTALO_M">#REF!</definedName>
    <definedName name="totaltrans">#REF!</definedName>
    <definedName name="TotCoInv1stQ">#REF!</definedName>
    <definedName name="TOTCON">#REF!</definedName>
    <definedName name="TOTCUR">#REF!</definedName>
    <definedName name="totdepr">#REF!</definedName>
    <definedName name="TotInv1stQ">#REF!</definedName>
    <definedName name="TPCF">#REF!</definedName>
    <definedName name="TR">#REF!</definedName>
    <definedName name="Trading_Assets_Book_Basis">#REF!</definedName>
    <definedName name="Trading_Assets_Gross_Proceeds">#REF!</definedName>
    <definedName name="Transact">#REF!,#REF!,#REF!,#REF!,#REF!,#REF!,#REF!,#REF!,#REF!,#REF!,#REF!,#REF!,#REF!,#REF!,#REF!,#REF!,#REF!,#REF!</definedName>
    <definedName name="Transaction_Fee">#REF!</definedName>
    <definedName name="Transallo">#REF!</definedName>
    <definedName name="TransferListDG">#REF!</definedName>
    <definedName name="Transition">#REF!</definedName>
    <definedName name="Transition_Labor">#REF!</definedName>
    <definedName name="Transm_Prop_Tax">#REF!</definedName>
    <definedName name="trd" hidden="1">"482RCYR3X4CO6WX6MKKSR9X4J"</definedName>
    <definedName name="TRGT">#REF!</definedName>
    <definedName name="TRGT_Current_Share_Price">#REF!</definedName>
    <definedName name="TRGT_Shares_Outstanding">#REF!</definedName>
    <definedName name="Trial4_Account_Numbers">#REF!</definedName>
    <definedName name="Trial4_Column_1">#REF!</definedName>
    <definedName name="Trial4_Column_2">#REF!</definedName>
    <definedName name="Trial4_Column_3">#REF!</definedName>
    <definedName name="Trial4_Column_4">#REF!</definedName>
    <definedName name="Trial5_AC_Numbers">#REF!</definedName>
    <definedName name="Trial5_Column_1">#REF!</definedName>
    <definedName name="Trial5_Column_2">#REF!</definedName>
    <definedName name="Trial5_Column_3">#REF!</definedName>
    <definedName name="Trial5_Column_4">#REF!</definedName>
    <definedName name="TTDesiredLevelOfEvidenceItems">#REF!</definedName>
    <definedName name="Ttt">#REF!,#REF!,#REF!</definedName>
    <definedName name="Turb_Clark_Cielo">#REF!</definedName>
    <definedName name="Turb_Clark_NonCielo">#REF!</definedName>
    <definedName name="Turb_NonCielo">#REF!</definedName>
    <definedName name="TurbChoice">IF(#REF!&lt;&gt;1,#REF!,12)</definedName>
    <definedName name="Turbine_Bruno">#REF!</definedName>
    <definedName name="Turbine_Capacity">#REF!</definedName>
    <definedName name="Turbine_Clark_Cielo">#REF!</definedName>
    <definedName name="Turbine_Cowden">#REF!</definedName>
    <definedName name="turbine_CSW">#REF!</definedName>
    <definedName name="Turbine_Terry">#REF!</definedName>
    <definedName name="Turbine_Wooley">#REF!</definedName>
    <definedName name="TurbineRating">#REF!</definedName>
    <definedName name="Turbines_CSW">#REF!</definedName>
    <definedName name="TURNDOWN">#REF!</definedName>
    <definedName name="TURNER">#REF!</definedName>
    <definedName name="Turner2">#REF!</definedName>
    <definedName name="Turns">#REF!</definedName>
    <definedName name="TWO">#REF!</definedName>
    <definedName name="TwoStepMisstatementIdentified">#REF!</definedName>
    <definedName name="TwoStepTolerableEstMisstmtCalc">#REF!</definedName>
    <definedName name="TWP_Lease_Rate">#REF!</definedName>
    <definedName name="TWP_Turbines">#REF!</definedName>
    <definedName name="tx_roll_cy">#REF!</definedName>
    <definedName name="tx_roll_cy_1">#REF!</definedName>
    <definedName name="tx_roll_py">#REF!</definedName>
    <definedName name="tx_roll_py_1">#REF!</definedName>
    <definedName name="TYPE">#REF!</definedName>
    <definedName name="TYPEOFENTITY">OFFSET(#REF!,0,0,COUNTA(#REF!),1)</definedName>
    <definedName name="TYPEOFPROPERTY">OFFSET(#REF!,0,0,COUNTA(#REF!),1)</definedName>
    <definedName name="Typist" hidden="1">"b1"</definedName>
    <definedName name="tyu">#REF!,#REF!,#REF!,#REF!</definedName>
    <definedName name="u">#REF!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NP7">#REF!</definedName>
    <definedName name="ukryt">#REF!,#REF!,#REF!,#REF!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NIT">#REF!</definedName>
    <definedName name="UnitCapLookup">#REF!</definedName>
    <definedName name="UNITS">#REF!</definedName>
    <definedName name="unittype">#REF!</definedName>
    <definedName name="unlock_NonOp">#REF!,#REF!,#REF!,#REF!</definedName>
    <definedName name="uod" hidden="1">{"detail305",#N/A,FALSE,"BI-305"}</definedName>
    <definedName name="UOMColumn1">#REF!</definedName>
    <definedName name="UOMColumn2">#REF!</definedName>
    <definedName name="Upgrade">#REF!</definedName>
    <definedName name="Upload_End">#REF!</definedName>
    <definedName name="Urban_Tax">#REF!</definedName>
    <definedName name="usd">#REF!</definedName>
    <definedName name="USDVol1">#REF!</definedName>
    <definedName name="USDVol2">#REF!</definedName>
    <definedName name="usemcb">LEFT(#REF!)="Y"</definedName>
    <definedName name="user_gas">#REF!</definedName>
    <definedName name="USER_NAME">#N/A</definedName>
    <definedName name="username">#REF!</definedName>
    <definedName name="UserNameCopy">#REF!</definedName>
    <definedName name="UserNameDG">#REF!</definedName>
    <definedName name="USForeign">OFFSET(#REF!,0,0,COUNTA(#REF!),1)</definedName>
    <definedName name="Utilities">#REF!</definedName>
    <definedName name="utjentry">#REF!</definedName>
    <definedName name="v"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val">#REF!,#REF!,#REF!,#REF!</definedName>
    <definedName name="valDate">#REF!</definedName>
    <definedName name="Valuations">#REF!</definedName>
    <definedName name="VALUE">#REF!</definedName>
    <definedName name="Value_Only_File">#REF!</definedName>
    <definedName name="value1" hidden="1">{#N/A,#N/A,FALSE,"Cashflow Analysis";#N/A,#N/A,FALSE,"Sensitivity Analysis";#N/A,#N/A,FALSE,"PV";#N/A,#N/A,FALSE,"Pro Forma"}</definedName>
    <definedName name="ValueColumn1">#REF!</definedName>
    <definedName name="ValueColumn2">#REF!</definedName>
    <definedName name="valuel">#REF!,#REF!,#REF!,#REF!</definedName>
    <definedName name="VapourProps">#REF!</definedName>
    <definedName name="VAR_Equip_Type">#REF!</definedName>
    <definedName name="Var_Exp">#REF!</definedName>
    <definedName name="Var_Exp_Rate">#REF!</definedName>
    <definedName name="Var_MM_EOH_Price">#REF!</definedName>
    <definedName name="Var_MM_Rec">#REF!</definedName>
    <definedName name="VAROUTPUT">#REF!</definedName>
    <definedName name="VAT">#REF!</definedName>
    <definedName name="VBA_Case_Num">#REF!,#REF!,#REF!</definedName>
    <definedName name="vba_GIOptVOM">#REF!,#REF!,#REF!</definedName>
    <definedName name="VBA_PrevVals">#REF!,#REF!,#REF!,#REF!,#REF!</definedName>
    <definedName name="VBA_TOC_Clear">#REF!,#REF!</definedName>
    <definedName name="VBA_WACC">#REF!</definedName>
    <definedName name="Version" hidden="1">"a1"</definedName>
    <definedName name="versionno">"1.0"</definedName>
    <definedName name="vgtl" hidden="1">{#N/A,#N/A,FALSE,"INPUTDATA";#N/A,#N/A,FALSE,"SUMMARY"}</definedName>
    <definedName name="victtxinc">#REF!</definedName>
    <definedName name="VO_M">#REF!</definedName>
    <definedName name="Voltage">#REF!</definedName>
    <definedName name="Voltage_pick">#REF!</definedName>
    <definedName name="Voltage_Regulator_kVA">#REF!</definedName>
    <definedName name="Voltage_Regulator_Voltage">#REF!</definedName>
    <definedName name="Voltage_Regulators">#REF!</definedName>
    <definedName name="VolumeEsc">#REF!</definedName>
    <definedName name="votingshare">#REF!</definedName>
    <definedName name="VRIO">#REF!,#REF!,#REF!,#REF!</definedName>
    <definedName name="VRIO_1">#REF!,#REF!,#REF!,#REF!</definedName>
    <definedName name="VTOT">#N/A</definedName>
    <definedName name="vvv" hidden="1">{"EXCELHLP.HLP!1802";5;10;5;10;13;13;13;8;5;5;10;14;13;13;13;13;5;10;14;13;5;10;1;2;24}</definedName>
    <definedName name="w">#REF!</definedName>
    <definedName name="W_Proforma">#REF!</definedName>
    <definedName name="WADSWORTH">#REF!</definedName>
    <definedName name="Wage_Rate_LookUp">#REF!</definedName>
    <definedName name="WageAlloc">#REF!</definedName>
    <definedName name="wages">#REF!</definedName>
    <definedName name="WARDen">#REF!</definedName>
    <definedName name="WASTE">#REF!</definedName>
    <definedName name="Water_Pmt">#REF!</definedName>
    <definedName name="waterfall">#REF!</definedName>
    <definedName name="WAvgAtl">#REF!</definedName>
    <definedName name="WAvgCad">#REF!</definedName>
    <definedName name="WAvgCad2">#REF!</definedName>
    <definedName name="WAvgCo">#REF!</definedName>
    <definedName name="WAvgCoInv">#REF!</definedName>
    <definedName name="WAvgDKB">#REF!</definedName>
    <definedName name="WAvgGtBr">#REF!</definedName>
    <definedName name="WAvgHntgtn">#REF!</definedName>
    <definedName name="WAvgInv">#REF!</definedName>
    <definedName name="WAvgKmrt">#REF!</definedName>
    <definedName name="WAvgPhl">#REF!</definedName>
    <definedName name="WAvgTmbl">#REF!</definedName>
    <definedName name="WBS">#REF!</definedName>
    <definedName name="WBS_Fcst">#REF!</definedName>
    <definedName name="WBS_Risk">#REF!</definedName>
    <definedName name="WbsList">#REF!</definedName>
    <definedName name="WCCGCR2">#REF!</definedName>
    <definedName name="WCoAtl">#REF!</definedName>
    <definedName name="WCoCad">#REF!</definedName>
    <definedName name="WCoCad2">#REF!</definedName>
    <definedName name="WCoCCR">#REF!</definedName>
    <definedName name="WCoDKB">#REF!</definedName>
    <definedName name="WCoGtBr">#REF!</definedName>
    <definedName name="WCoHntgtn">#REF!</definedName>
    <definedName name="WCoIRDen">#REF!</definedName>
    <definedName name="WCoKMR">#REF!</definedName>
    <definedName name="WCoKmrt">#REF!</definedName>
    <definedName name="WCoPhl">#REF!</definedName>
    <definedName name="WCoTmbl">#REF!</definedName>
    <definedName name="WDBUY">#REF!</definedName>
    <definedName name="WDD">#REF!</definedName>
    <definedName name="WED">#REF!</definedName>
    <definedName name="wef">#REF!</definedName>
    <definedName name="westtxinc">#REF!</definedName>
    <definedName name="wetr">#REF!,#REF!,#REF!,#REF!</definedName>
    <definedName name="WFC" hidden="1">#REF!</definedName>
    <definedName name="wfe"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WGW">#REF!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B">#REF!</definedName>
    <definedName name="whnos" hidden="1">{#N/A,#N/A,TRUE,"TOTAL DSBN";#N/A,#N/A,TRUE,"WEST";#N/A,#N/A,TRUE,"SOUTH";#N/A,#N/A,TRUE,"NORTHEAST"}</definedName>
    <definedName name="who" hidden="1">{#N/A,#N/A,FALSE,"O&amp;M by processes";#N/A,#N/A,FALSE,"Elec Act vs Bud";#N/A,#N/A,FALSE,"G&amp;A";#N/A,#N/A,FALSE,"BGS";#N/A,#N/A,FALSE,"Res Cost"}</definedName>
    <definedName name="WHOLE_REPORT">#REF!</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hy?" hidden="1">{#N/A,#N/A,TRUE,"TOTAL DSBN";#N/A,#N/A,TRUE,"WEST";#N/A,#N/A,TRUE,"SOUTH";#N/A,#N/A,TRUE,"NORTHEAST"}</definedName>
    <definedName name="WInvCCR">#REF!</definedName>
    <definedName name="WInvKMR">#REF!</definedName>
    <definedName name="wmeco1">#REF!</definedName>
    <definedName name="wmeco2">#REF!</definedName>
    <definedName name="wmecococ">#REF!</definedName>
    <definedName name="WMECOCOC2">#REF!</definedName>
    <definedName name="wo">#REF!</definedName>
    <definedName name="WO_Description">#REF!</definedName>
    <definedName name="WOOD">#REF!</definedName>
    <definedName name="Woodhaven_Homes">#REF!</definedName>
    <definedName name="WoodhavenLC">#REF!</definedName>
    <definedName name="woorder">#REF!</definedName>
    <definedName name="Work_Days">#REF!</definedName>
    <definedName name="Work_Days_1">#REF!</definedName>
    <definedName name="Work_Days_2">#REF!</definedName>
    <definedName name="WORK_SHEET_CODING_CONVENTIONS">#REF!</definedName>
    <definedName name="Working_Capital_Req">#REF!</definedName>
    <definedName name="workingcapitalloan">#REF!</definedName>
    <definedName name="WorkOrders">#REF!</definedName>
    <definedName name="worksheet1">#REF!</definedName>
    <definedName name="worksheet2">#REF!</definedName>
    <definedName name="worksheet3">#REF!</definedName>
    <definedName name="worksheet4">#REF!</definedName>
    <definedName name="worksheet5">#REF!</definedName>
    <definedName name="worksheet6">#REF!</definedName>
    <definedName name="worksheet7">#REF!</definedName>
    <definedName name="WorksheetOut">#REF!</definedName>
    <definedName name="wpdesc">#REF!</definedName>
    <definedName name="wpk" hidden="1">{#N/A,#N/A,FALSE,"INPUTDATA";#N/A,#N/A,FALSE,"SUMMARY"}</definedName>
    <definedName name="wrn" hidden="1">{#N/A,#N/A,FALSE,"O&amp;M by processes";#N/A,#N/A,FALSE,"Elec Act vs Bud";#N/A,#N/A,FALSE,"G&amp;A";#N/A,#N/A,FALSE,"BGS";#N/A,#N/A,FALSE,"Res Cost"}</definedName>
    <definedName name="wrn.1999._.Cash._.Report." hidden="1">{"1999 Cash Budget",#N/A,FALSE,"99 Cash";"1999 Cash Budget YTD",#N/A,FALSE,"99 Cash";"1999 Cash Actual/Forcast",#N/A,FALSE,"99 Cash";"1999 Cash Actual/Forcast YTD",#N/A,FALSE,"99 Cash"}</definedName>
    <definedName name="wrn.3cases." hidden="1">{#N/A,"Base",FALSE,"Dividend";#N/A,"Conservative",FALSE,"Dividend";#N/A,"Downside",FALSE,"Dividend"}</definedName>
    <definedName name="wrn.722." hidden="1">{#N/A,#N/A,FALSE,"CURRENT"}</definedName>
    <definedName name="wrn.95cap." hidden="1">{#N/A,#N/A,FALSE,"95CAPGRY"}</definedName>
    <definedName name="wrn.96._.ju._.forecat." hidden="1">{#N/A,#N/A,FALSE,"Expenses";#N/A,#N/A,FALSE,"Revenue"}</definedName>
    <definedName name="wrn.97maint.xls." hidden="1">{#N/A,#N/A,TRUE,"TOTAL DISTRIBUTION";#N/A,#N/A,TRUE,"SOUTH";#N/A,#N/A,TRUE,"NORTHEAST";#N/A,#N/A,TRUE,"WEST"}</definedName>
    <definedName name="wrn.97OR.XLs." hidden="1">{#N/A,#N/A,TRUE,"TOTAL DSBN";#N/A,#N/A,TRUE,"WEST";#N/A,#N/A,TRUE,"SOUTH";#N/A,#N/A,TRUE,"NORTHEAST"}</definedName>
    <definedName name="wrn.Accretion." hidden="1">{"Accretion",#N/A,FALSE,"Assum"}</definedName>
    <definedName name="wrn.ACTUAL._.ALL._.PAGES." hidden="1">{"ACTUAL",#N/A,FALSE,"OVER_UND"}</definedName>
    <definedName name="wrn.AFUDC." hidden="1">{#N/A,#N/A,FALSE,"AFDC"}</definedName>
    <definedName name="wrn.Aging._.and._.Trend._.Analysis." hidden="1">{#N/A,#N/A,FALSE,"Aging Summary";#N/A,#N/A,FALSE,"Ratio Analysis";#N/A,#N/A,FALSE,"Test 120 Day Accts";#N/A,#N/A,FALSE,"Tickmarks"}</definedName>
    <definedName name="wrn.AGT." hidden="1">{"AGT",#N/A,FALSE,"Revenue"}</definedName>
    <definedName name="wrn.All." hidden="1">{#N/A,#N/A,TRUE,"Facility-Input";#N/A,#N/A,TRUE,"Graphs";#N/A,#N/A,TRUE,"TOTAL";#N/A,#N/A,TRUE,"Total Pipes";#N/A,#N/A,TRUE,"Segment 1";#N/A,#N/A,TRUE,"Segment 2";#N/A,#N/A,TRUE,"Segment 3";#N/A,#N/A,TRUE,"Segment 4";#N/A,#N/A,TRUE,"Segment 5";#N/A,#N/A,TRUE,"NGL-Input";#N/A,#N/A,TRUE,"Assums."}</definedName>
    <definedName name="wrn.All._.Periods." hidden="1">{"Martin Oct93_Mar94",#N/A,FALSE,"Martin Oct93 - Mar94";"Martin Apr94_Sep94",#N/A,FALSE,"Martin Apr94 - Sep94";"Martin Oct94_Mar95",#N/A,FALSE,"Martin Oct94 - Mar95";"Martin Apr95_Sep95",#N/A,FALSE,"Martin Apr95 - Sep95";"Martin Oct95_Mar96",#N/A,FALSE,"Martin Oct95 - Mar96"}</definedName>
    <definedName name="wrn.ALL_PERIODS." hidden="1">{"Oct93_Mar94",#N/A,TRUE,"Actuals (Oct 93 - Mar 94)";"Apr94_Sep94",#N/A,TRUE,"Actuals (Apr 94 - Sep 94)";"Oct94_Mar95",#N/A,TRUE,"Actuals (Oct 94 - Mar 95)";"Apr95_Sep95",#N/A,TRUE,"Actual Estimt (Apr 95 - Sep 95)";"Oct95_Mar96",#N/A,TRUE,"Estimates (Oct 95 - Mar 96)"}</definedName>
    <definedName name="wrn.Allowance._.Analysis." hidden="1">{#N/A,#N/A,FALSE,"F. Tax Analysis";#N/A,#N/A,FALSE,"G. Bond Analysis";#N/A,#N/A,FALSE,"H. Insurance Analysis"}</definedName>
    <definedName name="wrn.AnnualRentRoll." hidden="1">{"AnnualRentRollPg1",#N/A,FALSE,"RentRoll";"AnnualRentRollPg2",#N/A,FALSE,"RentRoll"}</definedName>
    <definedName name="wrn.APAGE1." hidden="1">{"APAGE1",#N/A,FALSE,"JAN95_OU"}</definedName>
    <definedName name="wrn.APAGE2." hidden="1">{"APAGE2",#N/A,FALSE,"JAN95_OU"}</definedName>
    <definedName name="wrn.APAGE3." hidden="1">{"APAGE3",#N/A,FALSE,"JAN95_OU"}</definedName>
    <definedName name="wrn.Apr94_Sep95." hidden="1">{"Apr95_Sep95",#N/A,FALSE,"Actual Estimt (Apr 95 - Sep 95)"}</definedName>
    <definedName name="wrn.Apr95_Sep95." hidden="1">{"Apr95_Sep95",#N/A,FALSE,"Actual~Estimt (Apr 95 - Sep 95)";"Apr95_Sep95",#N/A,FALSE,#N/A;"Apr95_Sep95",#N/A,FALSE,#N/A;"Apr95_Sep95",#N/A,FALSE,#N/A;"Apr95_Sep95",#N/A,FALSE,#N/A}</definedName>
    <definedName name="wrn.Assumptions." hidden="1">{"Assumptions",#N/A,FALSE,"Assum"}</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AAP._.Report.JPG" hidden="1">{"Income Budget",#N/A,FALSE,"98 Income";"Running GAAP Budget Income",#N/A,FALSE,"98 Income";"GAAP Actual",#N/A,FALSE,"98 Income";"GAAP Varinance",#N/A,FALSE,"98 Income"}</definedName>
    <definedName name="wrn.Cash._.Report." hidden="1">{"Cash Budget",#N/A,FALSE,"98 Cash";"Running Cash Budget",#N/A,FALSE,"98 Cash";"Actual Cash",#N/A,FALSE,"98 Cash";"Update Cash Budget",#N/A,FALSE,"98 Cash"}</definedName>
    <definedName name="wrn.Cash._.Report.JPG" hidden="1">{"Cash Budget",#N/A,FALSE,"98 Cash";"Running Cash Budget",#N/A,FALSE,"98 Cash";"Actual Cash",#N/A,FALSE,"98 Cash";"Update Cash Budget",#N/A,FALSE,"98 Cash"}</definedName>
    <definedName name="wrn.ChartSet." hidden="1">{#N/A,#N/A,FALSE,"Elec Deliv";#N/A,#N/A,FALSE,"Atlantic Pie";#N/A,#N/A,FALSE,"Bay Pie";#N/A,#N/A,FALSE,"New Castle Pie";#N/A,#N/A,FALSE,"Transmission Pie"}</definedName>
    <definedName name="wrn.Citgo._.Status." hidden="1">{#N/A,#N/A,TRUE,"Task Status";#N/A,#N/A,TRUE,"Document Status";#N/A,#N/A,TRUE,"Percent Complete";#N/A,#N/A,TRUE,"Manhour Sum"}</definedName>
    <definedName name="wrn.Complete._.Review." hidden="1">{#N/A,#N/A,FALSE,"Occ and Rate";#N/A,#N/A,FALSE,"PF Input";#N/A,#N/A,FALSE,"Capital Input";#N/A,#N/A,FALSE,"Proforma Five Yr";#N/A,#N/A,FALSE,"Calculations";#N/A,#N/A,FALSE,"Transaction Summary-DTW"}</definedName>
    <definedName name="wrn.Component._.Analy." hidden="1">{#N/A,#N/A,FALSE,"Results";#N/A,#N/A,FALSE,"Input Data";#N/A,#N/A,FALSE,"Generation Calculation";#N/A,#N/A,FALSE,"Unit Heat Rate Calculation";#N/A,#N/A,FALSE,"BEFF.XLS";#N/A,#N/A,FALSE,"TURBEFF.XLS";#N/A,#N/A,FALSE,"Final FWH Extraction Flow";#N/A,#N/A,FALSE,"Condenser Performance";#N/A,#N/A,FALSE,"Stage Pressure Correction"}</definedName>
    <definedName name="wrn.Condenser._.Summary." hidden="1">{#N/A,#N/A,FALSE,"SUMMARY";#N/A,#N/A,FALSE,"INPUTDATA";#N/A,#N/A,FALSE,"Condenser Performance"}</definedName>
    <definedName name="wrn.COST." hidden="1">{#N/A,#N/A,FALSE,"T COST";#N/A,#N/A,FALSE,"COST_FH"}</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tail." hidden="1">{"Detail",#N/A,FALSE,"Detail"}</definedName>
    <definedName name="wrn.Detail._.Support._.and._.Summary." hidden="1">{"Alloc Book Depr and Tax Depr",#N/A,FALSE,"OBO DEF TAX";"Ssh Ms Clo to PIS in Cur Mo",#N/A,FALSE,"OBO DEF TAX";"FPSC Book Depreciation",#N/A,FALSE,"OBO DEF TAX";"Ferc Book Depreciation",#N/A,FALSE,"OBO DEF TAX";"OBO Deferred Tax Sum",#N/A,FALSE,"OBO DEF TAX";"Tax Depr Tables",#N/A,FALSE,"OBO DEF TAX"}</definedName>
    <definedName name="wrn.EARNINGS._.RELEASE." hidden="1">{#N/A,#N/A,FALSE,"Earnings release"}</definedName>
    <definedName name="wrn.EFRT." hidden="1">{"EFRT Pg 1",#N/A,FALSE,"EFRT (2)";"EFRT Pg 2",#N/A,FALSE,"EFRT (2)"}</definedName>
    <definedName name="wrn.Engr._.Summary." hidden="1">{#N/A,#N/A,FALSE,"INPUTDATA";#N/A,#N/A,FALSE,"SUMMARY";#N/A,#N/A,FALSE,"CTAREP";#N/A,#N/A,FALSE,"CTBREP";#N/A,#N/A,FALSE,"TURBEFF";#N/A,#N/A,FALSE,"Condenser Performance"}</definedName>
    <definedName name="wrn.ERI2._.AIMR." hidden="1">{#N/A,#N/A,FALSE,"NA_Roll";#N/A,#N/A,FALSE,"NAV_recon";#N/A,#N/A,FALSE,"NII";#N/A,#N/A,FALSE,"Contrbtns";#N/A,#N/A,FALSE,"Distrbtns";#N/A,#N/A,FALSE,"QWAE";#N/A,#N/A,FALSE,"AWAE";#N/A,#N/A,FALSE,"Rtrns_bf_fees";#N/A,#N/A,FALSE,"Rtrns_aft_fees";#N/A,#N/A,FALSE,"Inc_bfr_fees";#N/A,#N/A,FALSE,"ERI-II Summary";#N/A,#N/A,FALSE,"ERI-II Fees"}</definedName>
    <definedName name="wrn.Exec._.Summary." hidden="1">{#N/A,#N/A,FALSE,"INPUTDATA";#N/A,#N/A,FALSE,"SUMMARY"}</definedName>
    <definedName name="wrn.Exec1._.Summary" hidden="1">{#N/A,#N/A,FALSE,"INPUTDATA";#N/A,#N/A,FALSE,"SUMMARY"}</definedName>
    <definedName name="wrn.Executive._.Review._.Report." hidden="1">{#N/A,#N/A,FALSE,"Executive Review Sheet";#N/A,#N/A,FALSE,"Summary of Estimate Components";#N/A,#N/A,FALSE,"Summary of Allowances"}</definedName>
    <definedName name="wrn.ExitAndSalesAssumptions." hidden="1">{#N/A,#N/A,FALSE,"ExitStrategy"}</definedName>
    <definedName name="wrn.FCB." hidden="1">{"FCB_ALL",#N/A,FALSE,"FCB"}</definedName>
    <definedName name="wrn.fcb2" hidden="1">{"FCB_ALL",#N/A,FALSE,"FCB"}</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NM._.Graph." hidden="1">{"fnm graph",#N/A,FALSE,"Graphs"}</definedName>
    <definedName name="wrn.For._.filling._.out._.assessments." hidden="1">{"Print Empty Template",#N/A,FALSE,"Input"}</definedName>
    <definedName name="wrn.FPL._.Cnsl._.Inc._.State._.Pg._.3A." hidden="1">{"FPL Consol Inc State Pg 3A",#N/A,FALSE,"ISFPLSUB"}</definedName>
    <definedName name="wrn.FPL._.Cnsl._.Inc._.State._.Pg._.3M." hidden="1">{"FPL Consol Inc State Pg 3M",#N/A,FALSE,"ISFPLSUB"}</definedName>
    <definedName name="wrn.FPL._.Cnsl._.Inc._.State._.Pg._.3Y." hidden="1">{"FPL Consol Inc State Pg 3Y",#N/A,FALSE,"ISFPLSUB"}</definedName>
    <definedName name="wrn.FPL._.Consolidated." hidden="1">{"Fpl Consol Pg 1",#N/A,FALSE,"FPL Consolidated";"FPL Consol Pg 2",#N/A,FALSE,"FPL Consolidated"}</definedName>
    <definedName name="wrn.Full._.Budget." hidden="1">{"Complete Budget",#N/A,FALSE,"Title";"Complete budget",#N/A,FALSE,"Accrual Summary";"Complete budget",#N/A,FALSE,"Accrual-Detail";"Complete budget",#N/A,FALSE,"Accrual-Captions";"Complete budget",#N/A,FALSE,"Accrual-GL Level";"Complete budget",#N/A,FALSE,"Cash Summary";"Complete budget",#N/A,FALSE,"Cash-Detail";"Complete budget",#N/A,FALSE,"Cash-Captions";"Complete budget",#N/A,FALSE,"Cash-GL Level";"Complete budget",#N/A,FALSE,"Production";"Complete budget",#N/A,FALSE,"5year support";"Complete budget",#N/A,FALSE,"Support";"Complete budget",#N/A,FALSE,"AvoidedCost";"Complete budget",#N/A,FALSE,"PowerPrices";"Complete budget",#N/A,FALSE,"GasPrices";"Complete budget",#N/A,FALSE,"Assumptions&amp;Notes";"Complete Budget",#N/A,FALSE,"Debt Covenants";"Complete Budget",#N/A,FALSE,"Accrual Analysis"}</definedName>
    <definedName name="wrn.GAAP._.Report." hidden="1">{"Income Budget",#N/A,FALSE,"98 Income";"Running GAAP Budget Income",#N/A,FALSE,"98 Income";"GAAP Actual",#N/A,FALSE,"98 Income";"GAAP Varinance",#N/A,FALSE,"98 Income"}</definedName>
    <definedName name="wrn.HLP._.Detail." hidden="1">{"2002 - 2006 Detail Income Statement",#N/A,FALSE,"TUB Income Statement wo DW";"BGS Deferral",#N/A,FALSE,"BGS Deferral";"NNC Deferral",#N/A,FALSE,"NNC Deferral";"MTC Deferral",#N/A,FALSE,"MTC Deferral";#N/A,#N/A,FALSE,"Schedule D"}</definedName>
    <definedName name="wrn.Indirects." hidden="1">{"Budget",#N/A,TRUE,"Criteria";"Summary",#N/A,TRUE,"Summary";"Detail",#N/A,TRUE,"Detail";"Staff",#N/A,TRUE,"Staffing";"Equip",#N/A,TRUE,"Equipment"}</definedName>
    <definedName name="wrn.Investment._.Review." hidden="1">{#N/A,#N/A,FALSE,"Proforma Five Yr";#N/A,#N/A,FALSE,"Capital Input";#N/A,#N/A,FALSE,"Calculations";#N/A,#N/A,FALSE,"Transaction Summary-DTW"}</definedName>
    <definedName name="wrn.IPO._.Valuation." hidden="1">{"assumptions",#N/A,FALSE,"Scenario 1";"valuation",#N/A,FALSE,"Scenario 1"}</definedName>
    <definedName name="wrn.LANDMGMT." hidden="1">{#N/A,#N/A,FALSE,"CAP 1998";#N/A,#N/A,FALSE,"CAP 1999";#N/A,#N/A,FALSE,"CAP 2000";#N/A,#N/A,FALSE,"CAP_2001";#N/A,#N/A,FALSE,"CAP_2002";#N/A,#N/A,FALSE,"MAINT_1998";#N/A,#N/A,FALSE,"MAINT_1999";#N/A,#N/A,FALSE,"MAINT_2000";#N/A,#N/A,FALSE,"MAINT_2001";#N/A,#N/A,FALSE,"MAINT_2002"}</definedName>
    <definedName name="wrn.Laud._.Apr94._.Sep94." hidden="1">{"Apr94_Sep94",#N/A,FALSE,"Apr 94 - Sep 94"}</definedName>
    <definedName name="wrn.Laud._.Apr95._.Sep95." hidden="1">{"Apr95_Sep95",#N/A,FALSE,"Apr 95 - Sep 95"}</definedName>
    <definedName name="wrn.Laud._.Oct93._.Mar94." hidden="1">{"Oct93_Mar94",#N/A,FALSE,"Oct 93 - Mar 94"}</definedName>
    <definedName name="wrn.Laud._.Oct94._.Mar95." hidden="1">{"Oct94_Mar95",#N/A,FALSE,"Oct 94 - Mar 95"}</definedName>
    <definedName name="wrn.Laud._.Oct95._.Mar96." hidden="1">{"Oct95_Mar96",#N/A,FALSE,"Oct 95 - Mar 96"}</definedName>
    <definedName name="wrn.LBO._.Summary." hidden="1">{"LBO Summary",#N/A,FALSE,"Summary"}</definedName>
    <definedName name="wrn.LITIGATION." hidden="1">{"LI AFUDC DEBT 10282",#N/A,FALSE,"TXFORCST.XLS";"LIT AFUDC 10280",#N/A,FALSE,"TXFORCST.XLS";"LIT DEPR EXP 10281",#N/A,FALSE,"TXFORCST.XLS"}</definedName>
    <definedName name="wrn.LoanInformation." hidden="1">{"LoanSchedule",#N/A,FALSE,"LoanAssumptions";"LoanAssumptions",#N/A,FALSE,"LoanAssumptions"}</definedName>
    <definedName name="wrn.Martin._.Apr94_Sep94." hidden="1">{"Martin Apr94_Sep94",#N/A,FALSE,"Martin Apr94 - Sep94"}</definedName>
    <definedName name="wrn.Martin._.Apr95_Sep95." hidden="1">{"Martin Apr95_Sep95",#N/A,FALSE,"Martin Apr95 - Sep95"}</definedName>
    <definedName name="wrn.Martin._.Oct93_Mar94." hidden="1">{"Martin Oct93_Mar94",#N/A,FALSE,"Martin Oct93 - Mar94"}</definedName>
    <definedName name="wrn.Martin._.Oct94_Mar95." hidden="1">{"Martin Oct94_Mar95",#N/A,FALSE,"Martin Oct94 - Mar95"}</definedName>
    <definedName name="wrn.Martin._.Oct95_Mar96." hidden="1">{"Martin Oct95_Mar96",#N/A,FALSE,"Martin Oct95 - Mar96"}</definedName>
    <definedName name="wrn.Measure._.50." hidden="1">{"Measure 50 Template",#N/A,FALSE,"M50_98";"Cost Data",#N/A,FALSE,"M50_98"}</definedName>
    <definedName name="wrn.Measure._50.Condon" hidden="1">{"Measure 50 Template",#N/A,FALSE,"M50_98";"Cost Data",#N/A,FALSE,"M50_98"}</definedName>
    <definedName name="wrn.MiniSum." hidden="1">{#N/A,#N/A,TRUE,"Facility-Input";#N/A,#N/A,TRUE,"Graphs";#N/A,#N/A,TRUE,"TOTAL"}</definedName>
    <definedName name="wrn.MonthlyRentRoll." hidden="1">{"MonthlyRentRoll",#N/A,FALSE,"RentRoll"}</definedName>
    <definedName name="wrn.OBO._.12._.MO._.ENDED." hidden="1">{"OBO 12 Month Ended",#N/A,FALSE,"OBO 12 Months"}</definedName>
    <definedName name="wrn.OBO._.MONTHLY." hidden="1">{"obo monthly",#N/A,FALSE,"OBO Monthly"}</definedName>
    <definedName name="wrn.OBO._.Summary." hidden="1">{"OBO Deferred Tax Sum",#N/A,FALSE,"OBO DEF TAX"}</definedName>
    <definedName name="wrn.Oct93_Mar94." hidden="1">{"Oct93_Mar94",#N/A,FALSE,"Actuals (Oct 93 - Mar 94)"}</definedName>
    <definedName name="wrn.Oct94_Mar95." hidden="1">{"Oct94_Mar95",#N/A,FALSE,"Actuals (Oct 94 - Mar 95)"}</definedName>
    <definedName name="wrn.Oct95_Mar96." hidden="1">{"Oct95_Mar96",#N/A,FALSE,"Estimates (Oct 95 - Mar 96)"}</definedName>
    <definedName name="wrn.OperatingAssumtions." hidden="1">{#N/A,#N/A,FALSE,"OperatingAssumptions"}</definedName>
    <definedName name="wrn.Operations._.Review." hidden="1">{#N/A,#N/A,FALSE,"Proforma Five Yr";#N/A,#N/A,FALSE,"Occ and Rate";#N/A,#N/A,FALSE,"PF Input";#N/A,#N/A,FALSE,"Hotcomps"}</definedName>
    <definedName name="wrn.OR09._.Budget._.Stuff." hidden="1">{#N/A,#N/A,FALSE,"8-14-03 Detail";#N/A,#N/A,FALSE,"FLA Comparisons";#N/A,#N/A,FALSE,"Budget Changes Summary ";#N/A,#N/A,FALSE,"Exec Summary"}</definedName>
    <definedName name="wrn.Out._.of._.Period." hidden="1">{"Out of Period",#N/A,FALSE,"Out of Period"}</definedName>
    <definedName name="wrn.Phase._.I." hidden="1">{#N/A,#N/A,FALSE,"Transaction Summary-DTW";#N/A,#N/A,FALSE,"Proforma Five Yr";#N/A,#N/A,FALSE,"Occ and Rate"}</definedName>
    <definedName name="wrn.PPAGE2." hidden="1">{"PPAGE2",#N/A,FALSE,"JAN95_OU"}</definedName>
    <definedName name="wrn.PPAGE3." hidden="1">{"PPAGE3",#N/A,FALSE,"JAN95_OU"}</definedName>
    <definedName name="wrn.PRELIMINARY._.ALL._.PAGES." hidden="1">{"PRELIMINARY",#N/A,FALSE,"MAR95_OU"}</definedName>
    <definedName name="wrn.Presentation." hidden="1">{#N/A,#N/A,TRUE,"Summary";#N/A,#N/A,TRUE,"ExitStrategy";"SalesAndConstruction",#N/A,TRUE,"cs";#N/A,#N/A,TRUE,"OperatingAssumptions";"PresentationRentRoll",#N/A,TRUE,"RentRoll"}</definedName>
    <definedName name="wrn.Print." hidden="1">{#N/A,#N/A,TRUE,"Inputs";#N/A,#N/A,TRUE,"Cashflow Statement";#N/A,#N/A,TRUE,"Summary";#N/A,#N/A,TRUE,"Construction";#N/A,#N/A,TRUE,"RevAss";#N/A,#N/A,TRUE,"Debt";#N/A,#N/A,TRUE,"Inc";#N/A,#N/A,TRUE,"Depr"}</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graphs." hidden="1">{"cap_structure",#N/A,FALSE,"Graph-Mkt Cap";"price",#N/A,FALSE,"Graph-Price";"ebit",#N/A,FALSE,"Graph-EBITDA";"ebitda",#N/A,FALSE,"Graph-EBITDA"}</definedName>
    <definedName name="wrn.print._.raw._.data._.entry." hidden="1">{"inputs raw data",#N/A,TRUE,"INPUT"}</definedName>
    <definedName name="wrn.print._.summary._.sheets." hidden="1">{"summary1",#N/A,TRUE,"Comps";"summary2",#N/A,TRUE,"Comps";"summary3",#N/A,TRUE,"Comps"}</definedName>
    <definedName name="wrn.print._.summary._.sheets.2" hidden="1">{"summary1",#N/A,TRUE,"Comps";"summary2",#N/A,TRUE,"Comps";"summary3",#N/A,TRUE,"Comps"}</definedName>
    <definedName name="wrn.Print_Buyer." hidden="1">{#N/A,"DR",FALSE,"increm pf";#N/A,"MAMSI",FALSE,"increm pf";#N/A,"MAXI",FALSE,"increm pf";#N/A,"PCAM",FALSE,"increm pf";#N/A,"PHSV",FALSE,"increm pf";#N/A,"SIE",FALSE,"increm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ofile._.and._.Basis." hidden="1">{#N/A,#N/A,FALSE,"Project Profile";#N/A,#N/A,FALSE,"Basis of Estimate"}</definedName>
    <definedName name="wrn.Proforma._.Review." hidden="1">{#N/A,#N/A,FALSE,"Occ and Rate";#N/A,#N/A,FALSE,"PF Input";#N/A,#N/A,FALSE,"Proforma Five Yr";#N/A,#N/A,FALSE,"Hotcomps"}</definedName>
    <definedName name="wrn.Project._.A." hidden="1">{"Proj Econ Summary",#N/A,FALSE,"Project A";"Income Statement",#N/A,FALSE,"Project A";"Cash Flow Statement",#N/A,FALSE,"Project A";"Balance Sheet",#N/A,FALSE,"Project A";"Scenario Summary (Proj A)",#N/A,FALSE,"Scenario Summary"}</definedName>
    <definedName name="wrn.Project._.Summary." hidden="1">{"Summary",#N/A,FALSE,"MICMULT";"Income Statement",#N/A,FALSE,"MICMULT";"Cash Flows",#N/A,FALSE,"MICMULT"}</definedName>
    <definedName name="wrn.PropertyInformation." hidden="1">{#N/A,#N/A,FALSE,"PropertyInfo"}</definedName>
    <definedName name="wrn.Reconcil._.Bk._.Depr._.to._.47G." hidden="1">{"By Account",#N/A,FALSE,"Reconcil Deprec Book to Tax   ";"Correction of JV 47G",#N/A,FALSE,"Reconcil Deprec Book to Tax   ";"Recalculation of JV 47G",#N/A,FALSE,"Reconcil Deprec Book to Tax   "}</definedName>
    <definedName name="wrn.Report." hidden="1">{#N/A,#N/A,FALSE,"Work performed";#N/A,#N/A,FALSE,"Resources"}</definedName>
    <definedName name="wrn.Rev._.0." hidden="1">{"Rev 0 Normal",#N/A,FALSE,"FNM Plan-Rev 0";"Rev 0 Pricing",#N/A,FALSE,"FNM Plan-Rev 0"}</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Risk._.Reserves." hidden="1">{#N/A,#N/A,TRUE,"Reserves";#N/A,#N/A,TRUE,"Graphs"}</definedName>
    <definedName name="wrn.Scherer._.Apr95_Sep95." hidden="1">{"Schr Apr95_Oct95",#N/A,FALSE,"Scherer Apr95-Sep95"}</definedName>
    <definedName name="wrn.Scherer._.Oct94_Mar95." hidden="1">{"Schr Oct94_Mar95",#N/A,FALSE,"Scherer Oct94-Mar95"}</definedName>
    <definedName name="wrn.Scherer._.Oct95_Mar96." hidden="1">{"Schr Oct95_Mar96",#N/A,FALSE,"Scherer Oct95-Mar96"}</definedName>
    <definedName name="wrn.Segment._.1." hidden="1">{#N/A,#N/A,TRUE,"Segment 1"}</definedName>
    <definedName name="wrn.Segment._.2." hidden="1">{#N/A,#N/A,TRUE,"Segment 2"}</definedName>
    <definedName name="wrn.Segment._.3." hidden="1">{#N/A,#N/A,TRUE,"Segment 3"}</definedName>
    <definedName name="wrn.Segment._.4." hidden="1">{#N/A,#N/A,TRUE,"Segment 4"}</definedName>
    <definedName name="wrn.Segment._.5." hidden="1">{#N/A,#N/A,TRUE,"Segment 5"}</definedName>
    <definedName name="wrn.Snapshot." hidden="1">{#N/A,#N/A,TRUE,"Facility-Input";#N/A,#N/A,TRUE,"Graphs"}</definedName>
    <definedName name="wrn.SRU._.CONDENSER." hidden="1">{#N/A,#N/A,FALSE,"HXSheet1";#N/A,#N/A,FALSE,"Sheet2";#N/A,#N/A,FALSE,"Sheet3";#N/A,#N/A,FALSE,"Sheet4"}</definedName>
    <definedName name="wrn.STAND_ALONE_BOTH." hidden="1">{"FCB_ALL",#N/A,FALSE,"FCB";"GREY_ALL",#N/A,FALSE,"GREY"}</definedName>
    <definedName name="wrn.Statement._.of._.Income._.Taxes." hidden="1">{"Consolidated",#N/A,FALSE,"SITRP";"FPL Pure",#N/A,FALSE,"SITRP";"FPL Subsidiaries Consol",#N/A,FALSE,"SITRP"}</definedName>
    <definedName name="wrn.SUM._.OF._.UNIT._.3." hidden="1">{#N/A,#N/A,FALSE,"INPUTDATA";#N/A,#N/A,FALSE,"SUMMARY";#N/A,#N/A,FALSE,"CTAREP";#N/A,#N/A,FALSE,"CTBREP";#N/A,#N/A,FALSE,"PMG4ST86";#N/A,#N/A,FALSE,"TURBEFF";#N/A,#N/A,FALSE,"Condenser Performance"}</definedName>
    <definedName name="wrn.Summary." hidden="1">{#N/A,#N/A,FALSE,"Summary"}</definedName>
    <definedName name="wrn.Supporting._.Calculations." hidden="1">{#N/A,#N/A,FALSE,"Work performed";#N/A,#N/A,FALSE,"Resources"}</definedName>
    <definedName name="wrn.Tax._.Accrual." hidden="1">{#N/A,#N/A,TRUE,"TAXPROV";#N/A,#N/A,TRUE,"FLOWTHRU";#N/A,#N/A,TRUE,"SCHEDULE M'S";#N/A,#N/A,TRUE,"PLANT M'S";#N/A,#N/A,TRUE,"TAXJE"}</definedName>
    <definedName name="wrn.Template." hidden="1">{#N/A,#N/A,FALSE,"1_Executive Summary";#N/A,#N/A,FALSE,"2_Assumptions";#N/A,#N/A,FALSE,"3_Footnotes";#N/A,#N/A,FALSE,"4_Cash Flow";#N/A,#N/A,FALSE,"5_Exp Detail";#N/A,#N/A,FALSE,"6_Residual - Marketing";#N/A,#N/A,FALSE,"7_Residual Matrix";#N/A,#N/A,FALSE,"8_Pricing Matrix";#N/A,#N/A,FALSE,"9_Value Matrix";#N/A,#N/A,FALSE,"10_Vacancy Detail";#N/A,#N/A,FALSE,"12_Expiration Schedule";#N/A,#N/A,FALSE,"13_Exp Analysis Fixed-Var";#N/A,#N/A,FALSE,"14_Existing vs Mkt"}</definedName>
    <definedName name="wrn.Totals." hidden="1">{#N/A,#N/A,TRUE,"TOTAL";#N/A,#N/A,TRUE,"Total Pipes"}</definedName>
    <definedName name="wrn.UTIL." hidden="1">{"Twelve Mo Ended Pg 2",#N/A,TRUE,"Utility";"YTD Adj _ Pg 1",#N/A,TRUE,"Utility"}</definedName>
    <definedName name="wrn.Value." hidden="1">{#N/A,#N/A,FALSE,"Cashflow Analysis";#N/A,#N/A,FALSE,"Sensitivity Analysis";#N/A,#N/A,FALSE,"PV";#N/A,#N/A,FALSE,"Pro Forma"}</definedName>
    <definedName name="wrn.Western._.District._.1997._.Capital._.Budget." hidden="1">{#N/A,#N/A,FALSE,"EXP97"}</definedName>
    <definedName name="wrn_CAPREIT_">{#N/A,#N/A,FALSE,"CAPREIT"}</definedName>
    <definedName name="wrn_CAPREIT2">{#N/A,#N/A,FALSE,"CAPREIT"}</definedName>
    <definedName name="WTG_MW">#REF!</definedName>
    <definedName name="WTG_Qty">#REF!</definedName>
    <definedName name="WTG_rating">#REF!</definedName>
    <definedName name="wvi" hidden="1">{#N/A,#N/A,FALSE,"SUMMARY";#N/A,#N/A,FALSE,"INPUTDATA";#N/A,#N/A,FALSE,"Condenser Performance"}</definedName>
    <definedName name="wvo" hidden="1">{"EXCELHLP.HLP!1802";5;10;5;10;13;13;13;8;5;5;10;14;13;13;13;13;5;10;14;13;5;10;1;2;24}</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#REF!,#REF!,#REF!,#REF!</definedName>
    <definedName name="WWH">#REF!</definedName>
    <definedName name="www">#REF!,#REF!,#REF!,#REF!</definedName>
    <definedName name="Wyoming">#REF!</definedName>
    <definedName name="x">#REF!</definedName>
    <definedName name="xAnchorCell">#REF!</definedName>
    <definedName name="Xbracing">#REF!</definedName>
    <definedName name="Xbracing_labor">#REF!</definedName>
    <definedName name="Xcel" localSheetId="2">#REF!</definedName>
    <definedName name="Xcel">#REF!</definedName>
    <definedName name="Xcel_COS" localSheetId="2">#REF!</definedName>
    <definedName name="Xcel_COS" localSheetId="3">#REF!</definedName>
    <definedName name="Xcel_COS">#REF!</definedName>
    <definedName name="xDisclaimer1">#REF!</definedName>
    <definedName name="xDisclaimer2">#REF!</definedName>
    <definedName name="Xfmr_pit">#REF!</definedName>
    <definedName name="xRunDate">#REF!</definedName>
    <definedName name="xSponsorName">#REF!</definedName>
    <definedName name="xx" hidden="1">{2;#N/A;"R13C16:R17C16";#N/A;"R13C14:R17C15";FALSE;FALSE;FALSE;95;#N/A;#N/A;"R13C19";#N/A;FALSE;FALSE;FALSE;FALSE;#N/A;"";#N/A;FALSE;"";"";#N/A;#N/A;#N/A}</definedName>
    <definedName name="xxx" hidden="1">{#N/A,#N/A,FALSE,"O&amp;M by processes";#N/A,#N/A,FALSE,"Elec Act vs Bud";#N/A,#N/A,FALSE,"G&amp;A";#N/A,#N/A,FALSE,"BGS";#N/A,#N/A,FALSE,"Res Cost"}</definedName>
    <definedName name="xxx.detail" hidden="1">{"detail305",#N/A,FALSE,"BI-305"}</definedName>
    <definedName name="xxx.directory" hidden="1">{"summary",#N/A,FALSE,"PCR DIRECTORY"}</definedName>
    <definedName name="xxxx" hidden="1">{#N/A,#N/A,FALSE,"O&amp;M by processes";#N/A,#N/A,FALSE,"Elec Act vs Bud";#N/A,#N/A,FALSE,"G&amp;A";#N/A,#N/A,FALSE,"BGS";#N/A,#N/A,FALSE,"Res Cost"}</definedName>
    <definedName name="xxxxx" hidden="1">{#N/A,#N/A,TRUE,"TOTAL DISTRIBUTION";#N/A,#N/A,TRUE,"SOUTH";#N/A,#N/A,TRUE,"NORTHEAST";#N/A,#N/A,TRUE,"WEST"}</definedName>
    <definedName name="xxxxxx" hidden="1">{#N/A,#N/A,TRUE,"TOTAL DSBN";#N/A,#N/A,TRUE,"WEST";#N/A,#N/A,TRUE,"SOUTH";#N/A,#N/A,TRUE,"NORTHEAST"}</definedName>
    <definedName name="xxxxxxx" hidden="1">{#N/A,#N/A,FALSE,"Sum6 (1)"}</definedName>
    <definedName name="y" hidden="1">#REF!</definedName>
    <definedName name="Y1M1">#REF!&amp;" "&amp;"-"&amp;" "&amp;"1"</definedName>
    <definedName name="Y1M10">#REF!&amp;" "&amp;"-"&amp;" "&amp;"10"</definedName>
    <definedName name="Y1M11">#REF!&amp;" "&amp;"-"&amp;" "&amp;"11"</definedName>
    <definedName name="Y1M12">#REF!&amp;" "&amp;"-"&amp;" "&amp;"12"</definedName>
    <definedName name="Y1M2">#REF!&amp;" "&amp;"-"&amp;" "&amp;"2"</definedName>
    <definedName name="Y1M3">#REF!&amp;" "&amp;"-"&amp;" "&amp;"3"</definedName>
    <definedName name="Y1M4">#REF!&amp;" "&amp;"-"&amp;" "&amp;"4"</definedName>
    <definedName name="Y1M5">#REF!&amp;" "&amp;"-"&amp;" "&amp;"5"</definedName>
    <definedName name="Y1M6">#REF!&amp;" "&amp;"-"&amp;" "&amp;"6"</definedName>
    <definedName name="Y1M7">#REF!&amp;" "&amp;"-"&amp;" "&amp;"7"</definedName>
    <definedName name="Y1M8">#REF!&amp;" "&amp;"-"&amp;" "&amp;"8"</definedName>
    <definedName name="Y1M9">#REF!&amp;" "&amp;"-"&amp;" "&amp;"9"</definedName>
    <definedName name="Y2M1">#REF!&amp;" "&amp;"-"&amp;" "&amp;"1"</definedName>
    <definedName name="Y2M10">#REF!&amp;" "&amp;"-"&amp;" "&amp;"10"</definedName>
    <definedName name="Y2M11">#REF!&amp;" "&amp;"-"&amp;" "&amp;"11"</definedName>
    <definedName name="Y2M12">#REF!&amp;" "&amp;"-"&amp;" "&amp;"12"</definedName>
    <definedName name="Y2M2">#REF!&amp;" "&amp;"-"&amp;" "&amp;"2"</definedName>
    <definedName name="Y2M3">#REF!&amp;" "&amp;"-"&amp;" "&amp;"3"</definedName>
    <definedName name="Y2M4">#REF!&amp;" "&amp;"-"&amp;" "&amp;"4"</definedName>
    <definedName name="Y2M5">#REF!&amp;" "&amp;"-"&amp;" "&amp;"5"</definedName>
    <definedName name="Y2M6">#REF!&amp;" "&amp;"-"&amp;" "&amp;"6"</definedName>
    <definedName name="Y2M7">#REF!&amp;" "&amp;"-"&amp;" "&amp;"7"</definedName>
    <definedName name="Y2M8">#REF!&amp;" "&amp;"-"&amp;" "&amp;"8"</definedName>
    <definedName name="Y2M9">#REF!&amp;" "&amp;"-"&amp;" "&amp;"9"</definedName>
    <definedName name="Y3M1">#REF!&amp;" "&amp;"-"&amp;" "&amp;"1"</definedName>
    <definedName name="Y3M10">#REF!&amp;" "&amp;"-"&amp;" "&amp;"10"</definedName>
    <definedName name="Y3M11">#REF!&amp;" "&amp;"-"&amp;" "&amp;"11"</definedName>
    <definedName name="Y3M12">#REF!&amp;" "&amp;"-"&amp;" "&amp;"12"</definedName>
    <definedName name="Y3M2">#REF!&amp;" "&amp;"-"&amp;" "&amp;"2"</definedName>
    <definedName name="Y3M3">#REF!&amp;" "&amp;"-"&amp;" "&amp;"3"</definedName>
    <definedName name="Y3M4">#REF!&amp;" "&amp;"-"&amp;" "&amp;"4"</definedName>
    <definedName name="Y3M5">#REF!&amp;" "&amp;"-"&amp;" "&amp;"5"</definedName>
    <definedName name="Y3M6">#REF!&amp;" "&amp;"-"&amp;" "&amp;"6"</definedName>
    <definedName name="Y3M7">#REF!&amp;" "&amp;"-"&amp;" "&amp;"7"</definedName>
    <definedName name="Y3M8">#REF!&amp;" "&amp;"-"&amp;" "&amp;"8"</definedName>
    <definedName name="Y3M9">#REF!&amp;" "&amp;"-"&amp;" "&amp;"9"</definedName>
    <definedName name="y3noi">#REF!</definedName>
    <definedName name="Yard_Spacing">#REF!</definedName>
    <definedName name="YEAR">#REF!</definedName>
    <definedName name="YEAR1">#REF!</definedName>
    <definedName name="YEAR2">#REF!</definedName>
    <definedName name="YEAR3">#REF!</definedName>
    <definedName name="yeartodate">#REF!</definedName>
    <definedName name="yes">1</definedName>
    <definedName name="YesNo">#REF!</definedName>
    <definedName name="YF">#REF!</definedName>
    <definedName name="yjut">#REF!,#REF!,#REF!,#REF!</definedName>
    <definedName name="yr_03">#REF!</definedName>
    <definedName name="yr_04">#REF!</definedName>
    <definedName name="yr_05">#REF!</definedName>
    <definedName name="yr_06">#REF!</definedName>
    <definedName name="YR_2">#REF!</definedName>
    <definedName name="yr1noi">#REF!</definedName>
    <definedName name="yr2noi">#REF!</definedName>
    <definedName name="YRMFG">#N/A</definedName>
    <definedName name="YTD">#REF!</definedName>
    <definedName name="YTDACT">#REF!</definedName>
    <definedName name="yyy" hidden="1">{"detail305",#N/A,FALSE,"BI-305"}</definedName>
    <definedName name="Yyyy">#REF!,#REF!,#REF!,#REF!</definedName>
    <definedName name="z" hidden="1">#REF!</definedName>
    <definedName name="Z_F04A2B9A_C6FE_4FEB_AD1E_2CF9AC309BE4_.wvu.PrintArea" localSheetId="2" hidden="1">'1-Project Rev Req'!$A$1:$Q$105</definedName>
    <definedName name="Z_F04A2B9A_C6FE_4FEB_AD1E_2CF9AC309BE4_.wvu.PrintArea" localSheetId="4" hidden="1">'3-Project True-up'!$A$1:$L$24</definedName>
    <definedName name="Z_F04A2B9A_C6FE_4FEB_AD1E_2CF9AC309BE4_.wvu.PrintArea" localSheetId="5" hidden="1">'4- Rate Base'!$A$1:$L$49</definedName>
    <definedName name="Z_F04A2B9A_C6FE_4FEB_AD1E_2CF9AC309BE4_.wvu.PrintArea" localSheetId="1" hidden="1">'Attachment H'!$A$1:$K$267</definedName>
    <definedName name="ZACQBGT">#REF!</definedName>
    <definedName name="ZACQCF">#REF!</definedName>
    <definedName name="ZCFLW">#REF!</definedName>
    <definedName name="ZCOMM">#REF!</definedName>
    <definedName name="zero">0</definedName>
    <definedName name="zero_out">#REF!</definedName>
    <definedName name="zLFC">#REF!</definedName>
    <definedName name="ZRCL">#REF!</definedName>
    <definedName name="zzz" hidden="1">{#N/A,#N/A,FALSE,"Results";#N/A,#N/A,FALSE,"Input Data";#N/A,#N/A,FALSE,"Generation Calculation";#N/A,#N/A,FALSE,"Unit Heat Rate Calculation";#N/A,#N/A,FALSE,"Final FWH Extraction Flow";#N/A,#N/A,FALSE,"BEFF.XLS";#N/A,#N/A,FALSE,"TURBEFF.XLS";#N/A,#N/A,FALSE,"Condenser Performance";#N/A,#N/A,FALSE,"Stage Pressure Correction";#N/A,#N/A,FALSE,"Electrical Loss Correction";#N/A,#N/A,FALSE,"Throttle P &amp; T Correction";#N/A,#N/A,FALSE,"Final FWH TTD Correction";#N/A,#N/A,FALSE,"Reheat T &amp; dP Correction";#N/A,#N/A,FALSE,"Auxiliary Steam &amp; Extr Corr";#N/A,#N/A,FALSE,"SHS &amp; RHS Correction";#N/A,#N/A,FALSE,"Change Log"}</definedName>
    <definedName name="シャイン">#REF!</definedName>
    <definedName name="その他">#REF!</definedName>
    <definedName name="口座名">#REF!</definedName>
    <definedName name="売上">#REF!</definedName>
    <definedName name="支店名">#REF!</definedName>
    <definedName name="普・当">#REF!</definedName>
    <definedName name="社員">#REF!</definedName>
    <definedName name="種類">#REF!</definedName>
    <definedName name="販管費">#REF!</definedName>
    <definedName name="銀行名">#REF!</definedName>
    <definedName name="預コ">#REF!</definedName>
  </definedNames>
  <calcPr calcId="191029" concurrentManualCount="8"/>
  <customWorkbookViews>
    <customWorkbookView name="Allegheny Energy - Personal View" guid="{931DA938-C92D-4DFC-BCC1-9349A5DC9BD4}" mergeInterval="0" personalView="1" maximized="1" windowWidth="1239" windowHeight="637" tabRatio="918" activeSheetId="19" showComments="commIndAndComment"/>
    <customWorkbookView name="Chrystina Steffy - Personal View" guid="{F04A2B9A-C6FE-4FEB-AD1E-2CF9AC309BE4}" mergeInterval="0" personalView="1" maximized="1" windowWidth="1276" windowHeight="799" tabRatio="918"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21" l="1"/>
  <c r="H68" i="2"/>
  <c r="H69" i="2"/>
  <c r="J90" i="26"/>
  <c r="J87" i="26"/>
  <c r="J72" i="26"/>
  <c r="J28" i="26"/>
  <c r="J25" i="26"/>
  <c r="J10" i="26"/>
  <c r="I34" i="2" l="1"/>
  <c r="J89" i="26"/>
  <c r="J88" i="26" s="1"/>
  <c r="J11" i="26"/>
  <c r="J12" i="26" s="1"/>
  <c r="J13" i="26" s="1"/>
  <c r="J14" i="26" s="1"/>
  <c r="J15" i="26" s="1"/>
  <c r="J16" i="26" s="1"/>
  <c r="J17" i="26" s="1"/>
  <c r="J18" i="26" s="1"/>
  <c r="J19" i="26" s="1"/>
  <c r="J20" i="26" s="1"/>
  <c r="J21" i="26" s="1"/>
  <c r="J22" i="26" s="1"/>
  <c r="J30" i="26" s="1"/>
  <c r="J29" i="26" s="1"/>
  <c r="J73" i="26"/>
  <c r="J74" i="26" s="1"/>
  <c r="J75" i="26" s="1"/>
  <c r="J76" i="26" s="1"/>
  <c r="J77" i="26" s="1"/>
  <c r="J78" i="26" s="1"/>
  <c r="J79" i="26" s="1"/>
  <c r="J80" i="26" s="1"/>
  <c r="J81" i="26" s="1"/>
  <c r="J82" i="26" s="1"/>
  <c r="J83" i="26" s="1"/>
  <c r="J84" i="26" s="1"/>
  <c r="G212" i="1"/>
  <c r="H14" i="16" s="1"/>
  <c r="J14" i="16" s="1"/>
  <c r="J15" i="16" s="1"/>
  <c r="E20" i="16" s="1"/>
  <c r="E68" i="6"/>
  <c r="I225" i="1"/>
  <c r="I227" i="1"/>
  <c r="D15" i="1"/>
  <c r="D19" i="1"/>
  <c r="I24" i="5"/>
  <c r="D72" i="1"/>
  <c r="D76" i="1"/>
  <c r="J27" i="26"/>
  <c r="J26" i="26" s="1"/>
  <c r="G45" i="6"/>
  <c r="D148" i="1"/>
  <c r="C24" i="6"/>
  <c r="D119" i="1"/>
  <c r="J120" i="26"/>
  <c r="J62" i="26"/>
  <c r="G195" i="1"/>
  <c r="A4" i="13"/>
  <c r="C3" i="17"/>
  <c r="I3" i="7"/>
  <c r="G48" i="6"/>
  <c r="G3" i="6"/>
  <c r="B1" i="26"/>
  <c r="F49" i="5"/>
  <c r="G3" i="5"/>
  <c r="E7" i="21"/>
  <c r="F5" i="16"/>
  <c r="G57" i="2"/>
  <c r="G7" i="2"/>
  <c r="D238" i="1"/>
  <c r="D179" i="1"/>
  <c r="D113" i="1"/>
  <c r="D56" i="1"/>
  <c r="D115" i="26"/>
  <c r="D114" i="26"/>
  <c r="D113" i="26"/>
  <c r="D112" i="26"/>
  <c r="D111" i="26"/>
  <c r="D110" i="26"/>
  <c r="D109" i="26"/>
  <c r="D108" i="26"/>
  <c r="D107" i="26"/>
  <c r="D106" i="26"/>
  <c r="D105" i="26"/>
  <c r="D116" i="26"/>
  <c r="F113" i="26"/>
  <c r="E104" i="26"/>
  <c r="F104" i="26"/>
  <c r="D104" i="26"/>
  <c r="D84" i="26"/>
  <c r="D83" i="26"/>
  <c r="D82" i="26"/>
  <c r="D81" i="26"/>
  <c r="D80" i="26"/>
  <c r="D79" i="26"/>
  <c r="D78" i="26"/>
  <c r="D77" i="26"/>
  <c r="D76" i="26"/>
  <c r="D75" i="26"/>
  <c r="D73" i="26"/>
  <c r="C74" i="26"/>
  <c r="D74" i="26"/>
  <c r="D85" i="26"/>
  <c r="E73" i="26"/>
  <c r="F73" i="26"/>
  <c r="D53" i="26"/>
  <c r="D52" i="26"/>
  <c r="D51" i="26"/>
  <c r="D50" i="26"/>
  <c r="D49" i="26"/>
  <c r="D48" i="26"/>
  <c r="D47" i="26"/>
  <c r="D46" i="26"/>
  <c r="D45" i="26"/>
  <c r="D44" i="26"/>
  <c r="D42" i="26"/>
  <c r="C43" i="26"/>
  <c r="D43" i="26"/>
  <c r="D54" i="26"/>
  <c r="E42" i="26"/>
  <c r="F42" i="26"/>
  <c r="I42" i="26"/>
  <c r="D22" i="26"/>
  <c r="D21" i="26"/>
  <c r="D20" i="26"/>
  <c r="D19" i="26"/>
  <c r="D18" i="26"/>
  <c r="D17" i="26"/>
  <c r="D16" i="26"/>
  <c r="D15" i="26"/>
  <c r="D14" i="26"/>
  <c r="D13" i="26"/>
  <c r="D12" i="26"/>
  <c r="D23" i="26"/>
  <c r="D11" i="26"/>
  <c r="D11" i="17"/>
  <c r="D13" i="17"/>
  <c r="I44" i="5"/>
  <c r="D91" i="1"/>
  <c r="E44" i="5"/>
  <c r="D87" i="1"/>
  <c r="D44" i="5"/>
  <c r="D95" i="1"/>
  <c r="I95" i="1"/>
  <c r="L45" i="6"/>
  <c r="K45" i="6"/>
  <c r="J45" i="6"/>
  <c r="I45" i="6"/>
  <c r="D150" i="1"/>
  <c r="H45" i="6"/>
  <c r="D149" i="1"/>
  <c r="E45" i="6"/>
  <c r="D145" i="1"/>
  <c r="I145" i="1"/>
  <c r="D45" i="6"/>
  <c r="D140" i="1"/>
  <c r="I140" i="1"/>
  <c r="F45" i="6"/>
  <c r="C44" i="5"/>
  <c r="A56" i="6"/>
  <c r="G14" i="7"/>
  <c r="G13" i="7"/>
  <c r="G12" i="7"/>
  <c r="G11" i="7"/>
  <c r="G10" i="7"/>
  <c r="G9" i="7"/>
  <c r="G8" i="7"/>
  <c r="H14" i="7"/>
  <c r="H13" i="7"/>
  <c r="H12" i="7"/>
  <c r="H11" i="7"/>
  <c r="H10" i="7"/>
  <c r="H9" i="7"/>
  <c r="H8" i="7"/>
  <c r="H17" i="7"/>
  <c r="D34" i="13"/>
  <c r="D33" i="13"/>
  <c r="A31" i="13"/>
  <c r="A32" i="13"/>
  <c r="A33" i="13"/>
  <c r="A34" i="13"/>
  <c r="A35" i="13"/>
  <c r="A36" i="13"/>
  <c r="A10" i="13"/>
  <c r="A11" i="13"/>
  <c r="A12" i="13"/>
  <c r="A13" i="13"/>
  <c r="A14" i="13"/>
  <c r="A15" i="13"/>
  <c r="A16" i="13"/>
  <c r="A17" i="13"/>
  <c r="A20" i="13"/>
  <c r="A21" i="13"/>
  <c r="A22" i="13"/>
  <c r="A23" i="13"/>
  <c r="A24" i="13"/>
  <c r="A25" i="13"/>
  <c r="A26" i="13"/>
  <c r="A27" i="13"/>
  <c r="A9" i="13"/>
  <c r="H43" i="26"/>
  <c r="B60" i="26"/>
  <c r="J58" i="26"/>
  <c r="J57" i="26"/>
  <c r="B122" i="26"/>
  <c r="B91" i="26"/>
  <c r="B29" i="26"/>
  <c r="A6" i="26"/>
  <c r="A8" i="26"/>
  <c r="A9" i="26"/>
  <c r="A10" i="26"/>
  <c r="G211" i="1"/>
  <c r="D211" i="1"/>
  <c r="J80" i="6"/>
  <c r="G68" i="6"/>
  <c r="F68" i="6"/>
  <c r="I226" i="1"/>
  <c r="D68" i="6"/>
  <c r="I222" i="1"/>
  <c r="D14" i="1"/>
  <c r="C68" i="6"/>
  <c r="I219" i="1"/>
  <c r="I220" i="1"/>
  <c r="A57" i="6"/>
  <c r="A58" i="6"/>
  <c r="A59" i="6"/>
  <c r="A60" i="6"/>
  <c r="A61" i="6"/>
  <c r="A62" i="6"/>
  <c r="A63" i="6"/>
  <c r="A64" i="6"/>
  <c r="A65" i="6"/>
  <c r="A66" i="6"/>
  <c r="A67" i="6"/>
  <c r="A68" i="6"/>
  <c r="A69" i="6"/>
  <c r="A70" i="6"/>
  <c r="A73" i="6"/>
  <c r="A75" i="6"/>
  <c r="A77" i="6"/>
  <c r="A78" i="6"/>
  <c r="A79" i="6"/>
  <c r="A80" i="6"/>
  <c r="A85" i="6"/>
  <c r="A86" i="6"/>
  <c r="A87" i="6"/>
  <c r="A88" i="6"/>
  <c r="F54" i="6"/>
  <c r="F30" i="6"/>
  <c r="G30" i="6"/>
  <c r="H30" i="6"/>
  <c r="I30" i="6"/>
  <c r="J30" i="6"/>
  <c r="H9" i="6"/>
  <c r="I9" i="6"/>
  <c r="E59" i="21"/>
  <c r="B57" i="21"/>
  <c r="D39" i="21"/>
  <c r="E35" i="21" s="1"/>
  <c r="F35" i="21" s="1"/>
  <c r="H35" i="21" s="1"/>
  <c r="I79" i="1"/>
  <c r="D59" i="5"/>
  <c r="I58" i="5"/>
  <c r="I54" i="5"/>
  <c r="I53" i="5"/>
  <c r="I59" i="5"/>
  <c r="D92" i="1"/>
  <c r="I92" i="1"/>
  <c r="G92" i="1"/>
  <c r="G56" i="2"/>
  <c r="G55" i="2"/>
  <c r="J24" i="6"/>
  <c r="D129" i="1"/>
  <c r="I129" i="1"/>
  <c r="E19" i="16"/>
  <c r="E23" i="16"/>
  <c r="J12" i="16"/>
  <c r="E15" i="16"/>
  <c r="J13" i="16"/>
  <c r="A9" i="16"/>
  <c r="A12" i="16"/>
  <c r="A13" i="16"/>
  <c r="A14" i="16"/>
  <c r="A15" i="16"/>
  <c r="A16" i="16"/>
  <c r="A18" i="16"/>
  <c r="A19" i="16"/>
  <c r="D125" i="1"/>
  <c r="D155" i="1"/>
  <c r="D159" i="1"/>
  <c r="D164" i="1"/>
  <c r="S85" i="2"/>
  <c r="P86" i="2"/>
  <c r="D16" i="1"/>
  <c r="L34" i="2"/>
  <c r="E24" i="6"/>
  <c r="D121" i="1"/>
  <c r="D24" i="6"/>
  <c r="D120" i="1"/>
  <c r="D160" i="1"/>
  <c r="E24" i="16"/>
  <c r="L24" i="6"/>
  <c r="D132" i="1"/>
  <c r="D151" i="1"/>
  <c r="D146" i="1"/>
  <c r="I146" i="1"/>
  <c r="G24" i="6"/>
  <c r="D123" i="1"/>
  <c r="I123" i="1"/>
  <c r="F129" i="1"/>
  <c r="G209" i="1"/>
  <c r="D94" i="1"/>
  <c r="I94" i="1"/>
  <c r="G24" i="5"/>
  <c r="D102" i="1"/>
  <c r="F24" i="5"/>
  <c r="D98" i="1"/>
  <c r="D24" i="5"/>
  <c r="D66" i="1"/>
  <c r="C154" i="1"/>
  <c r="F120" i="1"/>
  <c r="F121" i="1"/>
  <c r="K24" i="6"/>
  <c r="D131" i="1"/>
  <c r="I131" i="1"/>
  <c r="D161" i="1"/>
  <c r="D165" i="1"/>
  <c r="H24" i="6"/>
  <c r="D124" i="1"/>
  <c r="I124" i="1"/>
  <c r="I24" i="6"/>
  <c r="D126" i="1"/>
  <c r="D199" i="1"/>
  <c r="A187" i="1"/>
  <c r="A188" i="1"/>
  <c r="A189" i="1"/>
  <c r="A191" i="1"/>
  <c r="A193" i="1"/>
  <c r="A195" i="1"/>
  <c r="A196" i="1"/>
  <c r="A197" i="1"/>
  <c r="A198" i="1"/>
  <c r="A199" i="1"/>
  <c r="A201" i="1"/>
  <c r="A202" i="1"/>
  <c r="A203" i="1"/>
  <c r="A204" i="1"/>
  <c r="A205" i="1"/>
  <c r="A207" i="1"/>
  <c r="A208" i="1"/>
  <c r="A209" i="1"/>
  <c r="A210" i="1"/>
  <c r="A211" i="1"/>
  <c r="A212" i="1"/>
  <c r="A213" i="1"/>
  <c r="A215" i="1"/>
  <c r="A217" i="1"/>
  <c r="A218" i="1"/>
  <c r="A219" i="1"/>
  <c r="A220" i="1"/>
  <c r="A222" i="1"/>
  <c r="A120" i="1"/>
  <c r="A121" i="1"/>
  <c r="A122" i="1"/>
  <c r="A123" i="1"/>
  <c r="A124" i="1"/>
  <c r="A126" i="1"/>
  <c r="A128" i="1"/>
  <c r="A129" i="1"/>
  <c r="A130" i="1"/>
  <c r="A131" i="1"/>
  <c r="A132" i="1"/>
  <c r="A133" i="1"/>
  <c r="A134" i="1"/>
  <c r="A136" i="1"/>
  <c r="A137" i="1"/>
  <c r="A138" i="1"/>
  <c r="A139" i="1"/>
  <c r="A140" i="1"/>
  <c r="A141" i="1"/>
  <c r="A143" i="1"/>
  <c r="A144" i="1"/>
  <c r="A145" i="1"/>
  <c r="A146" i="1"/>
  <c r="A147" i="1"/>
  <c r="A148" i="1"/>
  <c r="A149" i="1"/>
  <c r="A150" i="1"/>
  <c r="A151" i="1"/>
  <c r="A152" i="1"/>
  <c r="A154" i="1"/>
  <c r="A155" i="1"/>
  <c r="A14" i="1"/>
  <c r="A15" i="1"/>
  <c r="A16" i="1"/>
  <c r="A17" i="1"/>
  <c r="A18" i="1"/>
  <c r="A19" i="1"/>
  <c r="A21" i="1"/>
  <c r="A23" i="1"/>
  <c r="A25" i="1"/>
  <c r="A64" i="1"/>
  <c r="F94" i="1"/>
  <c r="F93" i="1"/>
  <c r="G198" i="1"/>
  <c r="G197" i="1"/>
  <c r="D83" i="1"/>
  <c r="D81" i="1"/>
  <c r="D79" i="1"/>
  <c r="G73" i="1"/>
  <c r="I73" i="1"/>
  <c r="I81" i="1"/>
  <c r="K111" i="1"/>
  <c r="K177" i="1"/>
  <c r="K236" i="1"/>
  <c r="K54" i="1"/>
  <c r="A65" i="1"/>
  <c r="D127" i="1"/>
  <c r="I127" i="1"/>
  <c r="I203" i="1"/>
  <c r="G66" i="1"/>
  <c r="G74" i="1"/>
  <c r="H44" i="26"/>
  <c r="H45" i="26"/>
  <c r="B23" i="16"/>
  <c r="A20" i="16"/>
  <c r="B159" i="1"/>
  <c r="A156" i="1"/>
  <c r="A157" i="1"/>
  <c r="A158" i="1"/>
  <c r="A159" i="1"/>
  <c r="A160" i="1"/>
  <c r="A161" i="1"/>
  <c r="A162" i="1"/>
  <c r="A163" i="1"/>
  <c r="A164" i="1"/>
  <c r="A165" i="1"/>
  <c r="A166" i="1"/>
  <c r="A167" i="1"/>
  <c r="A169" i="1"/>
  <c r="A170" i="1"/>
  <c r="A172" i="1"/>
  <c r="C14" i="1"/>
  <c r="A224" i="1"/>
  <c r="A225" i="1"/>
  <c r="A226" i="1"/>
  <c r="A227" i="1"/>
  <c r="C15" i="1"/>
  <c r="F27" i="26"/>
  <c r="A11" i="26"/>
  <c r="A12" i="26"/>
  <c r="A13" i="26"/>
  <c r="A14" i="26"/>
  <c r="A15" i="26"/>
  <c r="A16" i="26"/>
  <c r="A17" i="26"/>
  <c r="A18" i="26"/>
  <c r="A19" i="26"/>
  <c r="A20" i="26"/>
  <c r="A21" i="26"/>
  <c r="A22" i="26"/>
  <c r="G122" i="1"/>
  <c r="A66" i="1"/>
  <c r="A67" i="1"/>
  <c r="H46" i="26"/>
  <c r="G138" i="1"/>
  <c r="G123" i="1"/>
  <c r="H47" i="26"/>
  <c r="F30" i="26"/>
  <c r="A23" i="26"/>
  <c r="A25" i="26"/>
  <c r="A21" i="16"/>
  <c r="A22" i="16"/>
  <c r="A23" i="16"/>
  <c r="B27" i="16"/>
  <c r="A68" i="1"/>
  <c r="A70" i="1"/>
  <c r="A71" i="1"/>
  <c r="H48" i="26"/>
  <c r="A72" i="1"/>
  <c r="A73" i="1"/>
  <c r="C79" i="1"/>
  <c r="A26" i="26"/>
  <c r="A27" i="26"/>
  <c r="F26" i="26"/>
  <c r="G124" i="1"/>
  <c r="A24" i="16"/>
  <c r="A25" i="16"/>
  <c r="A26" i="16"/>
  <c r="A27" i="16"/>
  <c r="B29" i="16"/>
  <c r="B28" i="16"/>
  <c r="G145" i="1"/>
  <c r="A74" i="1"/>
  <c r="A75" i="1"/>
  <c r="C81" i="1"/>
  <c r="A28" i="16"/>
  <c r="A29" i="16"/>
  <c r="A30" i="16"/>
  <c r="A31" i="16"/>
  <c r="A33" i="16"/>
  <c r="A35" i="16"/>
  <c r="A36" i="16"/>
  <c r="A37" i="16"/>
  <c r="A38" i="16"/>
  <c r="A39" i="16"/>
  <c r="A40" i="16"/>
  <c r="G146" i="1"/>
  <c r="G125" i="1"/>
  <c r="B30" i="16"/>
  <c r="A28" i="26"/>
  <c r="H49" i="26"/>
  <c r="A76" i="1"/>
  <c r="A78" i="1"/>
  <c r="A79" i="1"/>
  <c r="A80" i="1"/>
  <c r="A81" i="1"/>
  <c r="A82" i="1"/>
  <c r="A83" i="1"/>
  <c r="A84" i="1"/>
  <c r="A86" i="1"/>
  <c r="A87" i="1"/>
  <c r="A88" i="1"/>
  <c r="A89" i="1"/>
  <c r="A90" i="1"/>
  <c r="A91" i="1"/>
  <c r="A93" i="1"/>
  <c r="A94" i="1"/>
  <c r="A95" i="1"/>
  <c r="A96" i="1"/>
  <c r="A98" i="1"/>
  <c r="A100" i="1"/>
  <c r="A101" i="1"/>
  <c r="A102" i="1"/>
  <c r="A103" i="1"/>
  <c r="A104" i="1"/>
  <c r="A106" i="1"/>
  <c r="C83" i="1"/>
  <c r="B31" i="16"/>
  <c r="G127" i="1"/>
  <c r="I125" i="1"/>
  <c r="H50" i="26"/>
  <c r="A29" i="26"/>
  <c r="A30" i="26"/>
  <c r="H51" i="26"/>
  <c r="A31" i="26"/>
  <c r="F29" i="26"/>
  <c r="H52" i="26"/>
  <c r="A32" i="26"/>
  <c r="A33" i="26"/>
  <c r="A36" i="26"/>
  <c r="A37" i="26"/>
  <c r="A39" i="26"/>
  <c r="A40" i="26"/>
  <c r="A41" i="26"/>
  <c r="H53" i="26"/>
  <c r="F33" i="26"/>
  <c r="F58" i="26"/>
  <c r="A42" i="26"/>
  <c r="A43" i="26"/>
  <c r="A44" i="26"/>
  <c r="A45" i="26"/>
  <c r="A46" i="26"/>
  <c r="A47" i="26"/>
  <c r="A48" i="26"/>
  <c r="A49" i="26"/>
  <c r="A50" i="26"/>
  <c r="A51" i="26"/>
  <c r="A52" i="26"/>
  <c r="A53" i="26"/>
  <c r="H54" i="26"/>
  <c r="A54" i="26"/>
  <c r="A56" i="26"/>
  <c r="F61" i="26"/>
  <c r="A57" i="26"/>
  <c r="A58" i="26"/>
  <c r="F57" i="26"/>
  <c r="A59" i="26"/>
  <c r="A60" i="26"/>
  <c r="A61" i="26"/>
  <c r="A62" i="26"/>
  <c r="F60" i="26"/>
  <c r="A63" i="26"/>
  <c r="A64" i="26"/>
  <c r="A67" i="26"/>
  <c r="A68" i="26"/>
  <c r="A70" i="26"/>
  <c r="A71" i="26"/>
  <c r="A72" i="26"/>
  <c r="F64" i="26"/>
  <c r="F89" i="26"/>
  <c r="A73" i="26"/>
  <c r="A74" i="26"/>
  <c r="A75" i="26"/>
  <c r="A76" i="26"/>
  <c r="A77" i="26"/>
  <c r="A78" i="26"/>
  <c r="A79" i="26"/>
  <c r="A80" i="26"/>
  <c r="A81" i="26"/>
  <c r="A82" i="26"/>
  <c r="A83" i="26"/>
  <c r="A84" i="26"/>
  <c r="A85" i="26"/>
  <c r="A87" i="26"/>
  <c r="F92" i="26"/>
  <c r="A88" i="26"/>
  <c r="A89" i="26"/>
  <c r="A90" i="26"/>
  <c r="F88" i="26"/>
  <c r="A91" i="26"/>
  <c r="A92" i="26"/>
  <c r="A93" i="26"/>
  <c r="F91" i="26"/>
  <c r="A94" i="26"/>
  <c r="A95" i="26"/>
  <c r="A98" i="26"/>
  <c r="A99" i="26"/>
  <c r="A101" i="26"/>
  <c r="A102" i="26"/>
  <c r="A103" i="26"/>
  <c r="F120" i="26"/>
  <c r="A104" i="26"/>
  <c r="A105" i="26"/>
  <c r="A106" i="26"/>
  <c r="A107" i="26"/>
  <c r="A108" i="26"/>
  <c r="A109" i="26"/>
  <c r="A110" i="26"/>
  <c r="A111" i="26"/>
  <c r="A112" i="26"/>
  <c r="A113" i="26"/>
  <c r="A114" i="26"/>
  <c r="A115" i="26"/>
  <c r="F95" i="26"/>
  <c r="F123" i="26"/>
  <c r="A116" i="26"/>
  <c r="A118" i="26"/>
  <c r="A119" i="26"/>
  <c r="A120" i="26"/>
  <c r="A121" i="26"/>
  <c r="F119" i="26"/>
  <c r="A122" i="26"/>
  <c r="A123" i="26"/>
  <c r="F122" i="26"/>
  <c r="A124" i="26"/>
  <c r="A125" i="26"/>
  <c r="A126" i="26"/>
  <c r="F126" i="26"/>
  <c r="E114" i="26"/>
  <c r="F114" i="26"/>
  <c r="E21" i="26"/>
  <c r="F21" i="26"/>
  <c r="E105" i="26"/>
  <c r="F105" i="26"/>
  <c r="E112" i="26"/>
  <c r="F112" i="26"/>
  <c r="E45" i="26"/>
  <c r="F45" i="26"/>
  <c r="I45" i="26"/>
  <c r="E46" i="26"/>
  <c r="F46" i="26"/>
  <c r="I46" i="26"/>
  <c r="E50" i="26"/>
  <c r="F50" i="26"/>
  <c r="I50" i="26"/>
  <c r="E75" i="26"/>
  <c r="F75" i="26"/>
  <c r="E20" i="26"/>
  <c r="F20" i="26"/>
  <c r="E106" i="26"/>
  <c r="F106" i="26"/>
  <c r="E82" i="26"/>
  <c r="F82" i="26"/>
  <c r="E111" i="26"/>
  <c r="F111" i="26"/>
  <c r="E13" i="26"/>
  <c r="F13" i="26"/>
  <c r="E83" i="26"/>
  <c r="F83" i="26"/>
  <c r="E47" i="26"/>
  <c r="F47" i="26"/>
  <c r="I47" i="26"/>
  <c r="E51" i="26"/>
  <c r="F51" i="26"/>
  <c r="I51" i="26"/>
  <c r="E22" i="26"/>
  <c r="F22" i="26"/>
  <c r="E77" i="26"/>
  <c r="F77" i="26"/>
  <c r="E80" i="26"/>
  <c r="F80" i="26"/>
  <c r="E81" i="26"/>
  <c r="F81" i="26"/>
  <c r="E53" i="26"/>
  <c r="F53" i="26"/>
  <c r="I53" i="26"/>
  <c r="E48" i="26"/>
  <c r="F48" i="26"/>
  <c r="I48" i="26"/>
  <c r="E14" i="26"/>
  <c r="F14" i="26"/>
  <c r="E15" i="26"/>
  <c r="F15" i="26"/>
  <c r="E115" i="26"/>
  <c r="F115" i="26"/>
  <c r="E109" i="26"/>
  <c r="F109" i="26"/>
  <c r="E52" i="26"/>
  <c r="F52" i="26"/>
  <c r="I52" i="26"/>
  <c r="E17" i="26"/>
  <c r="F17" i="26"/>
  <c r="E44" i="26"/>
  <c r="F44" i="26"/>
  <c r="I44" i="26"/>
  <c r="E113" i="26"/>
  <c r="E16" i="26"/>
  <c r="F16" i="26"/>
  <c r="E76" i="26"/>
  <c r="F76" i="26"/>
  <c r="E108" i="26"/>
  <c r="F108" i="26"/>
  <c r="E43" i="26"/>
  <c r="F43" i="26"/>
  <c r="I43" i="26"/>
  <c r="E12" i="26"/>
  <c r="F12" i="26"/>
  <c r="E19" i="26"/>
  <c r="F19" i="26"/>
  <c r="E18" i="26"/>
  <c r="F18" i="26"/>
  <c r="E107" i="26"/>
  <c r="E49" i="26"/>
  <c r="F49" i="26"/>
  <c r="I49" i="26"/>
  <c r="E79" i="26"/>
  <c r="F79" i="26"/>
  <c r="E74" i="26"/>
  <c r="F74" i="26"/>
  <c r="E11" i="26"/>
  <c r="F11" i="26"/>
  <c r="E78" i="26"/>
  <c r="F78" i="26"/>
  <c r="E110" i="26"/>
  <c r="F110" i="26"/>
  <c r="E84" i="26"/>
  <c r="F84" i="26"/>
  <c r="J42" i="26"/>
  <c r="J44" i="26"/>
  <c r="J45" i="26"/>
  <c r="J46" i="26"/>
  <c r="J47" i="26"/>
  <c r="J48" i="26"/>
  <c r="J49" i="26"/>
  <c r="J50" i="26"/>
  <c r="J51" i="26"/>
  <c r="J52" i="26"/>
  <c r="J53" i="26"/>
  <c r="J61" i="26"/>
  <c r="J43" i="26"/>
  <c r="I54" i="26"/>
  <c r="J60" i="26"/>
  <c r="J64" i="26"/>
  <c r="F107" i="26"/>
  <c r="D133" i="1"/>
  <c r="E25" i="16"/>
  <c r="E28" i="16"/>
  <c r="E29" i="16"/>
  <c r="G17" i="7"/>
  <c r="J41" i="21"/>
  <c r="P33" i="7"/>
  <c r="M24" i="6"/>
  <c r="D137" i="1"/>
  <c r="K66" i="2"/>
  <c r="P34" i="7"/>
  <c r="Q33" i="7"/>
  <c r="Q34" i="7"/>
  <c r="P35" i="7"/>
  <c r="Q35" i="7"/>
  <c r="P36" i="7"/>
  <c r="P37" i="7"/>
  <c r="Q36" i="7"/>
  <c r="Q37" i="7"/>
  <c r="P38" i="7"/>
  <c r="Q38" i="7"/>
  <c r="P39" i="7"/>
  <c r="Q39" i="7"/>
  <c r="P40" i="7"/>
  <c r="P41" i="7"/>
  <c r="Q40" i="7"/>
  <c r="P42" i="7"/>
  <c r="Q41" i="7"/>
  <c r="Q42" i="7"/>
  <c r="P43" i="7"/>
  <c r="Q43" i="7"/>
  <c r="P44" i="7"/>
  <c r="P45" i="7"/>
  <c r="Q44" i="7"/>
  <c r="Q45" i="7"/>
  <c r="P46" i="7"/>
  <c r="Q46" i="7"/>
  <c r="P47" i="7"/>
  <c r="P48" i="7"/>
  <c r="Q47" i="7"/>
  <c r="Q48" i="7"/>
  <c r="P49" i="7"/>
  <c r="Q49" i="7"/>
  <c r="P50" i="7"/>
  <c r="P51" i="7"/>
  <c r="Q51" i="7"/>
  <c r="Q50" i="7"/>
  <c r="I104" i="26"/>
  <c r="H105" i="26"/>
  <c r="J119" i="26"/>
  <c r="M45" i="6"/>
  <c r="D162" i="1"/>
  <c r="E26" i="16"/>
  <c r="E30" i="16"/>
  <c r="H106" i="26"/>
  <c r="I105" i="26"/>
  <c r="J104" i="26"/>
  <c r="I75" i="26"/>
  <c r="I80" i="26"/>
  <c r="I79" i="26"/>
  <c r="J105" i="26"/>
  <c r="H107" i="26"/>
  <c r="H108" i="26"/>
  <c r="I106" i="26"/>
  <c r="I107" i="26"/>
  <c r="I23" i="1"/>
  <c r="D152" i="1"/>
  <c r="H24" i="5"/>
  <c r="J107" i="26"/>
  <c r="I84" i="26"/>
  <c r="I78" i="26"/>
  <c r="I83" i="26"/>
  <c r="I77" i="26"/>
  <c r="I82" i="26"/>
  <c r="I76" i="26"/>
  <c r="I74" i="26"/>
  <c r="I81" i="26"/>
  <c r="J106" i="26"/>
  <c r="D166" i="1"/>
  <c r="J24" i="5"/>
  <c r="D74" i="1"/>
  <c r="I74" i="1"/>
  <c r="C24" i="5"/>
  <c r="H67" i="2"/>
  <c r="C45" i="6"/>
  <c r="D138" i="1"/>
  <c r="I138" i="1"/>
  <c r="K67" i="2"/>
  <c r="I108" i="26"/>
  <c r="H109" i="26"/>
  <c r="F24" i="6"/>
  <c r="D122" i="1"/>
  <c r="I122" i="1"/>
  <c r="D212" i="1"/>
  <c r="H110" i="26"/>
  <c r="I109" i="26"/>
  <c r="J109" i="26"/>
  <c r="D103" i="1"/>
  <c r="J108" i="26"/>
  <c r="I85" i="6"/>
  <c r="F88" i="6"/>
  <c r="D210" i="1"/>
  <c r="E67" i="2"/>
  <c r="D64" i="1"/>
  <c r="I186" i="1"/>
  <c r="E66" i="2"/>
  <c r="H66" i="2"/>
  <c r="H12" i="26"/>
  <c r="I11" i="26"/>
  <c r="I73" i="26"/>
  <c r="H85" i="26"/>
  <c r="I110" i="26"/>
  <c r="J110" i="26"/>
  <c r="H111" i="26"/>
  <c r="H13" i="26"/>
  <c r="I12" i="26"/>
  <c r="D213" i="1"/>
  <c r="G87" i="6"/>
  <c r="G85" i="6"/>
  <c r="G86" i="6"/>
  <c r="G210" i="1"/>
  <c r="H14" i="26"/>
  <c r="I13" i="26"/>
  <c r="H112" i="26"/>
  <c r="I111" i="26"/>
  <c r="K86" i="6"/>
  <c r="I211" i="1"/>
  <c r="E211" i="1"/>
  <c r="E210" i="1"/>
  <c r="K85" i="6"/>
  <c r="K87" i="6"/>
  <c r="K88" i="6" s="1"/>
  <c r="I213" i="1" s="1"/>
  <c r="D156" i="1" s="1"/>
  <c r="E212" i="1"/>
  <c r="H113" i="26"/>
  <c r="I112" i="26"/>
  <c r="J111" i="26"/>
  <c r="I210" i="1"/>
  <c r="H15" i="26"/>
  <c r="I14" i="26"/>
  <c r="H16" i="26"/>
  <c r="I15" i="26"/>
  <c r="J112" i="26"/>
  <c r="I113" i="26"/>
  <c r="J113" i="26"/>
  <c r="H114" i="26"/>
  <c r="I114" i="26"/>
  <c r="J114" i="26"/>
  <c r="H115" i="26"/>
  <c r="I16" i="26"/>
  <c r="H17" i="26"/>
  <c r="I17" i="26"/>
  <c r="I115" i="26"/>
  <c r="H116" i="26"/>
  <c r="J115" i="26"/>
  <c r="I116" i="26"/>
  <c r="J123" i="26"/>
  <c r="J122" i="26"/>
  <c r="J124" i="26"/>
  <c r="J126" i="26"/>
  <c r="G44" i="5"/>
  <c r="D89" i="1"/>
  <c r="E24" i="5"/>
  <c r="D93" i="1"/>
  <c r="H23" i="26"/>
  <c r="I23" i="26"/>
  <c r="D141" i="1"/>
  <c r="I85" i="26"/>
  <c r="D134" i="1"/>
  <c r="D101" i="1"/>
  <c r="D104" i="1"/>
  <c r="I66" i="1"/>
  <c r="I82" i="1"/>
  <c r="D82" i="1"/>
  <c r="I189" i="1"/>
  <c r="I191" i="1"/>
  <c r="I93" i="1"/>
  <c r="D68" i="1"/>
  <c r="D80" i="1"/>
  <c r="E196" i="1"/>
  <c r="G196" i="1"/>
  <c r="G199" i="1"/>
  <c r="G119" i="1"/>
  <c r="G64" i="1"/>
  <c r="G14" i="1"/>
  <c r="D202" i="1"/>
  <c r="D205" i="1"/>
  <c r="G203" i="1"/>
  <c r="K203" i="1"/>
  <c r="G67" i="1"/>
  <c r="D84" i="1"/>
  <c r="G132" i="1"/>
  <c r="I132" i="1"/>
  <c r="G102" i="1"/>
  <c r="I102" i="1"/>
  <c r="G120" i="1"/>
  <c r="G126" i="1"/>
  <c r="I126" i="1"/>
  <c r="I119" i="1"/>
  <c r="I67" i="1"/>
  <c r="G75" i="1"/>
  <c r="I14" i="1"/>
  <c r="G15" i="1"/>
  <c r="I64" i="1"/>
  <c r="G72" i="1"/>
  <c r="I15" i="1"/>
  <c r="G17" i="1"/>
  <c r="G16" i="1"/>
  <c r="I16" i="1"/>
  <c r="I75" i="1"/>
  <c r="I83" i="1"/>
  <c r="G128" i="1"/>
  <c r="G121" i="1"/>
  <c r="I121" i="1"/>
  <c r="I120" i="1"/>
  <c r="I80" i="1"/>
  <c r="I18" i="2"/>
  <c r="I68" i="1"/>
  <c r="G68" i="1"/>
  <c r="G98" i="1"/>
  <c r="I72" i="1"/>
  <c r="I84" i="1"/>
  <c r="G84" i="1"/>
  <c r="I19" i="2"/>
  <c r="G139" i="1"/>
  <c r="I139" i="1"/>
  <c r="I26" i="2"/>
  <c r="I27" i="2"/>
  <c r="L27" i="2"/>
  <c r="I128" i="1"/>
  <c r="I134" i="1"/>
  <c r="G148" i="1"/>
  <c r="G103" i="1"/>
  <c r="I103" i="1"/>
  <c r="I76" i="1"/>
  <c r="I98" i="1"/>
  <c r="G137" i="1"/>
  <c r="I137" i="1"/>
  <c r="I141" i="1"/>
  <c r="G18" i="1"/>
  <c r="I18" i="1"/>
  <c r="I17" i="1"/>
  <c r="I22" i="2"/>
  <c r="I23" i="2"/>
  <c r="L23" i="2"/>
  <c r="I101" i="1"/>
  <c r="I104" i="1"/>
  <c r="I148" i="1"/>
  <c r="G151" i="1"/>
  <c r="I151" i="1"/>
  <c r="G150" i="1"/>
  <c r="I150" i="1"/>
  <c r="G88" i="1"/>
  <c r="G164" i="1"/>
  <c r="H28" i="16"/>
  <c r="I19" i="1"/>
  <c r="I33" i="2"/>
  <c r="L36" i="2"/>
  <c r="F80" i="2" s="1"/>
  <c r="G80" i="2" s="1"/>
  <c r="J28" i="16"/>
  <c r="H29" i="16"/>
  <c r="G165" i="1"/>
  <c r="I164" i="1"/>
  <c r="G89" i="1"/>
  <c r="I152" i="1"/>
  <c r="I30" i="2"/>
  <c r="I31" i="2"/>
  <c r="L31" i="2"/>
  <c r="G90" i="1"/>
  <c r="G91" i="1"/>
  <c r="I91" i="1"/>
  <c r="I89" i="1"/>
  <c r="F73" i="2"/>
  <c r="G73" i="2"/>
  <c r="F79" i="2"/>
  <c r="G79" i="2"/>
  <c r="F70" i="2"/>
  <c r="G70" i="2"/>
  <c r="I165" i="1"/>
  <c r="G166" i="1"/>
  <c r="I166" i="1"/>
  <c r="J29" i="16"/>
  <c r="H30" i="16"/>
  <c r="J30" i="16"/>
  <c r="I212" i="1" l="1"/>
  <c r="E27" i="21"/>
  <c r="F27" i="21" s="1"/>
  <c r="H27" i="21" s="1"/>
  <c r="J27" i="21" s="1"/>
  <c r="E22" i="21"/>
  <c r="F22" i="21" s="1"/>
  <c r="H22" i="21" s="1"/>
  <c r="J22" i="21" s="1"/>
  <c r="K22" i="21" s="1"/>
  <c r="E20" i="21"/>
  <c r="F20" i="21" s="1"/>
  <c r="E19" i="21"/>
  <c r="F19" i="21" s="1"/>
  <c r="E30" i="21"/>
  <c r="F30" i="21" s="1"/>
  <c r="H30" i="21" s="1"/>
  <c r="J30" i="21" s="1"/>
  <c r="K30" i="21" s="1"/>
  <c r="E33" i="21"/>
  <c r="F33" i="21" s="1"/>
  <c r="H33" i="21" s="1"/>
  <c r="J33" i="21" s="1"/>
  <c r="E37" i="21"/>
  <c r="F37" i="21" s="1"/>
  <c r="H37" i="21" s="1"/>
  <c r="J37" i="21" s="1"/>
  <c r="K37" i="21" s="1"/>
  <c r="E18" i="21"/>
  <c r="F18" i="21" s="1"/>
  <c r="E36" i="21"/>
  <c r="F36" i="21" s="1"/>
  <c r="H36" i="21" s="1"/>
  <c r="J36" i="21" s="1"/>
  <c r="K36" i="21" s="1"/>
  <c r="E23" i="21"/>
  <c r="F23" i="21" s="1"/>
  <c r="H23" i="21" s="1"/>
  <c r="J23" i="21" s="1"/>
  <c r="K23" i="21" s="1"/>
  <c r="J35" i="21"/>
  <c r="K35" i="21" s="1"/>
  <c r="E31" i="21"/>
  <c r="F31" i="21" s="1"/>
  <c r="H31" i="21" s="1"/>
  <c r="J31" i="21" s="1"/>
  <c r="K31" i="21" s="1"/>
  <c r="E32" i="21"/>
  <c r="F32" i="21" s="1"/>
  <c r="H32" i="21" s="1"/>
  <c r="E21" i="21"/>
  <c r="F21" i="21" s="1"/>
  <c r="E26" i="21"/>
  <c r="F26" i="21" s="1"/>
  <c r="H26" i="21" s="1"/>
  <c r="J26" i="21" s="1"/>
  <c r="E25" i="21"/>
  <c r="F25" i="21" s="1"/>
  <c r="H25" i="21" s="1"/>
  <c r="J25" i="21" s="1"/>
  <c r="E34" i="21"/>
  <c r="F34" i="21" s="1"/>
  <c r="H34" i="21" s="1"/>
  <c r="J34" i="21" s="1"/>
  <c r="K34" i="21" s="1"/>
  <c r="E29" i="21"/>
  <c r="F29" i="21" s="1"/>
  <c r="H29" i="21" s="1"/>
  <c r="E24" i="21"/>
  <c r="F24" i="21" s="1"/>
  <c r="H24" i="21" s="1"/>
  <c r="J24" i="21" s="1"/>
  <c r="K24" i="21" s="1"/>
  <c r="E28" i="21"/>
  <c r="F28" i="21" s="1"/>
  <c r="H28" i="21" s="1"/>
  <c r="J28" i="21" s="1"/>
  <c r="K28" i="21" s="1"/>
  <c r="K27" i="21"/>
  <c r="F71" i="2"/>
  <c r="G71" i="2" s="1"/>
  <c r="F77" i="2"/>
  <c r="G77" i="2" s="1"/>
  <c r="F82" i="2"/>
  <c r="G82" i="2" s="1"/>
  <c r="F72" i="2"/>
  <c r="G72" i="2" s="1"/>
  <c r="F67" i="2"/>
  <c r="G67" i="2" s="1"/>
  <c r="F78" i="2"/>
  <c r="G78" i="2" s="1"/>
  <c r="F83" i="2"/>
  <c r="G83" i="2" s="1"/>
  <c r="F81" i="2"/>
  <c r="G81" i="2" s="1"/>
  <c r="F84" i="2"/>
  <c r="G84" i="2" s="1"/>
  <c r="F75" i="2"/>
  <c r="G75" i="2" s="1"/>
  <c r="F68" i="2"/>
  <c r="G68" i="2" s="1"/>
  <c r="F76" i="2"/>
  <c r="G76" i="2" s="1"/>
  <c r="F69" i="2"/>
  <c r="G69" i="2" s="1"/>
  <c r="F66" i="2"/>
  <c r="G66" i="2" s="1"/>
  <c r="F74" i="2"/>
  <c r="G74" i="2" s="1"/>
  <c r="J92" i="26"/>
  <c r="J91" i="26" s="1"/>
  <c r="J93" i="26" s="1"/>
  <c r="J95" i="26" s="1"/>
  <c r="F44" i="5" s="1"/>
  <c r="D88" i="1" s="1"/>
  <c r="I88" i="1" s="1"/>
  <c r="J31" i="26"/>
  <c r="J33" i="26" s="1"/>
  <c r="H44" i="5" s="1"/>
  <c r="D90" i="1" s="1"/>
  <c r="I90" i="1" s="1"/>
  <c r="K33" i="21" l="1"/>
  <c r="J29" i="21"/>
  <c r="K29" i="21" s="1"/>
  <c r="F39" i="21"/>
  <c r="H21" i="21"/>
  <c r="J21" i="21" s="1"/>
  <c r="K21" i="21" s="1"/>
  <c r="K25" i="21"/>
  <c r="K26" i="21"/>
  <c r="J32" i="21"/>
  <c r="K32" i="21" s="1"/>
  <c r="E39" i="21"/>
  <c r="I96" i="1"/>
  <c r="I106" i="1" s="1"/>
  <c r="I170" i="1" s="1"/>
  <c r="D96" i="1"/>
  <c r="D106" i="1" s="1"/>
  <c r="D170" i="1" s="1"/>
  <c r="D163" i="1" s="1"/>
  <c r="D167" i="1" s="1"/>
  <c r="D172" i="1" s="1"/>
  <c r="K7" i="16" l="1"/>
  <c r="K39" i="16" s="1"/>
  <c r="K35" i="16"/>
  <c r="I163" i="1"/>
  <c r="I167" i="1" s="1"/>
  <c r="I43" i="2"/>
  <c r="I44" i="2" s="1"/>
  <c r="K16" i="16" l="1"/>
  <c r="J27" i="16" s="1"/>
  <c r="J31" i="16" s="1"/>
  <c r="K31" i="16" s="1"/>
  <c r="K33" i="16" s="1"/>
  <c r="E27" i="16" s="1"/>
  <c r="E31" i="16" s="1"/>
  <c r="L44" i="2"/>
  <c r="I39" i="2"/>
  <c r="I40" i="2" s="1"/>
  <c r="L40" i="2" s="1"/>
  <c r="K36" i="16"/>
  <c r="K37" i="16" s="1"/>
  <c r="I172" i="1"/>
  <c r="K38" i="16" l="1"/>
  <c r="K40" i="16" s="1"/>
  <c r="N72" i="2" s="1"/>
  <c r="L46" i="2"/>
  <c r="I79" i="2" s="1"/>
  <c r="J79" i="2" s="1"/>
  <c r="L79" i="2" s="1"/>
  <c r="I46" i="2"/>
  <c r="I11" i="1"/>
  <c r="I21" i="1" s="1"/>
  <c r="N82" i="2" l="1"/>
  <c r="N74" i="2"/>
  <c r="N78" i="2"/>
  <c r="N84" i="2"/>
  <c r="N75" i="2"/>
  <c r="N69" i="2"/>
  <c r="N81" i="2"/>
  <c r="N70" i="2"/>
  <c r="N83" i="2"/>
  <c r="N66" i="2"/>
  <c r="N77" i="2"/>
  <c r="N68" i="2"/>
  <c r="N67" i="2"/>
  <c r="N71" i="2"/>
  <c r="N76" i="2"/>
  <c r="N73" i="2"/>
  <c r="N80" i="2"/>
  <c r="N79" i="2"/>
  <c r="O79" i="2" s="1"/>
  <c r="I78" i="2"/>
  <c r="J78" i="2" s="1"/>
  <c r="L78" i="2" s="1"/>
  <c r="S78" i="2" s="1"/>
  <c r="I82" i="2"/>
  <c r="J82" i="2" s="1"/>
  <c r="L82" i="2" s="1"/>
  <c r="S82" i="2" s="1"/>
  <c r="I74" i="2"/>
  <c r="J74" i="2" s="1"/>
  <c r="L74" i="2" s="1"/>
  <c r="S74" i="2" s="1"/>
  <c r="I70" i="2"/>
  <c r="J70" i="2" s="1"/>
  <c r="L70" i="2" s="1"/>
  <c r="Q70" i="2" s="1"/>
  <c r="S70" i="2" s="1"/>
  <c r="I76" i="2"/>
  <c r="J76" i="2" s="1"/>
  <c r="L76" i="2" s="1"/>
  <c r="I68" i="2"/>
  <c r="J68" i="2" s="1"/>
  <c r="L68" i="2" s="1"/>
  <c r="I84" i="2"/>
  <c r="J84" i="2" s="1"/>
  <c r="L84" i="2" s="1"/>
  <c r="S84" i="2" s="1"/>
  <c r="I81" i="2"/>
  <c r="J81" i="2" s="1"/>
  <c r="L81" i="2" s="1"/>
  <c r="S81" i="2" s="1"/>
  <c r="I75" i="2"/>
  <c r="J75" i="2" s="1"/>
  <c r="L75" i="2" s="1"/>
  <c r="I83" i="2"/>
  <c r="J83" i="2" s="1"/>
  <c r="L83" i="2" s="1"/>
  <c r="I66" i="2"/>
  <c r="J66" i="2" s="1"/>
  <c r="L66" i="2" s="1"/>
  <c r="I77" i="2"/>
  <c r="J77" i="2" s="1"/>
  <c r="L77" i="2" s="1"/>
  <c r="S77" i="2" s="1"/>
  <c r="I73" i="2"/>
  <c r="J73" i="2" s="1"/>
  <c r="L73" i="2" s="1"/>
  <c r="S73" i="2" s="1"/>
  <c r="I67" i="2"/>
  <c r="J67" i="2" s="1"/>
  <c r="L67" i="2" s="1"/>
  <c r="I71" i="2"/>
  <c r="J71" i="2" s="1"/>
  <c r="L71" i="2" s="1"/>
  <c r="I72" i="2"/>
  <c r="J72" i="2" s="1"/>
  <c r="L72" i="2" s="1"/>
  <c r="S72" i="2" s="1"/>
  <c r="I69" i="2"/>
  <c r="J69" i="2" s="1"/>
  <c r="L69" i="2" s="1"/>
  <c r="I80" i="2"/>
  <c r="J80" i="2" s="1"/>
  <c r="L80" i="2" s="1"/>
  <c r="S80" i="2" s="1"/>
  <c r="S79" i="2"/>
  <c r="I25" i="1"/>
  <c r="Q79" i="2" l="1"/>
  <c r="Q78" i="2"/>
  <c r="Q82" i="2"/>
  <c r="O82" i="2"/>
  <c r="Q71" i="2"/>
  <c r="O78" i="2"/>
  <c r="Q75" i="2"/>
  <c r="O66" i="2"/>
  <c r="O83" i="2"/>
  <c r="O67" i="2"/>
  <c r="O68" i="2"/>
  <c r="O69" i="2"/>
  <c r="O76" i="2"/>
  <c r="O70" i="2"/>
  <c r="O81" i="2"/>
  <c r="O80" i="2"/>
  <c r="O74" i="2"/>
  <c r="Q74" i="2"/>
  <c r="Q84" i="2"/>
  <c r="O84" i="2"/>
  <c r="Q68" i="2"/>
  <c r="S68" i="2" s="1"/>
  <c r="G20" i="21" s="1"/>
  <c r="H20" i="21" s="1"/>
  <c r="Q76" i="2"/>
  <c r="S76" i="2"/>
  <c r="Q67" i="2"/>
  <c r="S67" i="2" s="1"/>
  <c r="G19" i="21" s="1"/>
  <c r="H19" i="21" s="1"/>
  <c r="J19" i="21" s="1"/>
  <c r="K19" i="21" s="1"/>
  <c r="O73" i="2"/>
  <c r="Q66" i="2"/>
  <c r="S66" i="2" s="1"/>
  <c r="G18" i="21" s="1"/>
  <c r="O75" i="2"/>
  <c r="Q81" i="2"/>
  <c r="S75" i="2"/>
  <c r="O71" i="2"/>
  <c r="Q77" i="2"/>
  <c r="Q73" i="2"/>
  <c r="O77" i="2"/>
  <c r="Q80" i="2"/>
  <c r="S71" i="2"/>
  <c r="Q83" i="2"/>
  <c r="S83" i="2"/>
  <c r="Q69" i="2"/>
  <c r="S69" i="2" s="1"/>
  <c r="Q72" i="2"/>
  <c r="O72" i="2"/>
  <c r="G39" i="21" l="1"/>
  <c r="H18" i="21"/>
  <c r="J18" i="21" s="1"/>
  <c r="J20" i="21"/>
  <c r="K20" i="21" s="1"/>
  <c r="S86" i="2"/>
  <c r="H39" i="21" l="1"/>
  <c r="J39" i="21"/>
  <c r="J42" i="21" s="1"/>
  <c r="K18" i="21"/>
  <c r="K39" i="21" s="1"/>
</calcChain>
</file>

<file path=xl/sharedStrings.xml><?xml version="1.0" encoding="utf-8"?>
<sst xmlns="http://schemas.openxmlformats.org/spreadsheetml/2006/main" count="1472" uniqueCount="883">
  <si>
    <t>Bundled Sales for Resale  included on page 4 of Attachment H</t>
  </si>
  <si>
    <t xml:space="preserve">b. Bundled Sales for Resale </t>
  </si>
  <si>
    <t>Total PBOP expenses (Note A)</t>
  </si>
  <si>
    <t>Attach H, p 3, line 14 col 5</t>
  </si>
  <si>
    <t>Attach H, p 3, lines 17 &amp; 18, col 5 (Note H)</t>
  </si>
  <si>
    <t>Attach H, p 1, line 7 col 5</t>
  </si>
  <si>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</si>
  <si>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</si>
  <si>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</si>
  <si>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</si>
  <si>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</si>
  <si>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</si>
  <si>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</si>
  <si>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</si>
  <si>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</si>
  <si>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</si>
  <si>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</si>
  <si>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</si>
  <si>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</si>
  <si>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</si>
  <si>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</si>
  <si>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</si>
  <si>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NET REVENUE REQUIREMENT</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</si>
  <si>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</si>
  <si>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</si>
  <si>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</si>
  <si>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</si>
  <si>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</si>
  <si>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</si>
  <si>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</si>
  <si>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</si>
  <si>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</si>
  <si>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</si>
  <si>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</si>
  <si>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</si>
  <si>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</si>
  <si>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</si>
  <si>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</si>
  <si>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</si>
  <si>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</si>
  <si>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</si>
  <si>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</si>
  <si>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</si>
  <si>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</si>
  <si>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</si>
  <si>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</si>
  <si>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</si>
  <si>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</si>
  <si>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</si>
  <si>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</si>
  <si>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</si>
  <si>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</si>
  <si>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</si>
  <si>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</si>
  <si>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</si>
  <si>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</si>
  <si>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</si>
  <si>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</si>
  <si>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</si>
  <si>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</si>
  <si>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</si>
  <si>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</si>
  <si>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</si>
  <si>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</si>
  <si>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</si>
  <si>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</si>
  <si>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</si>
  <si>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</si>
  <si>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</si>
  <si>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</si>
  <si>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General Note:  References to pages in this formulary rate are indicated as:  (page#, line#, col.#)</t>
  </si>
  <si>
    <t>Note</t>
  </si>
  <si>
    <t>Letter</t>
  </si>
  <si>
    <t>A</t>
  </si>
  <si>
    <t>B</t>
  </si>
  <si>
    <t>C</t>
  </si>
  <si>
    <t>D</t>
  </si>
  <si>
    <t>E</t>
  </si>
  <si>
    <t>F</t>
  </si>
  <si>
    <t>G</t>
  </si>
  <si>
    <t>Identified in Form 1 as being only transmission related.</t>
  </si>
  <si>
    <t>H</t>
  </si>
  <si>
    <t>I</t>
  </si>
  <si>
    <t>J</t>
  </si>
  <si>
    <t xml:space="preserve">         Inputs Required:</t>
  </si>
  <si>
    <t>FIT =</t>
  </si>
  <si>
    <t>SIT=</t>
  </si>
  <si>
    <t>p =</t>
  </si>
  <si>
    <t>Enter dollar amounts</t>
  </si>
  <si>
    <t>Rate Formula Template</t>
  </si>
  <si>
    <t>May</t>
  </si>
  <si>
    <t>April</t>
  </si>
  <si>
    <t>Year</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</si>
  <si>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</si>
  <si>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</si>
  <si>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</si>
  <si>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</si>
  <si>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</si>
  <si>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</si>
  <si>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</si>
  <si>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</si>
  <si>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</si>
  <si>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</si>
  <si>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</si>
  <si>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</si>
  <si>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</si>
  <si>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</si>
  <si>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</si>
  <si>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</si>
  <si>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</si>
  <si>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</si>
  <si>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</si>
  <si>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</si>
  <si>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</si>
  <si>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</si>
  <si>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</si>
  <si>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</si>
  <si>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 xml:space="preserve">   Amortization of Regulatory Asset</t>
  </si>
  <si>
    <t>Utilizing FERC Form 1 Data</t>
  </si>
  <si>
    <t>True-up Adjustment with Interest</t>
  </si>
  <si>
    <t>K</t>
  </si>
  <si>
    <t xml:space="preserve">  Unamortized Regulatory Asset </t>
  </si>
  <si>
    <t xml:space="preserve">  Unamortized Abandoned Plant  </t>
  </si>
  <si>
    <t>*</t>
  </si>
  <si>
    <t>page 1 of 5</t>
  </si>
  <si>
    <t xml:space="preserve">  Account No. 454</t>
  </si>
  <si>
    <t xml:space="preserve">  Account No. 456.1</t>
  </si>
  <si>
    <t xml:space="preserve">  Revenues from service provided by the ISO at a discount</t>
  </si>
  <si>
    <t>(Note C)</t>
  </si>
  <si>
    <t>(Note D)</t>
  </si>
  <si>
    <t>page 2 of 5</t>
  </si>
  <si>
    <t>356.1</t>
  </si>
  <si>
    <t>CE</t>
  </si>
  <si>
    <t>zero</t>
  </si>
  <si>
    <t xml:space="preserve">  CWC </t>
  </si>
  <si>
    <t>page 3 of 5</t>
  </si>
  <si>
    <t xml:space="preserve">     Less FERC Annual Fees</t>
  </si>
  <si>
    <t>Permanent Differences Tax Adjustment</t>
  </si>
  <si>
    <t>page 4 of 5</t>
  </si>
  <si>
    <t>WAGES &amp; SALARY ALLOCATOR  (W&amp;S)</t>
  </si>
  <si>
    <t>% Electric</t>
  </si>
  <si>
    <t>200.3.c</t>
  </si>
  <si>
    <t xml:space="preserve">  Preferred Stock  (112.3.c)</t>
  </si>
  <si>
    <t>REVENUE CREDITS</t>
  </si>
  <si>
    <t xml:space="preserve">  Total of (a)-(b)</t>
  </si>
  <si>
    <t>page 5 of 5</t>
  </si>
  <si>
    <t>References to data from FERC Form 1 are indicated as:  #.y.x  (page, line, column)</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</si>
  <si>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t>
  </si>
  <si>
    <t>(State Income Tax Rate or Composite SIT)</t>
  </si>
  <si>
    <t>(percent of federal income tax deductible for state purposes)</t>
  </si>
  <si>
    <t>M</t>
  </si>
  <si>
    <t>Removes transmission plant determined by Commission order to be state-jurisdictional according to the seven-factor test (until Form 1 balances are adjusted to reflect application of seven-factor test).</t>
  </si>
  <si>
    <t xml:space="preserve">Removes dollar amount of transmission plant to be included in the development of OATT ancillary services rates and generation step-up facilities, which are deemed included in OATT ancillary services.  For these purposes, generation step-up facilities are those facilities at a generator substation on which there is no through-flow when the generator is shut down.  </t>
  </si>
  <si>
    <t>O</t>
  </si>
  <si>
    <t>P</t>
  </si>
  <si>
    <t>Q</t>
  </si>
  <si>
    <t>R</t>
  </si>
  <si>
    <t>Includes income related only to transmission facilities, such as pole attachments, rentals and special use.</t>
  </si>
  <si>
    <t>S</t>
  </si>
  <si>
    <t>T</t>
  </si>
  <si>
    <t>Gross Transmission Plant - Total</t>
  </si>
  <si>
    <t>Net Transmission Plant - Total</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</si>
  <si>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</si>
  <si>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</si>
  <si>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</si>
  <si>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</si>
  <si>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</si>
  <si>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</si>
  <si>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</si>
  <si>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</si>
  <si>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</si>
  <si>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</si>
  <si>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</si>
  <si>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</si>
  <si>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</si>
  <si>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</si>
  <si>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</si>
  <si>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</si>
  <si>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</si>
  <si>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</si>
  <si>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</si>
  <si>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</si>
  <si>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</si>
  <si>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</si>
  <si>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</si>
  <si>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</si>
  <si>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</si>
  <si>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</si>
  <si>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</si>
  <si>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</si>
  <si>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</si>
  <si>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</si>
  <si>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Annual Return Charge</t>
  </si>
  <si>
    <t>Annual Revenue Requirement</t>
  </si>
  <si>
    <t>True-Up Adjustment</t>
  </si>
  <si>
    <t>(Col. 3 * Col. 4)</t>
  </si>
  <si>
    <t>(Col. 6 * Col. 7)</t>
  </si>
  <si>
    <t>(Sum Col. 5, 8 &amp; 9)</t>
  </si>
  <si>
    <t>(Note F)</t>
  </si>
  <si>
    <t>2</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</si>
  <si>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</si>
  <si>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</si>
  <si>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</si>
  <si>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</si>
  <si>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</si>
  <si>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</si>
  <si>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</si>
  <si>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</si>
  <si>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 xml:space="preserve">Unamortized Abandoned Plant  </t>
  </si>
  <si>
    <t>EPRI &amp; Reg. Comm. Exp. &amp; Non-safety  Ad.</t>
  </si>
  <si>
    <t>Transmission Related Reg. Comm. Exp.</t>
  </si>
  <si>
    <t>General &amp; Intangible</t>
  </si>
  <si>
    <t>Excess Deferred Income Taxes</t>
  </si>
  <si>
    <t>Amortized Investment Tax Credit (266.8f)</t>
  </si>
  <si>
    <t>15</t>
  </si>
  <si>
    <t>16</t>
  </si>
  <si>
    <t>(line 9 divided by line 1 col 3)</t>
  </si>
  <si>
    <t>Sum of line 4, 6, 8, and 10</t>
  </si>
  <si>
    <t>Sum of line 13 and 15</t>
  </si>
  <si>
    <t>Project Depreciation/Amortization Expense</t>
  </si>
  <si>
    <t>Incentive Return</t>
  </si>
  <si>
    <t>Incentive Return in basis Points</t>
  </si>
  <si>
    <t>Less Revenue Credits</t>
  </si>
  <si>
    <t xml:space="preserve">  Account No. 457.1 Scheduling</t>
  </si>
  <si>
    <t>Notes:</t>
  </si>
  <si>
    <t xml:space="preserve">A </t>
  </si>
  <si>
    <t xml:space="preserve">B </t>
  </si>
  <si>
    <t xml:space="preserve">L </t>
  </si>
  <si>
    <t xml:space="preserve">N </t>
  </si>
  <si>
    <t>Total Annual Revenue Requirement</t>
  </si>
  <si>
    <t>Project Revenue Requirement Worksheet</t>
  </si>
  <si>
    <t>Attachment 1</t>
  </si>
  <si>
    <t>Attachment 3</t>
  </si>
  <si>
    <t>Attachment 4</t>
  </si>
  <si>
    <t>Attachment 5</t>
  </si>
  <si>
    <t>Attachment 6</t>
  </si>
  <si>
    <t>Attachment 7</t>
  </si>
  <si>
    <t>ROE will be supported in the original filing and no change in ROE may be made absent a filing with FERC.</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</si>
  <si>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</si>
  <si>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</si>
  <si>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</si>
  <si>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</si>
  <si>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</si>
  <si>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</si>
  <si>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</si>
  <si>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</si>
  <si>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</si>
  <si>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</si>
  <si>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</si>
  <si>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</si>
  <si>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</si>
  <si>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</si>
  <si>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</si>
  <si>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</si>
  <si>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</si>
  <si>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</si>
  <si>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</si>
  <si>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</si>
  <si>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6a</t>
  </si>
  <si>
    <t xml:space="preserve">     Less PBOP Expense in Year</t>
  </si>
  <si>
    <t>7a</t>
  </si>
  <si>
    <t xml:space="preserve">     Plus PBOP Expense Allowed Amount</t>
  </si>
  <si>
    <t>(Note N)</t>
  </si>
  <si>
    <t>U</t>
  </si>
  <si>
    <t xml:space="preserve">ACCOUNT 454 (RENT FROM ELECTRIC PROPERTY) </t>
  </si>
  <si>
    <t>ACCOUNT 456.1 (OTHER ELECTRIC REVENUES)</t>
  </si>
  <si>
    <t>(page 3, line 47)</t>
  </si>
  <si>
    <t>GROSS REVENUE REQUIREMENT</t>
  </si>
  <si>
    <t>(Note O)</t>
  </si>
  <si>
    <t>(line 1 minus line 7)</t>
  </si>
  <si>
    <t>(line 8 plus line 9)</t>
  </si>
  <si>
    <t xml:space="preserve">     Plus Transmission Related Reg. Comm. Exp.  </t>
  </si>
  <si>
    <t xml:space="preserve">     Less EPRI &amp; Reg. Comm. Exp. &amp; Non-safety Ad.  </t>
  </si>
  <si>
    <t>(Sum of Lines 16 through 19)</t>
  </si>
  <si>
    <t xml:space="preserve">TOTAL DEPRECIATION </t>
  </si>
  <si>
    <t xml:space="preserve">TAXES OTHER THAN INCOME TAXES </t>
  </si>
  <si>
    <t>(Sum of Lines 23 through 29)</t>
  </si>
  <si>
    <t>TOTAL OTHER TAXES</t>
  </si>
  <si>
    <t>(Sum of Lines 1 through 5)</t>
  </si>
  <si>
    <t>TOTAL GROSS PLANT</t>
  </si>
  <si>
    <t>(Sum of Lines 8 through 12)</t>
  </si>
  <si>
    <t xml:space="preserve">TOTAL ACCUM. DEPRECIATION </t>
  </si>
  <si>
    <t>(Sum of Lines 15 through 19)</t>
  </si>
  <si>
    <t>(Sum of Lines 22 through 29)</t>
  </si>
  <si>
    <t xml:space="preserve">TOTAL ADJUSTMENTS </t>
  </si>
  <si>
    <t>TOTAL NET PLANT</t>
  </si>
  <si>
    <t>(Sum of Lines 2 through 6)</t>
  </si>
  <si>
    <t xml:space="preserve">TOTAL REVENUE CREDITS </t>
  </si>
  <si>
    <t xml:space="preserve">TOTAL WORKING CAPITAL  </t>
  </si>
  <si>
    <t xml:space="preserve">WORKING CAPITAL </t>
  </si>
  <si>
    <t>(Sum of Lines 20, 30, 31 &amp; 36)</t>
  </si>
  <si>
    <t xml:space="preserve">RATE BASE </t>
  </si>
  <si>
    <t>TOTAL O&amp;M</t>
  </si>
  <si>
    <t xml:space="preserve">Total </t>
  </si>
  <si>
    <t>(Note H)</t>
  </si>
  <si>
    <t>(Note I)</t>
  </si>
  <si>
    <t xml:space="preserve">Total Transmission plant  </t>
  </si>
  <si>
    <t xml:space="preserve">Less Transmission plant excluded from ISO rates  </t>
  </si>
  <si>
    <t xml:space="preserve">Less Transmission plant included in OATT Ancillary Services  </t>
  </si>
  <si>
    <t>(Line 1 minus Lines 2 &amp; 3)</t>
  </si>
  <si>
    <t>Transmission plant included in ISO rates</t>
  </si>
  <si>
    <t>(Line 4 divided by Line 1)</t>
  </si>
  <si>
    <t xml:space="preserve">Percentage of Transmission plant included in ISO Rates  </t>
  </si>
  <si>
    <t>(Sum of Lines 13 through 15)</t>
  </si>
  <si>
    <t>(Sum of Lines 7 through 10)</t>
  </si>
  <si>
    <t xml:space="preserve">  Long Term Debt </t>
  </si>
  <si>
    <t>(Line 36 times Line 38)</t>
  </si>
  <si>
    <t>(Line 36 times Line 39)</t>
  </si>
  <si>
    <t>(Line 36 times Line 37)</t>
  </si>
  <si>
    <t>(Sum of Lines 40 through 43)</t>
  </si>
  <si>
    <t>Amortized Investment Tax Credit</t>
  </si>
  <si>
    <t xml:space="preserve">Excess Deferred Income Taxes </t>
  </si>
  <si>
    <t xml:space="preserve">Income Tax Calculation </t>
  </si>
  <si>
    <t xml:space="preserve">ITC adjustment </t>
  </si>
  <si>
    <t xml:space="preserve">Excess Deferred Income Tax Adjustment </t>
  </si>
  <si>
    <t xml:space="preserve">Total Income Taxes </t>
  </si>
  <si>
    <t>(Page 2, Line 37 times Page 4, Line 23)</t>
  </si>
  <si>
    <t xml:space="preserve">WCLTD = Page 4, Line 20 </t>
  </si>
  <si>
    <t>R = Page 4, Line 23</t>
  </si>
  <si>
    <t xml:space="preserve">     FIT &amp; SIT &amp; P</t>
  </si>
  <si>
    <t>(Note G)</t>
  </si>
  <si>
    <t>(Sum of Lines 14, 20, 30, 44 &amp; 46)</t>
  </si>
  <si>
    <t>REV. REQUIREMENT</t>
  </si>
  <si>
    <t>b. Transmission charges associated with Project detailed on the Project Rev Req Schedule Col. 10.</t>
  </si>
  <si>
    <t xml:space="preserve">a. Transmission charges for all transmission transactions </t>
  </si>
  <si>
    <t xml:space="preserve">a. Bundled Non-RQ Sales for Resale </t>
  </si>
  <si>
    <t>FERC Annual Fees</t>
  </si>
  <si>
    <t>Highway &amp; Vehicle Taxes</t>
  </si>
  <si>
    <t>Gross Receipts Taxes</t>
  </si>
  <si>
    <t>Payments in lieu of Taxes</t>
  </si>
  <si>
    <t>Transmission Lease Payments</t>
  </si>
  <si>
    <t>4</t>
  </si>
  <si>
    <t>1</t>
  </si>
  <si>
    <t>3</t>
  </si>
  <si>
    <t>17</t>
  </si>
  <si>
    <t>18</t>
  </si>
  <si>
    <t>19</t>
  </si>
  <si>
    <t>20</t>
  </si>
  <si>
    <t>21</t>
  </si>
  <si>
    <t>22</t>
  </si>
  <si>
    <t>23</t>
  </si>
  <si>
    <t>24</t>
  </si>
  <si>
    <t>25</t>
  </si>
  <si>
    <t>26</t>
  </si>
  <si>
    <t>(j)</t>
  </si>
  <si>
    <t>Account No. 566 (Misc. Trans. Expense)</t>
  </si>
  <si>
    <t>Account No. 565</t>
  </si>
  <si>
    <t>Amortization of Abandoned Plant</t>
  </si>
  <si>
    <t>(k)</t>
  </si>
  <si>
    <t>Attach. 5, Line 13, Col. (e)</t>
  </si>
  <si>
    <t>V</t>
  </si>
  <si>
    <t>(Note 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</si>
  <si>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</si>
  <si>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</si>
  <si>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</si>
  <si>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</si>
  <si>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</si>
  <si>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</si>
  <si>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</si>
  <si>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</si>
  <si>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</si>
  <si>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</si>
  <si>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</si>
  <si>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</si>
  <si>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</si>
  <si>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</si>
  <si>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</si>
  <si>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</si>
  <si>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</si>
  <si>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 xml:space="preserve">  Common </t>
  </si>
  <si>
    <t>Attachment 4, Line 14, Col. (b)</t>
  </si>
  <si>
    <t>Attachment 4, Line 14, Col. (c)</t>
  </si>
  <si>
    <t>207.75.g for end of year, records for other months</t>
  </si>
  <si>
    <t>356.1 for end of year, records for other months</t>
  </si>
  <si>
    <t>219.20-24.c for end of year, records for other months</t>
  </si>
  <si>
    <t>219.26.c for end of year, records for other months</t>
  </si>
  <si>
    <t>Attachment 4, Line 14, Col. (h)</t>
  </si>
  <si>
    <t>Attachment 4, Line 14, Col. (i)</t>
  </si>
  <si>
    <t>Attachment 4, Line 28, Col. (c) (Note S)</t>
  </si>
  <si>
    <t>Attachment 4, Line 14, Col. (e) (Note C)</t>
  </si>
  <si>
    <t>1/8*(Page 3, Line 14 minus Page 3, Line 11)</t>
  </si>
  <si>
    <t>Attachment 4, Line 14, Col. (g)</t>
  </si>
  <si>
    <t>(Note E) Attach. 5, Line 13, Col. (f)</t>
  </si>
  <si>
    <t>(Sum of Lines 1, 4, 7, 7a, 8, 9, 13 less Lines 2, 3, 5, 6, 6a)</t>
  </si>
  <si>
    <t>321.112.b Attach. 5, Line 13, Col. (a)</t>
  </si>
  <si>
    <t xml:space="preserve">321.97.b Attach. 5, Line 13, Col. (b) </t>
  </si>
  <si>
    <t>321.96.b Attach. 5, Line 13, Col. (c)</t>
  </si>
  <si>
    <t>323.197.b Attach. 5, Line 13, Col. (d)</t>
  </si>
  <si>
    <t>(Note S) Attach. 5, Line 26, Col. (b)</t>
  </si>
  <si>
    <t>263.i Attach. 5, Line 26, Col. (c)</t>
  </si>
  <si>
    <t>263.i Attach. 5, Line 26, Col. (d)</t>
  </si>
  <si>
    <t>263.i Attach. 5, Line 26, Co.l (e)</t>
  </si>
  <si>
    <t>263.i Attach. 5, Line 26, Col. (f)</t>
  </si>
  <si>
    <t>263.i Attach. 5, Line 26, Col. (g)</t>
  </si>
  <si>
    <t>(enter negative) Attach. 5, Line 26, Col. (j)</t>
  </si>
  <si>
    <t>266.8f (enter negative) Attach. 5, Line 26, Col. (i)</t>
  </si>
  <si>
    <t>354.21.b</t>
  </si>
  <si>
    <t>354.24,25,26.b</t>
  </si>
  <si>
    <t xml:space="preserve">  Electric </t>
  </si>
  <si>
    <t xml:space="preserve">  Gas</t>
  </si>
  <si>
    <t xml:space="preserve">  Water </t>
  </si>
  <si>
    <t xml:space="preserve">  Total</t>
  </si>
  <si>
    <t>311.x.h</t>
  </si>
  <si>
    <t>Cash Working Capital assigned to transmission is one-eighth of O&amp;M allocated to transmission at page 3, line 14, column 5 minus amortization of Regulatory Asset at page 3, line 11, column 5.  Prepayments are the electric related prepayments booked to Account No. 165 and reported on pages 111, line 57 in the Form 1.</t>
  </si>
  <si>
    <t>(14)</t>
  </si>
  <si>
    <t>(15)</t>
  </si>
  <si>
    <t>Transmission O&amp;M Expenses</t>
  </si>
  <si>
    <t>A&amp;G Expenses</t>
  </si>
  <si>
    <t>Amortization of Regulatory Asset</t>
  </si>
  <si>
    <t>Depreciation Expense - Transmission</t>
  </si>
  <si>
    <t>Depreciation Expense - General &amp; Intangible</t>
  </si>
  <si>
    <t>Payroll Taxes</t>
  </si>
  <si>
    <t>Property Taxes</t>
  </si>
  <si>
    <t>Other Taxes</t>
  </si>
  <si>
    <t xml:space="preserve">  Common Stock</t>
  </si>
  <si>
    <t>Attachment 4, Line 28, Col. (b) (Note T)</t>
  </si>
  <si>
    <t>Calculation of PBOP Expenses</t>
  </si>
  <si>
    <t>Tax Effect of Permanent Differences</t>
  </si>
  <si>
    <t>Attachment 4, Line 14, Col. (f) (Note C)</t>
  </si>
  <si>
    <t>PBOPs</t>
  </si>
  <si>
    <t>(Page 1 line 11)</t>
  </si>
  <si>
    <t>(Page 1 line 16)</t>
  </si>
  <si>
    <t xml:space="preserve">Transmission charges for all transmission transactions </t>
  </si>
  <si>
    <t>Transmission charges associated with Project detailed on the Project Rev Req Schedule Col. 10.</t>
  </si>
  <si>
    <t>29</t>
  </si>
  <si>
    <r>
      <t>310 -</t>
    </r>
    <r>
      <rPr>
        <sz val="10"/>
        <rFont val="Times New Roman"/>
        <family val="1"/>
      </rPr>
      <t>311</t>
    </r>
  </si>
  <si>
    <t>Attach. 5, Line 26, Col. (k) (Note W)</t>
  </si>
  <si>
    <t>W</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</si>
  <si>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</si>
  <si>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</si>
  <si>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</si>
  <si>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For example, if the Commission were to grant a 137 basis point ROE incentive, the increase in return and taxes for a 100 basis point</t>
  </si>
  <si>
    <t>Rate Base times Return</t>
  </si>
  <si>
    <t>Project True-Up</t>
  </si>
  <si>
    <t>Attachment 8</t>
  </si>
  <si>
    <t>Company shall be allowed recovery of costs related to interest rate locks.  Absent a Section 205 filing, Company shall not include in the Formula Rate, the gains, losses, or costs related to other hedges.</t>
  </si>
  <si>
    <t xml:space="preserve">Company will not have any grandfathered agreements.  Therefore, this line shall remain zero. </t>
  </si>
  <si>
    <t>(16)</t>
  </si>
  <si>
    <t>(Sum Col. 10 &amp; 12 Less Col. 13)</t>
  </si>
  <si>
    <t>Sum Col. 14 &amp; 15 
(Note G)</t>
  </si>
  <si>
    <t>(Note J)</t>
  </si>
  <si>
    <t>…</t>
  </si>
  <si>
    <t>Interest</t>
  </si>
  <si>
    <t>Excludes Asset Retirement Obligation balances</t>
  </si>
  <si>
    <t>(Page 2, Line 2, Column 3)</t>
  </si>
  <si>
    <t>The Tax Effect of Permanent Differences captures the differences in the income taxes due under the Federal and State calculations and the income taxes calculated in Attachment H that are not the result of a timing difference</t>
  </si>
  <si>
    <t>Attachment H, Page 3, Line Number</t>
  </si>
  <si>
    <t>Attachment H</t>
  </si>
  <si>
    <t xml:space="preserve"> in Attachment H that are not the result of a timing difference</t>
  </si>
  <si>
    <t>To be completed in conjunction with Attachment H.</t>
  </si>
  <si>
    <t>Preferred Dividends (118.29c) (positive number)</t>
  </si>
  <si>
    <t>Proprietary Capital (112.16.c)</t>
  </si>
  <si>
    <t>Less Account 216.1 (112.12.c)  (enter negative)</t>
  </si>
  <si>
    <t>Common Stock</t>
  </si>
  <si>
    <t>207.58.g for end of year, records for other months</t>
  </si>
  <si>
    <t>219.25.c for end of year, records for other months</t>
  </si>
  <si>
    <t>219.28.c &amp; 200.21.c for end of year, records for other months</t>
  </si>
  <si>
    <t>111.57.c for end of year, records for other months</t>
  </si>
  <si>
    <t>227.8.c &amp; 227.16.c for end of year, records for other months</t>
  </si>
  <si>
    <t>Under/(Over)</t>
  </si>
  <si>
    <t xml:space="preserve">2nd Qtr </t>
  </si>
  <si>
    <t xml:space="preserve">3rd Qtr </t>
  </si>
  <si>
    <t xml:space="preserve">1st Qtr </t>
  </si>
  <si>
    <t>Rate Base</t>
  </si>
  <si>
    <t xml:space="preserve">  Preferred Stock  </t>
  </si>
  <si>
    <t xml:space="preserve">      WCLTD = Line 3</t>
  </si>
  <si>
    <t xml:space="preserve">       and FIT, SIT &amp; p are as given in footnote K.</t>
  </si>
  <si>
    <t>Tax Effect of Permanent Differences  (Note B)</t>
  </si>
  <si>
    <t>Rate Base (line 1)</t>
  </si>
  <si>
    <t xml:space="preserve">     T=1 - {[(1 - SIT) * (1 - FIT)] / (1 - SIT * FIT * p)} =</t>
  </si>
  <si>
    <t>Requires approval by FERC of incentive return applicable to the specified project(s)</t>
  </si>
  <si>
    <t>(Note K)</t>
  </si>
  <si>
    <t>(Note E) Attach. 5, Line 13, Col. (g)</t>
  </si>
  <si>
    <t>Attach. 5, Line 13, Col (h)</t>
  </si>
  <si>
    <t>(Note T) Attach. 5, Line 13, Col. (i)</t>
  </si>
  <si>
    <t>Attach. 5, Line 13, Col .(j)</t>
  </si>
  <si>
    <t xml:space="preserve">RATE BASE: </t>
  </si>
  <si>
    <t>DEPRECIATION EXPENSE  (Note U)</t>
  </si>
  <si>
    <t>The Unamortized Abandoned Plant balance is included in Net Plant, and Amortization of Abandoned Plant is included in Depreciation/Amortization Expense.</t>
  </si>
  <si>
    <t>Attach H, p 1 line 4</t>
  </si>
  <si>
    <t>Incentive ROE</t>
  </si>
  <si>
    <t xml:space="preserve">Less Preferred Stock (line 49) </t>
  </si>
  <si>
    <t>(Notes D &amp; I)</t>
  </si>
  <si>
    <t>(Notes E &amp; I)</t>
  </si>
  <si>
    <t>Ceiling Rate</t>
  </si>
  <si>
    <t>(Sum Col. 10 &amp; 12)</t>
  </si>
  <si>
    <t xml:space="preserve"> (12a)</t>
  </si>
  <si>
    <t>All facilities other than those being recovered under Schedules 7, 8, 9 are to be included in Attachment 1.</t>
  </si>
  <si>
    <t>Page 4, Line 28 must equal zero since all short-term power sales must be unbundled and the transmission component reflected in Account No. 456.1.</t>
  </si>
  <si>
    <t>Return    (Attach. H, page 3 line 46 col 5)</t>
  </si>
  <si>
    <t>Income Tax    (Attach. H, page 3 line 44 col 5)</t>
  </si>
  <si>
    <t>26a</t>
  </si>
  <si>
    <t xml:space="preserve">Lines 2-3 cannot change absent approval or acceptance by FERC in a separate proceeding. </t>
  </si>
  <si>
    <t>Attachment 7, Line 8, Col. (g)</t>
  </si>
  <si>
    <t>Attachment 7, Line 6, Col. (g)</t>
  </si>
  <si>
    <t xml:space="preserve">   Miscellaneous Transmission Expense (less amortization of regulatory asset)</t>
  </si>
  <si>
    <t>X</t>
  </si>
  <si>
    <t xml:space="preserve">COMMON PLANT ALLOCATOR  (CE)  (Note J and X) </t>
  </si>
  <si>
    <t>205.5.g &amp; 207.99.g for end of year, records for other months</t>
  </si>
  <si>
    <t>Attachment H, Page 3, Line No.:</t>
  </si>
  <si>
    <t>Attachment H, Page 4, Line No:</t>
  </si>
  <si>
    <t>Note:</t>
  </si>
  <si>
    <t>Note A</t>
  </si>
  <si>
    <t>Note B</t>
  </si>
  <si>
    <t xml:space="preserve">Note C  </t>
  </si>
  <si>
    <t>List of all reserves:</t>
  </si>
  <si>
    <r>
      <t>Enter 1 if NOT in a trust or</t>
    </r>
    <r>
      <rPr>
        <sz val="10"/>
        <rFont val="Times New Roman"/>
        <family val="1"/>
      </rPr>
      <t xml:space="preserve"> reserved account, enter zero (0) if included in a trust or reserved account </t>
    </r>
  </si>
  <si>
    <t>Enter 1 if the accrual account is included in the formula rate, enter (0) if  O if the accrual account is NOT included in the formula rate</t>
  </si>
  <si>
    <t xml:space="preserve">Allocation (Plant or Labor Allocator) </t>
  </si>
  <si>
    <t>Amount Allocated, col. c x col. d x col. e x col. f x col. g</t>
  </si>
  <si>
    <t>30a</t>
  </si>
  <si>
    <t>Reserve 1</t>
  </si>
  <si>
    <t>30b</t>
  </si>
  <si>
    <t>Reserve 2</t>
  </si>
  <si>
    <t>30c</t>
  </si>
  <si>
    <t>Reserve 3</t>
  </si>
  <si>
    <t>30d</t>
  </si>
  <si>
    <t>Reserve 4</t>
  </si>
  <si>
    <t>30e</t>
  </si>
  <si>
    <t>30f</t>
  </si>
  <si>
    <t>Recovery of regulatory asset is limited to any regulatory assets authorized by FERC.</t>
  </si>
  <si>
    <r>
      <rPr>
        <sz val="10"/>
        <rFont val="Times New Roman"/>
        <family val="1"/>
      </rPr>
      <t xml:space="preserve">Unamortized Abandoned Plant and Amortization of Abandoned Plant will be zero until the Commission accepts or approves recovery of the cost of abandoned plant. </t>
    </r>
    <r>
      <rPr>
        <strike/>
        <sz val="10"/>
        <rFont val="Times New Roman"/>
        <family val="1"/>
      </rPr>
      <t xml:space="preserve"> </t>
    </r>
  </si>
  <si>
    <t>Notes A &amp; E</t>
  </si>
  <si>
    <t>Notes B &amp; F</t>
  </si>
  <si>
    <t>272.8.b &amp; 273.8.k</t>
  </si>
  <si>
    <t>274.2.b &amp; 275.2.k</t>
  </si>
  <si>
    <t>276.9.b &amp; 277.9.k</t>
  </si>
  <si>
    <t>234.8.b &amp; c</t>
  </si>
  <si>
    <t>Consistent with 266.8.b &amp; 267.8.h</t>
  </si>
  <si>
    <t>Account No. 281
Accumulated Deferred Income Taxes (Note D)</t>
  </si>
  <si>
    <t>Account No. 282
Accumulated Deferred Income Taxes (Note D)</t>
  </si>
  <si>
    <t>Account No. 283
Accumulated Deferred Income Taxes (Note D)</t>
  </si>
  <si>
    <t>Actual Revenue</t>
  </si>
  <si>
    <t>Requirement</t>
  </si>
  <si>
    <t>Annual True-Up Calculation</t>
  </si>
  <si>
    <t xml:space="preserve">Net </t>
  </si>
  <si>
    <t>Net Revenue</t>
  </si>
  <si>
    <t xml:space="preserve">Revenue </t>
  </si>
  <si>
    <t>Income</t>
  </si>
  <si>
    <t>Or Other Identifier</t>
  </si>
  <si>
    <t>Project Name</t>
  </si>
  <si>
    <r>
      <t>Requirement</t>
    </r>
    <r>
      <rPr>
        <vertAlign val="superscript"/>
        <sz val="10"/>
        <color theme="1"/>
        <rFont val="Times New Roman"/>
        <family val="1"/>
      </rPr>
      <t>1</t>
    </r>
  </si>
  <si>
    <t>Received</t>
  </si>
  <si>
    <t>Monthly Interest Rate</t>
  </si>
  <si>
    <t>Interest Income (Expense)</t>
  </si>
  <si>
    <t>In Dollars</t>
  </si>
  <si>
    <t>Col. (b) + Col. (c)</t>
  </si>
  <si>
    <t xml:space="preserve"> Project #</t>
  </si>
  <si>
    <t>15a</t>
  </si>
  <si>
    <t>15b</t>
  </si>
  <si>
    <t>15c</t>
  </si>
  <si>
    <t xml:space="preserve">The balances in Accounts 190, 281, 282 and 283, as adjusted by any amounts in contra accounts identified as regulatory assets or liabilities related to FASB 106 or 109.  Balance of Account 255 is reduced by prior flow throughs and excluded if the utility chose to utilize amortization of tax credits against taxable income.  Account 281 is not allocated.  </t>
  </si>
  <si>
    <t>Annual Allocation Factor Revenue Credits</t>
  </si>
  <si>
    <t>Inclusive of any CWIP or unamortized abandoned plant included in rate base when authorized by FERC order less any prefunded AFUDC, if applicable.</t>
  </si>
  <si>
    <t>PBOP amount included in Company's O&amp;M and A&amp;G expenses included in FERC Account Nos. 500-935</t>
  </si>
  <si>
    <t>Project Depreciation Expense is the actual value booked for the project and included in the Depreciation Expense in Attachment H, page 3, line 16.  Project Depreciation Expense includes the amortization of Abandoned Plant</t>
  </si>
  <si>
    <t xml:space="preserve"> Gross plant does not include Unamortized Abandoned Plant.</t>
  </si>
  <si>
    <t>(Sum of Lines 33 through 35)</t>
  </si>
  <si>
    <t>(line 13 / line 16)</t>
  </si>
  <si>
    <t>(line 11)</t>
  </si>
  <si>
    <t>ACCOUNT 447 (SALES FOR RESALE) (Note L)</t>
  </si>
  <si>
    <t>Attach H, p 3, line 30 col 5</t>
  </si>
  <si>
    <t>Attach H, p 3, line 44 col 5</t>
  </si>
  <si>
    <t>Attach H, p 3, line 46 col 5</t>
  </si>
  <si>
    <t>Attachment H, Page 3, Line 37</t>
  </si>
  <si>
    <t>Attachment H, Page 3, Line 38</t>
  </si>
  <si>
    <t>Attachment H, Page 3, Line 39</t>
  </si>
  <si>
    <t>Total Annual Revenue Requirements (Note A)</t>
  </si>
  <si>
    <t xml:space="preserve">  Unfunded Reserves (enter negative)</t>
  </si>
  <si>
    <t>GROSS PLANT IN SERVICE   (Notes U and R)</t>
  </si>
  <si>
    <t>ACCUMULATED DEPRECIATION  (Notes U and R)</t>
  </si>
  <si>
    <t>ADJUSTMENTS TO RATE BASE  (Note R)</t>
  </si>
  <si>
    <t xml:space="preserve">Project Gross Plant is the total capital investment for the project calculated in the same method as the gross plant value in line 1.  This value includes subsequent capital investments required to maintain the facilities to their original capabilities.  </t>
  </si>
  <si>
    <t>Prior Period</t>
  </si>
  <si>
    <t>PBOP Expense for current year</t>
  </si>
  <si>
    <t>Cost per labor dollar (line2 / line3)</t>
  </si>
  <si>
    <t>Attachment 4, Line 28, Col. (h) (Notes B and X)</t>
  </si>
  <si>
    <t xml:space="preserve">LAND HELD FOR FUTURE USE  </t>
  </si>
  <si>
    <t>(Line 11 plus Line 12) Ties to 321.97.b</t>
  </si>
  <si>
    <t>336.7.b, d &amp;e Attach. 5, Line 13, Col. (k)</t>
  </si>
  <si>
    <t>336.11.b, d &amp;e</t>
  </si>
  <si>
    <t>336.10.b, d &amp;e, 336.1.b, d &amp;e Attach. 5, Line 26, Col. (a)</t>
  </si>
  <si>
    <t xml:space="preserve"> Total  (W&amp; S Allocator is 1 if lines 7-10 are zero)</t>
  </si>
  <si>
    <t xml:space="preserve">330.x.n </t>
  </si>
  <si>
    <t>Reserved</t>
  </si>
  <si>
    <t>GENERAL, INTANGIBLE AND COMMON (G&amp;C) DEPRECIATION EXPENSE</t>
  </si>
  <si>
    <t>Annual Allocation Factor for G, I &amp; C Depreciation Expense</t>
  </si>
  <si>
    <t>Total G, I &amp; C Depreciation Expense</t>
  </si>
  <si>
    <t>(line 14 divided by line 2 col 3)</t>
  </si>
  <si>
    <t>Attach H, p 2, line 16 col 5 plus line 27 &amp; 29 col 5 (Note B)</t>
  </si>
  <si>
    <t>Gross Transmission Plant is that identified on page 2 line 2 of Attachment H</t>
  </si>
  <si>
    <t>The Total General, Intangible and Common Depreciation Expense excludes any depreciation expense directly associated with a project and thereby included in page 2 column 9.</t>
  </si>
  <si>
    <t>(Attachment 2, Line 28 /100 * Col. 11)</t>
  </si>
  <si>
    <t>Net Rev Req</t>
  </si>
  <si>
    <t xml:space="preserve">Attachment H, Page 2 line 37, Col.5 </t>
  </si>
  <si>
    <t>(Attachment H, Notes Q and R)</t>
  </si>
  <si>
    <t>(Attachment H, Notes K, Q and R)</t>
  </si>
  <si>
    <t>Cost = Attachment H, Page 4 Line 22, Cost plus .01</t>
  </si>
  <si>
    <t>Total  (sum lines 3-5)</t>
  </si>
  <si>
    <t>increase in ROE would be multiplied by 1.37 on Attachment 1 column 12.</t>
  </si>
  <si>
    <t>a 100 basis point increase in ROE.  Any actual ROE incentive must be approved by the Commission.</t>
  </si>
  <si>
    <r>
      <t>Revenue Received</t>
    </r>
    <r>
      <rPr>
        <vertAlign val="superscript"/>
        <sz val="10"/>
        <color theme="1"/>
        <rFont val="Times New Roman"/>
        <family val="1"/>
      </rPr>
      <t>3</t>
    </r>
  </si>
  <si>
    <t>% of</t>
  </si>
  <si>
    <t>Revenue</t>
  </si>
  <si>
    <t>Total True-Up</t>
  </si>
  <si>
    <r>
      <t>Requirement</t>
    </r>
    <r>
      <rPr>
        <vertAlign val="superscript"/>
        <sz val="10"/>
        <color theme="1"/>
        <rFont val="Times New Roman"/>
        <family val="1"/>
      </rPr>
      <t>2</t>
    </r>
  </si>
  <si>
    <r>
      <t xml:space="preserve">Adjustment </t>
    </r>
    <r>
      <rPr>
        <vertAlign val="superscript"/>
        <sz val="10"/>
        <rFont val="Times New Roman"/>
        <family val="1"/>
      </rPr>
      <t>5</t>
    </r>
  </si>
  <si>
    <r>
      <t>(Expense)</t>
    </r>
    <r>
      <rPr>
        <vertAlign val="superscript"/>
        <sz val="10"/>
        <color theme="1"/>
        <rFont val="Times New Roman"/>
        <family val="1"/>
      </rPr>
      <t>4</t>
    </r>
  </si>
  <si>
    <t>3a</t>
  </si>
  <si>
    <t>3b</t>
  </si>
  <si>
    <t>3c</t>
  </si>
  <si>
    <t>Prior Period Adjustment</t>
  </si>
  <si>
    <t>(Note B)</t>
  </si>
  <si>
    <t>Prior Period Adjustment is the amount of an adjustment to correct an error in a prior period.  The FERC Refund interest rate specified in CFR 35.19(a) for the period up to the date the projected rates that are subject to True Up here went into effect.</t>
  </si>
  <si>
    <t xml:space="preserve">CWIP in Rate Base </t>
  </si>
  <si>
    <t>Account No. 190
Accumulated Deferred Income Taxes (Note D)</t>
  </si>
  <si>
    <t>Attachment H, Page 2, Line No:</t>
  </si>
  <si>
    <t>Unfunded Reserves    (Notes G &amp; H)</t>
  </si>
  <si>
    <t>Recovery of abandoned plant is limited to any abandoned plant recovery authorized by FERC.</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</si>
  <si>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Each unfunded reserve will be included on lines 30 above.  The allocator in Col. (g) will be the same allocator used in the formula for the cost accruals to the account that is recovered under the Formula Rate.  Since reserves can be created by an offsetting balance sheet account, rather than through cost accruals, the amount to be deducted from rate base should exclude the portion offset by another balance sheet account.</t>
  </si>
  <si>
    <t>Attachment H, Pages 3 and 4, Worksheet</t>
  </si>
  <si>
    <t>Form No. 1</t>
  </si>
  <si>
    <t>321.112.b</t>
  </si>
  <si>
    <t>321.97.b</t>
  </si>
  <si>
    <t>321.96.b</t>
  </si>
  <si>
    <t>323.197.b</t>
  </si>
  <si>
    <t>(Note E)</t>
  </si>
  <si>
    <t>Portion of Transmission O&amp;M</t>
  </si>
  <si>
    <t>Portion of Account 566</t>
  </si>
  <si>
    <t>Balance of Account 566</t>
  </si>
  <si>
    <t>336.7.b, d &amp; e</t>
  </si>
  <si>
    <t>(Note S)</t>
  </si>
  <si>
    <t>266.8.f</t>
  </si>
  <si>
    <t>(Note W)</t>
  </si>
  <si>
    <t>336.10.b, d &amp; e, 336.1.b, d &amp; e</t>
  </si>
  <si>
    <t>(Note L)</t>
  </si>
  <si>
    <t>(Note M)</t>
  </si>
  <si>
    <t>Portion of Account 456.1</t>
  </si>
  <si>
    <t>Notes K, Q &amp; R from Attachment H</t>
  </si>
  <si>
    <t>Quarter (Note A)</t>
  </si>
  <si>
    <t>Note A:</t>
  </si>
  <si>
    <t>True-Up Interest Rate</t>
  </si>
  <si>
    <t>N</t>
  </si>
  <si>
    <t xml:space="preserve">Facilities that provide Wholesale Distribution Service are not to be listed as projects on lines 15, the revenue requirements associated with these facilities are calculated on Attachment 11 </t>
  </si>
  <si>
    <t>over the remaining months of the Rate Year.</t>
  </si>
  <si>
    <t xml:space="preserve">4) Interest from Attachment 6. </t>
  </si>
  <si>
    <t>11a</t>
  </si>
  <si>
    <t>11b</t>
  </si>
  <si>
    <t>11c</t>
  </si>
  <si>
    <t>L</t>
  </si>
  <si>
    <t>Date Payments Received</t>
  </si>
  <si>
    <t>Rate (line 8)</t>
  </si>
  <si>
    <r>
      <t>The revenues credited on page 1 lines 2-6 shall include only the amounts received directly (in the case of grandfathered agreements) or from the ISO (for service under this tariff) reflecting the Transmission Owner's integrated transmission facilities.  Revenue Credits do not include revenues associated with FERC annual charges, gross receipts taxes,</t>
    </r>
    <r>
      <rPr>
        <strike/>
        <sz val="10"/>
        <rFont val="Times New Roman"/>
        <family val="1"/>
      </rPr>
      <t xml:space="preserve"> </t>
    </r>
    <r>
      <rPr>
        <sz val="10"/>
        <rFont val="Times New Roman"/>
        <family val="1"/>
      </rPr>
      <t>facilities not included in this template (e.g., direct assignment facilities and GSUs) the costs of which are not recovered under this Rate Formula Template.</t>
    </r>
  </si>
  <si>
    <t>Unamortized Abandoned Plant and Amortization of Abandoned Plant will be zero until the Commission accepts or approves recovery of the cost of abandoned plant.  Utility must receive FERC authorization before recovering the cost of abandoned plant.</t>
  </si>
  <si>
    <t>Project Net Plant is the Project Gross Plant Identified in Column 3 less the associated Accumulated Depreciation.  Net Plant includes CWIP and Unamortized Abandoned Plant and excludes any regulatory asset, which are to entered as a separate line item.</t>
  </si>
  <si>
    <t xml:space="preserve">Interest is calculated by taking the interest rate in line 8 and applying it monthly to the balances in Column C-N (i.e., for January 12/12* Column O, February 11/12* Column O, etc.) </t>
  </si>
  <si>
    <t xml:space="preserve">   plus the interest rate in line 8 times 1.5 times the sum of the balances for January through December.   </t>
  </si>
  <si>
    <t>When an updated projected net revenue requirement is posted due to an asset acquisition as provided for in the Protocols, the difference between the updated net revenue requirement in Col (16) and the revenues collected to date will be recovered</t>
  </si>
  <si>
    <t>263.i Attach. 5, Line 26, Col. (h)</t>
  </si>
  <si>
    <t>201.3.d</t>
  </si>
  <si>
    <t>201.3.e</t>
  </si>
  <si>
    <t xml:space="preserve">Page 3, Line 6 - EPRI Annual Membership Dues listed in Form 1 at 353.f, all Regulatory Commission Expenses itemized at 351.h, and non-safety related advertising included in Account 930.1 found at 323.191.b.  Page 3, Line 7-Regulatory Commission Expenses directly related to transmission service, ISO filings, or transmission siting itemized at 351.h. </t>
  </si>
  <si>
    <t>214.x.d for end of year, records for other months</t>
  </si>
  <si>
    <t>1) From Attachment 1, line 15, col. 14 for the projection for the Rate Year.</t>
  </si>
  <si>
    <t>Actual</t>
  </si>
  <si>
    <t>Projected</t>
  </si>
  <si>
    <t>(E, Line 2 ) x (D)</t>
  </si>
  <si>
    <t>Collection  (F)-(E)</t>
  </si>
  <si>
    <t>(G) + (H) + (I)</t>
  </si>
  <si>
    <t>3) The "Revenue Received" on line 2, Col. (E), is the total amount of revenue distributed to company in the  year as shown on  pages 328-330 of the Form No 1. The Revenue Received is input on line 2, Col. E excludes any True-Up revenues.</t>
  </si>
  <si>
    <t xml:space="preserve">      Column E, lines 3 are the dollar amounts of Revenue Received reflecting the % in Column D.  This assigns to each project a percentage of the revenue received based on the percentage of the Projected Net Revenue Requirement in Column C.</t>
  </si>
  <si>
    <t>5)  Prior Period Adjustment from line 5 is pro rata  to each project, unless the error was project specific.</t>
  </si>
  <si>
    <t>Rate Year being Trued-Up</t>
  </si>
  <si>
    <t>Revenue Requirement Projected</t>
  </si>
  <si>
    <t>For Rate Year</t>
  </si>
  <si>
    <t>True-Up Adjustment is calculated on the Project True-up Schedule for the Rate Year</t>
  </si>
  <si>
    <t>Page 1 of 1</t>
  </si>
  <si>
    <t>263.i</t>
  </si>
  <si>
    <t>(sum lines 41-43)</t>
  </si>
  <si>
    <t>Preferred Stock balance will reflect the 13 month average of the balances, of which the 1st and 13th are found on page 112 line 3.c &amp; d in the Form No. 1</t>
  </si>
  <si>
    <t>Common Stock balance will reflect the 13 month average of the balances, of which the 1st and 13th are found on page 112 lines 3.c &amp; d,  12.c &amp; d, and 16.c &amp; d in the Form No. 1 as shown on lines 41-44 above</t>
  </si>
  <si>
    <t>2) From Attachment 1, line 15, col. 14 for that project based on the actual costs for the Rate Year.</t>
  </si>
  <si>
    <t xml:space="preserve">     T=1 - {[(1 - SIT) * (1 - FIT)] / (1 - SIT * FIT * p)}</t>
  </si>
  <si>
    <t>Page 1 of 2</t>
  </si>
  <si>
    <t>Calculate using 13 month average balance, except ADIT.</t>
  </si>
  <si>
    <t>Calculated on Attachment 4 for the true up and on Attachment 4a for the projection</t>
  </si>
  <si>
    <t>Enter the percentage paid for by the transmission formula customers</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</si>
  <si>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</si>
  <si>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</si>
  <si>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</si>
  <si>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</si>
  <si>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</si>
  <si>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</si>
  <si>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</si>
  <si>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</si>
  <si>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</si>
  <si>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</si>
  <si>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</si>
  <si>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</si>
  <si>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</si>
  <si>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234.8.b</t>
  </si>
  <si>
    <t>Less non Prorated Items</t>
  </si>
  <si>
    <t>Beginning Balance of Prorated items</t>
  </si>
  <si>
    <t>Ending Balance</t>
  </si>
  <si>
    <t>234.8.c</t>
  </si>
  <si>
    <t>Ending Balance of Prorated items</t>
  </si>
  <si>
    <t>Average Balance</t>
  </si>
  <si>
    <t>Less FASB 106 &amp; 109 Items</t>
  </si>
  <si>
    <t>Account 282</t>
  </si>
  <si>
    <t>274.b</t>
  </si>
  <si>
    <t>275.k</t>
  </si>
  <si>
    <t>Account 283</t>
  </si>
  <si>
    <t>276.b</t>
  </si>
  <si>
    <t>277.k</t>
  </si>
  <si>
    <t>Account 281</t>
  </si>
  <si>
    <t>Attach 4, Line 28, Col. (d)/Attach 4a, Line 54, Col. H (Notes B and X)</t>
  </si>
  <si>
    <t>Attach 4, Line 28, Col. (e)/Attach 4a, Line 81, Col. H (Notes B and X)</t>
  </si>
  <si>
    <t>Attach 4, Line 28, Col. (f)/Attach 4a, Line 108, Col. H (Notes B and X)</t>
  </si>
  <si>
    <t>Attach 4, Line 28, Col. (g)/Attach 4a, Line 27, Col. H (Notes B and X)</t>
  </si>
  <si>
    <t>Project Net Plant or CWIP Balance</t>
  </si>
  <si>
    <t>Attach H, p 2, line 2 col 5  (Note A)</t>
  </si>
  <si>
    <r>
      <t xml:space="preserve"> </t>
    </r>
    <r>
      <rPr>
        <sz val="12"/>
        <color indexed="8"/>
        <rFont val="Arial Narrow"/>
        <family val="2"/>
      </rPr>
      <t>Account Number</t>
    </r>
    <r>
      <rPr>
        <sz val="12"/>
        <rFont val="Arial Narrow"/>
        <family val="2"/>
      </rPr>
      <t xml:space="preserve"> </t>
    </r>
  </si>
  <si>
    <r>
      <t xml:space="preserve"> </t>
    </r>
    <r>
      <rPr>
        <sz val="12"/>
        <color indexed="8"/>
        <rFont val="Arial Narrow"/>
        <family val="2"/>
      </rPr>
      <t>FERC Account</t>
    </r>
    <r>
      <rPr>
        <sz val="12"/>
        <rFont val="Arial Narrow"/>
        <family val="2"/>
      </rPr>
      <t xml:space="preserve"> </t>
    </r>
  </si>
  <si>
    <r>
      <t xml:space="preserve"> </t>
    </r>
    <r>
      <rPr>
        <sz val="12"/>
        <color indexed="8"/>
        <rFont val="Arial Narrow"/>
        <family val="2"/>
      </rPr>
      <t>Rate (Annual)Percent</t>
    </r>
    <r>
      <rPr>
        <sz val="12"/>
        <rFont val="Arial Narrow"/>
        <family val="2"/>
      </rPr>
      <t xml:space="preserve"> </t>
    </r>
  </si>
  <si>
    <r>
      <t xml:space="preserve"> </t>
    </r>
    <r>
      <rPr>
        <b/>
        <sz val="12"/>
        <color indexed="8"/>
        <rFont val="Arial Narrow"/>
        <family val="2"/>
      </rPr>
      <t>TRANSMISSION PLANT</t>
    </r>
    <r>
      <rPr>
        <b/>
        <sz val="12"/>
        <rFont val="Arial Narrow"/>
        <family val="2"/>
      </rPr>
      <t xml:space="preserve"> </t>
    </r>
  </si>
  <si>
    <t>350.1</t>
  </si>
  <si>
    <t xml:space="preserve"> Fee Land</t>
  </si>
  <si>
    <t>350.2</t>
  </si>
  <si>
    <r>
      <t xml:space="preserve"> </t>
    </r>
    <r>
      <rPr>
        <sz val="12"/>
        <color indexed="8"/>
        <rFont val="Arial Narrow"/>
        <family val="2"/>
      </rPr>
      <t>Land Rights</t>
    </r>
    <r>
      <rPr>
        <sz val="12"/>
        <rFont val="Arial Narrow"/>
        <family val="2"/>
      </rPr>
      <t xml:space="preserve"> </t>
    </r>
  </si>
  <si>
    <t>352</t>
  </si>
  <si>
    <r>
      <t xml:space="preserve"> </t>
    </r>
    <r>
      <rPr>
        <sz val="12"/>
        <color indexed="8"/>
        <rFont val="Arial Narrow"/>
        <family val="2"/>
      </rPr>
      <t>Structures and Improvements</t>
    </r>
    <r>
      <rPr>
        <sz val="12"/>
        <rFont val="Arial Narrow"/>
        <family val="2"/>
      </rPr>
      <t xml:space="preserve"> </t>
    </r>
  </si>
  <si>
    <t>353</t>
  </si>
  <si>
    <r>
      <t xml:space="preserve"> </t>
    </r>
    <r>
      <rPr>
        <sz val="12"/>
        <color indexed="8"/>
        <rFont val="Arial Narrow"/>
        <family val="2"/>
      </rPr>
      <t>Station Equipment</t>
    </r>
    <r>
      <rPr>
        <sz val="12"/>
        <rFont val="Arial Narrow"/>
        <family val="2"/>
      </rPr>
      <t xml:space="preserve"> </t>
    </r>
  </si>
  <si>
    <r>
      <rPr>
        <sz val="12"/>
        <color indexed="8"/>
        <rFont val="Arial Narrow"/>
        <family val="2"/>
      </rPr>
      <t>354</t>
    </r>
    <r>
      <rPr>
        <sz val="12"/>
        <rFont val="Arial Narrow"/>
        <family val="2"/>
      </rPr>
      <t xml:space="preserve"> </t>
    </r>
  </si>
  <si>
    <r>
      <t xml:space="preserve"> </t>
    </r>
    <r>
      <rPr>
        <sz val="12"/>
        <color indexed="8"/>
        <rFont val="Arial Narrow"/>
        <family val="2"/>
      </rPr>
      <t>Towers and Fixtures</t>
    </r>
    <r>
      <rPr>
        <sz val="12"/>
        <rFont val="Arial Narrow"/>
        <family val="2"/>
      </rPr>
      <t xml:space="preserve"> </t>
    </r>
  </si>
  <si>
    <r>
      <rPr>
        <sz val="12"/>
        <color indexed="8"/>
        <rFont val="Arial Narrow"/>
        <family val="2"/>
      </rPr>
      <t>355</t>
    </r>
    <r>
      <rPr>
        <sz val="12"/>
        <rFont val="Arial Narrow"/>
        <family val="2"/>
      </rPr>
      <t xml:space="preserve"> </t>
    </r>
  </si>
  <si>
    <r>
      <t xml:space="preserve"> </t>
    </r>
    <r>
      <rPr>
        <sz val="12"/>
        <color indexed="8"/>
        <rFont val="Arial Narrow"/>
        <family val="2"/>
      </rPr>
      <t>Poles and Fixtures</t>
    </r>
  </si>
  <si>
    <r>
      <rPr>
        <sz val="12"/>
        <color indexed="8"/>
        <rFont val="Arial Narrow"/>
        <family val="2"/>
      </rPr>
      <t>356</t>
    </r>
    <r>
      <rPr>
        <sz val="12"/>
        <rFont val="Arial Narrow"/>
        <family val="2"/>
      </rPr>
      <t xml:space="preserve"> </t>
    </r>
  </si>
  <si>
    <r>
      <t xml:space="preserve"> </t>
    </r>
    <r>
      <rPr>
        <sz val="12"/>
        <color indexed="8"/>
        <rFont val="Arial Narrow"/>
        <family val="2"/>
      </rPr>
      <t>Overhead Conductor and Devices</t>
    </r>
    <r>
      <rPr>
        <sz val="12"/>
        <rFont val="Arial Narrow"/>
        <family val="2"/>
      </rPr>
      <t xml:space="preserve"> </t>
    </r>
  </si>
  <si>
    <r>
      <rPr>
        <sz val="12"/>
        <color indexed="8"/>
        <rFont val="Arial Narrow"/>
        <family val="2"/>
      </rPr>
      <t>357</t>
    </r>
    <r>
      <rPr>
        <sz val="12"/>
        <rFont val="Arial Narrow"/>
        <family val="2"/>
      </rPr>
      <t xml:space="preserve"> </t>
    </r>
  </si>
  <si>
    <r>
      <t xml:space="preserve"> </t>
    </r>
    <r>
      <rPr>
        <sz val="12"/>
        <color indexed="8"/>
        <rFont val="Arial Narrow"/>
        <family val="2"/>
      </rPr>
      <t>Underground Conduit</t>
    </r>
    <r>
      <rPr>
        <sz val="12"/>
        <rFont val="Arial Narrow"/>
        <family val="2"/>
      </rPr>
      <t xml:space="preserve"> </t>
    </r>
  </si>
  <si>
    <r>
      <rPr>
        <sz val="12"/>
        <color indexed="8"/>
        <rFont val="Arial Narrow"/>
        <family val="2"/>
      </rPr>
      <t>358</t>
    </r>
    <r>
      <rPr>
        <sz val="12"/>
        <rFont val="Arial Narrow"/>
        <family val="2"/>
      </rPr>
      <t xml:space="preserve"> </t>
    </r>
  </si>
  <si>
    <r>
      <t xml:space="preserve"> </t>
    </r>
    <r>
      <rPr>
        <sz val="12"/>
        <color indexed="8"/>
        <rFont val="Arial Narrow"/>
        <family val="2"/>
      </rPr>
      <t>Underground Conductor and Devices</t>
    </r>
    <r>
      <rPr>
        <sz val="12"/>
        <rFont val="Arial Narrow"/>
        <family val="2"/>
      </rPr>
      <t xml:space="preserve"> </t>
    </r>
  </si>
  <si>
    <r>
      <rPr>
        <sz val="12"/>
        <color indexed="8"/>
        <rFont val="Arial Narrow"/>
        <family val="2"/>
      </rPr>
      <t>359</t>
    </r>
    <r>
      <rPr>
        <sz val="12"/>
        <rFont val="Arial Narrow"/>
        <family val="2"/>
      </rPr>
      <t xml:space="preserve"> </t>
    </r>
  </si>
  <si>
    <r>
      <t xml:space="preserve"> </t>
    </r>
    <r>
      <rPr>
        <sz val="12"/>
        <color indexed="8"/>
        <rFont val="Arial Narrow"/>
        <family val="2"/>
      </rPr>
      <t>Roads and Trails</t>
    </r>
    <r>
      <rPr>
        <sz val="12"/>
        <rFont val="Arial Narrow"/>
        <family val="2"/>
      </rPr>
      <t xml:space="preserve"> </t>
    </r>
  </si>
  <si>
    <r>
      <t xml:space="preserve"> </t>
    </r>
    <r>
      <rPr>
        <b/>
        <sz val="12"/>
        <color indexed="8"/>
        <rFont val="Arial Narrow"/>
        <family val="2"/>
      </rPr>
      <t>GENERAL PLANT</t>
    </r>
    <r>
      <rPr>
        <sz val="12"/>
        <rFont val="Arial Narrow"/>
        <family val="2"/>
      </rPr>
      <t xml:space="preserve"> </t>
    </r>
  </si>
  <si>
    <r>
      <rPr>
        <sz val="12"/>
        <color indexed="8"/>
        <rFont val="Arial Narrow"/>
        <family val="2"/>
      </rPr>
      <t>390</t>
    </r>
    <r>
      <rPr>
        <sz val="12"/>
        <rFont val="Arial Narrow"/>
        <family val="2"/>
      </rPr>
      <t xml:space="preserve"> </t>
    </r>
  </si>
  <si>
    <r>
      <t xml:space="preserve"> </t>
    </r>
    <r>
      <rPr>
        <sz val="12"/>
        <color indexed="8"/>
        <rFont val="Arial Narrow"/>
        <family val="2"/>
      </rPr>
      <t>Structures &amp; Improvements</t>
    </r>
    <r>
      <rPr>
        <sz val="12"/>
        <rFont val="Arial Narrow"/>
        <family val="2"/>
      </rPr>
      <t xml:space="preserve"> </t>
    </r>
  </si>
  <si>
    <r>
      <rPr>
        <sz val="12"/>
        <color indexed="8"/>
        <rFont val="Arial Narrow"/>
        <family val="2"/>
      </rPr>
      <t>391</t>
    </r>
    <r>
      <rPr>
        <sz val="12"/>
        <rFont val="Arial Narrow"/>
        <family val="2"/>
      </rPr>
      <t xml:space="preserve"> </t>
    </r>
  </si>
  <si>
    <r>
      <t xml:space="preserve"> </t>
    </r>
    <r>
      <rPr>
        <sz val="12"/>
        <color indexed="8"/>
        <rFont val="Arial Narrow"/>
        <family val="2"/>
      </rPr>
      <t>Office Furniture &amp; Equipment</t>
    </r>
    <r>
      <rPr>
        <sz val="12"/>
        <rFont val="Arial Narrow"/>
        <family val="2"/>
      </rPr>
      <t xml:space="preserve"> </t>
    </r>
  </si>
  <si>
    <t xml:space="preserve"> Transportation Equipment</t>
  </si>
  <si>
    <r>
      <rPr>
        <sz val="12"/>
        <color indexed="8"/>
        <rFont val="Arial Narrow"/>
        <family val="2"/>
      </rPr>
      <t>393</t>
    </r>
    <r>
      <rPr>
        <sz val="12"/>
        <rFont val="Arial Narrow"/>
        <family val="2"/>
      </rPr>
      <t xml:space="preserve"> </t>
    </r>
  </si>
  <si>
    <r>
      <t xml:space="preserve"> </t>
    </r>
    <r>
      <rPr>
        <sz val="12"/>
        <color indexed="8"/>
        <rFont val="Arial Narrow"/>
        <family val="2"/>
      </rPr>
      <t>Stores Equipment</t>
    </r>
    <r>
      <rPr>
        <sz val="12"/>
        <rFont val="Arial Narrow"/>
        <family val="2"/>
      </rPr>
      <t xml:space="preserve"> </t>
    </r>
  </si>
  <si>
    <r>
      <rPr>
        <sz val="12"/>
        <color indexed="8"/>
        <rFont val="Arial Narrow"/>
        <family val="2"/>
      </rPr>
      <t>394</t>
    </r>
    <r>
      <rPr>
        <sz val="12"/>
        <rFont val="Arial Narrow"/>
        <family val="2"/>
      </rPr>
      <t xml:space="preserve"> </t>
    </r>
  </si>
  <si>
    <r>
      <t xml:space="preserve"> </t>
    </r>
    <r>
      <rPr>
        <sz val="12"/>
        <color indexed="8"/>
        <rFont val="Arial Narrow"/>
        <family val="2"/>
      </rPr>
      <t>Tools, Shop &amp; Garage Equipment</t>
    </r>
    <r>
      <rPr>
        <sz val="12"/>
        <rFont val="Arial Narrow"/>
        <family val="2"/>
      </rPr>
      <t xml:space="preserve"> </t>
    </r>
  </si>
  <si>
    <r>
      <rPr>
        <sz val="12"/>
        <color indexed="8"/>
        <rFont val="Arial Narrow"/>
        <family val="2"/>
      </rPr>
      <t>395</t>
    </r>
    <r>
      <rPr>
        <sz val="12"/>
        <rFont val="Arial Narrow"/>
        <family val="2"/>
      </rPr>
      <t xml:space="preserve"> </t>
    </r>
  </si>
  <si>
    <r>
      <t xml:space="preserve"> </t>
    </r>
    <r>
      <rPr>
        <sz val="12"/>
        <color indexed="8"/>
        <rFont val="Arial Narrow"/>
        <family val="2"/>
      </rPr>
      <t>Laboratory Equipment</t>
    </r>
    <r>
      <rPr>
        <sz val="12"/>
        <rFont val="Arial Narrow"/>
        <family val="2"/>
      </rPr>
      <t xml:space="preserve"> </t>
    </r>
  </si>
  <si>
    <t>397</t>
  </si>
  <si>
    <r>
      <t xml:space="preserve"> </t>
    </r>
    <r>
      <rPr>
        <sz val="12"/>
        <color indexed="8"/>
        <rFont val="Arial Narrow"/>
        <family val="2"/>
      </rPr>
      <t>Communication Equipment</t>
    </r>
    <r>
      <rPr>
        <sz val="12"/>
        <rFont val="Arial Narrow"/>
        <family val="2"/>
      </rPr>
      <t xml:space="preserve"> </t>
    </r>
  </si>
  <si>
    <r>
      <t xml:space="preserve"> </t>
    </r>
    <r>
      <rPr>
        <sz val="12"/>
        <color indexed="8"/>
        <rFont val="Arial Narrow"/>
        <family val="2"/>
      </rPr>
      <t>398</t>
    </r>
    <r>
      <rPr>
        <sz val="12"/>
        <rFont val="Arial Narrow"/>
        <family val="2"/>
      </rPr>
      <t xml:space="preserve"> </t>
    </r>
  </si>
  <si>
    <r>
      <t xml:space="preserve"> </t>
    </r>
    <r>
      <rPr>
        <sz val="12"/>
        <color indexed="8"/>
        <rFont val="Arial Narrow"/>
        <family val="2"/>
      </rPr>
      <t>Miscellaneous Equipment</t>
    </r>
    <r>
      <rPr>
        <sz val="12"/>
        <rFont val="Arial Narrow"/>
        <family val="2"/>
      </rPr>
      <t xml:space="preserve"> </t>
    </r>
  </si>
  <si>
    <r>
      <t xml:space="preserve"> </t>
    </r>
    <r>
      <rPr>
        <b/>
        <sz val="12"/>
        <color indexed="8"/>
        <rFont val="Arial Narrow"/>
        <family val="2"/>
      </rPr>
      <t>INTANGIBLE PLANT</t>
    </r>
    <r>
      <rPr>
        <sz val="12"/>
        <rFont val="Arial Narrow"/>
        <family val="2"/>
      </rPr>
      <t xml:space="preserve"> </t>
    </r>
  </si>
  <si>
    <t>301</t>
  </si>
  <si>
    <t>Organization</t>
  </si>
  <si>
    <t>Intangible</t>
  </si>
  <si>
    <r>
      <rPr>
        <sz val="12"/>
        <color indexed="8"/>
        <rFont val="Arial Narrow"/>
        <family val="2"/>
      </rPr>
      <t>303</t>
    </r>
    <r>
      <rPr>
        <sz val="12"/>
        <rFont val="Arial Narrow"/>
        <family val="2"/>
      </rPr>
      <t xml:space="preserve"> </t>
    </r>
  </si>
  <si>
    <r>
      <t xml:space="preserve"> </t>
    </r>
    <r>
      <rPr>
        <sz val="12"/>
        <color indexed="8"/>
        <rFont val="Arial Narrow"/>
        <family val="2"/>
      </rPr>
      <t>Miscellaneous Intangible Plant</t>
    </r>
    <r>
      <rPr>
        <sz val="12"/>
        <rFont val="Arial Narrow"/>
        <family val="2"/>
      </rPr>
      <t xml:space="preserve"> </t>
    </r>
  </si>
  <si>
    <t xml:space="preserve">     5 Year Property</t>
  </si>
  <si>
    <t xml:space="preserve">     7 Year Property</t>
  </si>
  <si>
    <t xml:space="preserve">     10 Year Property</t>
  </si>
  <si>
    <r>
      <rPr>
        <sz val="12"/>
        <color indexed="8"/>
        <rFont val="Arial Narrow"/>
        <family val="2"/>
      </rPr>
      <t xml:space="preserve"> Transmission facility Contributions in Aid of Construction</t>
    </r>
    <r>
      <rPr>
        <sz val="12"/>
        <rFont val="Arial Narrow"/>
        <family val="2"/>
      </rPr>
      <t xml:space="preserve"> </t>
    </r>
  </si>
  <si>
    <r>
      <t xml:space="preserve"> </t>
    </r>
    <r>
      <rPr>
        <sz val="12"/>
        <color indexed="8"/>
        <rFont val="Arial Narrow"/>
        <family val="2"/>
      </rPr>
      <t>Note 1</t>
    </r>
    <r>
      <rPr>
        <sz val="12"/>
        <rFont val="Arial Narrow"/>
        <family val="2"/>
      </rPr>
      <t xml:space="preserve"> </t>
    </r>
  </si>
  <si>
    <t>RTO Project Number</t>
  </si>
  <si>
    <t>For each project or Attachment H, the utility will populate the formula rate with the inputs for the True-Up Year.  The revenue requirements, based on actual operating results for the True-Up Year, associated with the projects and Attachment H will then be entered in Col. (F) above.  Column (E) above contains the actual revenues received associated with Attachment H and any Projects paid by the RTO to the utility during the True-Up Year.   Then in Col. (G), Col. (E) is subtracted from Col. (F) to calculate the True-up Adjustment.  The Prior Period Adjustment from Line 5 below is input in Col. (H).  Column (I) is the applicable interest rate from Attachment 6.  Column (I) adds the interest on the sum of Col.(G) and  (H).  Col. (J) is the sum of Col. (G), (H), and (I).</t>
  </si>
  <si>
    <t>labor expensed (labor not capitalized) in current year, 354.28.b.</t>
  </si>
  <si>
    <t xml:space="preserve">Project Name </t>
  </si>
  <si>
    <t>205.46.g for end of year, records for other months</t>
  </si>
  <si>
    <t>NextEra</t>
  </si>
  <si>
    <t>Labor dollars (total labor under PBOP Plan, Note A)</t>
  </si>
  <si>
    <t xml:space="preserve"> in years. The estimated life of the facility or rights associated with the facility will not change  over the life of a CIAC</t>
  </si>
  <si>
    <t xml:space="preserve"> without prior FERC approval.</t>
  </si>
  <si>
    <t xml:space="preserve"> facility subject to a CIAC will be equivalent to the depreciation rate calculated above, i.e., 100% ÷ deprecation rate = life</t>
  </si>
  <si>
    <t>[A]</t>
  </si>
  <si>
    <t>[B]</t>
  </si>
  <si>
    <t>[C]</t>
  </si>
  <si>
    <t>[D]</t>
  </si>
  <si>
    <t>FERC Quarterly Interest Rate</t>
  </si>
  <si>
    <t>Rate for Refunds (column A)</t>
  </si>
  <si>
    <t>(1) The FERC Quarterly Interest Rate in column [A] is the interest applicable to the quarter indicated.</t>
  </si>
  <si>
    <t xml:space="preserve">Average of lines 1-7 above </t>
  </si>
  <si>
    <t>(2) The Short Term Debt Rate in column [B] is the weighted average Short Term Debt cost applicable to the quarter indicated.</t>
  </si>
  <si>
    <t>Short Term Debt Rate</t>
  </si>
  <si>
    <t>(3) The Rate for Surcharges is the lesser of Column A or B if short term debt is issued in the quarter and Column A if there is no short term debt issued in a quarter</t>
  </si>
  <si>
    <t>Competitive Bid Concession</t>
  </si>
  <si>
    <t>(Line 2 minus line 9)</t>
  </si>
  <si>
    <t>(Line 4 minus line 11)</t>
  </si>
  <si>
    <t>(Line 33 times Line 46)</t>
  </si>
  <si>
    <t>(Sum of Lines 48-50)</t>
  </si>
  <si>
    <t>Amount for Attachment 4</t>
  </si>
  <si>
    <t>ADIT and Accumulated Deferred Income Tax Credits are computed using the average of the beginning of the year and the end of the year balances. The projection will use line 108 of Attachment 4a to populate the average ADIT balance on line 28 above.</t>
  </si>
  <si>
    <t>The Net Rev Req is the value to be used in the rate calculation under the applicable Schedule under the PJM OATT for each project.</t>
  </si>
  <si>
    <t>4th Qtr.</t>
  </si>
  <si>
    <t>Attachment 3, line 4, Col. J</t>
  </si>
  <si>
    <t>Attachment 5, line 39, col e</t>
  </si>
  <si>
    <t>Attachment H, Footnote B</t>
  </si>
  <si>
    <t>Recovery of Regulatory Asset is permitted only for pre-commercial expenses incurred prior to the date when NEET MidAtlantic may first recover costs under the PJM Tariff, as authorized by the Commission.  Recovery of any other regulatory assets requires authorization from the Commission. A carrying charge equal to the weighted cost of capital calculated pursuant to this formula will be applied to the Regulatory Asset prior to the rate year when costs are first recovered.</t>
  </si>
  <si>
    <t>The Competitive Bid Concession is the reduction in revenue, if any, that the company agreed to, for instance, to be selected to build facilities as the result of a competitive process and equals the amount by which the annual revenue requirement is reduced from the ceiling rate</t>
  </si>
  <si>
    <t>Attachment 4a - Accumulated Deferred Income Taxes</t>
  </si>
  <si>
    <t>(Attachment 5, line 48    Notes Q &amp; R)</t>
  </si>
  <si>
    <t>(Attachment 5, line 49   Notes Q &amp; R)</t>
  </si>
  <si>
    <t>(Attachment 5, line 50  Notes K, Q &amp; R)</t>
  </si>
  <si>
    <t>(Attachment 5, line 51)</t>
  </si>
  <si>
    <t xml:space="preserve">Attach 5, line 39, col (a) </t>
  </si>
  <si>
    <t xml:space="preserve">(Note M) Attach 5, line 39, col (b) </t>
  </si>
  <si>
    <t xml:space="preserve">Attach 5, line 39, col (c) </t>
  </si>
  <si>
    <t xml:space="preserve">Attach 5, line 39, col (d)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</si>
  <si>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36).  Excess Deferred Income Taxes reduce income tax expense by the amount of the expense multiplied by (T/1-T).</t>
  </si>
  <si>
    <t>(Sum lines 7 &amp; 21)</t>
  </si>
  <si>
    <t>(Sum lines 23 &amp; 24)</t>
  </si>
  <si>
    <t>(Line 22 - line 25)</t>
  </si>
  <si>
    <t>(Line 26 / line 27)</t>
  </si>
  <si>
    <t xml:space="preserve">      Column D, lines 3 are sourced from the projected revenue requirement for the year at issue.</t>
  </si>
  <si>
    <t xml:space="preserve"> (iii) a demonstration that AFUDC is only applied to the CWIP balance that is not included in rate base.  The annual report will reconcile the project-specific CWIP balances to the total Account 107 CWIP balance reported on p. 216.b of the FERC Form 1.   The demonstartion in (iii) above</t>
  </si>
  <si>
    <t xml:space="preserve">  will show that monthly debts and credits do not contain entries for AFUDC for each CWIP project in ratebase. </t>
  </si>
  <si>
    <t>Rate for Surcharges (Note A (3))</t>
  </si>
  <si>
    <r>
      <t xml:space="preserve"> </t>
    </r>
    <r>
      <rPr>
        <sz val="14"/>
        <color indexed="8"/>
        <rFont val="Arial Narrow"/>
        <family val="2"/>
      </rPr>
      <t xml:space="preserve">Note 1: In the event a Contribution in Aid of Construction (CIAC) is made for a transmission facility, the transmission </t>
    </r>
    <r>
      <rPr>
        <sz val="14"/>
        <rFont val="Arial Narrow"/>
        <family val="2"/>
      </rPr>
      <t xml:space="preserve"> </t>
    </r>
  </si>
  <si>
    <r>
      <t xml:space="preserve"> </t>
    </r>
    <r>
      <rPr>
        <sz val="14"/>
        <color indexed="8"/>
        <rFont val="Arial Narrow"/>
        <family val="2"/>
      </rPr>
      <t>These depreciation rates will not change absent the appropriate filing at FERC.</t>
    </r>
    <r>
      <rPr>
        <sz val="14"/>
        <rFont val="Arial Narrow"/>
        <family val="2"/>
      </rPr>
      <t xml:space="preserve"> </t>
    </r>
  </si>
  <si>
    <r>
      <t xml:space="preserve"> </t>
    </r>
    <r>
      <rPr>
        <sz val="14"/>
        <color indexed="8"/>
        <rFont val="Arial Narrow"/>
        <family val="2"/>
      </rPr>
      <t>depreciation rates above will be weighted based on the relative amount of underlying transmission plant booked to the accounts</t>
    </r>
    <r>
      <rPr>
        <sz val="14"/>
        <rFont val="Arial Narrow"/>
        <family val="2"/>
      </rPr>
      <t xml:space="preserve"> </t>
    </r>
  </si>
  <si>
    <r>
      <t xml:space="preserve"> </t>
    </r>
    <r>
      <rPr>
        <sz val="14"/>
        <color indexed="8"/>
        <rFont val="Arial Narrow"/>
        <family val="2"/>
      </rPr>
      <t>shown in lines 1-9 above and the weighted average depreciation rate will be used to amortize the CIAC.</t>
    </r>
    <r>
      <rPr>
        <sz val="14"/>
        <rFont val="Arial Narrow"/>
        <family val="2"/>
      </rPr>
      <t xml:space="preserve">  The life of a</t>
    </r>
  </si>
  <si>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A carrying charge equal to the weighted cost of capital will be applied to the Regulatory Asset prior to the rate year when costs are first recovered. </t>
  </si>
  <si>
    <t>The source of the amounts from the Actuary Study supporting the numbers in Line 2 and 3 is -</t>
  </si>
  <si>
    <t xml:space="preserve">Unfunded Reserves are customer contributed capital such as when employee vacation expense is accrued but not yet incurred.  Also, pursuant to Special Instructions to Accounts 228.1 through 228.4, </t>
  </si>
  <si>
    <t>no amounts shall be credited to accounts 228.1 through 228.4 unless authorized by a regulatory authority or authorities to be collected in a utility’s rates.</t>
  </si>
  <si>
    <t>Y</t>
  </si>
  <si>
    <t>Attachment 4, Line 31, Col. (h)  (Note Y)</t>
  </si>
  <si>
    <t>(line 4 * line 5)</t>
  </si>
  <si>
    <t>In the event there is a construction loan, line 42 will also include the interest and line 48 will also include the outstanding amounts associated with any short term construction financing, prior to the issuance of long term debt.</t>
  </si>
  <si>
    <r>
      <t>Includes only CWIP authorized by the Commission for inclusion in rate base.  The annual report filed pursuant to Section 6</t>
    </r>
    <r>
      <rPr>
        <sz val="10"/>
        <rFont val="Times New Roman"/>
        <family val="1"/>
      </rPr>
      <t xml:space="preserve"> of the Protocols will include for each project under construction (i) the CWIP balance eligible for inclusion in rate base; (ii) the CWIP balance ineligible for inclusion in rate base; and</t>
    </r>
  </si>
  <si>
    <t>Long Term Interest (117, sum of 62.c through 67.c, Note A)</t>
  </si>
  <si>
    <t>Long Term Debt balance will reflect the 13 month average of the balances, of which the 1st and 13th are found on page 112 lines 18.c &amp; d to 21.c &amp; d in the Form No. 1.  The cost is calculated by dividing line 42 by the Long Term Debt balance in line 48.</t>
  </si>
  <si>
    <r>
      <t xml:space="preserve">Prior to obtaining any debt, the cost of debt will be LIBOR plus 1.5%.  Once any debt is obtained, the formula will use the actual cost of debt determined in Attachment 5.  The capital structure will be 60% equity and 40% debt until NextEra Energy Transmission MidAtlantic, </t>
    </r>
    <r>
      <rPr>
        <sz val="10"/>
        <rFont val="Times New Roman"/>
        <family val="1"/>
      </rPr>
      <t>Inc.’s first transmission project enters service, after which the capital structure will be the actual capital structure.  LIBOR refers to the London Inter Bank Offer Rate from the Federal Reserve Bank of St. Louis's https://fred.stlouisfed.org/.</t>
    </r>
  </si>
  <si>
    <t>Lake County and Porter County, Indiana Assets</t>
  </si>
  <si>
    <t xml:space="preserve">Less non Prorated Items </t>
  </si>
  <si>
    <t>Pull from FERC</t>
  </si>
  <si>
    <t>Line 17, Col H + (Lines 20 + 23)/2</t>
  </si>
  <si>
    <t xml:space="preserve"> Line 44, Col H + (Lines 47 + 50)/2</t>
  </si>
  <si>
    <t xml:space="preserve"> Line 71, Col H + (Lines 74 + 77)/2</t>
  </si>
  <si>
    <t>Line 98, Col H + (Lines 101 + 104)/2</t>
  </si>
  <si>
    <t>Firm Point to Point Transmission Service</t>
  </si>
  <si>
    <t>b3775.2</t>
  </si>
  <si>
    <t>s2509/s2631</t>
  </si>
  <si>
    <t>L6617/L6615/L97008 Rebuild/Reconductor</t>
  </si>
  <si>
    <t>L94507 Reconductor</t>
  </si>
  <si>
    <t>MidAtlantic Resiliency Link</t>
  </si>
  <si>
    <t>Actual 2024</t>
  </si>
  <si>
    <t>b3800.102</t>
  </si>
  <si>
    <r>
      <t>NextEra Energy Transmission MidAtlantic, Inc</t>
    </r>
    <r>
      <rPr>
        <sz val="10"/>
        <color rgb="FFFF0000"/>
        <rFont val="Times New Roman"/>
        <family val="1"/>
      </rPr>
      <t>.</t>
    </r>
  </si>
  <si>
    <t>NextEra Energy Transmission MidAtlantic, Inc.</t>
  </si>
  <si>
    <t>15d</t>
  </si>
  <si>
    <t>b3800.106</t>
  </si>
  <si>
    <t>For  the 7 months ended 12/31/2024</t>
  </si>
  <si>
    <t>3d</t>
  </si>
  <si>
    <t>3e</t>
  </si>
  <si>
    <t>3f</t>
  </si>
  <si>
    <t>3g</t>
  </si>
  <si>
    <t>3h</t>
  </si>
  <si>
    <t>3i</t>
  </si>
  <si>
    <t>3j</t>
  </si>
  <si>
    <t>b3800.107</t>
  </si>
  <si>
    <t>b3800.108</t>
  </si>
  <si>
    <t>b3800.109</t>
  </si>
  <si>
    <t>b3800.110</t>
  </si>
  <si>
    <t>b3800.113</t>
  </si>
  <si>
    <t>b3800.115</t>
  </si>
  <si>
    <t>b3800.117</t>
  </si>
  <si>
    <t>15e</t>
  </si>
  <si>
    <t>15f</t>
  </si>
  <si>
    <t>15g</t>
  </si>
  <si>
    <t>15h</t>
  </si>
  <si>
    <t>15i</t>
  </si>
  <si>
    <t>15j</t>
  </si>
  <si>
    <t>15k</t>
  </si>
  <si>
    <t>For the 7 months Ended July 31,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</si>
</sst>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5">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_(* #,##0.0_);_(* \(#,##0.0\);_(* &quot;-&quot;??_);_(@_)"/>
    <numFmt numFmtId="180" formatCode="#,##0.0_);\(#,##0.0\)"/>
    <numFmt numFmtId="181" formatCode="&quot;$&quot;#,##0.000_);\(&quot;$&quot;#,##0.000\)"/>
    <numFmt numFmtId="182" formatCode="&quot;$&quot;#,##0.0_);\(&quot;$&quot;#,##0.0\)"/>
    <numFmt numFmtId="183" formatCode="#,##0.000_);\(#,##0.000\)"/>
    <numFmt numFmtId="184" formatCode="_(* #,##0.0000_);_(* \(#,##0.0000\);_(* &quot;-&quot;??_);_(@_)"/>
    <numFmt numFmtId="185" formatCode="_(* #,##0.00000_);_(* \(#,##0.00000\);_(* &quot;-&quot;??_);_(@_)"/>
    <numFmt numFmtId="186" formatCode="_(* #,##0.0\¢_m;[Red]_(* \-#,##0.0\¢_m;[Green]_(* 0.0\¢_m;_(@_)_%"/>
    <numFmt numFmtId="187" formatCode="_(* #,##0.00\¢_m;[Red]_(* \-#,##0.00\¢_m;[Green]_(* 0.00\¢_m;_(@_)_%"/>
    <numFmt numFmtId="188" formatCode="_(* #,##0.000\¢_m;[Red]_(* \-#,##0.000\¢_m;[Green]_(* 0.000\¢_m;_(@_)_%"/>
    <numFmt numFmtId="189" formatCode="_(_(\£* #,##0_)_%;[Red]_(\(\£* #,##0\)_%;[Green]_(_(\£* #,##0_)_%;_(@_)_%"/>
    <numFmt numFmtId="190" formatCode="_(_(\£* #,##0.0_)_%;[Red]_(\(\£* #,##0.0\)_%;[Green]_(_(\£* #,##0.0_)_%;_(@_)_%"/>
    <numFmt numFmtId="191" formatCode="_(_(\£* #,##0.00_)_%;[Red]_(\(\£* #,##0.00\)_%;[Green]_(_(\£* #,##0.00_)_%;_(@_)_%"/>
    <numFmt numFmtId="192" formatCode="0.0%_);\(0.0%\)"/>
    <numFmt numFmtId="193" formatCode="\•\ \ @"/>
    <numFmt numFmtId="194" formatCode="_(_(\•_ #0_)_%;[Red]_(_(\•_ \-#0\)_%;[Green]_(_(\•_ #0_)_%;_(_(\•_ @_)_%"/>
    <numFmt numFmtId="195" formatCode="_(_(_•_ \•_ #0_)_%;[Red]_(_(_•_ \•_ \-#0\)_%;[Green]_(_(_•_ \•_ #0_)_%;_(_(_•_ \•_ @_)_%"/>
    <numFmt numFmtId="196" formatCode="_(_(_•_ _•_ \•_ #0_)_%;[Red]_(_(_•_ _•_ \•_ \-#0\)_%;[Green]_(_(_•_ _•_ \•_ #0_)_%;_(_(_•_ \•_ @_)_%"/>
    <numFmt numFmtId="197" formatCode="#,##0,_);\(#,##0,\)"/>
    <numFmt numFmtId="198" formatCode="0.0,_);\(0.0,\)"/>
    <numFmt numFmtId="199" formatCode="0.00,_);\(0.00,\)"/>
    <numFmt numFmtId="200" formatCode="_(_(_$* #,##0.0_)_%;[Red]_(\(_$* #,##0.0\)_%;[Green]_(_(_$* #,##0.0_)_%;_(@_)_%"/>
    <numFmt numFmtId="201" formatCode="_(_(_$* #,##0.00_)_%;[Red]_(\(_$* #,##0.00\)_%;[Green]_(_(_$* #,##0.00_)_%;_(@_)_%"/>
    <numFmt numFmtId="202" formatCode="_(_(_$* #,##0.000_)_%;[Red]_(\(_$* #,##0.000\)_%;[Green]_(_(_$* #,##0.000_)_%;_(@_)_%"/>
    <numFmt numFmtId="203" formatCode="_._.* #,##0.0_)_%;_._.* \(#,##0.0\)_%;_._.* \ ?_)_%"/>
    <numFmt numFmtId="204" formatCode="_._.* #,##0.00_)_%;_._.* \(#,##0.00\)_%;_._.* \ ?_)_%"/>
    <numFmt numFmtId="205" formatCode="_._.* #,##0.000_)_%;_._.* \(#,##0.000\)_%;_._.* \ ?_)_%"/>
    <numFmt numFmtId="206" formatCode="_._.* #,##0.0000_)_%;_._.* \(#,##0.0000\)_%;_._.* \ ?_)_%"/>
    <numFmt numFmtId="207" formatCode="_(_(&quot;$&quot;* #,##0.0_)_%;[Red]_(\(&quot;$&quot;* #,##0.0\)_%;[Green]_(_(&quot;$&quot;* #,##0.0_)_%;_(@_)_%"/>
    <numFmt numFmtId="208" formatCode="_(_(&quot;$&quot;* #,##0.00_)_%;[Red]_(\(&quot;$&quot;* #,##0.00\)_%;[Green]_(_(&quot;$&quot;* #,##0.00_)_%;_(@_)_%"/>
    <numFmt numFmtId="209" formatCode="_(_(&quot;$&quot;* #,##0.000_)_%;[Red]_(\(&quot;$&quot;* #,##0.000\)_%;[Green]_(_(&quot;$&quot;* #,##0.000_)_%;_(@_)_%"/>
    <numFmt numFmtId="210" formatCode="_._.&quot;$&quot;* #,##0.0_)_%;_._.&quot;$&quot;* \(#,##0.0\)_%;_._.&quot;$&quot;* \ ?_)_%"/>
    <numFmt numFmtId="211" formatCode="_._.&quot;$&quot;* #,##0.00_)_%;_._.&quot;$&quot;* \(#,##0.00\)_%;_._.&quot;$&quot;* \ ?_)_%"/>
    <numFmt numFmtId="212" formatCode="_._.&quot;$&quot;* #,##0.000_)_%;_._.&quot;$&quot;* \(#,##0.000\)_%;_._.&quot;$&quot;* \ ?_)_%"/>
    <numFmt numFmtId="213" formatCode="_._.&quot;$&quot;* #,##0.0000_)_%;_._.&quot;$&quot;* \(#,##0.0000\)_%;_._.&quot;$&quot;* \ ?_)_%"/>
    <numFmt numFmtId="214" formatCode="&quot;$&quot;#,##0,_);\(&quot;$&quot;#,##0,\)"/>
    <numFmt numFmtId="215" formatCode="&quot;$&quot;0.0,_);\(&quot;$&quot;0.0,\)"/>
    <numFmt numFmtId="216" formatCode="&quot;$&quot;0.00,_);\(&quot;$&quot;0.00,\)"/>
    <numFmt numFmtId="217" formatCode="_(* dd\-mmm\-yy_)_%"/>
    <numFmt numFmtId="218" formatCode="_(* dd\ mmmm\ yyyy_)_%"/>
    <numFmt numFmtId="219" formatCode="_(* mmmm\ dd\,\ yyyy_)_%"/>
    <numFmt numFmtId="220" formatCode="_(* dd\.mm\.yyyy_)_%"/>
    <numFmt numFmtId="221" formatCode="_(* mm/dd/yyyy_)_%"/>
    <numFmt numFmtId="222" formatCode="m/d/yy;@"/>
    <numFmt numFmtId="223" formatCode="#,##0.0\x_);\(#,##0.0\x\)"/>
    <numFmt numFmtId="224" formatCode="#,##0.00\x_);\(#,##0.00\x\)"/>
    <numFmt numFmtId="225" formatCode="[$€-2]\ #,##0_);\([$€-2]\ #,##0\)"/>
    <numFmt numFmtId="226" formatCode="[$€-2]\ #,##0.0_);\([$€-2]\ #,##0.0\)"/>
    <numFmt numFmtId="227" formatCode="_([$€-2]* #,##0.00_);_([$€-2]* \(#,##0.00\);_([$€-2]* &quot;-&quot;??_)"/>
    <numFmt numFmtId="228" formatCode="General_)_%"/>
    <numFmt numFmtId="229" formatCode="_(_(#0_)_%;[Red]_(_(\-#0\)_%;[Green]_(_(#0_)_%;_(_(@_)_%"/>
    <numFmt numFmtId="230" formatCode="_(_(_•_ #0_)_%;[Red]_(_(_•_ \-#0\)_%;[Green]_(_(_•_ #0_)_%;_(_(_•_ @_)_%"/>
    <numFmt numFmtId="231" formatCode="_(_(_•_ _•_ #0_)_%;[Red]_(_(_•_ _•_ \-#0\)_%;[Green]_(_(_•_ _•_ #0_)_%;_(_(_•_ _•_ @_)_%"/>
    <numFmt numFmtId="232" formatCode="_(_(_•_ _•_ _•_ #0_)_%;[Red]_(_(_•_ _•_ _•_ \-#0\)_%;[Green]_(_(_•_ _•_ _•_ #0_)_%;_(_(_•_ _•_ _•_ @_)_%"/>
    <numFmt numFmtId="233" formatCode="#,##0\x;\(#,##0\x\)"/>
    <numFmt numFmtId="234" formatCode="0.0\x;\(0.0\x\)"/>
    <numFmt numFmtId="235" formatCode="#,##0.00\x;\(#,##0.00\x\)"/>
    <numFmt numFmtId="236" formatCode="#,##0.000\x;\(#,##0.000\x\)"/>
    <numFmt numFmtId="237" formatCode="0.0_);\(0.0\)"/>
    <numFmt numFmtId="238" formatCode="0%;\(0%\)"/>
    <numFmt numFmtId="239" formatCode="0.00\ \x_);\(0.00\ \x\)"/>
    <numFmt numFmtId="240" formatCode="_(* #,##0_);_(* \(#,##0\);_(* &quot;-&quot;????_);_(@_)"/>
    <numFmt numFmtId="241" formatCode="0__"/>
    <numFmt numFmtId="242" formatCode="h:mmAM/PM"/>
    <numFmt numFmtId="243" formatCode="0&quot; E&quot;"/>
    <numFmt numFmtId="244" formatCode="yyyy"/>
    <numFmt numFmtId="245" formatCode="0.0%;\(0.0%\)"/>
    <numFmt numFmtId="246" formatCode="0.00%_);\(0.00%\)"/>
    <numFmt numFmtId="247" formatCode="0.000%_);\(0.000%\)"/>
    <numFmt numFmtId="248" formatCode="_(0_)%;\(0\)%;\ \ ?_)%"/>
    <numFmt numFmtId="249" formatCode="_._._(* 0_)%;_._.* \(0\)%;_._._(* \ ?_)%"/>
    <numFmt numFmtId="250" formatCode="0%_);\(0%\)"/>
    <numFmt numFmtId="251" formatCode="_(* #,##0_)_%;[Red]_(* \(#,##0\)_%;[Green]_(* 0_)_%;_(@_)_%"/>
    <numFmt numFmtId="252" formatCode="_(* #,##0.0%_);[Red]_(* \-#,##0.0%_);[Green]_(* 0.0%_);_(@_)_%"/>
    <numFmt numFmtId="253" formatCode="_(* #,##0.00%_);[Red]_(* \-#,##0.00%_);[Green]_(* 0.00%_);_(@_)_%"/>
    <numFmt numFmtId="254" formatCode="_(* #,##0.000%_);[Red]_(* \-#,##0.000%_);[Green]_(* 0.000%_);_(@_)_%"/>
    <numFmt numFmtId="255" formatCode="_(0.0_)%;\(0.0\)%;\ \ ?_)%"/>
    <numFmt numFmtId="256" formatCode="_._._(* 0.0_)%;_._.* \(0.0\)%;_._._(* \ ?_)%"/>
    <numFmt numFmtId="257" formatCode="_(0.00_)%;\(0.00\)%;\ \ ?_)%"/>
    <numFmt numFmtId="258" formatCode="_._._(* 0.00_)%;_._.* \(0.00\)%;_._._(* \ ?_)%"/>
    <numFmt numFmtId="259" formatCode="_(0.000_)%;\(0.000\)%;\ \ ?_)%"/>
    <numFmt numFmtId="260" formatCode="_._._(* 0.000_)%;_._.* \(0.000\)%;_._._(* \ ?_)%"/>
    <numFmt numFmtId="261" formatCode="_(0.0000_)%;\(0.0000\)%;\ \ ?_)%"/>
    <numFmt numFmtId="262" formatCode="_._._(* 0.0000_)%;_._.* \(0.0000\)%;_._._(* \ ?_)%"/>
    <numFmt numFmtId="263" formatCode="mmmm\ dd\,\ yy"/>
    <numFmt numFmtId="264" formatCode="0.0\x"/>
    <numFmt numFmtId="265" formatCode="_(* #,##0_);_(* \(#,##0\);_(* \ ?_)"/>
    <numFmt numFmtId="266" formatCode="_(* #,##0.0_);_(* \(#,##0.0\);_(* \ ?_)"/>
    <numFmt numFmtId="267" formatCode="_(* #,##0.00_);_(* \(#,##0.00\);_(* \ ?_)"/>
    <numFmt numFmtId="268" formatCode="_(* #,##0.000_);_(* \(#,##0.000\);_(* \ ?_)"/>
    <numFmt numFmtId="269" formatCode="_(&quot;$&quot;* #,##0_);_(&quot;$&quot;* \(#,##0\);_(&quot;$&quot;* \ ?_)"/>
    <numFmt numFmtId="270" formatCode="_(&quot;$&quot;* #,##0.0_);_(&quot;$&quot;* \(#,##0.0\);_(&quot;$&quot;* \ ?_)"/>
    <numFmt numFmtId="271" formatCode="_(&quot;$&quot;* #,##0.00_);_(&quot;$&quot;* \(#,##0.00\);_(&quot;$&quot;* \ ?_)"/>
    <numFmt numFmtId="272" formatCode="_(&quot;$&quot;* #,##0.000_);_(&quot;$&quot;* \(#,##0.000\);_(&quot;$&quot;* \ ?_)"/>
    <numFmt numFmtId="273" formatCode="0000&quot;A&quot;"/>
    <numFmt numFmtId="274" formatCode="0&quot;E&quot;"/>
    <numFmt numFmtId="275" formatCode="0000&quot;E&quot;"/>
    <numFmt numFmtId="276" formatCode="_(* #,##0.000000_);_(* \(#,##0.000000\);_(* &quot;-&quot;??_);_(@_)"/>
    <numFmt numFmtId="277" formatCode="_(* #,##0.0000000_);_(* \(#,##0.0000000\);_(* &quot;-&quot;??_);_(@_)"/>
    <numFmt numFmtId="278" formatCode="_(* #,##0.00000_);_(* \(#,##0.00000\);_(* &quot;-&quot;?????_);_(@_)"/>
    <numFmt numFmtId="279" formatCode="0.0000%"/>
    <numFmt numFmtId="280" formatCode="_(* #,##0.000_);_(* \(#,##0.000\);_(* &quot;-&quot;??_);_(@_)"/>
    <numFmt numFmtId="281" formatCode="###,000"/>
    <numFmt numFmtId="282" formatCode="[&gt;=0]#,##0;[&lt;0]\(#,##0\)"/>
  </numFmts>
  <fonts count="171">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strike/>
      <sz val="10"/>
      <color indexed="12"/>
      <name val="Times New Roman"/>
      <family val="1"/>
    </font>
    <font>
      <b/>
      <i/>
      <strike/>
      <sz val="10"/>
      <name val="Times New Roman"/>
      <family val="1"/>
    </font>
    <font>
      <strike/>
      <sz val="10"/>
      <color indexed="10"/>
      <name val="Times New Roman"/>
      <family val="1"/>
    </font>
    <font>
      <u/>
      <sz val="12"/>
      <name val="Arial"/>
      <family val="2"/>
    </font>
    <font>
      <b/>
      <u/>
      <sz val="10"/>
      <name val="Arial"/>
      <family val="2"/>
    </font>
    <font>
      <sz val="12"/>
      <color indexed="10"/>
      <name val="Arial MT"/>
    </font>
    <font>
      <sz val="11"/>
      <name val="Calibri"/>
      <family val="2"/>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Narrow"/>
      <family val="2"/>
    </font>
    <font>
      <sz val="12"/>
      <color indexed="8"/>
      <name val="Arial Narrow"/>
      <family val="2"/>
    </font>
    <font>
      <b/>
      <sz val="12"/>
      <name val="Arial Narrow"/>
      <family val="2"/>
    </font>
    <font>
      <b/>
      <sz val="12"/>
      <color indexed="8"/>
      <name val="Arial Narrow"/>
      <family val="2"/>
    </font>
    <font>
      <b/>
      <sz val="12"/>
      <name val="Times New Roman"/>
      <family val="1"/>
    </font>
    <font>
      <sz val="11"/>
      <color indexed="8"/>
      <name val="Arial Narrow"/>
      <family val="2"/>
    </font>
    <font>
      <sz val="10"/>
      <color rgb="FF0000FF"/>
      <name val="Arial"/>
      <family val="2"/>
    </font>
    <font>
      <sz val="11"/>
      <color indexed="8"/>
      <name val="Arial"/>
      <family val="2"/>
    </font>
    <font>
      <sz val="14"/>
      <name val="Arial Narrow"/>
      <family val="2"/>
    </font>
    <font>
      <sz val="14"/>
      <color indexed="8"/>
      <name val="Arial Narrow"/>
      <family val="2"/>
    </font>
    <font>
      <sz val="14"/>
      <name val="Arial"/>
      <family val="2"/>
    </font>
    <font>
      <sz val="14"/>
      <name val="Times New Roman"/>
      <family val="1"/>
    </font>
    <font>
      <sz val="11"/>
      <color indexed="8"/>
      <name val="Calibri"/>
      <family val="2"/>
      <scheme val="minor"/>
    </font>
    <font>
      <sz val="11"/>
      <color indexed="9"/>
      <name val="Calibri"/>
      <family val="2"/>
      <scheme val="minor"/>
    </font>
    <font>
      <sz val="11"/>
      <color rgb="FF9C0006"/>
      <name val="Calibri"/>
      <family val="2"/>
      <scheme val="minor"/>
    </font>
    <font>
      <b/>
      <sz val="11"/>
      <color rgb="FFFA7D00"/>
      <name val="Calibri"/>
      <family val="2"/>
      <scheme val="minor"/>
    </font>
    <font>
      <b/>
      <sz val="11"/>
      <color indexed="9"/>
      <name val="Calibri"/>
      <family val="2"/>
      <scheme val="minor"/>
    </font>
    <font>
      <i/>
      <sz val="11"/>
      <color rgb="FF7F7F7F"/>
      <name val="Calibri"/>
      <family val="2"/>
      <scheme val="minor"/>
    </font>
    <font>
      <sz val="11"/>
      <color rgb="FF006100"/>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mbria"/>
      <family val="2"/>
    </font>
    <font>
      <sz val="11"/>
      <color indexed="10"/>
      <name val="Calibri"/>
      <family val="2"/>
      <scheme val="minor"/>
    </font>
    <font>
      <sz val="10"/>
      <color rgb="FFFF0000"/>
      <name val="Times New Roman"/>
      <family val="1"/>
    </font>
    <font>
      <sz val="12"/>
      <name val="Arial"/>
      <family val="2"/>
    </font>
    <font>
      <sz val="12"/>
      <color theme="1"/>
      <name val="Times New Roman"/>
      <family val="1"/>
    </font>
    <font>
      <i/>
      <sz val="12"/>
      <color theme="1"/>
      <name val="Times New Roman"/>
      <family val="1"/>
    </font>
    <font>
      <b/>
      <sz val="12"/>
      <color theme="1"/>
      <name val="Times New Roman"/>
      <family val="1"/>
    </font>
    <font>
      <sz val="12"/>
      <color rgb="FFFF0000"/>
      <name val="Times New Roman"/>
      <family val="1"/>
    </font>
    <font>
      <sz val="10"/>
      <color theme="1"/>
      <name val="Times New Roman"/>
      <family val="1"/>
    </font>
    <font>
      <b/>
      <sz val="12"/>
      <color rgb="FFFF0000"/>
      <name val="Times New Roman"/>
      <family val="1"/>
    </font>
    <font>
      <b/>
      <sz val="8"/>
      <color rgb="FF1F497D"/>
      <name val="Verdana"/>
      <family val="2"/>
    </font>
    <font>
      <sz val="8"/>
      <color rgb="FF1F497D"/>
      <name val="Verdana"/>
      <family val="2"/>
    </font>
    <font>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sz val="8"/>
      <color rgb="FF000000"/>
      <name val="Arial"/>
      <family val="2"/>
    </font>
    <font>
      <sz val="8"/>
      <color rgb="FFDBE5F1"/>
      <name val="Verdana"/>
      <family val="2"/>
    </font>
    <font>
      <i/>
      <sz val="8"/>
      <color rgb="FF000000"/>
      <name val="Verdana"/>
      <family val="2"/>
    </font>
    <font>
      <b/>
      <i/>
      <sz val="8"/>
      <color rgb="FF000000"/>
      <name val="Verdana"/>
      <family val="2"/>
    </font>
    <font>
      <b/>
      <i/>
      <sz val="8"/>
      <color rgb="FF1F497D"/>
      <name val="Verdana"/>
      <family val="2"/>
    </font>
    <font>
      <i/>
      <sz val="8"/>
      <color rgb="FF1F497D"/>
      <name val="Verdana"/>
      <family val="2"/>
    </font>
    <font>
      <b/>
      <sz val="10"/>
      <color rgb="FFFF0000"/>
      <name val="Times New Roman"/>
      <family val="1"/>
    </font>
    <font>
      <sz val="8"/>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b/>
      <sz val="10"/>
      <color rgb="FF33CC33"/>
      <name val="Arial"/>
      <family val="2"/>
    </font>
    <font>
      <b/>
      <sz val="10"/>
      <color rgb="FFFF9900"/>
      <name val="Arial"/>
      <family val="2"/>
    </font>
    <font>
      <b/>
      <sz val="10"/>
      <color rgb="FFFF0000"/>
      <name val="Arial"/>
      <family val="2"/>
    </font>
    <font>
      <sz val="16"/>
      <name val="Arial"/>
      <family val="2"/>
    </font>
    <font>
      <b/>
      <sz val="16"/>
      <name val="Arial"/>
      <family val="2"/>
    </font>
    <font>
      <sz val="16"/>
      <name val="Arial Narrow"/>
      <family val="2"/>
    </font>
  </fonts>
  <fills count="9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theme="0"/>
        <bgColor indexed="64"/>
      </patternFill>
    </fill>
    <fill>
      <patternFill patternType="solid">
        <fgColor rgb="FFFF00FF"/>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DBE5F1"/>
        <bgColor rgb="FF000000"/>
      </patternFill>
    </fill>
    <fill>
      <patternFill patternType="solid">
        <fgColor rgb="FFDBE5F1"/>
        <bgColor rgb="FFFFFFFF"/>
      </patternFill>
    </fill>
    <fill>
      <patternFill patternType="solid">
        <fgColor rgb="FFFFFFFF"/>
        <bgColor rgb="FF000000"/>
      </patternFill>
    </fill>
    <fill>
      <patternFill patternType="solid">
        <fgColor rgb="FFF1F5FB"/>
        <bgColor rgb="FF000000"/>
      </patternFill>
    </fill>
    <fill>
      <patternFill patternType="solid">
        <fgColor rgb="FFE9EFF7"/>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s>
  <borders count="48">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hair">
        <color rgb="FFC0C0C0"/>
      </left>
      <right style="hair">
        <color rgb="FFC0C0C0"/>
      </right>
      <top style="thin">
        <color rgb="FF808080"/>
      </top>
      <bottom style="thin">
        <color rgb="FF808080"/>
      </bottom>
      <diagonal/>
    </border>
    <border>
      <left style="medium">
        <color rgb="FFFF0000"/>
      </left>
      <right style="medium">
        <color rgb="FFFF0000"/>
      </right>
      <top style="medium">
        <color rgb="FFFF0000"/>
      </top>
      <bottom style="medium">
        <color rgb="FFFF0000"/>
      </bottom>
      <diagonal/>
    </border>
    <border>
      <left style="thin">
        <color rgb="FF000000"/>
      </left>
      <right style="thin">
        <color rgb="FF000000"/>
      </right>
      <top style="thin">
        <color rgb="FF000000"/>
      </top>
      <bottom style="thin">
        <color rgb="FF000000"/>
      </bottom>
      <diagonal/>
    </border>
    <border>
      <left/>
      <right/>
      <top style="thin">
        <color auto="1"/>
      </top>
      <bottom style="medium">
        <color auto="1"/>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right/>
      <top style="thin">
        <color indexed="48"/>
      </top>
      <bottom style="double">
        <color indexed="48"/>
      </bottom>
      <diagonal/>
    </border>
    <border>
      <left/>
      <right/>
      <top style="thin">
        <color auto="1"/>
      </top>
      <bottom style="double">
        <color auto="1"/>
      </bottom>
      <diagonal/>
    </border>
    <border>
      <left/>
      <right/>
      <top/>
      <bottom style="medium">
        <color auto="1"/>
      </bottom>
      <diagonal/>
    </border>
  </borders>
  <cellStyleXfs count="612">
    <xf numFmtId="174" fontId="0" fillId="0" borderId="0" applyProtection="0"/>
    <xf numFmtId="0" fontId="14" fillId="0" borderId="0"/>
    <xf numFmtId="186" fontId="52" fillId="0" borderId="0" applyFont="0" applyFill="0" applyBorder="0" applyAlignment="0" applyProtection="0"/>
    <xf numFmtId="187" fontId="52" fillId="0" borderId="0" applyFont="0" applyFill="0" applyBorder="0" applyAlignment="0" applyProtection="0"/>
    <xf numFmtId="188" fontId="52" fillId="0" borderId="0" applyFont="0" applyFill="0" applyBorder="0" applyAlignment="0" applyProtection="0"/>
    <xf numFmtId="189" fontId="52" fillId="0" borderId="0" applyFont="0" applyFill="0" applyBorder="0" applyAlignment="0" applyProtection="0"/>
    <xf numFmtId="190" fontId="52" fillId="0" borderId="0" applyFont="0" applyFill="0" applyBorder="0" applyAlignment="0" applyProtection="0"/>
    <xf numFmtId="191" fontId="52" fillId="0" borderId="0" applyFont="0" applyFill="0" applyBorder="0" applyAlignment="0" applyProtection="0"/>
    <xf numFmtId="0" fontId="22" fillId="0" borderId="0"/>
    <xf numFmtId="192" fontId="14" fillId="2" borderId="0" applyNumberFormat="0" applyFill="0" applyBorder="0" applyAlignment="0" applyProtection="0">
      <alignment horizontal="right" vertical="center"/>
    </xf>
    <xf numFmtId="192" fontId="46" fillId="0" borderId="0" applyNumberFormat="0" applyFill="0" applyBorder="0" applyAlignment="0" applyProtection="0"/>
    <xf numFmtId="0" fontId="14" fillId="0" borderId="1" applyNumberFormat="0" applyFont="0" applyFill="0" applyAlignment="0" applyProtection="0"/>
    <xf numFmtId="193" fontId="44" fillId="0" borderId="0" applyFont="0" applyFill="0" applyBorder="0" applyAlignment="0" applyProtection="0"/>
    <xf numFmtId="194" fontId="52" fillId="0" borderId="0" applyFont="0" applyFill="0" applyBorder="0" applyProtection="0">
      <alignment horizontal="left"/>
    </xf>
    <xf numFmtId="195" fontId="52" fillId="0" borderId="0" applyFont="0" applyFill="0" applyBorder="0" applyProtection="0">
      <alignment horizontal="left"/>
    </xf>
    <xf numFmtId="196" fontId="52" fillId="0" borderId="0" applyFont="0" applyFill="0" applyBorder="0" applyProtection="0">
      <alignment horizontal="left"/>
    </xf>
    <xf numFmtId="37" fontId="53" fillId="0" borderId="0" applyFont="0" applyFill="0" applyBorder="0" applyAlignment="0" applyProtection="0">
      <alignment vertical="center"/>
      <protection locked="0"/>
    </xf>
    <xf numFmtId="197" fontId="54" fillId="0" borderId="0" applyFont="0" applyFill="0" applyBorder="0" applyAlignment="0" applyProtection="0"/>
    <xf numFmtId="0" fontId="55" fillId="0" borderId="0"/>
    <xf numFmtId="0" fontId="55" fillId="0" borderId="0"/>
    <xf numFmtId="174" fontId="12" fillId="0" borderId="0" applyFill="0"/>
    <xf numFmtId="174" fontId="12" fillId="0" borderId="0">
      <alignment horizontal="center"/>
    </xf>
    <xf numFmtId="0" fontId="12" fillId="0" borderId="0" applyFill="0">
      <alignment horizontal="center"/>
    </xf>
    <xf numFmtId="174" fontId="13" fillId="0" borderId="2" applyFill="0"/>
    <xf numFmtId="0" fontId="14" fillId="0" borderId="0" applyFont="0" applyAlignment="0"/>
    <xf numFmtId="0" fontId="15" fillId="0" borderId="0" applyFill="0">
      <alignment vertical="top"/>
    </xf>
    <xf numFmtId="0" fontId="13" fillId="0" borderId="0" applyFill="0">
      <alignment horizontal="left" vertical="top"/>
    </xf>
    <xf numFmtId="174" fontId="16" fillId="0" borderId="3" applyFill="0"/>
    <xf numFmtId="0" fontId="14" fillId="0" borderId="0" applyNumberFormat="0" applyFont="0" applyAlignment="0"/>
    <xf numFmtId="0" fontId="15" fillId="0" borderId="0" applyFill="0">
      <alignment wrapText="1"/>
    </xf>
    <xf numFmtId="0" fontId="13" fillId="0" borderId="0" applyFill="0">
      <alignment horizontal="left" vertical="top" wrapText="1"/>
    </xf>
    <xf numFmtId="174" fontId="17" fillId="0" borderId="0" applyFill="0"/>
    <xf numFmtId="0" fontId="18" fillId="0" borderId="0" applyNumberFormat="0" applyFont="0" applyAlignment="0">
      <alignment horizontal="center"/>
    </xf>
    <xf numFmtId="0" fontId="19" fillId="0" borderId="0" applyFill="0">
      <alignment vertical="top" wrapText="1"/>
    </xf>
    <xf numFmtId="0" fontId="16" fillId="0" borderId="0" applyFill="0">
      <alignment horizontal="left" vertical="top" wrapText="1"/>
    </xf>
    <xf numFmtId="174" fontId="14" fillId="0" borderId="0" applyFill="0"/>
    <xf numFmtId="0" fontId="18" fillId="0" borderId="0" applyNumberFormat="0" applyFont="0" applyAlignment="0">
      <alignment horizontal="center"/>
    </xf>
    <xf numFmtId="0" fontId="20" fillId="0" borderId="0" applyFill="0">
      <alignment vertical="center" wrapText="1"/>
    </xf>
    <xf numFmtId="0" fontId="21" fillId="0" borderId="0">
      <alignment horizontal="left" vertical="center" wrapText="1"/>
    </xf>
    <xf numFmtId="174" fontId="22" fillId="0" borderId="0" applyFill="0"/>
    <xf numFmtId="0" fontId="18" fillId="0" borderId="0" applyNumberFormat="0" applyFont="0" applyAlignment="0">
      <alignment horizontal="center"/>
    </xf>
    <xf numFmtId="0" fontId="23" fillId="0" borderId="0" applyFill="0">
      <alignment horizontal="center" vertical="center" wrapText="1"/>
    </xf>
    <xf numFmtId="0" fontId="24" fillId="0" borderId="0" applyFill="0">
      <alignment horizontal="center" vertical="center" wrapText="1"/>
    </xf>
    <xf numFmtId="0" fontId="14" fillId="0" borderId="0" applyFill="0">
      <alignment horizontal="center" vertical="center" wrapText="1"/>
    </xf>
    <xf numFmtId="174" fontId="25" fillId="0" borderId="0" applyFill="0"/>
    <xf numFmtId="0" fontId="18"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174" fontId="28" fillId="0" borderId="0" applyFill="0"/>
    <xf numFmtId="0" fontId="18" fillId="0" borderId="0" applyNumberFormat="0" applyFont="0" applyAlignment="0">
      <alignment horizontal="center"/>
    </xf>
    <xf numFmtId="0" fontId="29" fillId="0" borderId="0">
      <alignment horizontal="center" wrapText="1"/>
    </xf>
    <xf numFmtId="0" fontId="25" fillId="0" borderId="0" applyFill="0">
      <alignment horizontal="center" wrapText="1"/>
    </xf>
    <xf numFmtId="180" fontId="56" fillId="0" borderId="0" applyFont="0" applyFill="0" applyBorder="0" applyAlignment="0" applyProtection="0">
      <protection locked="0"/>
    </xf>
    <xf numFmtId="198" fontId="56" fillId="0" borderId="0" applyFont="0" applyFill="0" applyBorder="0" applyAlignment="0" applyProtection="0">
      <protection locked="0"/>
    </xf>
    <xf numFmtId="39" fontId="14" fillId="0" borderId="0" applyFont="0" applyFill="0" applyBorder="0" applyAlignment="0" applyProtection="0"/>
    <xf numFmtId="199" fontId="57" fillId="0" borderId="0" applyFont="0" applyFill="0" applyBorder="0" applyAlignment="0" applyProtection="0"/>
    <xf numFmtId="183" fontId="54" fillId="0" borderId="0" applyFont="0" applyFill="0" applyBorder="0" applyAlignment="0" applyProtection="0"/>
    <xf numFmtId="0" fontId="14" fillId="0" borderId="1" applyNumberFormat="0" applyFont="0" applyFill="0" applyBorder="0" applyProtection="0">
      <alignment horizontal="centerContinuous" vertical="center"/>
    </xf>
    <xf numFmtId="0" fontId="38" fillId="0" borderId="0" applyFill="0" applyBorder="0" applyProtection="0">
      <alignment horizontal="center"/>
      <protection locked="0"/>
    </xf>
    <xf numFmtId="43" fontId="14" fillId="0" borderId="0" applyFont="0" applyFill="0" applyBorder="0" applyAlignment="0" applyProtection="0"/>
    <xf numFmtId="0" fontId="14"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41" fontId="14" fillId="0" borderId="0" applyFont="0" applyFill="0" applyBorder="0" applyAlignment="0" applyProtection="0"/>
    <xf numFmtId="200" fontId="52" fillId="0" borderId="0" applyFont="0" applyFill="0" applyBorder="0" applyAlignment="0" applyProtection="0"/>
    <xf numFmtId="201" fontId="52" fillId="0" borderId="0" applyFont="0" applyFill="0" applyBorder="0" applyAlignment="0" applyProtection="0"/>
    <xf numFmtId="202" fontId="52" fillId="0" borderId="0" applyFont="0" applyFill="0" applyBorder="0" applyAlignment="0" applyProtection="0"/>
    <xf numFmtId="203" fontId="50" fillId="0" borderId="0" applyFont="0" applyFill="0" applyBorder="0" applyAlignment="0" applyProtection="0"/>
    <xf numFmtId="204" fontId="59" fillId="0" borderId="0" applyFont="0" applyFill="0" applyBorder="0" applyAlignment="0" applyProtection="0"/>
    <xf numFmtId="205" fontId="59" fillId="0" borderId="0" applyFont="0" applyFill="0" applyBorder="0" applyAlignment="0" applyProtection="0"/>
    <xf numFmtId="206" fontId="17" fillId="0" borderId="0" applyFont="0" applyFill="0" applyBorder="0" applyAlignment="0" applyProtection="0">
      <protection locked="0"/>
    </xf>
    <xf numFmtId="43" fontId="10"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14" fillId="0" borderId="0" applyFont="0" applyFill="0" applyBorder="0" applyAlignment="0" applyProtection="0"/>
    <xf numFmtId="43" fontId="48"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1" fillId="0" borderId="0" applyFont="0" applyFill="0" applyBorder="0" applyAlignment="0" applyProtection="0"/>
    <xf numFmtId="43" fontId="10" fillId="0" borderId="0" applyFont="0" applyFill="0" applyBorder="0" applyAlignment="0" applyProtection="0"/>
    <xf numFmtId="43" fontId="98" fillId="0" borderId="0" applyFont="0" applyFill="0" applyBorder="0" applyAlignment="0" applyProtection="0"/>
    <xf numFmtId="37" fontId="60" fillId="0" borderId="0" applyFill="0" applyBorder="0" applyAlignment="0" applyProtection="0"/>
    <xf numFmtId="3" fontId="14" fillId="0" borderId="0" applyFont="0" applyFill="0" applyBorder="0" applyAlignment="0" applyProtection="0"/>
    <xf numFmtId="0" fontId="13" fillId="0" borderId="0" applyFill="0" applyBorder="0" applyAlignment="0" applyProtection="0">
      <protection locked="0"/>
    </xf>
    <xf numFmtId="0" fontId="14" fillId="0" borderId="4"/>
    <xf numFmtId="44" fontId="14" fillId="0" borderId="0" applyFont="0" applyFill="0" applyBorder="0" applyAlignment="0" applyProtection="0"/>
    <xf numFmtId="207" fontId="52" fillId="0" borderId="0" applyFont="0" applyFill="0" applyBorder="0" applyAlignment="0" applyProtection="0"/>
    <xf numFmtId="208" fontId="52" fillId="0" borderId="0" applyFont="0" applyFill="0" applyBorder="0" applyAlignment="0" applyProtection="0"/>
    <xf numFmtId="209" fontId="52" fillId="0" borderId="0" applyFont="0" applyFill="0" applyBorder="0" applyAlignment="0" applyProtection="0"/>
    <xf numFmtId="210" fontId="59" fillId="0" borderId="0" applyFont="0" applyFill="0" applyBorder="0" applyAlignment="0" applyProtection="0"/>
    <xf numFmtId="211" fontId="59" fillId="0" borderId="0" applyFont="0" applyFill="0" applyBorder="0" applyAlignment="0" applyProtection="0"/>
    <xf numFmtId="212" fontId="59" fillId="0" borderId="0" applyFont="0" applyFill="0" applyBorder="0" applyAlignment="0" applyProtection="0"/>
    <xf numFmtId="213" fontId="17" fillId="0" borderId="0" applyFont="0" applyFill="0" applyBorder="0" applyAlignment="0" applyProtection="0">
      <protection locked="0"/>
    </xf>
    <xf numFmtId="44" fontId="24" fillId="0" borderId="0" applyFont="0" applyFill="0" applyBorder="0" applyAlignment="0" applyProtection="0"/>
    <xf numFmtId="44" fontId="14" fillId="0" borderId="0" applyFont="0" applyFill="0" applyBorder="0" applyAlignment="0" applyProtection="0"/>
    <xf numFmtId="44" fontId="48" fillId="0" borderId="0" applyFont="0" applyFill="0" applyBorder="0" applyAlignment="0" applyProtection="0"/>
    <xf numFmtId="44" fontId="14" fillId="0" borderId="0" applyFont="0" applyFill="0" applyBorder="0" applyAlignment="0" applyProtection="0"/>
    <xf numFmtId="44" fontId="14" fillId="0" borderId="0" applyFont="0" applyFill="0" applyBorder="0" applyAlignment="0" applyProtection="0"/>
    <xf numFmtId="5" fontId="60" fillId="0" borderId="0" applyFill="0" applyBorder="0" applyAlignment="0" applyProtection="0"/>
    <xf numFmtId="5" fontId="14" fillId="0" borderId="0" applyFont="0" applyFill="0" applyBorder="0" applyAlignment="0" applyProtection="0"/>
    <xf numFmtId="5" fontId="14" fillId="0" borderId="0" applyFont="0" applyFill="0" applyBorder="0" applyAlignment="0" applyProtection="0"/>
    <xf numFmtId="214" fontId="54" fillId="0" borderId="0" applyFont="0" applyFill="0" applyBorder="0" applyAlignment="0" applyProtection="0"/>
    <xf numFmtId="182" fontId="14" fillId="0" borderId="0" applyFont="0" applyFill="0" applyBorder="0" applyAlignment="0" applyProtection="0"/>
    <xf numFmtId="215" fontId="56" fillId="0" borderId="0" applyFont="0" applyFill="0" applyBorder="0" applyAlignment="0" applyProtection="0">
      <protection locked="0"/>
    </xf>
    <xf numFmtId="7" fontId="12" fillId="0" borderId="0" applyFont="0" applyFill="0" applyBorder="0" applyAlignment="0" applyProtection="0"/>
    <xf numFmtId="216" fontId="57" fillId="0" borderId="0" applyFont="0" applyFill="0" applyBorder="0" applyAlignment="0" applyProtection="0"/>
    <xf numFmtId="181" fontId="61" fillId="0" borderId="0" applyFont="0" applyFill="0" applyBorder="0" applyAlignment="0" applyProtection="0"/>
    <xf numFmtId="0" fontId="62" fillId="3" borderId="5" applyNumberFormat="0" applyFont="0" applyFill="0" applyAlignment="0" applyProtection="0">
      <alignment horizontal="left" indent="1"/>
    </xf>
    <xf numFmtId="14" fontId="14" fillId="0" borderId="0" applyFont="0" applyFill="0" applyBorder="0" applyAlignment="0" applyProtection="0"/>
    <xf numFmtId="217" fontId="52" fillId="0" borderId="0" applyFont="0" applyFill="0" applyBorder="0" applyProtection="0"/>
    <xf numFmtId="218" fontId="52" fillId="0" borderId="0" applyFont="0" applyFill="0" applyBorder="0" applyProtection="0"/>
    <xf numFmtId="219" fontId="52" fillId="0" borderId="0" applyFont="0" applyFill="0" applyBorder="0" applyAlignment="0" applyProtection="0"/>
    <xf numFmtId="220" fontId="52" fillId="0" borderId="0" applyFont="0" applyFill="0" applyBorder="0" applyAlignment="0" applyProtection="0"/>
    <xf numFmtId="221" fontId="52" fillId="0" borderId="0" applyFont="0" applyFill="0" applyBorder="0" applyAlignment="0" applyProtection="0"/>
    <xf numFmtId="222" fontId="63" fillId="0" borderId="0" applyFont="0" applyFill="0" applyBorder="0" applyAlignment="0" applyProtection="0"/>
    <xf numFmtId="5" fontId="64" fillId="0" borderId="0" applyBorder="0"/>
    <xf numFmtId="182" fontId="64" fillId="0" borderId="0" applyBorder="0"/>
    <xf numFmtId="7" fontId="64" fillId="0" borderId="0" applyBorder="0"/>
    <xf numFmtId="37" fontId="64" fillId="0" borderId="0" applyBorder="0"/>
    <xf numFmtId="180" fontId="64" fillId="0" borderId="0" applyBorder="0"/>
    <xf numFmtId="223" fontId="64" fillId="0" borderId="0" applyBorder="0"/>
    <xf numFmtId="39" fontId="64" fillId="0" borderId="0" applyBorder="0"/>
    <xf numFmtId="224" fontId="64" fillId="0" borderId="0" applyBorder="0"/>
    <xf numFmtId="7" fontId="14" fillId="0" borderId="0" applyFont="0" applyFill="0" applyBorder="0" applyAlignment="0" applyProtection="0"/>
    <xf numFmtId="225" fontId="54" fillId="0" borderId="0" applyFont="0" applyFill="0" applyBorder="0" applyAlignment="0" applyProtection="0"/>
    <xf numFmtId="226" fontId="54" fillId="0" borderId="0" applyFont="0" applyFill="0" applyAlignment="0" applyProtection="0"/>
    <xf numFmtId="225" fontId="54" fillId="0" borderId="0" applyFont="0" applyFill="0" applyBorder="0" applyAlignment="0" applyProtection="0"/>
    <xf numFmtId="227" fontId="12" fillId="0" borderId="0" applyFont="0" applyFill="0" applyBorder="0" applyAlignment="0" applyProtection="0"/>
    <xf numFmtId="2" fontId="14" fillId="0" borderId="0" applyFont="0" applyFill="0" applyBorder="0" applyAlignment="0" applyProtection="0"/>
    <xf numFmtId="0" fontId="65" fillId="0" borderId="0"/>
    <xf numFmtId="180" fontId="66" fillId="0" borderId="0" applyNumberFormat="0" applyFill="0" applyBorder="0" applyAlignment="0" applyProtection="0"/>
    <xf numFmtId="0" fontId="12" fillId="0" borderId="0" applyFont="0" applyFill="0" applyBorder="0" applyAlignment="0" applyProtection="0"/>
    <xf numFmtId="0" fontId="52" fillId="0" borderId="0" applyFont="0" applyFill="0" applyBorder="0" applyProtection="0">
      <alignment horizontal="center" wrapText="1"/>
    </xf>
    <xf numFmtId="228" fontId="52" fillId="0" borderId="0" applyFont="0" applyFill="0" applyBorder="0" applyProtection="0">
      <alignment horizontal="right"/>
    </xf>
    <xf numFmtId="0" fontId="66" fillId="0" borderId="0" applyNumberFormat="0" applyFill="0" applyBorder="0" applyAlignment="0" applyProtection="0"/>
    <xf numFmtId="0" fontId="67" fillId="4" borderId="0" applyNumberFormat="0" applyFill="0" applyBorder="0" applyAlignment="0" applyProtection="0"/>
    <xf numFmtId="0" fontId="16" fillId="0" borderId="6" applyNumberFormat="0" applyAlignment="0" applyProtection="0">
      <alignment horizontal="left" vertical="center"/>
    </xf>
    <xf numFmtId="0" fontId="16" fillId="0" borderId="7">
      <alignment horizontal="left" vertical="center"/>
    </xf>
    <xf numFmtId="14" fontId="39" fillId="5" borderId="8">
      <alignment horizontal="center" vertical="center" wrapText="1"/>
    </xf>
    <xf numFmtId="0" fontId="30" fillId="0" borderId="0" applyFont="0" applyFill="0" applyBorder="0" applyAlignment="0" applyProtection="0"/>
    <xf numFmtId="0" fontId="31" fillId="0" borderId="0" applyFont="0" applyFill="0" applyBorder="0" applyAlignment="0" applyProtection="0"/>
    <xf numFmtId="0" fontId="16" fillId="0" borderId="0" applyFont="0" applyFill="0" applyBorder="0" applyAlignment="0" applyProtection="0"/>
    <xf numFmtId="0" fontId="38" fillId="0" borderId="0" applyFill="0" applyAlignment="0" applyProtection="0">
      <protection locked="0"/>
    </xf>
    <xf numFmtId="0" fontId="38" fillId="0" borderId="1" applyFill="0" applyAlignment="0" applyProtection="0">
      <protection locked="0"/>
    </xf>
    <xf numFmtId="0" fontId="32" fillId="0" borderId="8"/>
    <xf numFmtId="0" fontId="33" fillId="0" borderId="0"/>
    <xf numFmtId="0" fontId="68" fillId="0" borderId="1" applyNumberFormat="0" applyFill="0" applyAlignment="0" applyProtection="0"/>
    <xf numFmtId="0" fontId="63" fillId="6" borderId="0" applyNumberFormat="0" applyFont="0" applyBorder="0" applyAlignment="0" applyProtection="0"/>
    <xf numFmtId="0" fontId="69" fillId="0" borderId="0" applyNumberFormat="0" applyFill="0" applyBorder="0" applyAlignment="0" applyProtection="0">
      <alignment vertical="top"/>
      <protection locked="0"/>
    </xf>
    <xf numFmtId="0" fontId="49" fillId="7" borderId="9" applyNumberFormat="0" applyAlignment="0" applyProtection="0"/>
    <xf numFmtId="229" fontId="52" fillId="0" borderId="0" applyFont="0" applyFill="0" applyBorder="0" applyProtection="0">
      <alignment horizontal="left"/>
    </xf>
    <xf numFmtId="230" fontId="52" fillId="0" borderId="0" applyFont="0" applyFill="0" applyBorder="0" applyProtection="0">
      <alignment horizontal="left"/>
    </xf>
    <xf numFmtId="231" fontId="52" fillId="0" borderId="0" applyFont="0" applyFill="0" applyBorder="0" applyProtection="0">
      <alignment horizontal="left"/>
    </xf>
    <xf numFmtId="232" fontId="52" fillId="0" borderId="0" applyFont="0" applyFill="0" applyBorder="0" applyProtection="0">
      <alignment horizontal="left"/>
    </xf>
    <xf numFmtId="10" fontId="12" fillId="8" borderId="9" applyNumberFormat="0" applyBorder="0" applyAlignment="0" applyProtection="0"/>
    <xf numFmtId="5" fontId="70" fillId="0" borderId="0" applyBorder="0"/>
    <xf numFmtId="182" fontId="70" fillId="0" borderId="0" applyBorder="0"/>
    <xf numFmtId="7" fontId="70" fillId="0" borderId="0" applyBorder="0"/>
    <xf numFmtId="37" fontId="70" fillId="0" borderId="0" applyBorder="0"/>
    <xf numFmtId="180" fontId="70" fillId="0" borderId="0" applyBorder="0"/>
    <xf numFmtId="223" fontId="70" fillId="0" borderId="0" applyBorder="0"/>
    <xf numFmtId="39" fontId="70" fillId="0" borderId="0" applyBorder="0"/>
    <xf numFmtId="224" fontId="70" fillId="0" borderId="0" applyBorder="0"/>
    <xf numFmtId="0" fontId="63" fillId="0" borderId="10" applyNumberFormat="0" applyFont="0" applyFill="0" applyAlignment="0" applyProtection="0"/>
    <xf numFmtId="0" fontId="71" fillId="0" borderId="0"/>
    <xf numFmtId="0" fontId="12" fillId="9" borderId="0"/>
    <xf numFmtId="233" fontId="14" fillId="0" borderId="0" applyFont="0" applyFill="0" applyBorder="0" applyAlignment="0" applyProtection="0"/>
    <xf numFmtId="234" fontId="14" fillId="0" borderId="0" applyFont="0" applyFill="0" applyBorder="0" applyAlignment="0" applyProtection="0"/>
    <xf numFmtId="235" fontId="14" fillId="0" borderId="0" applyFont="0" applyFill="0" applyBorder="0" applyAlignment="0" applyProtection="0"/>
    <xf numFmtId="236" fontId="14" fillId="0" borderId="0" applyFont="0" applyFill="0" applyBorder="0" applyAlignment="0" applyProtection="0"/>
    <xf numFmtId="0" fontId="14" fillId="0" borderId="0" applyFont="0" applyFill="0" applyBorder="0" applyAlignment="0" applyProtection="0">
      <alignment horizontal="right"/>
    </xf>
    <xf numFmtId="237" fontId="14" fillId="0" borderId="0" applyFont="0" applyFill="0" applyBorder="0" applyAlignment="0" applyProtection="0"/>
    <xf numFmtId="37" fontId="72" fillId="0" borderId="0"/>
    <xf numFmtId="0" fontId="54" fillId="0" borderId="0"/>
    <xf numFmtId="0" fontId="101" fillId="0" borderId="0"/>
    <xf numFmtId="7" fontId="99" fillId="0" borderId="0"/>
    <xf numFmtId="0" fontId="14" fillId="0" borderId="0"/>
    <xf numFmtId="0" fontId="50" fillId="0" borderId="0"/>
    <xf numFmtId="0" fontId="24" fillId="0" borderId="0"/>
    <xf numFmtId="0" fontId="14" fillId="0" borderId="0"/>
    <xf numFmtId="0" fontId="14" fillId="0" borderId="0"/>
    <xf numFmtId="0" fontId="48" fillId="0" borderId="0"/>
    <xf numFmtId="0" fontId="14" fillId="0" borderId="0"/>
    <xf numFmtId="0" fontId="14" fillId="0" borderId="0"/>
    <xf numFmtId="0" fontId="14"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174" fontId="34" fillId="0" borderId="0" applyProtection="0"/>
    <xf numFmtId="0" fontId="101" fillId="0" borderId="0"/>
    <xf numFmtId="0" fontId="101" fillId="0" borderId="0"/>
    <xf numFmtId="0" fontId="101" fillId="0" borderId="0"/>
    <xf numFmtId="0" fontId="101" fillId="0" borderId="0"/>
    <xf numFmtId="0" fontId="34" fillId="0" borderId="0" applyProtection="0"/>
    <xf numFmtId="174" fontId="34" fillId="0" borderId="0" applyProtection="0"/>
    <xf numFmtId="174" fontId="34" fillId="0" borderId="0" applyProtection="0"/>
    <xf numFmtId="174" fontId="34" fillId="0" borderId="0" applyProtection="0"/>
    <xf numFmtId="0" fontId="14" fillId="0" borderId="0"/>
    <xf numFmtId="174" fontId="34" fillId="0" borderId="0" applyProtection="0"/>
    <xf numFmtId="0" fontId="14" fillId="0" borderId="0"/>
    <xf numFmtId="0" fontId="44" fillId="10" borderId="0" applyNumberFormat="0" applyFont="0" applyBorder="0" applyAlignment="0"/>
    <xf numFmtId="238" fontId="14" fillId="0" borderId="0" applyFont="0" applyFill="0" applyBorder="0" applyAlignment="0" applyProtection="0"/>
    <xf numFmtId="239" fontId="73" fillId="0" borderId="0"/>
    <xf numFmtId="238" fontId="14"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40" fontId="14" fillId="0" borderId="0"/>
    <xf numFmtId="241" fontId="54" fillId="0" borderId="0"/>
    <xf numFmtId="241" fontId="54" fillId="0" borderId="0"/>
    <xf numFmtId="239" fontId="73" fillId="0" borderId="0"/>
    <xf numFmtId="0" fontId="54" fillId="0" borderId="0"/>
    <xf numFmtId="239" fontId="60" fillId="0" borderId="0"/>
    <xf numFmtId="240" fontId="14" fillId="0" borderId="0"/>
    <xf numFmtId="241" fontId="54" fillId="0" borderId="0"/>
    <xf numFmtId="241" fontId="54" fillId="0" borderId="0"/>
    <xf numFmtId="0" fontId="54" fillId="0" borderId="0"/>
    <xf numFmtId="0" fontId="54" fillId="0" borderId="0"/>
    <xf numFmtId="242" fontId="54" fillId="0" borderId="0"/>
    <xf numFmtId="170" fontId="54" fillId="0" borderId="0"/>
    <xf numFmtId="243" fontId="54" fillId="0" borderId="0"/>
    <xf numFmtId="242" fontId="54" fillId="0" borderId="0"/>
    <xf numFmtId="170" fontId="54" fillId="0" borderId="0"/>
    <xf numFmtId="244" fontId="54" fillId="0" borderId="0"/>
    <xf numFmtId="244" fontId="54" fillId="0" borderId="0"/>
    <xf numFmtId="178" fontId="54" fillId="0" borderId="0"/>
    <xf numFmtId="243" fontId="54" fillId="0" borderId="0"/>
    <xf numFmtId="169" fontId="54" fillId="0" borderId="0"/>
    <xf numFmtId="178" fontId="54" fillId="0" borderId="0"/>
    <xf numFmtId="178" fontId="54" fillId="0" borderId="0"/>
    <xf numFmtId="0" fontId="54" fillId="0" borderId="0"/>
    <xf numFmtId="238" fontId="14" fillId="0" borderId="0" applyFont="0" applyFill="0" applyBorder="0" applyAlignment="0" applyProtection="0"/>
    <xf numFmtId="238" fontId="14" fillId="0" borderId="0" applyFont="0" applyFill="0" applyBorder="0" applyAlignment="0" applyProtection="0"/>
    <xf numFmtId="238" fontId="14" fillId="0" borderId="0" applyFont="0" applyFill="0" applyBorder="0" applyAlignment="0" applyProtection="0"/>
    <xf numFmtId="239" fontId="73" fillId="0" borderId="0"/>
    <xf numFmtId="239" fontId="73" fillId="0" borderId="0"/>
    <xf numFmtId="238" fontId="14" fillId="0" borderId="0" applyFont="0" applyFill="0" applyBorder="0" applyAlignment="0" applyProtection="0"/>
    <xf numFmtId="239" fontId="73" fillId="0" borderId="0"/>
    <xf numFmtId="239" fontId="73" fillId="0" borderId="0"/>
    <xf numFmtId="242" fontId="54" fillId="0" borderId="0"/>
    <xf numFmtId="170" fontId="54" fillId="0" borderId="0"/>
    <xf numFmtId="243" fontId="54" fillId="0" borderId="0"/>
    <xf numFmtId="242" fontId="54" fillId="0" borderId="0"/>
    <xf numFmtId="170" fontId="54" fillId="0" borderId="0"/>
    <xf numFmtId="244" fontId="54" fillId="0" borderId="0"/>
    <xf numFmtId="244" fontId="54" fillId="0" borderId="0"/>
    <xf numFmtId="178" fontId="54" fillId="0" borderId="0"/>
    <xf numFmtId="243" fontId="54" fillId="0" borderId="0"/>
    <xf numFmtId="169" fontId="54" fillId="0" borderId="0"/>
    <xf numFmtId="178" fontId="54" fillId="0" borderId="0"/>
    <xf numFmtId="178" fontId="54" fillId="0" borderId="0"/>
    <xf numFmtId="245" fontId="22" fillId="11" borderId="0" applyFont="0" applyFill="0" applyBorder="0" applyAlignment="0" applyProtection="0"/>
    <xf numFmtId="246" fontId="22" fillId="11" borderId="0" applyFont="0" applyFill="0" applyBorder="0" applyAlignment="0" applyProtection="0"/>
    <xf numFmtId="247" fontId="14" fillId="0" borderId="0" applyFont="0" applyFill="0" applyBorder="0" applyAlignment="0" applyProtection="0"/>
    <xf numFmtId="9" fontId="14" fillId="0" borderId="0" applyFont="0" applyFill="0" applyBorder="0" applyAlignment="0" applyProtection="0"/>
    <xf numFmtId="248" fontId="59" fillId="0" borderId="0" applyFont="0" applyFill="0" applyBorder="0" applyAlignment="0" applyProtection="0"/>
    <xf numFmtId="249" fontId="50" fillId="0" borderId="0" applyFont="0" applyFill="0" applyBorder="0" applyAlignment="0" applyProtection="0"/>
    <xf numFmtId="250" fontId="14" fillId="0" borderId="0" applyFont="0" applyFill="0" applyBorder="0" applyAlignment="0" applyProtection="0"/>
    <xf numFmtId="251" fontId="52" fillId="0" borderId="0" applyFont="0" applyFill="0" applyBorder="0" applyAlignment="0" applyProtection="0"/>
    <xf numFmtId="252" fontId="52" fillId="0" borderId="0" applyFont="0" applyFill="0" applyBorder="0" applyAlignment="0" applyProtection="0"/>
    <xf numFmtId="253" fontId="52" fillId="0" borderId="0" applyFont="0" applyFill="0" applyBorder="0" applyAlignment="0" applyProtection="0"/>
    <xf numFmtId="254" fontId="52" fillId="0" borderId="0" applyFont="0" applyFill="0" applyBorder="0" applyAlignment="0" applyProtection="0"/>
    <xf numFmtId="255" fontId="59" fillId="0" borderId="0" applyFont="0" applyFill="0" applyBorder="0" applyAlignment="0" applyProtection="0"/>
    <xf numFmtId="256" fontId="50" fillId="0" borderId="0" applyFont="0" applyFill="0" applyBorder="0" applyAlignment="0" applyProtection="0"/>
    <xf numFmtId="257" fontId="59" fillId="0" borderId="0" applyFont="0" applyFill="0" applyBorder="0" applyAlignment="0" applyProtection="0"/>
    <xf numFmtId="258" fontId="50" fillId="0" borderId="0" applyFont="0" applyFill="0" applyBorder="0" applyAlignment="0" applyProtection="0"/>
    <xf numFmtId="259" fontId="59" fillId="0" borderId="0" applyFont="0" applyFill="0" applyBorder="0" applyAlignment="0" applyProtection="0"/>
    <xf numFmtId="260" fontId="50" fillId="0" borderId="0" applyFont="0" applyFill="0" applyBorder="0" applyAlignment="0" applyProtection="0"/>
    <xf numFmtId="261" fontId="17" fillId="0" borderId="0" applyFont="0" applyFill="0" applyBorder="0" applyAlignment="0" applyProtection="0">
      <protection locked="0"/>
    </xf>
    <xf numFmtId="262" fontId="50" fillId="0" borderId="0" applyFont="0" applyFill="0" applyBorder="0" applyAlignment="0" applyProtection="0"/>
    <xf numFmtId="9" fontId="24" fillId="0" borderId="0" applyFont="0" applyFill="0" applyBorder="0" applyAlignment="0" applyProtection="0"/>
    <xf numFmtId="9" fontId="14" fillId="0" borderId="0" applyFont="0" applyFill="0" applyBorder="0" applyAlignment="0" applyProtection="0"/>
    <xf numFmtId="9" fontId="48"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4" fillId="0" borderId="0" applyFont="0" applyFill="0" applyBorder="0" applyAlignment="0" applyProtection="0"/>
    <xf numFmtId="192" fontId="60" fillId="0" borderId="0" applyFill="0" applyBorder="0" applyAlignment="0" applyProtection="0"/>
    <xf numFmtId="9" fontId="64" fillId="0" borderId="0" applyBorder="0"/>
    <xf numFmtId="171" fontId="64" fillId="0" borderId="0" applyBorder="0"/>
    <xf numFmtId="10" fontId="64" fillId="0" borderId="0" applyBorder="0"/>
    <xf numFmtId="0" fontId="35" fillId="0" borderId="0" applyNumberFormat="0" applyFont="0" applyFill="0" applyBorder="0" applyAlignment="0" applyProtection="0">
      <alignment horizontal="left"/>
    </xf>
    <xf numFmtId="15" fontId="35" fillId="0" borderId="0" applyFont="0" applyFill="0" applyBorder="0" applyAlignment="0" applyProtection="0"/>
    <xf numFmtId="4" fontId="35" fillId="0" borderId="0" applyFont="0" applyFill="0" applyBorder="0" applyAlignment="0" applyProtection="0"/>
    <xf numFmtId="3" fontId="14" fillId="0" borderId="0">
      <alignment horizontal="left" vertical="top"/>
    </xf>
    <xf numFmtId="0" fontId="36" fillId="0" borderId="8">
      <alignment horizontal="center"/>
    </xf>
    <xf numFmtId="3" fontId="35" fillId="0" borderId="0" applyFont="0" applyFill="0" applyBorder="0" applyAlignment="0" applyProtection="0"/>
    <xf numFmtId="0" fontId="35" fillId="12" borderId="0" applyNumberFormat="0" applyFont="0" applyBorder="0" applyAlignment="0" applyProtection="0"/>
    <xf numFmtId="3" fontId="14" fillId="0" borderId="0">
      <alignment horizontal="right" vertical="top"/>
    </xf>
    <xf numFmtId="41" fontId="21" fillId="9" borderId="11" applyFill="0"/>
    <xf numFmtId="0" fontId="37" fillId="0" borderId="0">
      <alignment horizontal="left" indent="7"/>
    </xf>
    <xf numFmtId="41" fontId="21" fillId="0" borderId="11" applyFill="0">
      <alignment horizontal="left" indent="2"/>
    </xf>
    <xf numFmtId="174" fontId="38" fillId="0" borderId="1" applyFill="0">
      <alignment horizontal="right"/>
    </xf>
    <xf numFmtId="0" fontId="39" fillId="0" borderId="9" applyNumberFormat="0" applyFont="0" applyBorder="0">
      <alignment horizontal="right"/>
    </xf>
    <xf numFmtId="0" fontId="40" fillId="0" borderId="0" applyFill="0"/>
    <xf numFmtId="0" fontId="16" fillId="0" borderId="0" applyFill="0"/>
    <xf numFmtId="4" fontId="38" fillId="0" borderId="1" applyFill="0"/>
    <xf numFmtId="0" fontId="14" fillId="0" borderId="0" applyNumberFormat="0" applyFont="0" applyBorder="0" applyAlignment="0"/>
    <xf numFmtId="0" fontId="19" fillId="0" borderId="0" applyFill="0">
      <alignment horizontal="left" indent="1"/>
    </xf>
    <xf numFmtId="0" fontId="41" fillId="0" borderId="0" applyFill="0">
      <alignment horizontal="left" indent="1"/>
    </xf>
    <xf numFmtId="4" fontId="22" fillId="0" borderId="0" applyFill="0"/>
    <xf numFmtId="0" fontId="14" fillId="0" borderId="0" applyNumberFormat="0" applyFont="0" applyFill="0" applyBorder="0" applyAlignment="0"/>
    <xf numFmtId="0" fontId="19" fillId="0" borderId="0" applyFill="0">
      <alignment horizontal="left" indent="2"/>
    </xf>
    <xf numFmtId="0" fontId="16" fillId="0" borderId="0" applyFill="0">
      <alignment horizontal="left" indent="2"/>
    </xf>
    <xf numFmtId="4" fontId="22" fillId="0" borderId="0" applyFill="0"/>
    <xf numFmtId="0" fontId="14" fillId="0" borderId="0" applyNumberFormat="0" applyFont="0" applyBorder="0" applyAlignment="0"/>
    <xf numFmtId="0" fontId="42" fillId="0" borderId="0">
      <alignment horizontal="left" indent="3"/>
    </xf>
    <xf numFmtId="0" fontId="43" fillId="0" borderId="0" applyFill="0">
      <alignment horizontal="left" indent="3"/>
    </xf>
    <xf numFmtId="4" fontId="22" fillId="0" borderId="0" applyFill="0"/>
    <xf numFmtId="0" fontId="14" fillId="0" borderId="0" applyNumberFormat="0" applyFont="0" applyBorder="0" applyAlignment="0"/>
    <xf numFmtId="0" fontId="23" fillId="0" borderId="0">
      <alignment horizontal="left" indent="4"/>
    </xf>
    <xf numFmtId="0" fontId="24" fillId="0" borderId="0" applyFill="0">
      <alignment horizontal="left" indent="4"/>
    </xf>
    <xf numFmtId="0" fontId="14" fillId="0" borderId="0" applyFill="0">
      <alignment horizontal="left" indent="4"/>
    </xf>
    <xf numFmtId="4" fontId="25" fillId="0" borderId="0" applyFill="0"/>
    <xf numFmtId="0" fontId="14" fillId="0" borderId="0" applyNumberFormat="0" applyFont="0" applyBorder="0" applyAlignment="0"/>
    <xf numFmtId="0" fontId="26" fillId="0" borderId="0">
      <alignment horizontal="left" indent="5"/>
    </xf>
    <xf numFmtId="0" fontId="27" fillId="0" borderId="0" applyFill="0">
      <alignment horizontal="left" indent="5"/>
    </xf>
    <xf numFmtId="4" fontId="28" fillId="0" borderId="0" applyFill="0"/>
    <xf numFmtId="0" fontId="14" fillId="0" borderId="0" applyNumberFormat="0" applyFont="0" applyFill="0" applyBorder="0" applyAlignment="0"/>
    <xf numFmtId="0" fontId="29" fillId="0" borderId="0" applyFill="0">
      <alignment horizontal="left" indent="6"/>
    </xf>
    <xf numFmtId="0" fontId="25" fillId="0" borderId="0" applyFill="0">
      <alignment horizontal="left" indent="6"/>
    </xf>
    <xf numFmtId="0" fontId="63" fillId="0" borderId="12" applyNumberFormat="0" applyFont="0" applyFill="0" applyAlignment="0" applyProtection="0"/>
    <xf numFmtId="0" fontId="74" fillId="0" borderId="0" applyNumberFormat="0" applyFill="0" applyBorder="0" applyAlignment="0" applyProtection="0"/>
    <xf numFmtId="0" fontId="75" fillId="0" borderId="0"/>
    <xf numFmtId="0" fontId="75" fillId="0" borderId="0"/>
    <xf numFmtId="0" fontId="51" fillId="0" borderId="8">
      <alignment horizontal="right"/>
    </xf>
    <xf numFmtId="0" fontId="13" fillId="13" borderId="0"/>
    <xf numFmtId="263" fontId="61" fillId="0" borderId="0">
      <alignment horizontal="center"/>
    </xf>
    <xf numFmtId="264" fontId="76" fillId="0" borderId="0">
      <alignment horizontal="center"/>
    </xf>
    <xf numFmtId="0" fontId="77" fillId="0" borderId="0" applyNumberFormat="0" applyFill="0" applyBorder="0" applyAlignment="0" applyProtection="0"/>
    <xf numFmtId="0" fontId="78" fillId="0" borderId="0" applyNumberFormat="0" applyBorder="0" applyAlignment="0"/>
    <xf numFmtId="0" fontId="47" fillId="0" borderId="0" applyNumberFormat="0" applyBorder="0" applyAlignment="0"/>
    <xf numFmtId="0" fontId="14" fillId="9" borderId="4" applyNumberFormat="0" applyFont="0" applyAlignment="0"/>
    <xf numFmtId="0" fontId="63" fillId="3" borderId="0" applyNumberFormat="0" applyFont="0" applyBorder="0" applyAlignment="0" applyProtection="0"/>
    <xf numFmtId="245" fontId="79" fillId="0" borderId="7" applyNumberFormat="0" applyFont="0" applyFill="0" applyAlignment="0" applyProtection="0"/>
    <xf numFmtId="0" fontId="45" fillId="0" borderId="0" applyFill="0" applyBorder="0" applyProtection="0">
      <alignment horizontal="left" vertical="top"/>
    </xf>
    <xf numFmtId="0" fontId="80" fillId="0" borderId="0" applyAlignment="0">
      <alignment horizontal="centerContinuous"/>
    </xf>
    <xf numFmtId="0" fontId="14" fillId="0" borderId="3" applyNumberFormat="0" applyFont="0" applyFill="0" applyAlignment="0" applyProtection="0"/>
    <xf numFmtId="0" fontId="14" fillId="0" borderId="0" applyFont="0" applyFill="0" applyBorder="0" applyAlignment="0" applyProtection="0"/>
    <xf numFmtId="0" fontId="81" fillId="0" borderId="0" applyNumberFormat="0" applyFill="0" applyBorder="0" applyAlignment="0" applyProtection="0"/>
    <xf numFmtId="265" fontId="50" fillId="0" borderId="0" applyFont="0" applyFill="0" applyBorder="0" applyAlignment="0" applyProtection="0"/>
    <xf numFmtId="266" fontId="50" fillId="0" borderId="0" applyFont="0" applyFill="0" applyBorder="0" applyAlignment="0" applyProtection="0"/>
    <xf numFmtId="267" fontId="50" fillId="0" borderId="0" applyFont="0" applyFill="0" applyBorder="0" applyAlignment="0" applyProtection="0"/>
    <xf numFmtId="268" fontId="50" fillId="0" borderId="0" applyFont="0" applyFill="0" applyBorder="0" applyAlignment="0" applyProtection="0"/>
    <xf numFmtId="269" fontId="50" fillId="0" borderId="0" applyFont="0" applyFill="0" applyBorder="0" applyAlignment="0" applyProtection="0"/>
    <xf numFmtId="270" fontId="50" fillId="0" borderId="0" applyFont="0" applyFill="0" applyBorder="0" applyAlignment="0" applyProtection="0"/>
    <xf numFmtId="271" fontId="50" fillId="0" borderId="0" applyFont="0" applyFill="0" applyBorder="0" applyAlignment="0" applyProtection="0"/>
    <xf numFmtId="272" fontId="50" fillId="0" borderId="0" applyFont="0" applyFill="0" applyBorder="0" applyAlignment="0" applyProtection="0"/>
    <xf numFmtId="273" fontId="82" fillId="3" borderId="13" applyFont="0" applyFill="0" applyBorder="0" applyAlignment="0" applyProtection="0"/>
    <xf numFmtId="273" fontId="54" fillId="0" borderId="0" applyFont="0" applyFill="0" applyBorder="0" applyAlignment="0" applyProtection="0"/>
    <xf numFmtId="274" fontId="57" fillId="0" borderId="0" applyFont="0" applyFill="0" applyBorder="0" applyAlignment="0" applyProtection="0"/>
    <xf numFmtId="275" fontId="61" fillId="0" borderId="7" applyFont="0" applyFill="0" applyBorder="0" applyAlignment="0" applyProtection="0">
      <alignment horizontal="right"/>
      <protection locked="0"/>
    </xf>
    <xf numFmtId="43" fontId="10" fillId="0" borderId="0" applyFont="0" applyFill="0" applyBorder="0" applyAlignment="0" applyProtection="0"/>
    <xf numFmtId="43" fontId="78"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108" fillId="0" borderId="0"/>
    <xf numFmtId="0" fontId="7" fillId="0" borderId="0"/>
    <xf numFmtId="43" fontId="7" fillId="0" borderId="0" applyFont="0" applyFill="0" applyBorder="0" applyAlignment="0" applyProtection="0"/>
    <xf numFmtId="0" fontId="14" fillId="0" borderId="0"/>
    <xf numFmtId="174" fontId="34" fillId="0" borderId="0" applyProtection="0"/>
    <xf numFmtId="0" fontId="6" fillId="0" borderId="0"/>
    <xf numFmtId="0" fontId="115" fillId="20" borderId="0" applyNumberFormat="0" applyBorder="0" applyAlignment="0" applyProtection="0"/>
    <xf numFmtId="0" fontId="115" fillId="21" borderId="0" applyNumberFormat="0" applyBorder="0" applyAlignment="0" applyProtection="0"/>
    <xf numFmtId="0" fontId="115" fillId="22" borderId="0" applyNumberFormat="0" applyBorder="0" applyAlignment="0" applyProtection="0"/>
    <xf numFmtId="0" fontId="115" fillId="23" borderId="0" applyNumberFormat="0" applyBorder="0" applyAlignment="0" applyProtection="0"/>
    <xf numFmtId="0" fontId="115" fillId="24" borderId="0" applyNumberFormat="0" applyBorder="0" applyAlignment="0" applyProtection="0"/>
    <xf numFmtId="0" fontId="115" fillId="25" borderId="0" applyNumberFormat="0" applyBorder="0" applyAlignment="0" applyProtection="0"/>
    <xf numFmtId="0" fontId="115" fillId="26" borderId="0" applyNumberFormat="0" applyBorder="0" applyAlignment="0" applyProtection="0"/>
    <xf numFmtId="0" fontId="115" fillId="27" borderId="0" applyNumberFormat="0" applyBorder="0" applyAlignment="0" applyProtection="0"/>
    <xf numFmtId="0" fontId="115" fillId="28" borderId="0" applyNumberFormat="0" applyBorder="0" applyAlignment="0" applyProtection="0"/>
    <xf numFmtId="0" fontId="115" fillId="29" borderId="0" applyNumberFormat="0" applyBorder="0" applyAlignment="0" applyProtection="0"/>
    <xf numFmtId="0" fontId="115" fillId="30" borderId="0" applyNumberFormat="0" applyBorder="0" applyAlignment="0" applyProtection="0"/>
    <xf numFmtId="0" fontId="115" fillId="31" borderId="0" applyNumberFormat="0" applyBorder="0" applyAlignment="0" applyProtection="0"/>
    <xf numFmtId="0" fontId="115" fillId="32" borderId="0" applyNumberFormat="0" applyBorder="0" applyAlignment="0" applyProtection="0"/>
    <xf numFmtId="0" fontId="115" fillId="33" borderId="0" applyNumberFormat="0" applyBorder="0" applyAlignment="0" applyProtection="0"/>
    <xf numFmtId="0" fontId="115" fillId="34" borderId="0" applyNumberFormat="0" applyBorder="0" applyAlignment="0" applyProtection="0"/>
    <xf numFmtId="0" fontId="115" fillId="35" borderId="0" applyNumberFormat="0" applyBorder="0" applyAlignment="0" applyProtection="0"/>
    <xf numFmtId="0" fontId="115" fillId="36" borderId="0" applyNumberFormat="0" applyBorder="0" applyAlignment="0" applyProtection="0"/>
    <xf numFmtId="0" fontId="115" fillId="37" borderId="0" applyNumberFormat="0" applyBorder="0" applyAlignment="0" applyProtection="0"/>
    <xf numFmtId="0" fontId="116" fillId="38" borderId="0" applyNumberFormat="0" applyBorder="0" applyAlignment="0" applyProtection="0"/>
    <xf numFmtId="0" fontId="116" fillId="39" borderId="0" applyNumberFormat="0" applyBorder="0" applyAlignment="0" applyProtection="0"/>
    <xf numFmtId="0" fontId="116" fillId="40" borderId="0" applyNumberFormat="0" applyBorder="0" applyAlignment="0" applyProtection="0"/>
    <xf numFmtId="0" fontId="116" fillId="41" borderId="0" applyNumberFormat="0" applyBorder="0" applyAlignment="0" applyProtection="0"/>
    <xf numFmtId="0" fontId="116" fillId="42" borderId="0" applyNumberFormat="0" applyBorder="0" applyAlignment="0" applyProtection="0"/>
    <xf numFmtId="0" fontId="116" fillId="43" borderId="0" applyNumberFormat="0" applyBorder="0" applyAlignment="0" applyProtection="0"/>
    <xf numFmtId="0" fontId="117" fillId="44" borderId="0" applyNumberFormat="0" applyBorder="0" applyAlignment="0" applyProtection="0"/>
    <xf numFmtId="0" fontId="118" fillId="45" borderId="26" applyNumberFormat="0" applyAlignment="0" applyProtection="0"/>
    <xf numFmtId="0" fontId="119" fillId="46" borderId="29" applyNumberFormat="0" applyAlignment="0" applyProtection="0"/>
    <xf numFmtId="43" fontId="115" fillId="0" borderId="0" applyFill="0" applyBorder="0" applyAlignment="0" applyProtection="0"/>
    <xf numFmtId="43" fontId="115" fillId="0" borderId="0" applyFill="0" applyBorder="0" applyAlignment="0" applyProtection="0"/>
    <xf numFmtId="0" fontId="120" fillId="0" borderId="0" applyNumberFormat="0" applyFill="0" applyBorder="0" applyAlignment="0" applyProtection="0"/>
    <xf numFmtId="0" fontId="121" fillId="47" borderId="0" applyNumberFormat="0" applyBorder="0" applyAlignment="0" applyProtection="0"/>
    <xf numFmtId="0" fontId="122" fillId="0" borderId="25" applyNumberFormat="0" applyFill="0" applyAlignment="0" applyProtection="0"/>
    <xf numFmtId="0" fontId="122" fillId="0" borderId="0" applyNumberFormat="0" applyFill="0" applyBorder="0" applyAlignment="0" applyProtection="0"/>
    <xf numFmtId="0" fontId="123" fillId="19" borderId="26" applyNumberFormat="0" applyAlignment="0" applyProtection="0"/>
    <xf numFmtId="0" fontId="123" fillId="19" borderId="26" applyNumberFormat="0" applyAlignment="0" applyProtection="0"/>
    <xf numFmtId="0" fontId="124" fillId="0" borderId="28" applyNumberFormat="0" applyFill="0" applyAlignment="0" applyProtection="0"/>
    <xf numFmtId="0" fontId="125" fillId="48" borderId="0" applyNumberFormat="0" applyBorder="0" applyAlignment="0" applyProtection="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115" fillId="0" borderId="0"/>
    <xf numFmtId="0" fontId="34" fillId="8" borderId="30" applyNumberFormat="0" applyFont="0" applyAlignment="0" applyProtection="0"/>
    <xf numFmtId="0" fontId="126" fillId="45" borderId="27" applyNumberFormat="0" applyAlignment="0" applyProtection="0"/>
    <xf numFmtId="9" fontId="115" fillId="0" borderId="0" applyFill="0" applyBorder="0" applyAlignment="0" applyProtection="0"/>
    <xf numFmtId="0" fontId="13" fillId="8" borderId="0"/>
    <xf numFmtId="0" fontId="127" fillId="0" borderId="0" applyNumberFormat="0" applyFill="0" applyBorder="0" applyAlignment="0" applyProtection="0"/>
    <xf numFmtId="0" fontId="128" fillId="0" borderId="0" applyNumberForma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43" fontId="14" fillId="0" borderId="0" applyFont="0" applyFill="0" applyBorder="0" applyAlignment="0" applyProtection="0"/>
    <xf numFmtId="0" fontId="130" fillId="0" borderId="0"/>
    <xf numFmtId="0" fontId="21" fillId="0" borderId="0"/>
    <xf numFmtId="0" fontId="130" fillId="0" borderId="0"/>
    <xf numFmtId="0" fontId="130" fillId="0" borderId="0"/>
    <xf numFmtId="0" fontId="130" fillId="0" borderId="0"/>
    <xf numFmtId="0" fontId="130" fillId="0" borderId="0"/>
    <xf numFmtId="0" fontId="21" fillId="0" borderId="0"/>
    <xf numFmtId="0" fontId="21" fillId="0" borderId="0"/>
    <xf numFmtId="0" fontId="21" fillId="0" borderId="0"/>
    <xf numFmtId="0" fontId="21" fillId="0" borderId="0"/>
    <xf numFmtId="0" fontId="21" fillId="0" borderId="0"/>
    <xf numFmtId="0" fontId="137" fillId="49" borderId="31" applyNumberFormat="0" applyAlignment="0" applyProtection="0">
      <alignment horizontal="left" vertical="center" indent="1"/>
    </xf>
    <xf numFmtId="281" fontId="138" fillId="0" borderId="32" applyNumberFormat="0" applyProtection="0">
      <alignment horizontal="right" vertical="center"/>
    </xf>
    <xf numFmtId="281" fontId="137" fillId="0" borderId="33" applyNumberFormat="0" applyProtection="0">
      <alignment horizontal="right" vertical="center"/>
    </xf>
    <xf numFmtId="281" fontId="138" fillId="50" borderId="31" applyNumberFormat="0" applyAlignment="0" applyProtection="0">
      <alignment horizontal="left" vertical="center" indent="1"/>
    </xf>
    <xf numFmtId="0" fontId="139" fillId="51" borderId="33" applyNumberFormat="0" applyAlignment="0">
      <alignment horizontal="left" vertical="center" indent="1"/>
      <protection locked="0"/>
    </xf>
    <xf numFmtId="0" fontId="139" fillId="52" borderId="33" applyNumberFormat="0" applyAlignment="0" applyProtection="0">
      <alignment horizontal="left" vertical="center" indent="1"/>
    </xf>
    <xf numFmtId="281" fontId="138" fillId="53" borderId="32" applyNumberFormat="0" applyBorder="0">
      <alignment horizontal="right" vertical="center"/>
      <protection locked="0"/>
    </xf>
    <xf numFmtId="0" fontId="139" fillId="51" borderId="33" applyNumberFormat="0" applyAlignment="0">
      <alignment horizontal="left" vertical="center" indent="1"/>
      <protection locked="0"/>
    </xf>
    <xf numFmtId="281" fontId="137" fillId="52" borderId="33" applyNumberFormat="0" applyProtection="0">
      <alignment horizontal="right" vertical="center"/>
    </xf>
    <xf numFmtId="281" fontId="137" fillId="53" borderId="33" applyNumberFormat="0" applyBorder="0">
      <alignment horizontal="right" vertical="center"/>
      <protection locked="0"/>
    </xf>
    <xf numFmtId="281" fontId="140" fillId="54" borderId="34" applyNumberFormat="0" applyBorder="0" applyAlignment="0" applyProtection="0">
      <alignment horizontal="right" vertical="center" indent="1"/>
    </xf>
    <xf numFmtId="281" fontId="141" fillId="55" borderId="34" applyNumberFormat="0" applyBorder="0" applyAlignment="0" applyProtection="0">
      <alignment horizontal="right" vertical="center" indent="1"/>
    </xf>
    <xf numFmtId="281" fontId="141" fillId="56" borderId="34" applyNumberFormat="0" applyBorder="0" applyAlignment="0" applyProtection="0">
      <alignment horizontal="right" vertical="center" indent="1"/>
    </xf>
    <xf numFmtId="281" fontId="142" fillId="57" borderId="34" applyNumberFormat="0" applyBorder="0" applyAlignment="0" applyProtection="0">
      <alignment horizontal="right" vertical="center" indent="1"/>
    </xf>
    <xf numFmtId="281" fontId="142" fillId="58" borderId="34" applyNumberFormat="0" applyBorder="0" applyAlignment="0" applyProtection="0">
      <alignment horizontal="right" vertical="center" indent="1"/>
    </xf>
    <xf numFmtId="281" fontId="142" fillId="59" borderId="34" applyNumberFormat="0" applyBorder="0" applyAlignment="0" applyProtection="0">
      <alignment horizontal="right" vertical="center" indent="1"/>
    </xf>
    <xf numFmtId="281" fontId="143" fillId="60" borderId="34" applyNumberFormat="0" applyBorder="0" applyAlignment="0" applyProtection="0">
      <alignment horizontal="right" vertical="center" indent="1"/>
    </xf>
    <xf numFmtId="281" fontId="143" fillId="61" borderId="34" applyNumberFormat="0" applyBorder="0" applyAlignment="0" applyProtection="0">
      <alignment horizontal="right" vertical="center" indent="1"/>
    </xf>
    <xf numFmtId="281" fontId="143" fillId="62" borderId="34" applyNumberFormat="0" applyBorder="0" applyAlignment="0" applyProtection="0">
      <alignment horizontal="right" vertical="center" indent="1"/>
    </xf>
    <xf numFmtId="0" fontId="144" fillId="0" borderId="31" applyNumberFormat="0" applyFont="0" applyFill="0" applyAlignment="0" applyProtection="0"/>
    <xf numFmtId="281" fontId="145" fillId="50" borderId="0" applyNumberFormat="0" applyAlignment="0" applyProtection="0">
      <alignment horizontal="left" vertical="center" indent="1"/>
    </xf>
    <xf numFmtId="0" fontId="144" fillId="0" borderId="35" applyNumberFormat="0" applyFont="0" applyFill="0" applyAlignment="0" applyProtection="0"/>
    <xf numFmtId="281" fontId="138" fillId="0" borderId="32" applyNumberFormat="0" applyFill="0" applyBorder="0" applyAlignment="0" applyProtection="0">
      <alignment horizontal="right" vertical="center"/>
    </xf>
    <xf numFmtId="281" fontId="138" fillId="50" borderId="31" applyNumberFormat="0" applyAlignment="0" applyProtection="0">
      <alignment horizontal="left" vertical="center" indent="1"/>
    </xf>
    <xf numFmtId="0" fontId="137" fillId="49" borderId="33" applyNumberFormat="0" applyAlignment="0" applyProtection="0">
      <alignment horizontal="left" vertical="center" indent="1"/>
    </xf>
    <xf numFmtId="0" fontId="139" fillId="63" borderId="31" applyNumberFormat="0" applyAlignment="0" applyProtection="0">
      <alignment horizontal="left" vertical="center" indent="1"/>
    </xf>
    <xf numFmtId="0" fontId="139" fillId="64" borderId="31" applyNumberFormat="0" applyAlignment="0" applyProtection="0">
      <alignment horizontal="left" vertical="center" indent="1"/>
    </xf>
    <xf numFmtId="0" fontId="139" fillId="65" borderId="31" applyNumberFormat="0" applyAlignment="0" applyProtection="0">
      <alignment horizontal="left" vertical="center" indent="1"/>
    </xf>
    <xf numFmtId="0" fontId="139" fillId="53" borderId="31" applyNumberFormat="0" applyAlignment="0" applyProtection="0">
      <alignment horizontal="left" vertical="center" indent="1"/>
    </xf>
    <xf numFmtId="0" fontId="139" fillId="52" borderId="33" applyNumberFormat="0" applyAlignment="0" applyProtection="0">
      <alignment horizontal="left" vertical="center" indent="1"/>
    </xf>
    <xf numFmtId="0" fontId="146" fillId="0" borderId="36" applyNumberFormat="0" applyFill="0" applyBorder="0" applyAlignment="0" applyProtection="0"/>
    <xf numFmtId="0" fontId="147" fillId="0" borderId="36" applyNumberFormat="0" applyBorder="0" applyAlignment="0" applyProtection="0"/>
    <xf numFmtId="0" fontId="146" fillId="51" borderId="33" applyNumberFormat="0" applyAlignment="0">
      <alignment horizontal="left" vertical="center" indent="1"/>
      <protection locked="0"/>
    </xf>
    <xf numFmtId="0" fontId="146" fillId="51" borderId="33" applyNumberFormat="0" applyAlignment="0">
      <alignment horizontal="left" vertical="center" indent="1"/>
      <protection locked="0"/>
    </xf>
    <xf numFmtId="0" fontId="146" fillId="52" borderId="33" applyNumberFormat="0" applyAlignment="0" applyProtection="0">
      <alignment horizontal="left" vertical="center" indent="1"/>
    </xf>
    <xf numFmtId="281" fontId="148" fillId="52" borderId="33" applyNumberFormat="0" applyProtection="0">
      <alignment horizontal="right" vertical="center"/>
    </xf>
    <xf numFmtId="281" fontId="149" fillId="53" borderId="32" applyNumberFormat="0" applyBorder="0">
      <alignment horizontal="right" vertical="center"/>
      <protection locked="0"/>
    </xf>
    <xf numFmtId="281" fontId="148" fillId="53" borderId="33" applyNumberFormat="0" applyBorder="0">
      <alignment horizontal="right" vertical="center"/>
      <protection locked="0"/>
    </xf>
    <xf numFmtId="281" fontId="138" fillId="0" borderId="32" applyNumberFormat="0" applyFill="0" applyBorder="0" applyAlignment="0" applyProtection="0">
      <alignment horizontal="right" vertical="center"/>
    </xf>
    <xf numFmtId="0" fontId="12" fillId="66" borderId="0"/>
    <xf numFmtId="0" fontId="4" fillId="0" borderId="0"/>
    <xf numFmtId="43" fontId="4" fillId="0" borderId="0" applyFont="0" applyFill="0" applyBorder="0" applyAlignment="0" applyProtection="0"/>
    <xf numFmtId="174" fontId="34" fillId="0" borderId="0" applyProtection="0"/>
    <xf numFmtId="0" fontId="14" fillId="0" borderId="0"/>
    <xf numFmtId="0" fontId="13" fillId="0" borderId="0" applyNumberFormat="0" applyFill="0" applyBorder="0" applyAlignment="0" applyProtection="0"/>
    <xf numFmtId="0" fontId="21" fillId="0" borderId="0" applyNumberFormat="0" applyFill="0" applyBorder="0" applyAlignment="0" applyProtection="0"/>
    <xf numFmtId="0" fontId="39" fillId="0" borderId="1" applyNumberFormat="0" applyFill="0" applyProtection="0">
      <alignment horizontal="center" wrapText="1"/>
    </xf>
    <xf numFmtId="0" fontId="14" fillId="0" borderId="0" applyNumberFormat="0" applyFont="0" applyFill="0" applyBorder="0" applyProtection="0">
      <alignment horizontal="left" indent="1"/>
    </xf>
    <xf numFmtId="37" fontId="14" fillId="0" borderId="0" applyFont="0" applyFill="0" applyBorder="0" applyAlignment="0" applyProtection="0"/>
    <xf numFmtId="37" fontId="14" fillId="0" borderId="1" applyFont="0" applyFill="0" applyAlignment="0" applyProtection="0"/>
    <xf numFmtId="0" fontId="39" fillId="0" borderId="0" applyNumberFormat="0" applyFill="0" applyBorder="0" applyAlignment="0" applyProtection="0"/>
    <xf numFmtId="37" fontId="14" fillId="0" borderId="14" applyFont="0" applyFill="0" applyAlignment="0" applyProtection="0"/>
    <xf numFmtId="37" fontId="14" fillId="0" borderId="7" applyFont="0" applyFill="0" applyAlignment="0" applyProtection="0"/>
    <xf numFmtId="37" fontId="14" fillId="0" borderId="37" applyFont="0" applyFill="0" applyAlignment="0" applyProtection="0"/>
    <xf numFmtId="37" fontId="14" fillId="0" borderId="8" applyFont="0" applyFill="0" applyAlignment="0" applyProtection="0"/>
    <xf numFmtId="10" fontId="14" fillId="0" borderId="0" applyFont="0" applyFill="0" applyBorder="0" applyAlignment="0" applyProtection="0"/>
    <xf numFmtId="0" fontId="3" fillId="0" borderId="0"/>
    <xf numFmtId="43" fontId="3" fillId="0" borderId="0" applyFont="0" applyFill="0" applyBorder="0" applyAlignment="0" applyProtection="0"/>
    <xf numFmtId="0" fontId="151" fillId="66" borderId="0"/>
    <xf numFmtId="0" fontId="152" fillId="67" borderId="0" applyNumberFormat="0" applyBorder="0" applyAlignment="0" applyProtection="0"/>
    <xf numFmtId="0" fontId="10" fillId="68" borderId="0" applyNumberFormat="0" applyBorder="0" applyAlignment="0" applyProtection="0"/>
    <xf numFmtId="0" fontId="10" fillId="69" borderId="0" applyNumberFormat="0" applyBorder="0" applyAlignment="0" applyProtection="0"/>
    <xf numFmtId="0" fontId="152" fillId="70" borderId="0" applyNumberFormat="0" applyBorder="0" applyAlignment="0" applyProtection="0"/>
    <xf numFmtId="0" fontId="152" fillId="71" borderId="0" applyNumberFormat="0" applyBorder="0" applyAlignment="0" applyProtection="0"/>
    <xf numFmtId="0" fontId="10" fillId="72" borderId="0" applyNumberFormat="0" applyBorder="0" applyAlignment="0" applyProtection="0"/>
    <xf numFmtId="0" fontId="10" fillId="73" borderId="0" applyNumberFormat="0" applyBorder="0" applyAlignment="0" applyProtection="0"/>
    <xf numFmtId="0" fontId="152" fillId="74" borderId="0" applyNumberFormat="0" applyBorder="0" applyAlignment="0" applyProtection="0"/>
    <xf numFmtId="0" fontId="152" fillId="75" borderId="0" applyNumberFormat="0" applyBorder="0" applyAlignment="0" applyProtection="0"/>
    <xf numFmtId="0" fontId="10" fillId="76" borderId="0" applyNumberFormat="0" applyBorder="0" applyAlignment="0" applyProtection="0"/>
    <xf numFmtId="0" fontId="10" fillId="77" borderId="0" applyNumberFormat="0" applyBorder="0" applyAlignment="0" applyProtection="0"/>
    <xf numFmtId="0" fontId="152" fillId="78" borderId="0" applyNumberFormat="0" applyBorder="0" applyAlignment="0" applyProtection="0"/>
    <xf numFmtId="0" fontId="152" fillId="79" borderId="0" applyNumberFormat="0" applyBorder="0" applyAlignment="0" applyProtection="0"/>
    <xf numFmtId="0" fontId="10" fillId="72" borderId="0" applyNumberFormat="0" applyBorder="0" applyAlignment="0" applyProtection="0"/>
    <xf numFmtId="0" fontId="10" fillId="80" borderId="0" applyNumberFormat="0" applyBorder="0" applyAlignment="0" applyProtection="0"/>
    <xf numFmtId="0" fontId="152" fillId="73" borderId="0" applyNumberFormat="0" applyBorder="0" applyAlignment="0" applyProtection="0"/>
    <xf numFmtId="0" fontId="152" fillId="70" borderId="0" applyNumberFormat="0" applyBorder="0" applyAlignment="0" applyProtection="0"/>
    <xf numFmtId="0" fontId="10" fillId="81" borderId="0" applyNumberFormat="0" applyBorder="0" applyAlignment="0" applyProtection="0"/>
    <xf numFmtId="0" fontId="10" fillId="82" borderId="0" applyNumberFormat="0" applyBorder="0" applyAlignment="0" applyProtection="0"/>
    <xf numFmtId="0" fontId="152" fillId="70" borderId="0" applyNumberFormat="0" applyBorder="0" applyAlignment="0" applyProtection="0"/>
    <xf numFmtId="0" fontId="152" fillId="83" borderId="0" applyNumberFormat="0" applyBorder="0" applyAlignment="0" applyProtection="0"/>
    <xf numFmtId="0" fontId="10" fillId="84" borderId="0" applyNumberFormat="0" applyBorder="0" applyAlignment="0" applyProtection="0"/>
    <xf numFmtId="0" fontId="10" fillId="85" borderId="0" applyNumberFormat="0" applyBorder="0" applyAlignment="0" applyProtection="0"/>
    <xf numFmtId="0" fontId="152" fillId="86" borderId="0" applyNumberFormat="0" applyBorder="0" applyAlignment="0" applyProtection="0"/>
    <xf numFmtId="0" fontId="153" fillId="84" borderId="0" applyNumberFormat="0" applyBorder="0" applyAlignment="0" applyProtection="0"/>
    <xf numFmtId="0" fontId="154" fillId="87" borderId="38" applyNumberFormat="0" applyAlignment="0" applyProtection="0"/>
    <xf numFmtId="0" fontId="155" fillId="79" borderId="39" applyNumberFormat="0" applyAlignment="0" applyProtection="0"/>
    <xf numFmtId="0" fontId="156" fillId="88" borderId="0" applyNumberFormat="0" applyBorder="0" applyAlignment="0" applyProtection="0"/>
    <xf numFmtId="0" fontId="156" fillId="89" borderId="0" applyNumberFormat="0" applyBorder="0" applyAlignment="0" applyProtection="0"/>
    <xf numFmtId="0" fontId="156" fillId="90" borderId="0" applyNumberFormat="0" applyBorder="0" applyAlignment="0" applyProtection="0"/>
    <xf numFmtId="0" fontId="10" fillId="77" borderId="0" applyNumberFormat="0" applyBorder="0" applyAlignment="0" applyProtection="0"/>
    <xf numFmtId="0" fontId="157" fillId="0" borderId="40" applyNumberFormat="0" applyFill="0" applyAlignment="0" applyProtection="0"/>
    <xf numFmtId="0" fontId="158" fillId="0" borderId="41" applyNumberFormat="0" applyFill="0" applyAlignment="0" applyProtection="0"/>
    <xf numFmtId="0" fontId="159" fillId="0" borderId="42" applyNumberFormat="0" applyFill="0" applyAlignment="0" applyProtection="0"/>
    <xf numFmtId="0" fontId="159" fillId="0" borderId="0" applyNumberFormat="0" applyFill="0" applyBorder="0" applyAlignment="0" applyProtection="0"/>
    <xf numFmtId="0" fontId="160" fillId="85" borderId="38" applyNumberFormat="0" applyAlignment="0" applyProtection="0"/>
    <xf numFmtId="0" fontId="161" fillId="0" borderId="43" applyNumberFormat="0" applyFill="0" applyAlignment="0" applyProtection="0"/>
    <xf numFmtId="0" fontId="161" fillId="85" borderId="0" applyNumberFormat="0" applyBorder="0" applyAlignment="0" applyProtection="0"/>
    <xf numFmtId="0" fontId="151" fillId="84" borderId="38" applyNumberFormat="0" applyFont="0" applyAlignment="0" applyProtection="0"/>
    <xf numFmtId="0" fontId="162" fillId="87" borderId="44" applyNumberFormat="0" applyAlignment="0" applyProtection="0"/>
    <xf numFmtId="0" fontId="139" fillId="51" borderId="33" applyNumberFormat="0" applyAlignment="0" applyProtection="0">
      <alignment horizontal="left" vertical="center" indent="1"/>
    </xf>
    <xf numFmtId="0" fontId="139" fillId="51" borderId="33" applyNumberFormat="0" applyAlignment="0" applyProtection="0">
      <alignment horizontal="left" vertical="center" indent="1"/>
    </xf>
    <xf numFmtId="0" fontId="146" fillId="51" borderId="33" applyNumberFormat="0" applyAlignment="0" applyProtection="0">
      <alignment horizontal="left" vertical="center" indent="1"/>
    </xf>
    <xf numFmtId="0" fontId="146" fillId="51" borderId="33" applyNumberFormat="0" applyAlignment="0" applyProtection="0">
      <alignment horizontal="left" vertical="center" indent="1"/>
    </xf>
    <xf numFmtId="281" fontId="149" fillId="53" borderId="32" applyNumberFormat="0" applyBorder="0" applyProtection="0">
      <alignment horizontal="right" vertical="center"/>
    </xf>
    <xf numFmtId="281" fontId="148" fillId="53" borderId="33" applyNumberFormat="0" applyBorder="0" applyProtection="0">
      <alignment horizontal="right" vertical="center"/>
    </xf>
    <xf numFmtId="0" fontId="147" fillId="0" borderId="36" applyBorder="0" applyAlignment="0" applyProtection="0"/>
    <xf numFmtId="281" fontId="165" fillId="56" borderId="34" applyNumberFormat="0" applyBorder="0" applyAlignment="0" applyProtection="0">
      <alignment horizontal="right" vertical="center" indent="1"/>
    </xf>
    <xf numFmtId="281" fontId="166" fillId="59" borderId="34" applyNumberFormat="0" applyBorder="0" applyAlignment="0" applyProtection="0">
      <alignment horizontal="right" vertical="center" indent="1"/>
    </xf>
    <xf numFmtId="281" fontId="167" fillId="61" borderId="34" applyNumberFormat="0" applyBorder="0" applyAlignment="0" applyProtection="0">
      <alignment horizontal="right" vertical="center" indent="1"/>
    </xf>
    <xf numFmtId="281" fontId="138" fillId="53" borderId="32" applyNumberFormat="0" applyBorder="0" applyProtection="0">
      <alignment horizontal="right" vertical="center"/>
    </xf>
    <xf numFmtId="281" fontId="137" fillId="53" borderId="33" applyNumberFormat="0" applyBorder="0" applyProtection="0">
      <alignment horizontal="right" vertical="center"/>
    </xf>
    <xf numFmtId="0" fontId="163" fillId="0" borderId="0" applyNumberFormat="0" applyFill="0" applyBorder="0" applyAlignment="0" applyProtection="0"/>
    <xf numFmtId="0" fontId="156" fillId="0" borderId="45" applyNumberFormat="0" applyFill="0" applyAlignment="0" applyProtection="0"/>
    <xf numFmtId="0" fontId="164" fillId="0" borderId="0" applyNumberFormat="0" applyFill="0" applyBorder="0" applyAlignment="0" applyProtection="0"/>
    <xf numFmtId="43" fontId="151" fillId="0" borderId="0" applyFont="0" applyFill="0" applyBorder="0" applyAlignment="0" applyProtection="0"/>
    <xf numFmtId="0" fontId="13" fillId="0" borderId="0" applyFill="0" applyBorder="0" applyAlignment="0" applyProtection="0"/>
    <xf numFmtId="0" fontId="21" fillId="0" borderId="0" applyFill="0" applyBorder="0" applyAlignment="0" applyProtection="0"/>
    <xf numFmtId="0" fontId="39" fillId="0" borderId="1" applyFill="0" applyProtection="0">
      <alignment horizontal="center" wrapText="1"/>
    </xf>
    <xf numFmtId="0" fontId="14" fillId="0" borderId="0" applyFont="0" applyFill="0" applyBorder="0" applyProtection="0">
      <alignment horizontal="left" indent="1"/>
    </xf>
    <xf numFmtId="282" fontId="14" fillId="0" borderId="0" applyFont="0" applyFill="0" applyBorder="0" applyAlignment="0" applyProtection="0"/>
    <xf numFmtId="282" fontId="14" fillId="0" borderId="1" applyFont="0" applyFill="0" applyAlignment="0" applyProtection="0"/>
    <xf numFmtId="0" fontId="39" fillId="0" borderId="0" applyFill="0" applyBorder="0" applyAlignment="0" applyProtection="0"/>
    <xf numFmtId="282" fontId="14" fillId="0" borderId="46" applyFont="0" applyFill="0" applyAlignment="0" applyProtection="0"/>
    <xf numFmtId="282" fontId="14" fillId="0" borderId="37" applyFont="0" applyFill="0" applyAlignment="0" applyProtection="0"/>
    <xf numFmtId="282" fontId="14" fillId="0" borderId="47" applyFont="0" applyFill="0" applyAlignment="0" applyProtection="0"/>
    <xf numFmtId="282" fontId="14" fillId="0" borderId="7" applyFont="0" applyFill="0" applyAlignment="0" applyProtection="0"/>
    <xf numFmtId="0" fontId="39" fillId="0" borderId="0" applyFill="0" applyBorder="0" applyProtection="0">
      <alignment horizontal="center" wrapText="1"/>
    </xf>
    <xf numFmtId="0" fontId="2" fillId="0" borderId="0"/>
    <xf numFmtId="9" fontId="2" fillId="0" borderId="0" applyFont="0" applyFill="0" applyBorder="0" applyAlignment="0" applyProtection="0"/>
    <xf numFmtId="0" fontId="14" fillId="0" borderId="0"/>
    <xf numFmtId="282" fontId="14" fillId="0" borderId="14" applyFont="0" applyFill="0" applyAlignment="0" applyProtection="0"/>
    <xf numFmtId="43" fontId="10" fillId="0" borderId="0" applyFont="0" applyFill="0" applyBorder="0" applyAlignment="0" applyProtection="0"/>
    <xf numFmtId="43" fontId="2" fillId="0" borderId="0" applyFont="0" applyFill="0" applyBorder="0" applyAlignment="0" applyProtection="0"/>
    <xf numFmtId="43" fontId="14" fillId="0" borderId="0" applyFont="0" applyFill="0" applyBorder="0" applyAlignment="0" applyProtection="0"/>
    <xf numFmtId="0" fontId="1" fillId="0" borderId="0"/>
    <xf numFmtId="0" fontId="115" fillId="0" borderId="0"/>
  </cellStyleXfs>
  <cellXfs count="796">
    <xf numFmtId="174" fontId="0" fillId="0" borderId="0" xfId="0" applyAlignment="1"/>
    <xf numFmtId="0" fontId="54" fillId="0" borderId="0" xfId="212" applyFont="1"/>
    <xf numFmtId="0" fontId="61" fillId="0" borderId="0" xfId="212" applyFont="1" applyAlignment="1">
      <alignment horizontal="centerContinuous"/>
    </xf>
    <xf numFmtId="0" fontId="61" fillId="0" borderId="0" xfId="212" applyFont="1" applyAlignment="1">
      <alignment horizontal="center" wrapText="1"/>
    </xf>
    <xf numFmtId="0" fontId="61" fillId="0" borderId="0" xfId="206" applyFont="1" applyFill="1" applyBorder="1" applyAlignment="1">
      <alignment horizontal="center" wrapText="1"/>
    </xf>
    <xf numFmtId="0" fontId="54" fillId="0" borderId="0" xfId="212" quotePrefix="1" applyFont="1" applyAlignment="1">
      <alignment horizontal="left"/>
    </xf>
    <xf numFmtId="41" fontId="54" fillId="14" borderId="0" xfId="212" applyNumberFormat="1" applyFont="1" applyFill="1"/>
    <xf numFmtId="0" fontId="54" fillId="0" borderId="0" xfId="212" applyFont="1" applyAlignment="1">
      <alignment horizontal="right"/>
    </xf>
    <xf numFmtId="43" fontId="54" fillId="0" borderId="14" xfId="59" applyFont="1" applyBorder="1"/>
    <xf numFmtId="37" fontId="54" fillId="0" borderId="0" xfId="212" applyNumberFormat="1" applyFont="1"/>
    <xf numFmtId="0" fontId="61" fillId="0" borderId="0" xfId="212" applyFont="1" applyAlignment="1">
      <alignment horizontal="centerContinuous" wrapText="1"/>
    </xf>
    <xf numFmtId="0" fontId="61" fillId="0" borderId="0" xfId="212" applyFont="1" applyAlignment="1">
      <alignment horizontal="center"/>
    </xf>
    <xf numFmtId="174" fontId="54" fillId="0" borderId="0" xfId="0" applyFont="1" applyAlignment="1">
      <alignment wrapText="1"/>
    </xf>
    <xf numFmtId="0" fontId="84" fillId="0" borderId="0" xfId="0" applyNumberFormat="1" applyFont="1" applyAlignment="1">
      <alignment horizontal="center"/>
    </xf>
    <xf numFmtId="174" fontId="84" fillId="0" borderId="0" xfId="0" applyFont="1" applyAlignment="1"/>
    <xf numFmtId="174" fontId="54" fillId="0" borderId="0" xfId="0" applyFont="1" applyAlignment="1"/>
    <xf numFmtId="174" fontId="54" fillId="0" borderId="0" xfId="207" applyFont="1" applyAlignment="1"/>
    <xf numFmtId="174" fontId="84" fillId="0" borderId="0" xfId="0" applyFont="1" applyAlignment="1">
      <alignment horizontal="center"/>
    </xf>
    <xf numFmtId="175" fontId="54" fillId="0" borderId="0" xfId="59" applyNumberFormat="1" applyFont="1" applyAlignment="1"/>
    <xf numFmtId="0" fontId="54" fillId="0" borderId="0" xfId="201" applyNumberFormat="1" applyFont="1" applyFill="1" applyBorder="1" applyAlignment="1" applyProtection="1">
      <protection locked="0"/>
    </xf>
    <xf numFmtId="0" fontId="54" fillId="0" borderId="0" xfId="201" applyNumberFormat="1" applyFont="1" applyFill="1" applyBorder="1" applyAlignment="1" applyProtection="1">
      <alignment horizontal="center"/>
      <protection locked="0"/>
    </xf>
    <xf numFmtId="0" fontId="54" fillId="14" borderId="0" xfId="201" applyNumberFormat="1" applyFont="1" applyFill="1" applyAlignment="1">
      <alignment horizontal="right"/>
    </xf>
    <xf numFmtId="3" fontId="54" fillId="0" borderId="0" xfId="201" applyNumberFormat="1" applyFont="1" applyFill="1" applyBorder="1" applyAlignment="1"/>
    <xf numFmtId="3" fontId="54" fillId="0" borderId="0" xfId="201" applyNumberFormat="1" applyFont="1" applyFill="1" applyBorder="1" applyAlignment="1">
      <alignment horizontal="center"/>
    </xf>
    <xf numFmtId="0" fontId="54" fillId="0" borderId="0" xfId="201" applyNumberFormat="1" applyFont="1" applyFill="1" applyBorder="1" applyProtection="1">
      <protection locked="0"/>
    </xf>
    <xf numFmtId="174" fontId="54" fillId="0" borderId="0" xfId="201" applyFont="1" applyFill="1" applyBorder="1" applyAlignment="1"/>
    <xf numFmtId="0" fontId="54" fillId="0" borderId="0" xfId="201" applyNumberFormat="1" applyFont="1" applyFill="1" applyBorder="1"/>
    <xf numFmtId="43" fontId="54" fillId="0" borderId="0" xfId="59" applyFont="1" applyAlignment="1"/>
    <xf numFmtId="0" fontId="54" fillId="0" borderId="0" xfId="211" applyNumberFormat="1" applyFont="1" applyAlignment="1" applyProtection="1">
      <protection locked="0"/>
    </xf>
    <xf numFmtId="3" fontId="54" fillId="0" borderId="0" xfId="211" applyNumberFormat="1" applyFont="1" applyAlignment="1"/>
    <xf numFmtId="3" fontId="54" fillId="0" borderId="8" xfId="211" applyNumberFormat="1" applyFont="1" applyBorder="1" applyAlignment="1">
      <alignment horizontal="center"/>
    </xf>
    <xf numFmtId="0" fontId="54" fillId="0" borderId="0" xfId="211" applyNumberFormat="1" applyFont="1" applyAlignment="1"/>
    <xf numFmtId="3" fontId="54" fillId="0" borderId="0" xfId="211" applyNumberFormat="1" applyFont="1" applyAlignment="1">
      <alignment horizontal="center"/>
    </xf>
    <xf numFmtId="0" fontId="54" fillId="0" borderId="8" xfId="211" applyNumberFormat="1" applyFont="1" applyBorder="1" applyAlignment="1" applyProtection="1">
      <alignment horizontal="center"/>
      <protection locked="0"/>
    </xf>
    <xf numFmtId="174" fontId="54" fillId="0" borderId="0" xfId="211" applyFont="1" applyFill="1" applyAlignment="1"/>
    <xf numFmtId="169" fontId="54" fillId="0" borderId="0" xfId="211" applyNumberFormat="1" applyFont="1" applyAlignment="1"/>
    <xf numFmtId="174" fontId="54" fillId="0" borderId="0" xfId="211" applyFont="1" applyAlignment="1"/>
    <xf numFmtId="3" fontId="54" fillId="0" borderId="0" xfId="211" applyNumberFormat="1" applyFont="1" applyFill="1" applyAlignment="1"/>
    <xf numFmtId="166" fontId="54" fillId="0" borderId="0" xfId="211" applyNumberFormat="1" applyFont="1" applyAlignment="1">
      <alignment horizontal="center"/>
    </xf>
    <xf numFmtId="164" fontId="54" fillId="0" borderId="0" xfId="211" applyNumberFormat="1" applyFont="1" applyAlignment="1">
      <alignment horizontal="left"/>
    </xf>
    <xf numFmtId="0" fontId="54" fillId="0" borderId="0" xfId="211" applyNumberFormat="1" applyFont="1" applyFill="1" applyAlignment="1"/>
    <xf numFmtId="164" fontId="54" fillId="0" borderId="0" xfId="211" applyNumberFormat="1" applyFont="1" applyFill="1" applyAlignment="1">
      <alignment horizontal="left"/>
    </xf>
    <xf numFmtId="175" fontId="54" fillId="0" borderId="0" xfId="59" applyNumberFormat="1" applyFont="1" applyBorder="1" applyAlignment="1"/>
    <xf numFmtId="10" fontId="54" fillId="0" borderId="0" xfId="211" applyNumberFormat="1" applyFont="1" applyFill="1" applyAlignment="1">
      <alignment horizontal="left"/>
    </xf>
    <xf numFmtId="3" fontId="54" fillId="0" borderId="0" xfId="188" applyNumberFormat="1" applyFont="1" applyAlignment="1"/>
    <xf numFmtId="166" fontId="54" fillId="0" borderId="0" xfId="188" applyNumberFormat="1" applyFont="1" applyAlignment="1"/>
    <xf numFmtId="0" fontId="54" fillId="0" borderId="0" xfId="188" applyFont="1" applyAlignment="1"/>
    <xf numFmtId="43" fontId="54" fillId="0" borderId="8" xfId="59" applyFont="1" applyBorder="1" applyAlignment="1"/>
    <xf numFmtId="164" fontId="54" fillId="0" borderId="0" xfId="211" applyNumberFormat="1" applyFont="1" applyFill="1" applyAlignment="1" applyProtection="1">
      <alignment horizontal="left"/>
      <protection locked="0"/>
    </xf>
    <xf numFmtId="174" fontId="54" fillId="14" borderId="0" xfId="201" applyFont="1" applyFill="1" applyBorder="1" applyAlignment="1"/>
    <xf numFmtId="174" fontId="54" fillId="0" borderId="1" xfId="201" applyFont="1" applyFill="1" applyBorder="1" applyAlignment="1"/>
    <xf numFmtId="174" fontId="54" fillId="0" borderId="15" xfId="201" applyFont="1" applyFill="1" applyBorder="1" applyAlignment="1"/>
    <xf numFmtId="175" fontId="54" fillId="0" borderId="0" xfId="59" applyNumberFormat="1" applyFont="1" applyFill="1" applyBorder="1" applyAlignment="1"/>
    <xf numFmtId="43" fontId="54" fillId="0" borderId="0" xfId="59" applyFont="1" applyFill="1" applyBorder="1" applyAlignment="1"/>
    <xf numFmtId="174" fontId="85" fillId="0" borderId="0" xfId="201" applyFont="1" applyFill="1" applyBorder="1" applyAlignment="1"/>
    <xf numFmtId="174" fontId="54" fillId="0" borderId="0" xfId="201" applyFont="1" applyFill="1" applyBorder="1" applyAlignment="1">
      <alignment horizontal="center"/>
    </xf>
    <xf numFmtId="174" fontId="54" fillId="0" borderId="0" xfId="201" applyFont="1" applyFill="1" applyBorder="1" applyAlignment="1">
      <alignment horizontal="right"/>
    </xf>
    <xf numFmtId="0" fontId="54" fillId="0" borderId="0" xfId="188" applyFont="1" applyFill="1"/>
    <xf numFmtId="0" fontId="54" fillId="0" borderId="0" xfId="201" applyNumberFormat="1" applyFont="1" applyFill="1" applyAlignment="1">
      <alignment horizontal="right"/>
    </xf>
    <xf numFmtId="0" fontId="86" fillId="0" borderId="0" xfId="201" applyNumberFormat="1" applyFont="1" applyFill="1" applyBorder="1"/>
    <xf numFmtId="0" fontId="86" fillId="0" borderId="0" xfId="201" applyNumberFormat="1" applyFont="1" applyFill="1" applyBorder="1" applyAlignment="1">
      <alignment horizontal="center"/>
    </xf>
    <xf numFmtId="49" fontId="54" fillId="0" borderId="0" xfId="201" applyNumberFormat="1" applyFont="1" applyFill="1" applyBorder="1"/>
    <xf numFmtId="3" fontId="54" fillId="0" borderId="0" xfId="201" applyNumberFormat="1" applyFont="1" applyFill="1" applyBorder="1"/>
    <xf numFmtId="0" fontId="54" fillId="0" borderId="0" xfId="201" applyNumberFormat="1" applyFont="1" applyFill="1" applyBorder="1" applyAlignment="1">
      <alignment horizontal="center"/>
    </xf>
    <xf numFmtId="49" fontId="54" fillId="0" borderId="0" xfId="201" applyNumberFormat="1" applyFont="1" applyFill="1" applyBorder="1" applyAlignment="1">
      <alignment horizontal="center"/>
    </xf>
    <xf numFmtId="0" fontId="54" fillId="0" borderId="0" xfId="201" applyNumberFormat="1" applyFont="1" applyFill="1" applyBorder="1" applyAlignment="1"/>
    <xf numFmtId="3" fontId="61" fillId="0" borderId="0" xfId="201" applyNumberFormat="1" applyFont="1" applyFill="1" applyBorder="1" applyAlignment="1">
      <alignment horizontal="center"/>
    </xf>
    <xf numFmtId="174" fontId="61" fillId="0" borderId="0" xfId="201" applyFont="1" applyFill="1" applyBorder="1" applyAlignment="1">
      <alignment horizontal="center"/>
    </xf>
    <xf numFmtId="0" fontId="61" fillId="0" borderId="0" xfId="201" applyNumberFormat="1" applyFont="1" applyFill="1" applyBorder="1" applyAlignment="1" applyProtection="1">
      <alignment horizontal="center"/>
      <protection locked="0"/>
    </xf>
    <xf numFmtId="0" fontId="61" fillId="0" borderId="0" xfId="201" applyNumberFormat="1" applyFont="1" applyFill="1" applyBorder="1" applyAlignment="1">
      <alignment horizontal="center"/>
    </xf>
    <xf numFmtId="0" fontId="61" fillId="0" borderId="0" xfId="201" applyNumberFormat="1" applyFont="1" applyFill="1" applyBorder="1" applyAlignment="1"/>
    <xf numFmtId="0" fontId="87" fillId="0" borderId="0" xfId="201" applyNumberFormat="1" applyFont="1" applyFill="1" applyBorder="1" applyAlignment="1" applyProtection="1">
      <alignment horizontal="center"/>
      <protection locked="0"/>
    </xf>
    <xf numFmtId="3" fontId="54" fillId="0" borderId="0" xfId="201" applyNumberFormat="1" applyFont="1" applyFill="1" applyBorder="1" applyAlignment="1">
      <alignment horizontal="left"/>
    </xf>
    <xf numFmtId="179" fontId="54" fillId="0" borderId="0" xfId="59" applyNumberFormat="1" applyFont="1" applyFill="1" applyBorder="1" applyAlignment="1"/>
    <xf numFmtId="10" fontId="88" fillId="0" borderId="0" xfId="266" applyNumberFormat="1" applyFont="1" applyFill="1" applyBorder="1" applyAlignment="1"/>
    <xf numFmtId="10" fontId="61" fillId="0" borderId="0" xfId="201" applyNumberFormat="1" applyFont="1" applyFill="1" applyBorder="1" applyAlignment="1"/>
    <xf numFmtId="3" fontId="61" fillId="0" borderId="0" xfId="201" applyNumberFormat="1" applyFont="1" applyFill="1" applyBorder="1" applyAlignment="1"/>
    <xf numFmtId="165" fontId="61" fillId="0" borderId="0" xfId="201" applyNumberFormat="1" applyFont="1" applyFill="1" applyBorder="1" applyAlignment="1"/>
    <xf numFmtId="10" fontId="54" fillId="0" borderId="0" xfId="201" applyNumberFormat="1" applyFont="1" applyFill="1" applyBorder="1" applyAlignment="1"/>
    <xf numFmtId="43" fontId="88" fillId="0" borderId="0" xfId="59" applyFont="1" applyFill="1" applyBorder="1" applyAlignment="1"/>
    <xf numFmtId="43" fontId="54" fillId="0" borderId="0" xfId="59" applyFont="1" applyFill="1" applyBorder="1" applyAlignment="1">
      <alignment horizontal="center"/>
    </xf>
    <xf numFmtId="49" fontId="61" fillId="0" borderId="0" xfId="201" applyNumberFormat="1" applyFont="1" applyFill="1" applyBorder="1" applyAlignment="1">
      <alignment horizontal="center"/>
    </xf>
    <xf numFmtId="174" fontId="61" fillId="0" borderId="0" xfId="201" applyFont="1" applyFill="1" applyBorder="1" applyAlignment="1"/>
    <xf numFmtId="3" fontId="61" fillId="0" borderId="0" xfId="201" applyNumberFormat="1" applyFont="1" applyFill="1" applyBorder="1" applyAlignment="1">
      <alignment horizontal="left"/>
    </xf>
    <xf numFmtId="43" fontId="61" fillId="0" borderId="0" xfId="59" applyFont="1" applyFill="1" applyBorder="1" applyAlignment="1"/>
    <xf numFmtId="10" fontId="61" fillId="0" borderId="0" xfId="266" applyNumberFormat="1" applyFont="1" applyFill="1" applyBorder="1" applyAlignment="1"/>
    <xf numFmtId="0" fontId="54" fillId="0" borderId="0" xfId="201" applyNumberFormat="1" applyFont="1" applyFill="1" applyBorder="1" applyAlignment="1">
      <alignment horizontal="fill"/>
    </xf>
    <xf numFmtId="174" fontId="89" fillId="0" borderId="0" xfId="201" applyFont="1" applyFill="1" applyBorder="1" applyAlignment="1"/>
    <xf numFmtId="3" fontId="89" fillId="0" borderId="0" xfId="201" applyNumberFormat="1" applyFont="1" applyFill="1" applyBorder="1" applyAlignment="1"/>
    <xf numFmtId="164" fontId="54" fillId="0" borderId="0" xfId="201" applyNumberFormat="1" applyFont="1" applyFill="1" applyBorder="1" applyAlignment="1">
      <alignment horizontal="left"/>
    </xf>
    <xf numFmtId="164" fontId="54" fillId="0" borderId="0" xfId="201" applyNumberFormat="1" applyFont="1" applyFill="1" applyBorder="1" applyAlignment="1">
      <alignment horizontal="center"/>
    </xf>
    <xf numFmtId="170" fontId="54" fillId="0" borderId="0" xfId="201" applyNumberFormat="1" applyFont="1" applyFill="1" applyBorder="1" applyAlignment="1"/>
    <xf numFmtId="0" fontId="89" fillId="0" borderId="0" xfId="201" applyNumberFormat="1" applyFont="1" applyFill="1" applyBorder="1"/>
    <xf numFmtId="49" fontId="54" fillId="0" borderId="0" xfId="201" applyNumberFormat="1" applyFont="1" applyFill="1" applyBorder="1" applyAlignment="1">
      <alignment horizontal="left"/>
    </xf>
    <xf numFmtId="0" fontId="54" fillId="0" borderId="0" xfId="201" applyNumberFormat="1" applyFont="1" applyFill="1" applyBorder="1" applyAlignment="1">
      <alignment horizontal="right"/>
    </xf>
    <xf numFmtId="177" fontId="61" fillId="0" borderId="0" xfId="201" applyNumberFormat="1" applyFont="1" applyFill="1" applyBorder="1" applyAlignment="1">
      <alignment horizontal="center"/>
    </xf>
    <xf numFmtId="174" fontId="61" fillId="0" borderId="16" xfId="201" applyFont="1" applyFill="1" applyBorder="1" applyAlignment="1">
      <alignment horizontal="center" wrapText="1"/>
    </xf>
    <xf numFmtId="174" fontId="61" fillId="0" borderId="7" xfId="201" applyFont="1" applyFill="1" applyBorder="1" applyAlignment="1"/>
    <xf numFmtId="174" fontId="61" fillId="0" borderId="7" xfId="201" applyFont="1" applyFill="1" applyBorder="1" applyAlignment="1">
      <alignment horizontal="center" wrapText="1"/>
    </xf>
    <xf numFmtId="0" fontId="61" fillId="0" borderId="7" xfId="201" applyNumberFormat="1" applyFont="1" applyFill="1" applyBorder="1" applyAlignment="1">
      <alignment horizontal="center" wrapText="1"/>
    </xf>
    <xf numFmtId="174" fontId="61" fillId="0" borderId="9" xfId="201" applyFont="1" applyFill="1" applyBorder="1" applyAlignment="1">
      <alignment horizontal="center" wrapText="1"/>
    </xf>
    <xf numFmtId="3" fontId="61" fillId="0" borderId="9" xfId="201" applyNumberFormat="1" applyFont="1" applyFill="1" applyBorder="1" applyAlignment="1">
      <alignment horizontal="center" wrapText="1"/>
    </xf>
    <xf numFmtId="0" fontId="54" fillId="0" borderId="16" xfId="201" applyNumberFormat="1" applyFont="1" applyFill="1" applyBorder="1"/>
    <xf numFmtId="0" fontId="54" fillId="0" borderId="7" xfId="201" applyNumberFormat="1" applyFont="1" applyFill="1" applyBorder="1"/>
    <xf numFmtId="0" fontId="54" fillId="0" borderId="7" xfId="201" applyNumberFormat="1" applyFont="1" applyFill="1" applyBorder="1" applyAlignment="1">
      <alignment horizontal="center"/>
    </xf>
    <xf numFmtId="0" fontId="54" fillId="0" borderId="9" xfId="201" applyNumberFormat="1" applyFont="1" applyFill="1" applyBorder="1" applyAlignment="1">
      <alignment horizontal="center"/>
    </xf>
    <xf numFmtId="3" fontId="54" fillId="0" borderId="9" xfId="201" applyNumberFormat="1" applyFont="1" applyFill="1" applyBorder="1" applyAlignment="1">
      <alignment horizontal="center" wrapText="1"/>
    </xf>
    <xf numFmtId="3" fontId="54" fillId="0" borderId="7" xfId="201" applyNumberFormat="1" applyFont="1" applyFill="1" applyBorder="1" applyAlignment="1">
      <alignment horizontal="center"/>
    </xf>
    <xf numFmtId="0" fontId="54" fillId="0" borderId="10" xfId="201" applyNumberFormat="1" applyFont="1" applyFill="1" applyBorder="1"/>
    <xf numFmtId="0" fontId="54" fillId="0" borderId="11" xfId="201" applyNumberFormat="1" applyFont="1" applyFill="1" applyBorder="1"/>
    <xf numFmtId="3" fontId="54" fillId="0" borderId="11" xfId="201" applyNumberFormat="1" applyFont="1" applyFill="1" applyBorder="1" applyAlignment="1"/>
    <xf numFmtId="174" fontId="54" fillId="0" borderId="10" xfId="209" applyFont="1" applyFill="1" applyBorder="1" applyAlignment="1"/>
    <xf numFmtId="174" fontId="54" fillId="0" borderId="0" xfId="209" applyFont="1" applyFill="1" applyBorder="1" applyAlignment="1"/>
    <xf numFmtId="174" fontId="54" fillId="14" borderId="0" xfId="209" applyFont="1" applyFill="1" applyBorder="1" applyAlignment="1"/>
    <xf numFmtId="0" fontId="54" fillId="14" borderId="0" xfId="59" applyNumberFormat="1" applyFont="1" applyFill="1" applyBorder="1" applyAlignment="1"/>
    <xf numFmtId="176" fontId="54" fillId="14" borderId="0" xfId="93" applyNumberFormat="1" applyFont="1" applyFill="1" applyBorder="1" applyAlignment="1"/>
    <xf numFmtId="43" fontId="54" fillId="0" borderId="11" xfId="59" applyFont="1" applyFill="1" applyBorder="1" applyAlignment="1"/>
    <xf numFmtId="174" fontId="54" fillId="0" borderId="10" xfId="201" applyFont="1" applyFill="1" applyBorder="1" applyAlignment="1"/>
    <xf numFmtId="174" fontId="54" fillId="0" borderId="17" xfId="201" applyFont="1" applyFill="1" applyBorder="1" applyAlignment="1"/>
    <xf numFmtId="175" fontId="54" fillId="0" borderId="0" xfId="59" applyNumberFormat="1" applyFont="1" applyFill="1" applyBorder="1" applyAlignment="1">
      <alignment horizontal="center"/>
    </xf>
    <xf numFmtId="1" fontId="54" fillId="0" borderId="0" xfId="59" applyNumberFormat="1" applyFont="1" applyFill="1" applyBorder="1" applyAlignment="1">
      <alignment horizontal="center"/>
    </xf>
    <xf numFmtId="174" fontId="54" fillId="0" borderId="8" xfId="201" applyFont="1" applyFill="1" applyBorder="1" applyAlignment="1"/>
    <xf numFmtId="174" fontId="54" fillId="0" borderId="0" xfId="201" applyFont="1" applyFill="1" applyBorder="1" applyAlignment="1">
      <alignment horizontal="center" vertical="top"/>
    </xf>
    <xf numFmtId="49" fontId="84" fillId="0" borderId="0" xfId="0" applyNumberFormat="1" applyFont="1" applyAlignment="1">
      <alignment horizontal="center"/>
    </xf>
    <xf numFmtId="3" fontId="84" fillId="0" borderId="0" xfId="211" applyNumberFormat="1" applyFont="1" applyAlignment="1"/>
    <xf numFmtId="3" fontId="54" fillId="0" borderId="0" xfId="211" applyNumberFormat="1" applyFont="1" applyAlignment="1">
      <alignment wrapText="1"/>
    </xf>
    <xf numFmtId="0" fontId="54" fillId="0" borderId="0" xfId="192" applyFont="1"/>
    <xf numFmtId="0" fontId="54" fillId="0" borderId="0" xfId="192" applyFont="1" applyAlignment="1">
      <alignment horizontal="center"/>
    </xf>
    <xf numFmtId="0" fontId="54" fillId="0" borderId="0" xfId="192" applyFont="1" applyFill="1" applyAlignment="1">
      <alignment horizontal="center"/>
    </xf>
    <xf numFmtId="0" fontId="54" fillId="0" borderId="3" xfId="192" applyFont="1" applyBorder="1"/>
    <xf numFmtId="0" fontId="54" fillId="0" borderId="0" xfId="192" applyFont="1" applyAlignment="1">
      <alignment horizontal="center" wrapText="1"/>
    </xf>
    <xf numFmtId="43" fontId="54" fillId="0" borderId="0" xfId="59" applyFont="1" applyFill="1"/>
    <xf numFmtId="43" fontId="54" fillId="0" borderId="0" xfId="192" applyNumberFormat="1" applyFont="1"/>
    <xf numFmtId="176" fontId="54" fillId="0" borderId="3" xfId="93" applyNumberFormat="1" applyFont="1" applyBorder="1"/>
    <xf numFmtId="0" fontId="54" fillId="0" borderId="0" xfId="192" applyFont="1" applyAlignment="1">
      <alignment horizontal="center" vertical="center" wrapText="1"/>
    </xf>
    <xf numFmtId="0" fontId="54" fillId="0" borderId="0" xfId="192" applyFont="1" applyFill="1" applyAlignment="1">
      <alignment horizontal="center" vertical="center" wrapText="1"/>
    </xf>
    <xf numFmtId="174" fontId="54" fillId="0" borderId="0" xfId="0" applyFont="1" applyAlignment="1">
      <alignment horizontal="center" vertical="center" wrapText="1"/>
    </xf>
    <xf numFmtId="0" fontId="54" fillId="0" borderId="0" xfId="192" applyFont="1" applyAlignment="1">
      <alignment wrapText="1"/>
    </xf>
    <xf numFmtId="0" fontId="83" fillId="0" borderId="0" xfId="192" applyFont="1"/>
    <xf numFmtId="0" fontId="54" fillId="0" borderId="0" xfId="192" applyFont="1" applyAlignment="1">
      <alignment horizontal="left" wrapText="1"/>
    </xf>
    <xf numFmtId="0" fontId="54" fillId="0" borderId="0" xfId="188" applyFont="1"/>
    <xf numFmtId="0" fontId="54" fillId="0" borderId="0" xfId="188" applyFont="1" applyAlignment="1">
      <alignment horizontal="right"/>
    </xf>
    <xf numFmtId="0" fontId="54" fillId="0" borderId="0" xfId="211" applyNumberFormat="1" applyFont="1" applyAlignment="1" applyProtection="1">
      <alignment horizontal="center"/>
      <protection locked="0"/>
    </xf>
    <xf numFmtId="0" fontId="54" fillId="0" borderId="0" xfId="211" applyNumberFormat="1" applyFont="1" applyFill="1" applyAlignment="1" applyProtection="1">
      <protection locked="0"/>
    </xf>
    <xf numFmtId="0" fontId="54" fillId="0" borderId="0" xfId="211" applyNumberFormat="1" applyFont="1" applyFill="1" applyProtection="1">
      <protection locked="0"/>
    </xf>
    <xf numFmtId="0" fontId="54" fillId="14" borderId="0" xfId="188" applyFont="1" applyFill="1"/>
    <xf numFmtId="0" fontId="54" fillId="14" borderId="0" xfId="211" applyNumberFormat="1" applyFont="1" applyFill="1"/>
    <xf numFmtId="0" fontId="54" fillId="0" borderId="0" xfId="211" applyNumberFormat="1" applyFont="1" applyProtection="1">
      <protection locked="0"/>
    </xf>
    <xf numFmtId="0" fontId="54" fillId="0" borderId="0" xfId="211" applyNumberFormat="1" applyFont="1"/>
    <xf numFmtId="0" fontId="92" fillId="0" borderId="0" xfId="211" applyNumberFormat="1" applyFont="1"/>
    <xf numFmtId="49" fontId="54" fillId="0" borderId="0" xfId="211" applyNumberFormat="1" applyFont="1" applyAlignment="1"/>
    <xf numFmtId="49" fontId="54" fillId="0" borderId="0" xfId="211" applyNumberFormat="1" applyFont="1" applyAlignment="1">
      <alignment horizontal="center"/>
    </xf>
    <xf numFmtId="0" fontId="54" fillId="0" borderId="0" xfId="211" applyNumberFormat="1" applyFont="1" applyAlignment="1">
      <alignment horizontal="center"/>
    </xf>
    <xf numFmtId="49" fontId="54" fillId="0" borderId="0" xfId="211" applyNumberFormat="1" applyFont="1"/>
    <xf numFmtId="3" fontId="54" fillId="0" borderId="0" xfId="211" applyNumberFormat="1" applyFont="1"/>
    <xf numFmtId="42" fontId="54" fillId="0" borderId="0" xfId="188" applyNumberFormat="1" applyFont="1"/>
    <xf numFmtId="0" fontId="54" fillId="0" borderId="0" xfId="211" applyNumberFormat="1" applyFont="1" applyFill="1"/>
    <xf numFmtId="0" fontId="54" fillId="0" borderId="8" xfId="211" applyNumberFormat="1" applyFont="1" applyBorder="1" applyAlignment="1" applyProtection="1">
      <alignment horizontal="centerContinuous"/>
      <protection locked="0"/>
    </xf>
    <xf numFmtId="43" fontId="54" fillId="0" borderId="0" xfId="59" applyFont="1" applyFill="1" applyAlignment="1"/>
    <xf numFmtId="3" fontId="54" fillId="0" borderId="0" xfId="211" applyNumberFormat="1" applyFont="1" applyFill="1" applyBorder="1"/>
    <xf numFmtId="3" fontId="54" fillId="0" borderId="0" xfId="211" applyNumberFormat="1" applyFont="1" applyAlignment="1">
      <alignment horizontal="left"/>
    </xf>
    <xf numFmtId="3" fontId="54" fillId="0" borderId="0" xfId="211" applyNumberFormat="1" applyFont="1" applyAlignment="1">
      <alignment horizontal="fill"/>
    </xf>
    <xf numFmtId="166" fontId="54" fillId="0" borderId="0" xfId="211" applyNumberFormat="1" applyFont="1" applyAlignment="1"/>
    <xf numFmtId="42" fontId="54" fillId="0" borderId="18" xfId="211" applyNumberFormat="1" applyFont="1" applyBorder="1" applyAlignment="1" applyProtection="1">
      <alignment horizontal="right"/>
      <protection locked="0"/>
    </xf>
    <xf numFmtId="170" fontId="85" fillId="0" borderId="0" xfId="0" applyNumberFormat="1" applyFont="1" applyAlignment="1"/>
    <xf numFmtId="174" fontId="85" fillId="0" borderId="0" xfId="0" applyFont="1" applyAlignment="1"/>
    <xf numFmtId="0" fontId="54" fillId="0" borderId="0" xfId="206" applyNumberFormat="1" applyFont="1" applyAlignment="1" applyProtection="1">
      <alignment horizontal="center"/>
      <protection locked="0"/>
    </xf>
    <xf numFmtId="0" fontId="54" fillId="0" borderId="0" xfId="206" applyNumberFormat="1" applyFont="1" applyAlignment="1"/>
    <xf numFmtId="0" fontId="54" fillId="0" borderId="0" xfId="206" applyNumberFormat="1" applyFont="1"/>
    <xf numFmtId="0" fontId="54" fillId="0" borderId="0" xfId="206" applyNumberFormat="1" applyFont="1" applyBorder="1" applyAlignment="1"/>
    <xf numFmtId="166" fontId="54" fillId="0" borderId="0" xfId="206" applyNumberFormat="1" applyFont="1" applyAlignment="1"/>
    <xf numFmtId="0" fontId="54" fillId="0" borderId="0" xfId="211" applyNumberFormat="1" applyFont="1" applyFill="1" applyBorder="1"/>
    <xf numFmtId="0" fontId="54" fillId="0" borderId="0" xfId="206" applyFont="1" applyAlignment="1"/>
    <xf numFmtId="3" fontId="54" fillId="0" borderId="0" xfId="206" applyNumberFormat="1" applyFont="1" applyAlignment="1"/>
    <xf numFmtId="42" fontId="54" fillId="0" borderId="18" xfId="206" applyNumberFormat="1" applyFont="1" applyBorder="1" applyAlignment="1" applyProtection="1">
      <alignment horizontal="right"/>
      <protection locked="0"/>
    </xf>
    <xf numFmtId="0" fontId="54" fillId="0" borderId="0" xfId="211" applyNumberFormat="1" applyFont="1" applyFill="1" applyBorder="1" applyAlignment="1" applyProtection="1">
      <alignment horizontal="center"/>
      <protection locked="0"/>
    </xf>
    <xf numFmtId="174" fontId="54" fillId="0" borderId="0" xfId="211" applyFont="1" applyFill="1" applyBorder="1" applyAlignment="1"/>
    <xf numFmtId="0" fontId="54" fillId="0" borderId="0" xfId="211" applyNumberFormat="1" applyFont="1" applyFill="1" applyBorder="1" applyProtection="1">
      <protection locked="0"/>
    </xf>
    <xf numFmtId="0" fontId="54" fillId="0" borderId="0" xfId="211" applyNumberFormat="1" applyFont="1" applyFill="1" applyBorder="1" applyAlignment="1"/>
    <xf numFmtId="0" fontId="54" fillId="0" borderId="0" xfId="211" applyNumberFormat="1" applyFont="1" applyFill="1" applyBorder="1" applyAlignment="1" applyProtection="1">
      <protection locked="0"/>
    </xf>
    <xf numFmtId="168" fontId="54" fillId="0" borderId="0" xfId="188" applyNumberFormat="1" applyFont="1" applyFill="1" applyBorder="1"/>
    <xf numFmtId="168" fontId="54" fillId="0" borderId="0" xfId="211" applyNumberFormat="1" applyFont="1" applyFill="1" applyBorder="1"/>
    <xf numFmtId="168" fontId="54" fillId="0" borderId="0" xfId="211" applyNumberFormat="1" applyFont="1" applyFill="1" applyBorder="1" applyAlignment="1">
      <alignment horizontal="center"/>
    </xf>
    <xf numFmtId="174" fontId="54" fillId="0" borderId="0" xfId="211" applyFont="1" applyFill="1" applyBorder="1" applyAlignment="1">
      <alignment horizontal="center"/>
    </xf>
    <xf numFmtId="0" fontId="54" fillId="0" borderId="0" xfId="211" applyNumberFormat="1" applyFont="1" applyFill="1" applyBorder="1" applyAlignment="1">
      <alignment horizontal="left"/>
    </xf>
    <xf numFmtId="173" fontId="54" fillId="0" borderId="0" xfId="188" applyNumberFormat="1" applyFont="1" applyFill="1" applyBorder="1" applyAlignment="1"/>
    <xf numFmtId="173" fontId="54" fillId="0" borderId="0" xfId="211" applyNumberFormat="1" applyFont="1" applyFill="1" applyBorder="1" applyProtection="1">
      <protection locked="0"/>
    </xf>
    <xf numFmtId="173" fontId="54" fillId="0" borderId="0" xfId="211" applyNumberFormat="1" applyFont="1" applyFill="1" applyProtection="1">
      <protection locked="0"/>
    </xf>
    <xf numFmtId="173" fontId="54" fillId="0" borderId="0" xfId="211" applyNumberFormat="1" applyFont="1" applyProtection="1">
      <protection locked="0"/>
    </xf>
    <xf numFmtId="169" fontId="54" fillId="0" borderId="0" xfId="211" applyNumberFormat="1" applyFont="1"/>
    <xf numFmtId="0" fontId="54" fillId="0" borderId="0" xfId="211" applyNumberFormat="1" applyFont="1" applyAlignment="1">
      <alignment horizontal="right"/>
    </xf>
    <xf numFmtId="0" fontId="83" fillId="0" borderId="0" xfId="211" applyNumberFormat="1" applyFont="1" applyAlignment="1"/>
    <xf numFmtId="3" fontId="61" fillId="0" borderId="0" xfId="211" applyNumberFormat="1" applyFont="1" applyAlignment="1">
      <alignment horizontal="center"/>
    </xf>
    <xf numFmtId="0" fontId="61" fillId="0" borderId="0" xfId="211" applyNumberFormat="1" applyFont="1" applyAlignment="1" applyProtection="1">
      <alignment horizontal="center"/>
      <protection locked="0"/>
    </xf>
    <xf numFmtId="174" fontId="61" fillId="0" borderId="0" xfId="211" applyFont="1" applyAlignment="1">
      <alignment horizontal="center"/>
    </xf>
    <xf numFmtId="3" fontId="61" fillId="0" borderId="0" xfId="211" applyNumberFormat="1" applyFont="1" applyAlignment="1"/>
    <xf numFmtId="0" fontId="61" fillId="0" borderId="0" xfId="211" applyNumberFormat="1" applyFont="1" applyAlignment="1"/>
    <xf numFmtId="175" fontId="54" fillId="14" borderId="0" xfId="59" applyNumberFormat="1" applyFont="1" applyFill="1" applyAlignment="1"/>
    <xf numFmtId="165" fontId="54" fillId="0" borderId="0" xfId="211" applyNumberFormat="1" applyFont="1" applyAlignment="1"/>
    <xf numFmtId="175" fontId="54" fillId="14" borderId="8" xfId="59" applyNumberFormat="1" applyFont="1" applyFill="1" applyBorder="1" applyAlignment="1"/>
    <xf numFmtId="175" fontId="54" fillId="0" borderId="8" xfId="59" applyNumberFormat="1" applyFont="1" applyBorder="1" applyAlignment="1"/>
    <xf numFmtId="43" fontId="54" fillId="0" borderId="0" xfId="59" applyFont="1" applyAlignment="1">
      <alignment horizontal="center"/>
    </xf>
    <xf numFmtId="164" fontId="54" fillId="0" borderId="0" xfId="211" applyNumberFormat="1" applyFont="1" applyAlignment="1">
      <alignment horizontal="center"/>
    </xf>
    <xf numFmtId="165" fontId="54" fillId="0" borderId="0" xfId="188" applyNumberFormat="1" applyFont="1" applyFill="1" applyAlignment="1">
      <alignment horizontal="right"/>
    </xf>
    <xf numFmtId="175" fontId="54" fillId="14" borderId="0" xfId="59" applyNumberFormat="1" applyFont="1" applyFill="1" applyBorder="1" applyAlignment="1"/>
    <xf numFmtId="185" fontId="54" fillId="0" borderId="0" xfId="59" applyNumberFormat="1" applyFont="1" applyAlignment="1"/>
    <xf numFmtId="3" fontId="54" fillId="0" borderId="0" xfId="206" applyNumberFormat="1" applyFont="1" applyBorder="1" applyAlignment="1"/>
    <xf numFmtId="3" fontId="54" fillId="0" borderId="0" xfId="206" applyNumberFormat="1" applyFont="1" applyFill="1" applyBorder="1" applyAlignment="1"/>
    <xf numFmtId="185" fontId="54" fillId="0" borderId="0" xfId="59" applyNumberFormat="1" applyFont="1" applyFill="1" applyBorder="1" applyAlignment="1"/>
    <xf numFmtId="0" fontId="54" fillId="0" borderId="0" xfId="206" applyFont="1" applyFill="1" applyBorder="1" applyAlignment="1"/>
    <xf numFmtId="3" fontId="54" fillId="0" borderId="0" xfId="206" applyNumberFormat="1" applyFont="1" applyFill="1" applyAlignment="1"/>
    <xf numFmtId="185" fontId="54" fillId="0" borderId="0" xfId="59" applyNumberFormat="1" applyFont="1" applyBorder="1" applyAlignment="1"/>
    <xf numFmtId="3" fontId="54" fillId="0" borderId="0" xfId="211" quotePrefix="1" applyNumberFormat="1" applyFont="1" applyAlignment="1">
      <alignment horizontal="left"/>
    </xf>
    <xf numFmtId="175" fontId="54" fillId="0" borderId="0" xfId="59" applyNumberFormat="1" applyFont="1" applyFill="1" applyAlignment="1"/>
    <xf numFmtId="3" fontId="54" fillId="0" borderId="0" xfId="188" applyNumberFormat="1" applyFont="1" applyFill="1" applyAlignment="1"/>
    <xf numFmtId="0" fontId="54" fillId="0" borderId="0" xfId="188" applyNumberFormat="1" applyFont="1"/>
    <xf numFmtId="175" fontId="54" fillId="0" borderId="18" xfId="59" applyNumberFormat="1" applyFont="1" applyBorder="1" applyAlignment="1"/>
    <xf numFmtId="164" fontId="54" fillId="0" borderId="0" xfId="188" applyNumberFormat="1" applyFont="1" applyAlignment="1">
      <alignment horizontal="center"/>
    </xf>
    <xf numFmtId="3" fontId="54" fillId="0" borderId="0" xfId="188" applyNumberFormat="1" applyFont="1" applyBorder="1" applyAlignment="1"/>
    <xf numFmtId="3" fontId="54" fillId="0" borderId="0" xfId="211" applyNumberFormat="1" applyFont="1" applyAlignment="1">
      <alignment horizontal="right"/>
    </xf>
    <xf numFmtId="0" fontId="54" fillId="0" borderId="0" xfId="206" applyNumberFormat="1" applyFont="1" applyFill="1" applyAlignment="1"/>
    <xf numFmtId="172" fontId="54" fillId="0" borderId="0" xfId="211" applyNumberFormat="1" applyFont="1" applyFill="1" applyAlignment="1">
      <alignment horizontal="left"/>
    </xf>
    <xf numFmtId="184" fontId="54" fillId="0" borderId="0" xfId="59" applyNumberFormat="1" applyFont="1" applyAlignment="1"/>
    <xf numFmtId="184" fontId="54" fillId="0" borderId="0" xfId="59" applyNumberFormat="1" applyFont="1" applyFill="1" applyAlignment="1"/>
    <xf numFmtId="184" fontId="54" fillId="0" borderId="0" xfId="59" applyNumberFormat="1" applyFont="1" applyFill="1" applyBorder="1" applyAlignment="1"/>
    <xf numFmtId="175" fontId="54" fillId="0" borderId="8" xfId="59" applyNumberFormat="1" applyFont="1" applyFill="1" applyBorder="1" applyAlignment="1"/>
    <xf numFmtId="0" fontId="54" fillId="0" borderId="0" xfId="211" applyNumberFormat="1" applyFont="1" applyAlignment="1">
      <alignment wrapText="1"/>
    </xf>
    <xf numFmtId="0" fontId="54" fillId="0" borderId="0" xfId="211" quotePrefix="1" applyNumberFormat="1" applyFont="1" applyAlignment="1">
      <alignment horizontal="left"/>
    </xf>
    <xf numFmtId="175" fontId="54" fillId="0" borderId="0" xfId="59" applyNumberFormat="1" applyFont="1" applyFill="1" applyAlignment="1">
      <alignment horizontal="right"/>
    </xf>
    <xf numFmtId="167" fontId="54" fillId="0" borderId="0" xfId="211" applyNumberFormat="1" applyFont="1" applyAlignment="1"/>
    <xf numFmtId="166" fontId="54" fillId="0" borderId="0" xfId="188" applyNumberFormat="1" applyFont="1" applyAlignment="1">
      <alignment horizontal="center"/>
    </xf>
    <xf numFmtId="164" fontId="54" fillId="0" borderId="0" xfId="211" applyNumberFormat="1" applyFont="1" applyAlignment="1" applyProtection="1">
      <alignment horizontal="left"/>
      <protection locked="0"/>
    </xf>
    <xf numFmtId="175" fontId="54" fillId="0" borderId="14" xfId="59" applyNumberFormat="1" applyFont="1" applyBorder="1" applyAlignment="1"/>
    <xf numFmtId="0" fontId="54" fillId="0" borderId="0" xfId="188" applyNumberFormat="1" applyFont="1" applyAlignment="1"/>
    <xf numFmtId="3" fontId="54" fillId="0" borderId="0" xfId="188" applyNumberFormat="1" applyFont="1" applyFill="1" applyBorder="1" applyAlignment="1"/>
    <xf numFmtId="174" fontId="54" fillId="0" borderId="0" xfId="211" applyFont="1" applyAlignment="1">
      <alignment horizontal="right"/>
    </xf>
    <xf numFmtId="0" fontId="84" fillId="0" borderId="0" xfId="211" applyNumberFormat="1" applyFont="1" applyAlignment="1" applyProtection="1">
      <alignment horizontal="center"/>
      <protection locked="0"/>
    </xf>
    <xf numFmtId="0" fontId="54" fillId="0" borderId="8" xfId="211" applyNumberFormat="1" applyFont="1" applyFill="1" applyBorder="1" applyProtection="1">
      <protection locked="0"/>
    </xf>
    <xf numFmtId="0" fontId="54" fillId="0" borderId="8" xfId="211" applyNumberFormat="1" applyFont="1" applyFill="1" applyBorder="1"/>
    <xf numFmtId="3" fontId="54" fillId="0" borderId="0" xfId="211" applyNumberFormat="1" applyFont="1" applyFill="1" applyAlignment="1">
      <alignment horizontal="center"/>
    </xf>
    <xf numFmtId="49" fontId="54" fillId="0" borderId="0" xfId="211" applyNumberFormat="1" applyFont="1" applyFill="1"/>
    <xf numFmtId="49" fontId="54" fillId="0" borderId="0" xfId="211" applyNumberFormat="1" applyFont="1" applyFill="1" applyAlignment="1"/>
    <xf numFmtId="49" fontId="54" fillId="0" borderId="0" xfId="211" applyNumberFormat="1" applyFont="1" applyFill="1" applyAlignment="1">
      <alignment horizontal="center"/>
    </xf>
    <xf numFmtId="184" fontId="54" fillId="0" borderId="0" xfId="59" applyNumberFormat="1" applyFont="1" applyFill="1" applyAlignment="1">
      <alignment horizontal="right"/>
    </xf>
    <xf numFmtId="3" fontId="54" fillId="0" borderId="8" xfId="211" applyNumberFormat="1" applyFont="1" applyBorder="1" applyAlignment="1"/>
    <xf numFmtId="43" fontId="54" fillId="0" borderId="0" xfId="59" applyNumberFormat="1" applyFont="1" applyAlignment="1"/>
    <xf numFmtId="4" fontId="54" fillId="0" borderId="0" xfId="211" applyNumberFormat="1" applyFont="1" applyAlignment="1"/>
    <xf numFmtId="3" fontId="54" fillId="0" borderId="0" xfId="188" applyNumberFormat="1" applyFont="1" applyBorder="1" applyAlignment="1">
      <alignment horizontal="center"/>
    </xf>
    <xf numFmtId="0" fontId="54" fillId="0" borderId="8" xfId="188" applyNumberFormat="1" applyFont="1" applyBorder="1" applyAlignment="1">
      <alignment horizontal="center"/>
    </xf>
    <xf numFmtId="0" fontId="54" fillId="0" borderId="0" xfId="188" applyNumberFormat="1" applyFont="1" applyAlignment="1">
      <alignment horizontal="center"/>
    </xf>
    <xf numFmtId="166" fontId="54" fillId="0" borderId="0" xfId="211" applyNumberFormat="1" applyFont="1" applyAlignment="1" applyProtection="1">
      <alignment horizontal="center"/>
      <protection locked="0"/>
    </xf>
    <xf numFmtId="185" fontId="54" fillId="0" borderId="0" xfId="59" applyNumberFormat="1" applyFont="1" applyAlignment="1">
      <alignment horizontal="center"/>
    </xf>
    <xf numFmtId="0" fontId="54" fillId="0" borderId="8" xfId="211" applyNumberFormat="1" applyFont="1" applyBorder="1" applyAlignment="1"/>
    <xf numFmtId="174" fontId="54" fillId="0" borderId="0" xfId="211" applyFont="1" applyFill="1" applyAlignment="1">
      <alignment horizontal="center"/>
    </xf>
    <xf numFmtId="3" fontId="54" fillId="0" borderId="0" xfId="211" quotePrefix="1" applyNumberFormat="1" applyFont="1" applyAlignment="1"/>
    <xf numFmtId="175" fontId="54" fillId="0" borderId="0" xfId="59" applyNumberFormat="1" applyFont="1" applyFill="1" applyAlignment="1">
      <alignment horizontal="center"/>
    </xf>
    <xf numFmtId="0" fontId="54" fillId="0" borderId="0" xfId="211" applyNumberFormat="1" applyFont="1" applyBorder="1" applyAlignment="1" applyProtection="1">
      <alignment horizontal="center"/>
      <protection locked="0"/>
    </xf>
    <xf numFmtId="0" fontId="89" fillId="0" borderId="0" xfId="211" applyNumberFormat="1" applyFont="1" applyProtection="1">
      <protection locked="0"/>
    </xf>
    <xf numFmtId="174" fontId="89" fillId="0" borderId="0" xfId="211" applyFont="1" applyAlignment="1"/>
    <xf numFmtId="174" fontId="54" fillId="0" borderId="0" xfId="211" applyFont="1" applyFill="1" applyAlignment="1" applyProtection="1"/>
    <xf numFmtId="179" fontId="54" fillId="14" borderId="0" xfId="59" applyNumberFormat="1" applyFont="1" applyFill="1" applyBorder="1" applyProtection="1">
      <protection locked="0"/>
    </xf>
    <xf numFmtId="38" fontId="54" fillId="0" borderId="0" xfId="211" applyNumberFormat="1" applyFont="1" applyAlignment="1" applyProtection="1"/>
    <xf numFmtId="174" fontId="54" fillId="0" borderId="8" xfId="211" applyFont="1" applyBorder="1" applyAlignment="1"/>
    <xf numFmtId="174" fontId="54" fillId="0" borderId="0" xfId="211" applyFont="1" applyBorder="1" applyAlignment="1"/>
    <xf numFmtId="0" fontId="54" fillId="0" borderId="0" xfId="211" applyNumberFormat="1" applyFont="1" applyBorder="1" applyProtection="1">
      <protection locked="0"/>
    </xf>
    <xf numFmtId="38" fontId="54" fillId="0" borderId="0" xfId="211" applyNumberFormat="1" applyFont="1" applyAlignment="1"/>
    <xf numFmtId="179" fontId="54" fillId="0" borderId="0" xfId="59" applyNumberFormat="1" applyFont="1" applyFill="1" applyBorder="1" applyProtection="1"/>
    <xf numFmtId="170" fontId="54" fillId="0" borderId="0" xfId="211" applyNumberFormat="1" applyFont="1" applyFill="1" applyBorder="1" applyProtection="1"/>
    <xf numFmtId="168" fontId="54" fillId="0" borderId="0" xfId="211" applyNumberFormat="1" applyFont="1" applyProtection="1">
      <protection locked="0"/>
    </xf>
    <xf numFmtId="175" fontId="54" fillId="14" borderId="0" xfId="59" applyNumberFormat="1" applyFont="1" applyFill="1" applyBorder="1" applyProtection="1"/>
    <xf numFmtId="1" fontId="54" fillId="0" borderId="0" xfId="211" applyNumberFormat="1" applyFont="1" applyFill="1" applyProtection="1"/>
    <xf numFmtId="1" fontId="54" fillId="0" borderId="0" xfId="211" applyNumberFormat="1" applyFont="1" applyFill="1" applyAlignment="1" applyProtection="1"/>
    <xf numFmtId="0" fontId="54" fillId="0" borderId="0" xfId="211" applyNumberFormat="1" applyFont="1" applyAlignment="1" applyProtection="1">
      <alignment horizontal="left"/>
      <protection locked="0"/>
    </xf>
    <xf numFmtId="175" fontId="54" fillId="14" borderId="0" xfId="59" applyNumberFormat="1" applyFont="1" applyFill="1" applyBorder="1" applyAlignment="1" applyProtection="1">
      <protection locked="0"/>
    </xf>
    <xf numFmtId="3" fontId="54" fillId="0" borderId="0" xfId="211" applyNumberFormat="1" applyFont="1" applyAlignment="1" applyProtection="1"/>
    <xf numFmtId="0" fontId="54" fillId="0" borderId="8" xfId="188" applyNumberFormat="1" applyFont="1" applyBorder="1" applyAlignment="1">
      <alignment horizontal="left" vertical="center" wrapText="1"/>
    </xf>
    <xf numFmtId="3" fontId="54" fillId="0" borderId="0" xfId="211" applyNumberFormat="1" applyFont="1" applyFill="1" applyAlignment="1" applyProtection="1">
      <alignment horizontal="right"/>
      <protection locked="0"/>
    </xf>
    <xf numFmtId="175" fontId="54" fillId="0" borderId="0" xfId="59" applyNumberFormat="1" applyFont="1" applyFill="1" applyBorder="1" applyAlignment="1" applyProtection="1"/>
    <xf numFmtId="3" fontId="54" fillId="0" borderId="0" xfId="211" applyNumberFormat="1" applyFont="1" applyFill="1" applyAlignment="1" applyProtection="1"/>
    <xf numFmtId="174" fontId="54" fillId="0" borderId="0" xfId="211" applyNumberFormat="1" applyFont="1" applyAlignment="1" applyProtection="1">
      <protection locked="0"/>
    </xf>
    <xf numFmtId="170" fontId="54" fillId="0" borderId="0" xfId="211" applyNumberFormat="1" applyFont="1" applyFill="1" applyBorder="1" applyAlignment="1" applyProtection="1"/>
    <xf numFmtId="170" fontId="54" fillId="0" borderId="0" xfId="211" applyNumberFormat="1" applyFont="1" applyAlignment="1" applyProtection="1">
      <alignment horizontal="right"/>
      <protection locked="0"/>
    </xf>
    <xf numFmtId="170" fontId="54" fillId="0" borderId="0" xfId="211" applyNumberFormat="1" applyFont="1" applyProtection="1">
      <protection locked="0"/>
    </xf>
    <xf numFmtId="0" fontId="54" fillId="0" borderId="0" xfId="211" applyNumberFormat="1" applyFont="1" applyAlignment="1" applyProtection="1">
      <alignment horizontal="left" indent="8"/>
      <protection locked="0"/>
    </xf>
    <xf numFmtId="3" fontId="54" fillId="0" borderId="0" xfId="211" applyNumberFormat="1" applyFont="1" applyAlignment="1">
      <alignment vertical="top" wrapText="1"/>
    </xf>
    <xf numFmtId="0" fontId="54" fillId="0" borderId="0" xfId="211" applyNumberFormat="1" applyFont="1" applyAlignment="1" applyProtection="1">
      <alignment vertical="top" wrapText="1"/>
      <protection locked="0"/>
    </xf>
    <xf numFmtId="174" fontId="54" fillId="0" borderId="0" xfId="0" applyFont="1" applyAlignment="1">
      <alignment horizontal="left"/>
    </xf>
    <xf numFmtId="177" fontId="61" fillId="0" borderId="0" xfId="201" quotePrefix="1" applyNumberFormat="1" applyFont="1" applyFill="1" applyBorder="1" applyAlignment="1">
      <alignment horizontal="center"/>
    </xf>
    <xf numFmtId="174" fontId="54" fillId="0" borderId="0" xfId="211" applyFont="1" applyAlignment="1">
      <alignment horizontal="center"/>
    </xf>
    <xf numFmtId="174" fontId="54" fillId="0" borderId="0" xfId="201" applyFont="1" applyFill="1" applyBorder="1" applyAlignment="1">
      <alignment horizontal="left"/>
    </xf>
    <xf numFmtId="10" fontId="54" fillId="0" borderId="0" xfId="266" applyNumberFormat="1" applyFont="1" applyAlignment="1"/>
    <xf numFmtId="2" fontId="54" fillId="0" borderId="0" xfId="0" applyNumberFormat="1" applyFont="1" applyAlignment="1">
      <alignment horizontal="center"/>
    </xf>
    <xf numFmtId="2" fontId="54" fillId="0" borderId="0" xfId="0" applyNumberFormat="1" applyFont="1" applyAlignment="1"/>
    <xf numFmtId="0" fontId="54" fillId="0" borderId="0" xfId="0" applyNumberFormat="1" applyFont="1" applyAlignment="1"/>
    <xf numFmtId="10" fontId="54" fillId="0" borderId="0" xfId="266" applyNumberFormat="1" applyFont="1" applyAlignment="1">
      <alignment horizontal="center"/>
    </xf>
    <xf numFmtId="0" fontId="54" fillId="0" borderId="0" xfId="187" applyFont="1" applyFill="1" applyBorder="1" applyAlignment="1">
      <alignment horizontal="center"/>
    </xf>
    <xf numFmtId="174" fontId="54" fillId="0" borderId="0" xfId="0" applyFont="1"/>
    <xf numFmtId="174" fontId="54" fillId="0" borderId="0" xfId="0" applyFont="1" applyFill="1" applyAlignment="1"/>
    <xf numFmtId="174" fontId="54" fillId="0" borderId="0" xfId="0" applyFont="1" applyFill="1"/>
    <xf numFmtId="174" fontId="54" fillId="0" borderId="0" xfId="0" applyFont="1" applyFill="1" applyBorder="1"/>
    <xf numFmtId="176" fontId="54" fillId="0" borderId="0" xfId="93" applyNumberFormat="1" applyFont="1" applyFill="1" applyBorder="1"/>
    <xf numFmtId="174" fontId="54" fillId="0" borderId="1" xfId="0" applyFont="1" applyFill="1" applyBorder="1"/>
    <xf numFmtId="176" fontId="54" fillId="0" borderId="1" xfId="93" applyNumberFormat="1" applyFont="1" applyFill="1" applyBorder="1"/>
    <xf numFmtId="174" fontId="54" fillId="0" borderId="0" xfId="0" applyFont="1" applyAlignment="1">
      <alignment horizontal="center"/>
    </xf>
    <xf numFmtId="0" fontId="54" fillId="0" borderId="0" xfId="212" applyFont="1" applyFill="1"/>
    <xf numFmtId="174" fontId="54" fillId="0" borderId="0" xfId="0" applyFont="1" applyAlignment="1">
      <alignment horizontal="right"/>
    </xf>
    <xf numFmtId="174" fontId="16" fillId="0" borderId="0" xfId="201" applyFont="1" applyAlignment="1"/>
    <xf numFmtId="174" fontId="21" fillId="0" borderId="0" xfId="201" applyFont="1" applyAlignment="1"/>
    <xf numFmtId="174" fontId="21" fillId="0" borderId="0" xfId="201" quotePrefix="1" applyFont="1" applyAlignment="1">
      <alignment horizontal="left"/>
    </xf>
    <xf numFmtId="174" fontId="94" fillId="0" borderId="0" xfId="201" quotePrefix="1" applyFont="1" applyAlignment="1">
      <alignment horizontal="left"/>
    </xf>
    <xf numFmtId="174" fontId="21" fillId="0" borderId="0" xfId="201" quotePrefix="1" applyFont="1" applyBorder="1" applyAlignment="1">
      <alignment horizontal="left"/>
    </xf>
    <xf numFmtId="174" fontId="21" fillId="0" borderId="0" xfId="201" applyFont="1" applyBorder="1" applyAlignment="1"/>
    <xf numFmtId="0" fontId="54" fillId="0" borderId="0" xfId="0" applyNumberFormat="1" applyFont="1" applyAlignment="1">
      <alignment horizontal="center"/>
    </xf>
    <xf numFmtId="0" fontId="54" fillId="0" borderId="0" xfId="0" applyNumberFormat="1" applyFont="1" applyAlignment="1">
      <alignment horizontal="center" wrapText="1"/>
    </xf>
    <xf numFmtId="0" fontId="83" fillId="0" borderId="0" xfId="0" applyNumberFormat="1" applyFont="1" applyAlignment="1">
      <alignment horizontal="center"/>
    </xf>
    <xf numFmtId="174" fontId="83" fillId="0" borderId="0" xfId="0" applyFont="1" applyAlignment="1">
      <alignment horizontal="center"/>
    </xf>
    <xf numFmtId="44" fontId="83" fillId="0" borderId="0" xfId="0" applyNumberFormat="1" applyFont="1" applyBorder="1" applyAlignment="1"/>
    <xf numFmtId="0" fontId="54" fillId="0" borderId="0" xfId="211" applyNumberFormat="1" applyFont="1" applyFill="1" applyAlignment="1" applyProtection="1">
      <alignment vertical="top" wrapText="1"/>
      <protection locked="0"/>
    </xf>
    <xf numFmtId="0" fontId="54" fillId="0" borderId="23" xfId="201" applyNumberFormat="1" applyFont="1" applyFill="1" applyBorder="1"/>
    <xf numFmtId="0" fontId="54" fillId="0" borderId="7" xfId="201" applyNumberFormat="1" applyFont="1" applyFill="1" applyBorder="1" applyAlignment="1">
      <alignment horizontal="center" wrapText="1"/>
    </xf>
    <xf numFmtId="175" fontId="0" fillId="0" borderId="0" xfId="59" applyNumberFormat="1" applyFont="1" applyAlignment="1"/>
    <xf numFmtId="0" fontId="21" fillId="0" borderId="0" xfId="201" applyNumberFormat="1" applyFont="1" applyFill="1" applyBorder="1" applyAlignment="1" applyProtection="1">
      <protection locked="0"/>
    </xf>
    <xf numFmtId="0" fontId="21" fillId="0" borderId="0" xfId="201" applyNumberFormat="1" applyFont="1" applyFill="1" applyBorder="1" applyAlignment="1" applyProtection="1">
      <alignment horizontal="center"/>
      <protection locked="0"/>
    </xf>
    <xf numFmtId="3" fontId="21" fillId="0" borderId="0" xfId="201" applyNumberFormat="1" applyFont="1" applyFill="1" applyBorder="1" applyAlignment="1"/>
    <xf numFmtId="0" fontId="21" fillId="0" borderId="0" xfId="201" applyNumberFormat="1" applyFont="1" applyFill="1" applyBorder="1" applyProtection="1">
      <protection locked="0"/>
    </xf>
    <xf numFmtId="174" fontId="34" fillId="0" borderId="0" xfId="201" applyFill="1" applyBorder="1" applyAlignment="1"/>
    <xf numFmtId="0" fontId="21" fillId="0" borderId="0" xfId="201" applyNumberFormat="1" applyFont="1" applyFill="1" applyBorder="1"/>
    <xf numFmtId="174" fontId="44" fillId="0" borderId="0" xfId="0" applyFont="1" applyAlignment="1"/>
    <xf numFmtId="43" fontId="44" fillId="0" borderId="0" xfId="59" applyFont="1" applyAlignment="1"/>
    <xf numFmtId="175" fontId="44" fillId="0" borderId="0" xfId="59" applyNumberFormat="1" applyFont="1" applyAlignment="1" applyProtection="1">
      <alignment horizontal="center"/>
      <protection locked="0"/>
    </xf>
    <xf numFmtId="0" fontId="44" fillId="0" borderId="0" xfId="211" applyNumberFormat="1" applyFont="1" applyAlignment="1" applyProtection="1">
      <protection locked="0"/>
    </xf>
    <xf numFmtId="3" fontId="44" fillId="0" borderId="0" xfId="211" applyNumberFormat="1" applyFont="1" applyAlignment="1"/>
    <xf numFmtId="3" fontId="44" fillId="0" borderId="8" xfId="211" applyNumberFormat="1" applyFont="1" applyBorder="1" applyAlignment="1">
      <alignment horizontal="center"/>
    </xf>
    <xf numFmtId="170" fontId="44" fillId="0" borderId="0" xfId="0" applyNumberFormat="1" applyFont="1" applyAlignment="1"/>
    <xf numFmtId="0" fontId="44" fillId="0" borderId="0" xfId="211" applyNumberFormat="1" applyFont="1" applyAlignment="1"/>
    <xf numFmtId="3" fontId="44" fillId="0" borderId="0" xfId="211" applyNumberFormat="1" applyFont="1" applyAlignment="1">
      <alignment horizontal="center"/>
    </xf>
    <xf numFmtId="0" fontId="44" fillId="0" borderId="8" xfId="211" applyNumberFormat="1" applyFont="1" applyBorder="1" applyAlignment="1" applyProtection="1">
      <alignment horizontal="center"/>
      <protection locked="0"/>
    </xf>
    <xf numFmtId="174" fontId="44" fillId="0" borderId="0" xfId="211" applyFont="1" applyFill="1" applyAlignment="1"/>
    <xf numFmtId="43" fontId="44" fillId="14" borderId="0" xfId="59" applyFont="1" applyFill="1" applyAlignment="1">
      <alignment horizontal="center"/>
    </xf>
    <xf numFmtId="174" fontId="44" fillId="0" borderId="0" xfId="211" applyFont="1" applyAlignment="1"/>
    <xf numFmtId="43" fontId="44" fillId="0" borderId="8" xfId="59" applyFont="1" applyBorder="1" applyAlignment="1">
      <alignment horizontal="center"/>
    </xf>
    <xf numFmtId="43" fontId="44" fillId="0" borderId="0" xfId="59" applyFont="1" applyFill="1" applyAlignment="1">
      <alignment horizontal="center"/>
    </xf>
    <xf numFmtId="3" fontId="44" fillId="0" borderId="0" xfId="211" applyNumberFormat="1" applyFont="1" applyFill="1" applyAlignment="1"/>
    <xf numFmtId="166" fontId="44" fillId="0" borderId="0" xfId="211" applyNumberFormat="1" applyFont="1" applyAlignment="1">
      <alignment horizontal="center"/>
    </xf>
    <xf numFmtId="164" fontId="44" fillId="0" borderId="0" xfId="211" applyNumberFormat="1" applyFont="1" applyAlignment="1">
      <alignment horizontal="left"/>
    </xf>
    <xf numFmtId="0" fontId="44" fillId="0" borderId="0" xfId="211" applyNumberFormat="1" applyFont="1" applyFill="1" applyAlignment="1"/>
    <xf numFmtId="164" fontId="44" fillId="0" borderId="0" xfId="211" applyNumberFormat="1" applyFont="1" applyFill="1" applyAlignment="1">
      <alignment horizontal="left"/>
    </xf>
    <xf numFmtId="43" fontId="44" fillId="0" borderId="0" xfId="59" applyFont="1" applyFill="1" applyAlignment="1">
      <alignment horizontal="right"/>
    </xf>
    <xf numFmtId="175" fontId="44" fillId="0" borderId="0" xfId="59" applyNumberFormat="1" applyFont="1" applyBorder="1" applyAlignment="1"/>
    <xf numFmtId="10" fontId="44" fillId="0" borderId="0" xfId="211" applyNumberFormat="1" applyFont="1" applyFill="1" applyAlignment="1">
      <alignment horizontal="left"/>
    </xf>
    <xf numFmtId="3" fontId="44" fillId="0" borderId="0" xfId="188" applyNumberFormat="1" applyFont="1" applyAlignment="1"/>
    <xf numFmtId="166" fontId="44" fillId="0" borderId="0" xfId="188" applyNumberFormat="1" applyFont="1" applyAlignment="1"/>
    <xf numFmtId="0" fontId="44" fillId="0" borderId="0" xfId="188" applyFont="1" applyAlignment="1"/>
    <xf numFmtId="164" fontId="44" fillId="0" borderId="0" xfId="211" applyNumberFormat="1" applyFont="1" applyFill="1" applyAlignment="1" applyProtection="1">
      <alignment horizontal="left"/>
      <protection locked="0"/>
    </xf>
    <xf numFmtId="43" fontId="44" fillId="0" borderId="1" xfId="59" applyFont="1" applyBorder="1" applyAlignment="1"/>
    <xf numFmtId="0" fontId="54" fillId="0" borderId="0" xfId="212" applyFont="1" applyAlignment="1">
      <alignment horizontal="center"/>
    </xf>
    <xf numFmtId="0" fontId="54" fillId="0" borderId="0" xfId="212" applyFont="1" applyAlignment="1">
      <alignment horizontal="center" wrapText="1"/>
    </xf>
    <xf numFmtId="0" fontId="54" fillId="0" borderId="0" xfId="206" applyFont="1" applyFill="1" applyBorder="1" applyAlignment="1">
      <alignment horizontal="center" wrapText="1"/>
    </xf>
    <xf numFmtId="43" fontId="54" fillId="14" borderId="0" xfId="59" applyFont="1" applyFill="1"/>
    <xf numFmtId="49" fontId="54" fillId="0" borderId="0" xfId="0" applyNumberFormat="1" applyFont="1" applyAlignment="1">
      <alignment horizontal="center"/>
    </xf>
    <xf numFmtId="0" fontId="54" fillId="0" borderId="0" xfId="192" applyFont="1" applyFill="1" applyAlignment="1">
      <alignment horizontal="center" wrapText="1"/>
    </xf>
    <xf numFmtId="0" fontId="54" fillId="0" borderId="0" xfId="211" applyNumberFormat="1" applyFont="1" applyFill="1" applyAlignment="1" applyProtection="1">
      <alignment vertical="top"/>
      <protection locked="0"/>
    </xf>
    <xf numFmtId="174" fontId="54" fillId="0" borderId="0" xfId="211" applyFont="1" applyFill="1" applyAlignment="1">
      <alignment vertical="top" wrapText="1"/>
    </xf>
    <xf numFmtId="0" fontId="54" fillId="0" borderId="0" xfId="188" applyFont="1" applyFill="1" applyAlignment="1">
      <alignment vertical="top" wrapText="1"/>
    </xf>
    <xf numFmtId="0" fontId="54" fillId="0" borderId="0" xfId="188" applyNumberFormat="1" applyFont="1" applyAlignment="1">
      <alignment vertical="top"/>
    </xf>
    <xf numFmtId="0" fontId="54" fillId="0" borderId="0" xfId="211" applyNumberFormat="1" applyFont="1" applyAlignment="1" applyProtection="1">
      <alignment vertical="top"/>
      <protection locked="0"/>
    </xf>
    <xf numFmtId="170" fontId="54" fillId="0" borderId="0" xfId="211" applyNumberFormat="1" applyFont="1" applyFill="1" applyBorder="1" applyAlignment="1" applyProtection="1">
      <alignment vertical="top"/>
    </xf>
    <xf numFmtId="3" fontId="54" fillId="0" borderId="0" xfId="211" applyNumberFormat="1" applyFont="1" applyAlignment="1" applyProtection="1">
      <alignment vertical="top"/>
    </xf>
    <xf numFmtId="3" fontId="54" fillId="0" borderId="0" xfId="211" applyNumberFormat="1" applyFont="1" applyFill="1" applyAlignment="1" applyProtection="1">
      <alignment vertical="top"/>
    </xf>
    <xf numFmtId="174" fontId="54" fillId="0" borderId="0" xfId="0" applyFont="1" applyAlignment="1">
      <alignment vertical="top"/>
    </xf>
    <xf numFmtId="0" fontId="14" fillId="0" borderId="0" xfId="187" applyFont="1" applyBorder="1"/>
    <xf numFmtId="0" fontId="14" fillId="0" borderId="19" xfId="187" applyFont="1" applyBorder="1" applyAlignment="1">
      <alignment horizontal="center"/>
    </xf>
    <xf numFmtId="0" fontId="14" fillId="0" borderId="0" xfId="187" applyFont="1" applyBorder="1" applyAlignment="1">
      <alignment horizontal="center"/>
    </xf>
    <xf numFmtId="0" fontId="14" fillId="0" borderId="0" xfId="187" applyFont="1" applyBorder="1" applyAlignment="1"/>
    <xf numFmtId="0" fontId="95" fillId="0" borderId="0" xfId="187" applyFont="1" applyBorder="1" applyAlignment="1">
      <alignment horizontal="left"/>
    </xf>
    <xf numFmtId="1" fontId="54" fillId="0" borderId="0" xfId="0" applyNumberFormat="1" applyFont="1" applyFill="1" applyAlignment="1">
      <alignment horizontal="center"/>
    </xf>
    <xf numFmtId="49" fontId="54" fillId="0" borderId="0" xfId="0" applyNumberFormat="1" applyFont="1" applyFill="1" applyAlignment="1">
      <alignment horizontal="center"/>
    </xf>
    <xf numFmtId="0" fontId="54" fillId="0" borderId="0" xfId="212" applyFont="1" applyFill="1" applyAlignment="1">
      <alignment horizontal="center"/>
    </xf>
    <xf numFmtId="0" fontId="54" fillId="0" borderId="0" xfId="212" applyFont="1" applyFill="1" applyAlignment="1">
      <alignment horizontal="center" wrapText="1"/>
    </xf>
    <xf numFmtId="175" fontId="44" fillId="0" borderId="0" xfId="59" applyNumberFormat="1" applyFont="1" applyAlignment="1"/>
    <xf numFmtId="174" fontId="96" fillId="0" borderId="0" xfId="0" applyFont="1" applyAlignment="1"/>
    <xf numFmtId="0" fontId="39" fillId="0" borderId="0" xfId="185" applyFont="1" applyAlignment="1">
      <alignment horizontal="center"/>
    </xf>
    <xf numFmtId="175" fontId="54" fillId="0" borderId="0" xfId="59" applyNumberFormat="1" applyFont="1" applyAlignment="1">
      <alignment horizontal="right"/>
    </xf>
    <xf numFmtId="175" fontId="54" fillId="0" borderId="8" xfId="59" applyNumberFormat="1" applyFont="1" applyBorder="1" applyAlignment="1">
      <alignment horizontal="right"/>
    </xf>
    <xf numFmtId="43" fontId="44" fillId="0" borderId="0" xfId="59" applyFont="1" applyAlignment="1">
      <alignment horizontal="right"/>
    </xf>
    <xf numFmtId="174" fontId="54" fillId="0" borderId="0" xfId="0" applyFont="1" applyFill="1" applyAlignment="1">
      <alignment horizontal="center"/>
    </xf>
    <xf numFmtId="174" fontId="21" fillId="0" borderId="0" xfId="201" applyFont="1" applyAlignment="1">
      <alignment horizontal="center"/>
    </xf>
    <xf numFmtId="174" fontId="0" fillId="0" borderId="0" xfId="0" applyFont="1" applyAlignment="1">
      <alignment horizontal="center"/>
    </xf>
    <xf numFmtId="0" fontId="21" fillId="0" borderId="0" xfId="201" applyNumberFormat="1" applyFont="1" applyFill="1" applyBorder="1" applyAlignment="1">
      <alignment horizontal="center"/>
    </xf>
    <xf numFmtId="175" fontId="54" fillId="0" borderId="11" xfId="59" applyNumberFormat="1" applyFont="1" applyFill="1" applyBorder="1" applyAlignment="1"/>
    <xf numFmtId="175" fontId="54" fillId="0" borderId="15" xfId="59" applyNumberFormat="1" applyFont="1" applyFill="1" applyBorder="1" applyAlignment="1"/>
    <xf numFmtId="184" fontId="21" fillId="0" borderId="0" xfId="59" applyNumberFormat="1" applyFont="1" applyFill="1" applyAlignment="1">
      <alignment horizontal="right"/>
    </xf>
    <xf numFmtId="0" fontId="54" fillId="0" borderId="0" xfId="188" applyNumberFormat="1" applyFont="1" applyFill="1" applyAlignment="1">
      <alignment vertical="top"/>
    </xf>
    <xf numFmtId="179" fontId="54" fillId="0" borderId="8" xfId="59" applyNumberFormat="1" applyFont="1" applyFill="1" applyBorder="1" applyProtection="1">
      <protection locked="0"/>
    </xf>
    <xf numFmtId="175" fontId="54" fillId="0" borderId="8" xfId="59" applyNumberFormat="1" applyFont="1" applyFill="1" applyBorder="1" applyAlignment="1" applyProtection="1">
      <protection locked="0"/>
    </xf>
    <xf numFmtId="49" fontId="54" fillId="0" borderId="0" xfId="0" applyNumberFormat="1" applyFont="1" applyAlignment="1">
      <alignment horizontal="center" vertical="center" wrapText="1"/>
    </xf>
    <xf numFmtId="174" fontId="14" fillId="0" borderId="0" xfId="201" applyFont="1" applyFill="1" applyBorder="1" applyAlignment="1"/>
    <xf numFmtId="174" fontId="14" fillId="0" borderId="8" xfId="201" applyFont="1" applyFill="1" applyBorder="1" applyAlignment="1"/>
    <xf numFmtId="174" fontId="14" fillId="0" borderId="0" xfId="201" applyFont="1" applyFill="1" applyBorder="1" applyAlignment="1">
      <alignment horizontal="center" vertical="top"/>
    </xf>
    <xf numFmtId="3" fontId="54" fillId="0" borderId="0" xfId="211" applyNumberFormat="1" applyFont="1" applyFill="1" applyBorder="1" applyAlignment="1">
      <alignment horizontal="center"/>
    </xf>
    <xf numFmtId="3" fontId="54" fillId="0" borderId="0" xfId="211" applyNumberFormat="1" applyFont="1" applyBorder="1" applyAlignment="1">
      <alignment horizontal="center"/>
    </xf>
    <xf numFmtId="3" fontId="44" fillId="0" borderId="0" xfId="0" applyNumberFormat="1" applyFont="1" applyAlignment="1"/>
    <xf numFmtId="3" fontId="44" fillId="0" borderId="8" xfId="0" applyNumberFormat="1" applyFont="1" applyBorder="1" applyAlignment="1">
      <alignment horizontal="center"/>
    </xf>
    <xf numFmtId="3" fontId="44" fillId="0" borderId="0" xfId="0" applyNumberFormat="1" applyFont="1" applyFill="1" applyAlignment="1"/>
    <xf numFmtId="0" fontId="44" fillId="0" borderId="0" xfId="0" applyNumberFormat="1" applyFont="1" applyProtection="1">
      <protection locked="0"/>
    </xf>
    <xf numFmtId="3" fontId="44" fillId="0" borderId="0" xfId="0" applyNumberFormat="1" applyFont="1" applyAlignment="1">
      <alignment horizontal="center"/>
    </xf>
    <xf numFmtId="3" fontId="54" fillId="0" borderId="0" xfId="188" applyNumberFormat="1" applyFont="1" applyAlignment="1">
      <alignment wrapText="1"/>
    </xf>
    <xf numFmtId="174" fontId="100" fillId="0" borderId="0" xfId="201" applyFont="1" applyFill="1" applyBorder="1" applyAlignment="1"/>
    <xf numFmtId="175" fontId="0" fillId="0" borderId="0" xfId="59" applyNumberFormat="1" applyFont="1" applyAlignment="1">
      <alignment horizontal="center"/>
    </xf>
    <xf numFmtId="1" fontId="21" fillId="0" borderId="0" xfId="201" applyNumberFormat="1" applyFont="1" applyAlignment="1">
      <alignment horizontal="left"/>
    </xf>
    <xf numFmtId="174" fontId="21" fillId="0" borderId="0" xfId="201" applyFont="1" applyAlignment="1">
      <alignment horizontal="left"/>
    </xf>
    <xf numFmtId="174" fontId="44" fillId="0" borderId="0" xfId="211" applyFont="1" applyFill="1" applyAlignment="1">
      <alignment wrapText="1"/>
    </xf>
    <xf numFmtId="175" fontId="44" fillId="0" borderId="0" xfId="59" applyNumberFormat="1" applyFont="1" applyAlignment="1">
      <alignment horizontal="left" indent="2"/>
    </xf>
    <xf numFmtId="184" fontId="44" fillId="0" borderId="0" xfId="59" applyNumberFormat="1" applyFont="1" applyAlignment="1"/>
    <xf numFmtId="0" fontId="44" fillId="0" borderId="0" xfId="201" applyNumberFormat="1" applyFont="1" applyFill="1" applyAlignment="1">
      <alignment horizontal="right"/>
    </xf>
    <xf numFmtId="43" fontId="44" fillId="0" borderId="1" xfId="59" applyFont="1" applyBorder="1" applyAlignment="1">
      <alignment horizontal="right"/>
    </xf>
    <xf numFmtId="0" fontId="83" fillId="0" borderId="0" xfId="192" applyFont="1" applyFill="1" applyBorder="1" applyAlignment="1">
      <alignment horizontal="center" vertical="center" wrapText="1"/>
    </xf>
    <xf numFmtId="0" fontId="83" fillId="0" borderId="0" xfId="192" applyFont="1" applyFill="1" applyBorder="1" applyAlignment="1">
      <alignment horizontal="center"/>
    </xf>
    <xf numFmtId="174" fontId="84" fillId="0" borderId="0" xfId="0" applyFont="1" applyFill="1" applyBorder="1" applyAlignment="1">
      <alignment horizontal="center"/>
    </xf>
    <xf numFmtId="43" fontId="91" fillId="0" borderId="0" xfId="59" applyFont="1" applyFill="1" applyBorder="1"/>
    <xf numFmtId="176" fontId="83" fillId="0" borderId="0" xfId="93" applyNumberFormat="1" applyFont="1" applyFill="1" applyBorder="1"/>
    <xf numFmtId="0" fontId="83" fillId="0" borderId="0" xfId="192" applyFont="1" applyFill="1" applyBorder="1"/>
    <xf numFmtId="174" fontId="54" fillId="0" borderId="0" xfId="0" applyFont="1" applyFill="1" applyBorder="1" applyAlignment="1"/>
    <xf numFmtId="0" fontId="54" fillId="0" borderId="0" xfId="208" applyNumberFormat="1" applyFont="1" applyFill="1" applyBorder="1" applyAlignment="1" applyProtection="1">
      <alignment horizontal="center"/>
      <protection locked="0"/>
    </xf>
    <xf numFmtId="175" fontId="54" fillId="0" borderId="8" xfId="59" applyNumberFormat="1" applyFont="1" applyFill="1" applyBorder="1" applyAlignment="1">
      <alignment horizontal="center"/>
    </xf>
    <xf numFmtId="0" fontId="54" fillId="0" borderId="20" xfId="201" applyNumberFormat="1" applyFont="1" applyFill="1" applyBorder="1"/>
    <xf numFmtId="175" fontId="54" fillId="14" borderId="10" xfId="59" applyNumberFormat="1" applyFont="1" applyFill="1" applyBorder="1" applyAlignment="1"/>
    <xf numFmtId="0" fontId="54" fillId="0" borderId="9" xfId="201" applyNumberFormat="1" applyFont="1" applyFill="1" applyBorder="1" applyAlignment="1">
      <alignment horizontal="center" wrapText="1"/>
    </xf>
    <xf numFmtId="41" fontId="54" fillId="15" borderId="0" xfId="212" applyNumberFormat="1" applyFont="1" applyFill="1"/>
    <xf numFmtId="43" fontId="44" fillId="14" borderId="0" xfId="59" applyFont="1" applyFill="1" applyAlignment="1"/>
    <xf numFmtId="175" fontId="44" fillId="14" borderId="0" xfId="59" applyNumberFormat="1" applyFont="1" applyFill="1" applyAlignment="1"/>
    <xf numFmtId="175" fontId="44" fillId="0" borderId="0" xfId="59" applyNumberFormat="1" applyFont="1" applyFill="1" applyAlignment="1" applyProtection="1">
      <protection locked="0"/>
    </xf>
    <xf numFmtId="175" fontId="44" fillId="14" borderId="8" xfId="59" applyNumberFormat="1" applyFont="1" applyFill="1" applyBorder="1" applyAlignment="1"/>
    <xf numFmtId="43" fontId="21" fillId="0" borderId="0" xfId="59" applyFont="1" applyAlignment="1"/>
    <xf numFmtId="43" fontId="21" fillId="0" borderId="0" xfId="59" applyFont="1" applyBorder="1" applyAlignment="1"/>
    <xf numFmtId="169" fontId="44" fillId="17" borderId="0" xfId="59" applyNumberFormat="1" applyFont="1" applyFill="1" applyAlignment="1"/>
    <xf numFmtId="0" fontId="54" fillId="0" borderId="0" xfId="0" applyNumberFormat="1" applyFont="1" applyAlignment="1">
      <alignment horizontal="center"/>
    </xf>
    <xf numFmtId="44" fontId="54" fillId="0" borderId="0" xfId="0" applyNumberFormat="1" applyFont="1" applyBorder="1" applyAlignment="1"/>
    <xf numFmtId="44" fontId="54" fillId="0" borderId="0" xfId="0" applyNumberFormat="1" applyFont="1" applyFill="1" applyBorder="1" applyAlignment="1"/>
    <xf numFmtId="0" fontId="54" fillId="0" borderId="0" xfId="187" applyFont="1" applyFill="1" applyBorder="1" applyAlignment="1"/>
    <xf numFmtId="3" fontId="54" fillId="0" borderId="0" xfId="187" applyNumberFormat="1" applyFont="1" applyFill="1" applyBorder="1" applyAlignment="1">
      <alignment horizontal="center" wrapText="1"/>
    </xf>
    <xf numFmtId="0" fontId="54" fillId="0" borderId="0" xfId="187" applyFont="1" applyFill="1" applyBorder="1" applyAlignment="1">
      <alignment horizontal="center" wrapText="1"/>
    </xf>
    <xf numFmtId="174" fontId="84" fillId="0" borderId="0" xfId="0" applyFont="1" applyBorder="1" applyAlignment="1"/>
    <xf numFmtId="0" fontId="54" fillId="16" borderId="0" xfId="187" applyFont="1" applyFill="1" applyBorder="1" applyAlignment="1"/>
    <xf numFmtId="175" fontId="54" fillId="16" borderId="0" xfId="59" applyNumberFormat="1" applyFont="1" applyFill="1" applyBorder="1" applyAlignment="1">
      <alignment horizontal="center"/>
    </xf>
    <xf numFmtId="174" fontId="84" fillId="16" borderId="0" xfId="0" applyFont="1" applyFill="1" applyAlignment="1"/>
    <xf numFmtId="175" fontId="54" fillId="0" borderId="0" xfId="59" applyNumberFormat="1" applyFont="1" applyFill="1" applyBorder="1" applyAlignment="1">
      <alignment horizontal="center" wrapText="1"/>
    </xf>
    <xf numFmtId="175" fontId="54" fillId="16" borderId="0" xfId="59" applyNumberFormat="1" applyFont="1" applyFill="1" applyBorder="1"/>
    <xf numFmtId="0" fontId="54" fillId="16" borderId="1" xfId="187" applyFont="1" applyFill="1" applyBorder="1" applyAlignment="1"/>
    <xf numFmtId="175" fontId="54" fillId="16" borderId="1" xfId="59" applyNumberFormat="1" applyFont="1" applyFill="1" applyBorder="1"/>
    <xf numFmtId="175" fontId="54" fillId="16" borderId="1" xfId="59" applyNumberFormat="1" applyFont="1" applyFill="1" applyBorder="1" applyAlignment="1">
      <alignment horizontal="center"/>
    </xf>
    <xf numFmtId="174" fontId="84" fillId="16" borderId="1" xfId="0" applyFont="1" applyFill="1" applyBorder="1" applyAlignment="1"/>
    <xf numFmtId="175" fontId="54" fillId="0" borderId="1" xfId="59" applyNumberFormat="1" applyFont="1" applyFill="1" applyBorder="1" applyAlignment="1">
      <alignment horizontal="center" wrapText="1"/>
    </xf>
    <xf numFmtId="175" fontId="54" fillId="0" borderId="0" xfId="59" applyNumberFormat="1" applyFont="1" applyFill="1" applyBorder="1"/>
    <xf numFmtId="174" fontId="54" fillId="0" borderId="0" xfId="0" applyFont="1" applyBorder="1" applyAlignment="1"/>
    <xf numFmtId="0" fontId="54" fillId="0" borderId="0" xfId="0" applyNumberFormat="1" applyFont="1" applyAlignment="1">
      <alignment horizontal="center" vertical="top"/>
    </xf>
    <xf numFmtId="0" fontId="54" fillId="0" borderId="0" xfId="0" applyNumberFormat="1" applyFont="1" applyFill="1" applyAlignment="1">
      <alignment horizontal="center"/>
    </xf>
    <xf numFmtId="3" fontId="54" fillId="0" borderId="0" xfId="188" applyNumberFormat="1" applyFont="1" applyFill="1" applyAlignment="1">
      <alignment wrapText="1"/>
    </xf>
    <xf numFmtId="0" fontId="61" fillId="0" borderId="0" xfId="212" applyFont="1" applyFill="1" applyAlignment="1">
      <alignment horizontal="center" wrapText="1"/>
    </xf>
    <xf numFmtId="0" fontId="54" fillId="0" borderId="0" xfId="211" applyNumberFormat="1" applyFont="1" applyFill="1" applyAlignment="1" applyProtection="1">
      <alignment horizontal="center"/>
      <protection locked="0"/>
    </xf>
    <xf numFmtId="185" fontId="54" fillId="0" borderId="0" xfId="59" applyNumberFormat="1" applyFont="1" applyFill="1" applyAlignment="1"/>
    <xf numFmtId="164" fontId="54" fillId="0" borderId="0" xfId="211" applyNumberFormat="1" applyFont="1" applyFill="1" applyAlignment="1">
      <alignment horizontal="center"/>
    </xf>
    <xf numFmtId="174" fontId="54" fillId="0" borderId="20" xfId="0" applyFont="1" applyBorder="1"/>
    <xf numFmtId="174" fontId="54" fillId="0" borderId="21" xfId="0" applyFont="1" applyBorder="1"/>
    <xf numFmtId="174" fontId="54" fillId="0" borderId="23" xfId="0" applyFont="1" applyBorder="1" applyAlignment="1">
      <alignment horizontal="center"/>
    </xf>
    <xf numFmtId="174" fontId="54" fillId="0" borderId="3" xfId="0" applyFont="1" applyBorder="1"/>
    <xf numFmtId="174" fontId="54" fillId="0" borderId="15" xfId="0" applyFont="1" applyBorder="1" applyAlignment="1">
      <alignment horizontal="center"/>
    </xf>
    <xf numFmtId="174" fontId="54" fillId="0" borderId="23" xfId="0" applyFont="1" applyBorder="1"/>
    <xf numFmtId="174" fontId="54" fillId="0" borderId="11" xfId="0" applyFont="1" applyBorder="1"/>
    <xf numFmtId="174" fontId="54" fillId="0" borderId="9" xfId="0" applyFont="1" applyBorder="1" applyAlignment="1">
      <alignment horizontal="center"/>
    </xf>
    <xf numFmtId="174" fontId="54" fillId="0" borderId="11" xfId="0" applyFont="1" applyBorder="1" applyAlignment="1">
      <alignment horizontal="center"/>
    </xf>
    <xf numFmtId="174" fontId="54" fillId="0" borderId="15" xfId="0" applyFont="1" applyBorder="1"/>
    <xf numFmtId="174" fontId="54" fillId="0" borderId="1" xfId="0" applyFont="1" applyBorder="1"/>
    <xf numFmtId="176" fontId="54" fillId="0" borderId="22" xfId="93" applyNumberFormat="1" applyFont="1" applyFill="1" applyBorder="1"/>
    <xf numFmtId="174" fontId="54" fillId="0" borderId="0" xfId="0" applyNumberFormat="1" applyFont="1" applyFill="1" applyBorder="1" applyAlignment="1" applyProtection="1"/>
    <xf numFmtId="174" fontId="54" fillId="0" borderId="0" xfId="201" applyFont="1" applyAlignment="1"/>
    <xf numFmtId="174" fontId="54" fillId="0" borderId="0" xfId="201" applyFont="1" applyAlignment="1">
      <alignment horizontal="center"/>
    </xf>
    <xf numFmtId="174" fontId="54" fillId="0" borderId="1" xfId="201" applyFont="1" applyFill="1" applyBorder="1" applyAlignment="1">
      <alignment horizontal="center"/>
    </xf>
    <xf numFmtId="174" fontId="54" fillId="0" borderId="20" xfId="201" applyFont="1" applyFill="1" applyBorder="1" applyAlignment="1">
      <alignment horizontal="center"/>
    </xf>
    <xf numFmtId="174" fontId="54" fillId="0" borderId="23" xfId="201" applyFont="1" applyFill="1" applyBorder="1" applyAlignment="1">
      <alignment horizontal="center"/>
    </xf>
    <xf numFmtId="174" fontId="54" fillId="0" borderId="23" xfId="201" applyFont="1" applyBorder="1" applyAlignment="1">
      <alignment horizontal="center"/>
    </xf>
    <xf numFmtId="174" fontId="54" fillId="0" borderId="10" xfId="201" applyFont="1" applyBorder="1" applyAlignment="1">
      <alignment horizontal="center"/>
    </xf>
    <xf numFmtId="174" fontId="54" fillId="0" borderId="11" xfId="201" applyFont="1" applyBorder="1" applyAlignment="1">
      <alignment horizontal="center"/>
    </xf>
    <xf numFmtId="43" fontId="54" fillId="16" borderId="10" xfId="59" applyFont="1" applyFill="1" applyBorder="1" applyAlignment="1">
      <alignment horizontal="center"/>
    </xf>
    <xf numFmtId="43" fontId="54" fillId="16" borderId="11" xfId="59" applyFont="1" applyFill="1" applyBorder="1" applyAlignment="1"/>
    <xf numFmtId="175" fontId="54" fillId="0" borderId="11" xfId="59" applyNumberFormat="1" applyFont="1" applyBorder="1" applyAlignment="1"/>
    <xf numFmtId="174" fontId="54" fillId="0" borderId="17" xfId="201" applyFont="1" applyFill="1" applyBorder="1" applyAlignment="1">
      <alignment horizontal="center"/>
    </xf>
    <xf numFmtId="0" fontId="54" fillId="0" borderId="0" xfId="210" applyFont="1"/>
    <xf numFmtId="0" fontId="54" fillId="0" borderId="0" xfId="0" applyNumberFormat="1" applyFont="1" applyFill="1" applyAlignment="1">
      <alignment horizontal="center" vertical="top"/>
    </xf>
    <xf numFmtId="174" fontId="54" fillId="16" borderId="11" xfId="0" applyFont="1" applyFill="1" applyBorder="1"/>
    <xf numFmtId="43" fontId="54" fillId="16" borderId="0" xfId="59" applyFont="1" applyFill="1" applyBorder="1"/>
    <xf numFmtId="0" fontId="54" fillId="0" borderId="0" xfId="206" applyNumberFormat="1" applyFont="1" applyFill="1" applyAlignment="1">
      <alignment horizontal="left"/>
    </xf>
    <xf numFmtId="0" fontId="14" fillId="0" borderId="19" xfId="187" applyFont="1" applyFill="1" applyBorder="1" applyAlignment="1">
      <alignment horizontal="center"/>
    </xf>
    <xf numFmtId="49" fontId="14" fillId="0" borderId="0" xfId="187" applyNumberFormat="1" applyFont="1" applyFill="1" applyBorder="1" applyAlignment="1">
      <alignment horizontal="center"/>
    </xf>
    <xf numFmtId="0" fontId="14" fillId="0" borderId="0" xfId="187" applyFont="1" applyFill="1" applyBorder="1" applyAlignment="1"/>
    <xf numFmtId="174" fontId="0" fillId="0" borderId="0" xfId="0" applyFill="1" applyAlignment="1"/>
    <xf numFmtId="0" fontId="54" fillId="0" borderId="0" xfId="187" applyFont="1" applyBorder="1" applyAlignment="1">
      <alignment horizontal="center"/>
    </xf>
    <xf numFmtId="3" fontId="54" fillId="0" borderId="0" xfId="187" applyNumberFormat="1" applyFont="1" applyFill="1" applyBorder="1" applyAlignment="1"/>
    <xf numFmtId="174" fontId="61" fillId="0" borderId="1" xfId="201" applyFont="1" applyBorder="1" applyAlignment="1">
      <alignment horizontal="center" wrapText="1"/>
    </xf>
    <xf numFmtId="174" fontId="61" fillId="0" borderId="0" xfId="201" applyFont="1" applyFill="1" applyAlignment="1">
      <alignment horizontal="center" wrapText="1"/>
    </xf>
    <xf numFmtId="0" fontId="54" fillId="0" borderId="0" xfId="204" applyFont="1" applyBorder="1" applyAlignment="1"/>
    <xf numFmtId="0" fontId="54" fillId="0" borderId="0" xfId="204" applyFont="1" applyFill="1" applyBorder="1" applyAlignment="1">
      <alignment wrapText="1"/>
    </xf>
    <xf numFmtId="174" fontId="54" fillId="14" borderId="0" xfId="0" applyFont="1" applyFill="1" applyAlignment="1"/>
    <xf numFmtId="0" fontId="54" fillId="0" borderId="0" xfId="192" applyFont="1" applyFill="1" applyAlignment="1">
      <alignment horizontal="left" wrapText="1"/>
    </xf>
    <xf numFmtId="174" fontId="97" fillId="0" borderId="0" xfId="0" applyFont="1" applyFill="1" applyAlignment="1"/>
    <xf numFmtId="0" fontId="14" fillId="0" borderId="0" xfId="0" applyNumberFormat="1" applyFont="1" applyFill="1" applyAlignment="1">
      <alignment horizontal="center" vertical="center"/>
    </xf>
    <xf numFmtId="0" fontId="54" fillId="0" borderId="0" xfId="206" applyNumberFormat="1" applyFont="1" applyFill="1" applyAlignment="1">
      <alignment horizontal="center" wrapText="1"/>
    </xf>
    <xf numFmtId="174" fontId="54" fillId="0" borderId="0" xfId="201" applyFont="1" applyFill="1" applyBorder="1" applyAlignment="1">
      <alignment vertical="top"/>
    </xf>
    <xf numFmtId="174" fontId="54" fillId="0" borderId="0" xfId="0" applyFont="1" applyFill="1" applyAlignment="1">
      <alignment horizontal="left" vertical="center" wrapText="1"/>
    </xf>
    <xf numFmtId="174" fontId="54" fillId="0" borderId="0" xfId="0" applyFont="1" applyAlignment="1"/>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5" fontId="54" fillId="14" borderId="0" xfId="59" applyNumberFormat="1" applyFont="1" applyFill="1"/>
    <xf numFmtId="175" fontId="54" fillId="14" borderId="0" xfId="59" applyNumberFormat="1" applyFont="1" applyFill="1" applyAlignment="1">
      <alignment horizontal="right"/>
    </xf>
    <xf numFmtId="0" fontId="54" fillId="0" borderId="0" xfId="59" applyNumberFormat="1" applyFont="1" applyFill="1" applyBorder="1" applyAlignment="1">
      <alignment horizontal="center"/>
    </xf>
    <xf numFmtId="0" fontId="54" fillId="0" borderId="0" xfId="59" applyNumberFormat="1" applyFont="1" applyFill="1" applyBorder="1" applyAlignment="1" applyProtection="1">
      <alignment horizontal="center"/>
      <protection locked="0"/>
    </xf>
    <xf numFmtId="0" fontId="54" fillId="0" borderId="0" xfId="59" applyNumberFormat="1" applyFont="1" applyAlignment="1">
      <alignment horizontal="center"/>
    </xf>
    <xf numFmtId="174" fontId="54" fillId="0" borderId="20" xfId="0" applyFont="1" applyBorder="1" applyAlignment="1">
      <alignment horizontal="center"/>
    </xf>
    <xf numFmtId="174" fontId="54" fillId="0" borderId="10" xfId="0" applyFont="1" applyBorder="1" applyAlignment="1">
      <alignment horizontal="center"/>
    </xf>
    <xf numFmtId="174" fontId="54" fillId="0" borderId="12" xfId="0" applyFont="1" applyBorder="1" applyAlignment="1">
      <alignment horizontal="center"/>
    </xf>
    <xf numFmtId="174" fontId="100" fillId="0" borderId="15" xfId="201" applyFont="1" applyFill="1" applyBorder="1" applyAlignment="1">
      <alignment horizontal="center"/>
    </xf>
    <xf numFmtId="43" fontId="54" fillId="0" borderId="12" xfId="59" applyFont="1" applyBorder="1"/>
    <xf numFmtId="43" fontId="54" fillId="0" borderId="11" xfId="59" applyFont="1" applyBorder="1" applyAlignment="1">
      <alignment horizontal="center"/>
    </xf>
    <xf numFmtId="43" fontId="54" fillId="16" borderId="23" xfId="59" applyFont="1" applyFill="1" applyBorder="1" applyAlignment="1">
      <alignment horizontal="center"/>
    </xf>
    <xf numFmtId="43" fontId="54" fillId="16" borderId="10" xfId="59" applyFont="1" applyFill="1" applyBorder="1"/>
    <xf numFmtId="43" fontId="54" fillId="0" borderId="11" xfId="59" applyFont="1" applyBorder="1"/>
    <xf numFmtId="43" fontId="54" fillId="16" borderId="12" xfId="59" applyFont="1" applyFill="1" applyBorder="1"/>
    <xf numFmtId="43" fontId="54" fillId="16" borderId="11" xfId="59" applyFont="1" applyFill="1" applyBorder="1"/>
    <xf numFmtId="176" fontId="54" fillId="0" borderId="17" xfId="93" applyNumberFormat="1" applyFont="1" applyFill="1" applyBorder="1"/>
    <xf numFmtId="10" fontId="54" fillId="0" borderId="15" xfId="266" applyNumberFormat="1" applyFont="1" applyBorder="1"/>
    <xf numFmtId="43" fontId="54" fillId="0" borderId="0" xfId="59" applyFont="1"/>
    <xf numFmtId="0" fontId="61" fillId="0" borderId="0" xfId="59" applyNumberFormat="1" applyFont="1" applyFill="1" applyBorder="1" applyAlignment="1">
      <alignment horizontal="left"/>
    </xf>
    <xf numFmtId="0" fontId="54" fillId="0" borderId="0" xfId="59" applyNumberFormat="1" applyFont="1" applyFill="1" applyAlignment="1">
      <alignment horizontal="center"/>
    </xf>
    <xf numFmtId="0" fontId="54" fillId="0" borderId="0" xfId="59" applyNumberFormat="1" applyFont="1" applyFill="1" applyAlignment="1">
      <alignment horizontal="center" vertical="top"/>
    </xf>
    <xf numFmtId="3" fontId="54" fillId="0" borderId="0" xfId="188" applyNumberFormat="1" applyFont="1" applyAlignment="1">
      <alignment horizontal="center" wrapText="1"/>
    </xf>
    <xf numFmtId="174" fontId="54" fillId="0" borderId="0" xfId="0" applyFont="1" applyFill="1" applyAlignment="1">
      <alignment vertical="center" wrapText="1"/>
    </xf>
    <xf numFmtId="174" fontId="54" fillId="0" borderId="0" xfId="0" applyFont="1" applyFill="1" applyAlignment="1">
      <alignment horizontal="left" vertical="center"/>
    </xf>
    <xf numFmtId="0" fontId="54" fillId="0" borderId="0" xfId="0" applyNumberFormat="1" applyFont="1" applyFill="1" applyBorder="1" applyAlignment="1">
      <alignment vertical="top"/>
    </xf>
    <xf numFmtId="174" fontId="54" fillId="0" borderId="0" xfId="0" applyFont="1" applyAlignment="1">
      <alignment horizontal="center" wrapText="1"/>
    </xf>
    <xf numFmtId="174" fontId="61" fillId="0" borderId="0" xfId="0" applyFont="1" applyAlignment="1"/>
    <xf numFmtId="174" fontId="61" fillId="0" borderId="0" xfId="211" applyFont="1" applyBorder="1" applyAlignment="1">
      <alignment horizontal="center" wrapText="1"/>
    </xf>
    <xf numFmtId="0" fontId="61" fillId="0" borderId="0" xfId="211" applyNumberFormat="1" applyFont="1" applyBorder="1" applyAlignment="1" applyProtection="1">
      <alignment horizontal="center" wrapText="1"/>
      <protection locked="0"/>
    </xf>
    <xf numFmtId="0" fontId="61" fillId="0" borderId="0" xfId="188" applyNumberFormat="1" applyFont="1" applyBorder="1" applyAlignment="1">
      <alignment horizontal="center" vertical="center" wrapText="1"/>
    </xf>
    <xf numFmtId="0" fontId="61" fillId="0" borderId="0" xfId="211" applyNumberFormat="1" applyFont="1" applyAlignment="1">
      <alignment horizontal="center" wrapText="1"/>
    </xf>
    <xf numFmtId="43" fontId="21" fillId="0" borderId="0" xfId="59" applyFont="1" applyFill="1" applyAlignment="1"/>
    <xf numFmtId="43" fontId="54" fillId="0" borderId="0" xfId="59" applyFont="1" applyBorder="1" applyAlignment="1"/>
    <xf numFmtId="174" fontId="54" fillId="16" borderId="0" xfId="0" applyFont="1" applyFill="1" applyBorder="1" applyAlignment="1"/>
    <xf numFmtId="175" fontId="86" fillId="0" borderId="0" xfId="59" applyNumberFormat="1" applyFont="1" applyFill="1" applyBorder="1"/>
    <xf numFmtId="43" fontId="54" fillId="0" borderId="0" xfId="59" applyNumberFormat="1" applyFont="1" applyFill="1" applyBorder="1" applyAlignment="1"/>
    <xf numFmtId="277" fontId="88" fillId="0" borderId="0" xfId="59" applyNumberFormat="1" applyFont="1" applyFill="1" applyBorder="1" applyAlignment="1"/>
    <xf numFmtId="276" fontId="61" fillId="0" borderId="0" xfId="59" applyNumberFormat="1" applyFont="1" applyFill="1" applyBorder="1" applyAlignment="1"/>
    <xf numFmtId="175" fontId="54" fillId="18" borderId="0" xfId="59" applyNumberFormat="1" applyFont="1" applyFill="1" applyBorder="1" applyAlignment="1"/>
    <xf numFmtId="0" fontId="54" fillId="0" borderId="0" xfId="211" quotePrefix="1" applyNumberFormat="1" applyFont="1" applyFill="1" applyProtection="1">
      <protection locked="0"/>
    </xf>
    <xf numFmtId="174" fontId="54" fillId="0" borderId="0" xfId="0" applyFont="1" applyAlignment="1"/>
    <xf numFmtId="174" fontId="54" fillId="0" borderId="0" xfId="201" applyFont="1" applyFill="1" applyBorder="1" applyAlignment="1"/>
    <xf numFmtId="175" fontId="54" fillId="0" borderId="0" xfId="59" applyNumberFormat="1" applyFont="1" applyFill="1" applyBorder="1" applyAlignment="1"/>
    <xf numFmtId="174" fontId="54" fillId="0" borderId="0" xfId="201" applyFont="1" applyFill="1" applyBorder="1" applyAlignment="1">
      <alignment horizontal="center"/>
    </xf>
    <xf numFmtId="0" fontId="54" fillId="0" borderId="0" xfId="211" applyNumberFormat="1" applyFont="1" applyFill="1" applyProtection="1">
      <protection locked="0"/>
    </xf>
    <xf numFmtId="174" fontId="54" fillId="0" borderId="20" xfId="0" applyFont="1" applyBorder="1" applyAlignment="1">
      <alignment horizontal="center"/>
    </xf>
    <xf numFmtId="174" fontId="54" fillId="0" borderId="21" xfId="0" applyFont="1" applyBorder="1" applyAlignment="1">
      <alignment horizontal="center"/>
    </xf>
    <xf numFmtId="174" fontId="54" fillId="0" borderId="0" xfId="0" applyFont="1" applyAlignment="1"/>
    <xf numFmtId="174" fontId="54" fillId="0" borderId="10" xfId="0" applyFont="1" applyFill="1" applyBorder="1" applyAlignment="1">
      <alignment horizontal="center"/>
    </xf>
    <xf numFmtId="174" fontId="54" fillId="0" borderId="0" xfId="0" applyFont="1" applyFill="1" applyBorder="1" applyAlignment="1">
      <alignment horizontal="center"/>
    </xf>
    <xf numFmtId="43" fontId="54" fillId="0" borderId="0" xfId="59" applyFont="1" applyFill="1" applyBorder="1"/>
    <xf numFmtId="174" fontId="54" fillId="0" borderId="0" xfId="0" applyFont="1" applyBorder="1" applyAlignment="1">
      <alignment horizontal="center"/>
    </xf>
    <xf numFmtId="43" fontId="54" fillId="16" borderId="0" xfId="59" applyFont="1" applyFill="1" applyBorder="1" applyAlignment="1">
      <alignment horizontal="center"/>
    </xf>
    <xf numFmtId="174" fontId="54" fillId="0" borderId="12" xfId="0" applyFont="1" applyBorder="1" applyAlignment="1"/>
    <xf numFmtId="174" fontId="54" fillId="16" borderId="12" xfId="0" applyFont="1" applyFill="1" applyBorder="1" applyAlignment="1"/>
    <xf numFmtId="10" fontId="54" fillId="0" borderId="1" xfId="266" applyNumberFormat="1" applyFont="1" applyFill="1" applyBorder="1"/>
    <xf numFmtId="174" fontId="54" fillId="0" borderId="1" xfId="0" applyFont="1" applyBorder="1" applyAlignment="1"/>
    <xf numFmtId="174" fontId="54" fillId="0" borderId="22" xfId="0" applyFont="1" applyBorder="1" applyAlignment="1"/>
    <xf numFmtId="174" fontId="54" fillId="0" borderId="16" xfId="0" applyFont="1" applyFill="1" applyBorder="1" applyAlignment="1">
      <alignment horizontal="center"/>
    </xf>
    <xf numFmtId="174" fontId="54" fillId="0" borderId="7" xfId="0" applyFont="1" applyFill="1" applyBorder="1" applyAlignment="1">
      <alignment horizontal="center"/>
    </xf>
    <xf numFmtId="174" fontId="54" fillId="0" borderId="7" xfId="0" applyFont="1" applyBorder="1" applyAlignment="1">
      <alignment horizontal="center"/>
    </xf>
    <xf numFmtId="174" fontId="54" fillId="0" borderId="24" xfId="0" applyFont="1" applyBorder="1" applyAlignment="1">
      <alignment horizontal="center"/>
    </xf>
    <xf numFmtId="174" fontId="54" fillId="0" borderId="10" xfId="0" applyFont="1" applyBorder="1" applyAlignment="1"/>
    <xf numFmtId="43" fontId="54" fillId="0" borderId="10" xfId="59" applyFont="1" applyBorder="1" applyAlignment="1"/>
    <xf numFmtId="43" fontId="54" fillId="0" borderId="17" xfId="59" applyFont="1" applyBorder="1" applyAlignment="1"/>
    <xf numFmtId="174" fontId="54" fillId="0" borderId="20" xfId="0" applyFont="1" applyBorder="1" applyAlignment="1"/>
    <xf numFmtId="174" fontId="54" fillId="0" borderId="23" xfId="0" applyFont="1" applyBorder="1" applyAlignment="1"/>
    <xf numFmtId="174" fontId="54" fillId="0" borderId="11" xfId="0" applyFont="1" applyBorder="1" applyAlignment="1"/>
    <xf numFmtId="174" fontId="54" fillId="0" borderId="15" xfId="0" applyFont="1" applyBorder="1" applyAlignment="1"/>
    <xf numFmtId="43" fontId="44" fillId="0" borderId="8" xfId="59" applyFont="1" applyBorder="1" applyAlignment="1"/>
    <xf numFmtId="43" fontId="54" fillId="14" borderId="0" xfId="59" applyFont="1" applyFill="1" applyBorder="1" applyAlignment="1">
      <alignment horizontal="right"/>
    </xf>
    <xf numFmtId="175" fontId="54" fillId="0" borderId="14" xfId="59" applyNumberFormat="1" applyFont="1" applyBorder="1"/>
    <xf numFmtId="175" fontId="54" fillId="16" borderId="0" xfId="59" applyNumberFormat="1" applyFont="1" applyFill="1" applyAlignment="1"/>
    <xf numFmtId="174" fontId="54" fillId="0" borderId="17" xfId="0" applyFont="1" applyBorder="1" applyAlignment="1">
      <alignment horizontal="center"/>
    </xf>
    <xf numFmtId="174" fontId="54" fillId="0" borderId="22" xfId="0" applyFont="1" applyBorder="1" applyAlignment="1">
      <alignment horizontal="center"/>
    </xf>
    <xf numFmtId="174" fontId="54" fillId="0" borderId="17" xfId="0" applyFont="1" applyBorder="1" applyAlignment="1"/>
    <xf numFmtId="174" fontId="54" fillId="0" borderId="17" xfId="0" applyFont="1" applyFill="1" applyBorder="1" applyAlignment="1">
      <alignment horizontal="center"/>
    </xf>
    <xf numFmtId="174" fontId="54" fillId="0" borderId="1" xfId="0" applyFont="1" applyFill="1" applyBorder="1" applyAlignment="1">
      <alignment horizontal="center"/>
    </xf>
    <xf numFmtId="174" fontId="100" fillId="0" borderId="1" xfId="201" applyFont="1" applyFill="1" applyBorder="1" applyAlignment="1">
      <alignment horizontal="center"/>
    </xf>
    <xf numFmtId="174" fontId="54" fillId="0" borderId="1" xfId="0" applyFont="1" applyBorder="1" applyAlignment="1">
      <alignment horizontal="center"/>
    </xf>
    <xf numFmtId="278" fontId="54" fillId="0" borderId="11" xfId="59" applyNumberFormat="1" applyFont="1" applyBorder="1" applyAlignment="1"/>
    <xf numFmtId="43" fontId="54" fillId="0" borderId="0" xfId="59" applyFont="1" applyFill="1" applyAlignment="1" applyProtection="1">
      <alignment vertical="top"/>
      <protection locked="0"/>
    </xf>
    <xf numFmtId="0" fontId="54" fillId="0" borderId="0" xfId="211" applyNumberFormat="1" applyFont="1" applyFill="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74" fontId="0" fillId="0" borderId="0" xfId="201" applyFont="1" applyFill="1" applyBorder="1" applyAlignment="1"/>
    <xf numFmtId="174" fontId="0" fillId="0" borderId="0" xfId="0" applyAlignment="1">
      <alignment horizontal="right"/>
    </xf>
    <xf numFmtId="0" fontId="54" fillId="0" borderId="0" xfId="201" applyNumberFormat="1" applyFont="1" applyFill="1" applyBorder="1" applyAlignment="1" applyProtection="1">
      <alignment horizontal="right"/>
      <protection locked="0"/>
    </xf>
    <xf numFmtId="169" fontId="54" fillId="0" borderId="0" xfId="211" applyNumberFormat="1" applyFont="1" applyFill="1" applyAlignment="1"/>
    <xf numFmtId="43" fontId="54" fillId="0" borderId="0" xfId="59" applyFont="1" applyFill="1" applyAlignment="1">
      <alignment horizontal="center"/>
    </xf>
    <xf numFmtId="43" fontId="54" fillId="0" borderId="8" xfId="59" applyFont="1" applyFill="1" applyBorder="1" applyAlignment="1">
      <alignment horizontal="center"/>
    </xf>
    <xf numFmtId="175" fontId="54" fillId="0" borderId="1" xfId="59" applyNumberFormat="1" applyFont="1" applyFill="1" applyBorder="1" applyAlignment="1"/>
    <xf numFmtId="175" fontId="83" fillId="0" borderId="17" xfId="59" applyNumberFormat="1" applyFont="1" applyFill="1" applyBorder="1" applyAlignment="1"/>
    <xf numFmtId="175" fontId="83" fillId="0" borderId="15" xfId="59" applyNumberFormat="1" applyFont="1" applyFill="1" applyBorder="1" applyAlignment="1"/>
    <xf numFmtId="175" fontId="83" fillId="0" borderId="1" xfId="59" applyNumberFormat="1" applyFont="1" applyFill="1" applyBorder="1" applyAlignment="1"/>
    <xf numFmtId="175" fontId="103" fillId="0" borderId="0" xfId="59" applyNumberFormat="1" applyFont="1" applyAlignment="1">
      <alignment horizontal="center"/>
    </xf>
    <xf numFmtId="174" fontId="103" fillId="0" borderId="0" xfId="0" applyFont="1" applyFill="1"/>
    <xf numFmtId="174" fontId="103" fillId="0" borderId="0" xfId="0" applyFont="1" applyAlignment="1"/>
    <xf numFmtId="43" fontId="105" fillId="0" borderId="0" xfId="59" applyFont="1" applyFill="1"/>
    <xf numFmtId="49" fontId="103" fillId="0" borderId="0" xfId="59" applyNumberFormat="1" applyFont="1" applyFill="1"/>
    <xf numFmtId="39" fontId="103" fillId="0" borderId="0" xfId="59" applyNumberFormat="1" applyFont="1" applyFill="1" applyAlignment="1">
      <alignment horizontal="right"/>
    </xf>
    <xf numFmtId="49" fontId="103" fillId="0" borderId="0" xfId="59" applyNumberFormat="1" applyFont="1" applyAlignment="1"/>
    <xf numFmtId="49" fontId="103" fillId="0" borderId="0" xfId="0" applyNumberFormat="1" applyFont="1" applyAlignment="1"/>
    <xf numFmtId="175" fontId="103" fillId="0" borderId="0" xfId="59" applyNumberFormat="1" applyFont="1" applyFill="1" applyAlignment="1">
      <alignment horizontal="center"/>
    </xf>
    <xf numFmtId="49" fontId="103" fillId="0" borderId="0" xfId="0" applyNumberFormat="1" applyFont="1" applyFill="1"/>
    <xf numFmtId="2" fontId="103" fillId="0" borderId="0" xfId="0" applyNumberFormat="1" applyFont="1" applyFill="1"/>
    <xf numFmtId="174" fontId="103" fillId="0" borderId="0" xfId="0" applyFont="1" applyAlignment="1">
      <alignment vertical="center" wrapText="1"/>
    </xf>
    <xf numFmtId="174" fontId="61" fillId="0" borderId="3" xfId="201" applyFont="1" applyFill="1" applyBorder="1" applyAlignment="1"/>
    <xf numFmtId="174" fontId="14" fillId="0" borderId="0" xfId="201" applyFont="1" applyFill="1" applyBorder="1" applyAlignment="1">
      <alignment horizontal="left"/>
    </xf>
    <xf numFmtId="174" fontId="14" fillId="0" borderId="0" xfId="0" applyFont="1" applyFill="1" applyAlignment="1"/>
    <xf numFmtId="174" fontId="54" fillId="0" borderId="0" xfId="59" applyNumberFormat="1" applyFont="1" applyFill="1" applyBorder="1" applyAlignment="1"/>
    <xf numFmtId="174" fontId="14" fillId="0" borderId="0" xfId="201" applyFont="1" applyFill="1" applyBorder="1" applyAlignment="1">
      <alignment vertical="top"/>
    </xf>
    <xf numFmtId="174" fontId="14" fillId="0" borderId="0" xfId="0" applyFont="1" applyAlignment="1"/>
    <xf numFmtId="174" fontId="14" fillId="17" borderId="0" xfId="0" applyFont="1" applyFill="1"/>
    <xf numFmtId="10" fontId="103" fillId="0" borderId="0" xfId="266" applyNumberFormat="1" applyFont="1" applyAlignment="1">
      <alignment horizontal="center"/>
    </xf>
    <xf numFmtId="174" fontId="103" fillId="0" borderId="0" xfId="0" applyFont="1" applyAlignment="1">
      <alignment horizontal="left"/>
    </xf>
    <xf numFmtId="175" fontId="54" fillId="16" borderId="8" xfId="59" applyNumberFormat="1" applyFont="1" applyFill="1" applyBorder="1" applyAlignment="1">
      <alignment horizontal="center"/>
    </xf>
    <xf numFmtId="10" fontId="54" fillId="0" borderId="0" xfId="266" applyNumberFormat="1" applyFont="1" applyFill="1" applyAlignment="1">
      <alignment horizontal="right"/>
    </xf>
    <xf numFmtId="43" fontId="54" fillId="0" borderId="0" xfId="59" applyFont="1" applyFill="1" applyAlignment="1">
      <alignment horizontal="right"/>
    </xf>
    <xf numFmtId="10" fontId="54" fillId="0" borderId="0" xfId="266" applyNumberFormat="1" applyFont="1" applyFill="1" applyAlignment="1"/>
    <xf numFmtId="174" fontId="107" fillId="0" borderId="0" xfId="0" applyFont="1" applyAlignment="1">
      <alignment horizontal="center" vertical="center"/>
    </xf>
    <xf numFmtId="0" fontId="78" fillId="0" borderId="0" xfId="383" applyFont="1" applyAlignment="1">
      <alignment horizontal="center"/>
    </xf>
    <xf numFmtId="0" fontId="78" fillId="0" borderId="0" xfId="383" applyFont="1"/>
    <xf numFmtId="0" fontId="21" fillId="0" borderId="0" xfId="383" applyNumberFormat="1" applyFont="1" applyFill="1" applyAlignment="1">
      <alignment horizontal="center"/>
    </xf>
    <xf numFmtId="0" fontId="21" fillId="0" borderId="0" xfId="383" applyFont="1" applyFill="1" applyAlignment="1">
      <alignment horizontal="center"/>
    </xf>
    <xf numFmtId="279" fontId="21" fillId="0" borderId="0" xfId="266" applyNumberFormat="1" applyFont="1" applyFill="1" applyAlignment="1">
      <alignment horizontal="center"/>
    </xf>
    <xf numFmtId="0" fontId="78" fillId="0" borderId="0" xfId="383" applyFont="1" applyAlignment="1">
      <alignment horizontal="center" wrapText="1"/>
    </xf>
    <xf numFmtId="10" fontId="109" fillId="14" borderId="0" xfId="383" applyNumberFormat="1" applyFont="1" applyFill="1"/>
    <xf numFmtId="0" fontId="78" fillId="0" borderId="0" xfId="383" applyFont="1" applyFill="1" applyBorder="1" applyAlignment="1">
      <alignment horizontal="center"/>
    </xf>
    <xf numFmtId="0" fontId="78" fillId="0" borderId="0" xfId="383" applyFont="1" applyFill="1" applyBorder="1"/>
    <xf numFmtId="0" fontId="21" fillId="0" borderId="0" xfId="383" applyNumberFormat="1" applyFont="1" applyFill="1" applyBorder="1" applyAlignment="1">
      <alignment horizontal="center"/>
    </xf>
    <xf numFmtId="0" fontId="21" fillId="0" borderId="0" xfId="383" applyFont="1" applyFill="1" applyBorder="1" applyAlignment="1">
      <alignment horizontal="center"/>
    </xf>
    <xf numFmtId="279" fontId="21" fillId="0" borderId="0" xfId="266" applyNumberFormat="1" applyFont="1" applyFill="1" applyBorder="1" applyAlignment="1">
      <alignment horizontal="center"/>
    </xf>
    <xf numFmtId="0" fontId="78" fillId="0" borderId="0" xfId="383" applyFont="1" applyFill="1" applyBorder="1" applyAlignment="1">
      <alignment horizontal="center" wrapText="1"/>
    </xf>
    <xf numFmtId="10" fontId="109" fillId="0" borderId="0" xfId="383" applyNumberFormat="1" applyFont="1" applyFill="1" applyBorder="1"/>
    <xf numFmtId="10" fontId="78" fillId="0" borderId="0" xfId="383" applyNumberFormat="1" applyFont="1" applyFill="1" applyBorder="1"/>
    <xf numFmtId="0" fontId="110" fillId="0" borderId="0" xfId="383" applyFont="1" applyFill="1" applyBorder="1"/>
    <xf numFmtId="174" fontId="54" fillId="0" borderId="0" xfId="0" applyFont="1" applyAlignment="1">
      <alignment horizontal="center" vertical="center"/>
    </xf>
    <xf numFmtId="43" fontId="103" fillId="0" borderId="0" xfId="59" applyNumberFormat="1" applyFont="1" applyAlignment="1"/>
    <xf numFmtId="0" fontId="54" fillId="0" borderId="0" xfId="188" applyNumberFormat="1" applyFont="1" applyFill="1" applyAlignment="1">
      <alignment vertical="top" wrapText="1"/>
    </xf>
    <xf numFmtId="174" fontId="54" fillId="0" borderId="0" xfId="0" applyFont="1" applyFill="1" applyAlignment="1">
      <alignment horizontal="left" vertical="center" wrapText="1"/>
    </xf>
    <xf numFmtId="0" fontId="54" fillId="0" borderId="0" xfId="0" applyNumberFormat="1" applyFont="1" applyAlignment="1">
      <alignment horizontal="center"/>
    </xf>
    <xf numFmtId="0" fontId="103" fillId="0" borderId="0" xfId="59" applyNumberFormat="1" applyFont="1" applyAlignment="1">
      <alignment horizontal="center"/>
    </xf>
    <xf numFmtId="174" fontId="111" fillId="17" borderId="0" xfId="0" applyFont="1" applyFill="1"/>
    <xf numFmtId="174" fontId="113" fillId="17" borderId="0" xfId="0" applyFont="1" applyFill="1"/>
    <xf numFmtId="174" fontId="113" fillId="17" borderId="0" xfId="0" applyFont="1" applyFill="1" applyAlignment="1"/>
    <xf numFmtId="2" fontId="111" fillId="0" borderId="0" xfId="0" applyNumberFormat="1" applyFont="1" applyAlignment="1">
      <alignment horizontal="center"/>
    </xf>
    <xf numFmtId="10" fontId="111" fillId="0" borderId="0" xfId="266" applyNumberFormat="1" applyFont="1" applyAlignment="1">
      <alignment horizontal="center"/>
    </xf>
    <xf numFmtId="174" fontId="114" fillId="0" borderId="0" xfId="0" applyFont="1" applyAlignment="1"/>
    <xf numFmtId="174" fontId="111" fillId="0" borderId="0" xfId="0" applyFont="1" applyFill="1"/>
    <xf numFmtId="0" fontId="54" fillId="0" borderId="0" xfId="388" applyFont="1" applyAlignment="1">
      <alignment vertical="center"/>
    </xf>
    <xf numFmtId="174" fontId="54" fillId="0" borderId="0" xfId="0" applyFont="1" applyAlignment="1"/>
    <xf numFmtId="174" fontId="54" fillId="0" borderId="0" xfId="0" applyFont="1" applyFill="1" applyAlignment="1"/>
    <xf numFmtId="49" fontId="54" fillId="0" borderId="0" xfId="0" applyNumberFormat="1" applyFont="1" applyFill="1" applyAlignment="1">
      <alignment horizontal="center"/>
    </xf>
    <xf numFmtId="0" fontId="54" fillId="0" borderId="0" xfId="0" applyNumberFormat="1" applyFont="1" applyFill="1" applyBorder="1" applyAlignment="1" applyProtection="1"/>
    <xf numFmtId="174" fontId="54" fillId="17" borderId="0" xfId="0" applyNumberFormat="1" applyFont="1" applyFill="1" applyBorder="1" applyAlignment="1" applyProtection="1"/>
    <xf numFmtId="174" fontId="54" fillId="0" borderId="0" xfId="209" applyFont="1" applyFill="1" applyBorder="1" applyAlignment="1">
      <alignment vertical="top"/>
    </xf>
    <xf numFmtId="174" fontId="54" fillId="0" borderId="0" xfId="0" applyFont="1" applyAlignment="1">
      <alignment horizontal="left" vertical="center"/>
    </xf>
    <xf numFmtId="174" fontId="21" fillId="0" borderId="0" xfId="0" applyFont="1" applyAlignment="1">
      <alignment horizontal="center" vertical="center"/>
    </xf>
    <xf numFmtId="9" fontId="54" fillId="14" borderId="0" xfId="59" applyNumberFormat="1" applyFont="1" applyFill="1" applyAlignment="1">
      <alignment horizontal="right"/>
    </xf>
    <xf numFmtId="9" fontId="54" fillId="14" borderId="0" xfId="59" applyNumberFormat="1" applyFont="1" applyFill="1" applyAlignment="1" applyProtection="1">
      <alignment vertical="top"/>
      <protection locked="0"/>
    </xf>
    <xf numFmtId="164" fontId="54" fillId="14" borderId="0" xfId="59" applyNumberFormat="1" applyFont="1" applyFill="1" applyAlignment="1" applyProtection="1">
      <alignment vertical="top"/>
      <protection locked="0"/>
    </xf>
    <xf numFmtId="175" fontId="54" fillId="0" borderId="0" xfId="192" applyNumberFormat="1" applyFont="1"/>
    <xf numFmtId="43" fontId="54" fillId="0" borderId="0" xfId="59" applyNumberFormat="1" applyFont="1" applyFill="1" applyAlignment="1">
      <alignment horizontal="right"/>
    </xf>
    <xf numFmtId="0" fontId="107" fillId="0" borderId="0" xfId="380" applyFont="1"/>
    <xf numFmtId="0" fontId="131" fillId="0" borderId="0" xfId="380" applyFont="1"/>
    <xf numFmtId="0" fontId="131" fillId="0" borderId="0" xfId="380" applyFont="1" applyAlignment="1">
      <alignment horizontal="right"/>
    </xf>
    <xf numFmtId="0" fontId="132" fillId="16" borderId="0" xfId="380" applyFont="1" applyFill="1"/>
    <xf numFmtId="0" fontId="133" fillId="0" borderId="0" xfId="380" applyFont="1"/>
    <xf numFmtId="0" fontId="133" fillId="0" borderId="0" xfId="380" applyFont="1" applyBorder="1" applyAlignment="1">
      <alignment vertical="center"/>
    </xf>
    <xf numFmtId="0" fontId="133" fillId="0" borderId="0" xfId="380" applyFont="1" applyBorder="1" applyAlignment="1">
      <alignment horizontal="center" vertical="center" wrapText="1"/>
    </xf>
    <xf numFmtId="0" fontId="133" fillId="0" borderId="23" xfId="380" applyFont="1" applyBorder="1" applyAlignment="1">
      <alignment horizontal="center" vertical="center"/>
    </xf>
    <xf numFmtId="0" fontId="133" fillId="0" borderId="0" xfId="380" applyFont="1" applyBorder="1" applyAlignment="1">
      <alignment horizontal="center" vertical="center"/>
    </xf>
    <xf numFmtId="0" fontId="131" fillId="0" borderId="15" xfId="380" applyFont="1" applyBorder="1" applyAlignment="1">
      <alignment horizontal="center" vertical="center" wrapText="1"/>
    </xf>
    <xf numFmtId="0" fontId="131" fillId="0" borderId="0" xfId="380" applyFont="1" applyBorder="1" applyAlignment="1">
      <alignment horizontal="center" vertical="center" wrapText="1"/>
    </xf>
    <xf numFmtId="0" fontId="131" fillId="0" borderId="0" xfId="380" applyFont="1" applyBorder="1" applyAlignment="1">
      <alignment horizontal="left" vertical="center"/>
    </xf>
    <xf numFmtId="15" fontId="131" fillId="0" borderId="0" xfId="380" applyNumberFormat="1" applyFont="1" applyBorder="1" applyAlignment="1">
      <alignment vertical="center" wrapText="1"/>
    </xf>
    <xf numFmtId="175" fontId="131" fillId="0" borderId="0" xfId="381" applyNumberFormat="1" applyFont="1" applyBorder="1" applyAlignment="1">
      <alignment horizontal="right" vertical="center" wrapText="1"/>
    </xf>
    <xf numFmtId="175" fontId="131" fillId="0" borderId="0" xfId="381" applyNumberFormat="1" applyFont="1" applyBorder="1" applyAlignment="1">
      <alignment vertical="center" wrapText="1"/>
    </xf>
    <xf numFmtId="175" fontId="131" fillId="16" borderId="0" xfId="381" applyNumberFormat="1" applyFont="1" applyFill="1" applyBorder="1" applyAlignment="1">
      <alignment vertical="center" wrapText="1"/>
    </xf>
    <xf numFmtId="175" fontId="131" fillId="0" borderId="0" xfId="381" applyNumberFormat="1" applyFont="1" applyFill="1" applyBorder="1" applyAlignment="1">
      <alignment horizontal="right" vertical="center" wrapText="1"/>
    </xf>
    <xf numFmtId="175" fontId="131" fillId="16" borderId="0" xfId="381" applyNumberFormat="1" applyFont="1" applyFill="1" applyBorder="1" applyAlignment="1">
      <alignment horizontal="right" vertical="center" wrapText="1"/>
    </xf>
    <xf numFmtId="175" fontId="131" fillId="0" borderId="0" xfId="464" applyNumberFormat="1" applyFont="1" applyBorder="1" applyAlignment="1"/>
    <xf numFmtId="43" fontId="131" fillId="0" borderId="0" xfId="59" applyFont="1"/>
    <xf numFmtId="0" fontId="131" fillId="0" borderId="3" xfId="380" applyFont="1" applyBorder="1" applyAlignment="1">
      <alignment vertical="center" wrapText="1"/>
    </xf>
    <xf numFmtId="175" fontId="131" fillId="0" borderId="3" xfId="380" applyNumberFormat="1" applyFont="1" applyBorder="1" applyAlignment="1">
      <alignment vertical="center" wrapText="1"/>
    </xf>
    <xf numFmtId="0" fontId="131" fillId="0" borderId="3" xfId="380" applyFont="1" applyBorder="1" applyAlignment="1">
      <alignment horizontal="right" vertical="center" wrapText="1"/>
    </xf>
    <xf numFmtId="175" fontId="131" fillId="0" borderId="3" xfId="381" applyNumberFormat="1" applyFont="1" applyBorder="1" applyAlignment="1">
      <alignment vertical="center" wrapText="1"/>
    </xf>
    <xf numFmtId="0" fontId="131" fillId="0" borderId="0" xfId="380" applyFont="1" applyBorder="1" applyAlignment="1">
      <alignment horizontal="right" vertical="center" wrapText="1"/>
    </xf>
    <xf numFmtId="0" fontId="131" fillId="0" borderId="0" xfId="380" applyFont="1" applyBorder="1" applyAlignment="1">
      <alignment vertical="center" wrapText="1"/>
    </xf>
    <xf numFmtId="0" fontId="131" fillId="0" borderId="0" xfId="380" applyFont="1" applyBorder="1"/>
    <xf numFmtId="0" fontId="131" fillId="0" borderId="0" xfId="380" applyFont="1" applyBorder="1" applyAlignment="1">
      <alignment horizontal="justify" vertical="center" wrapText="1"/>
    </xf>
    <xf numFmtId="0" fontId="131" fillId="0" borderId="0" xfId="380" applyFont="1" applyFill="1"/>
    <xf numFmtId="175" fontId="131" fillId="0" borderId="0" xfId="381" applyNumberFormat="1" applyFont="1" applyFill="1" applyBorder="1" applyAlignment="1">
      <alignment vertical="center" wrapText="1"/>
    </xf>
    <xf numFmtId="175" fontId="133" fillId="0" borderId="0" xfId="380" applyNumberFormat="1" applyFont="1"/>
    <xf numFmtId="0" fontId="131" fillId="0" borderId="0" xfId="380" applyFont="1" applyFill="1" applyBorder="1"/>
    <xf numFmtId="0" fontId="133" fillId="0" borderId="0" xfId="380" applyFont="1" applyFill="1" applyBorder="1"/>
    <xf numFmtId="175" fontId="133" fillId="0" borderId="0" xfId="381" applyNumberFormat="1" applyFont="1" applyFill="1" applyBorder="1" applyAlignment="1">
      <alignment vertical="center" wrapText="1"/>
    </xf>
    <xf numFmtId="175" fontId="131" fillId="0" borderId="0" xfId="59" applyNumberFormat="1" applyFont="1"/>
    <xf numFmtId="175" fontId="44" fillId="0" borderId="0" xfId="59" applyNumberFormat="1" applyFont="1" applyFill="1" applyAlignment="1">
      <alignment horizontal="center"/>
    </xf>
    <xf numFmtId="280" fontId="131" fillId="0" borderId="0" xfId="59" applyNumberFormat="1" applyFont="1" applyBorder="1" applyAlignment="1">
      <alignment horizontal="right" vertical="center" wrapText="1"/>
    </xf>
    <xf numFmtId="175" fontId="131" fillId="0" borderId="0" xfId="380" applyNumberFormat="1" applyFont="1"/>
    <xf numFmtId="0" fontId="134" fillId="0" borderId="0" xfId="380" applyFont="1"/>
    <xf numFmtId="43" fontId="131" fillId="0" borderId="0" xfId="380" applyNumberFormat="1" applyFont="1" applyBorder="1"/>
    <xf numFmtId="0" fontId="135" fillId="0" borderId="0" xfId="187" applyFont="1" applyAlignment="1">
      <alignment horizontal="left" indent="1"/>
    </xf>
    <xf numFmtId="175" fontId="131" fillId="0" borderId="3" xfId="86" applyNumberFormat="1" applyFont="1" applyBorder="1" applyAlignment="1">
      <alignment vertical="center" wrapText="1"/>
    </xf>
    <xf numFmtId="0" fontId="136" fillId="0" borderId="0" xfId="380" applyFont="1"/>
    <xf numFmtId="10" fontId="54" fillId="16" borderId="0" xfId="59" applyNumberFormat="1" applyFont="1" applyFill="1" applyAlignment="1"/>
    <xf numFmtId="1" fontId="54" fillId="16" borderId="0" xfId="59" applyNumberFormat="1" applyFont="1" applyFill="1"/>
    <xf numFmtId="1" fontId="54" fillId="16" borderId="0" xfId="0" applyNumberFormat="1" applyFont="1" applyFill="1"/>
    <xf numFmtId="1" fontId="21" fillId="0" borderId="0" xfId="201" applyNumberFormat="1" applyFont="1" applyAlignment="1"/>
    <xf numFmtId="174" fontId="129" fillId="0" borderId="0" xfId="0" applyFont="1" applyAlignment="1"/>
    <xf numFmtId="0" fontId="129" fillId="0" borderId="0" xfId="212" applyFont="1"/>
    <xf numFmtId="0" fontId="150" fillId="0" borderId="0" xfId="212" applyFont="1" applyAlignment="1">
      <alignment horizontal="left"/>
    </xf>
    <xf numFmtId="10" fontId="54" fillId="16" borderId="0" xfId="59" applyNumberFormat="1" applyFont="1" applyFill="1"/>
    <xf numFmtId="0" fontId="131" fillId="0" borderId="0" xfId="380" applyFont="1" applyFill="1" applyBorder="1" applyAlignment="1">
      <alignment horizontal="right" vertical="center" wrapText="1"/>
    </xf>
    <xf numFmtId="0" fontId="131" fillId="0" borderId="0" xfId="380" applyFont="1" applyFill="1" applyBorder="1" applyAlignment="1">
      <alignment horizontal="center" vertical="center" wrapText="1"/>
    </xf>
    <xf numFmtId="175" fontId="44" fillId="0" borderId="3" xfId="381" applyNumberFormat="1" applyFont="1" applyFill="1" applyBorder="1" applyAlignment="1">
      <alignment vertical="center" wrapText="1"/>
    </xf>
    <xf numFmtId="175" fontId="133" fillId="0" borderId="0" xfId="59" applyNumberFormat="1" applyFont="1"/>
    <xf numFmtId="41" fontId="54" fillId="16" borderId="0" xfId="59" applyNumberFormat="1" applyFont="1" applyFill="1"/>
    <xf numFmtId="10" fontId="78" fillId="0" borderId="0" xfId="59" applyNumberFormat="1" applyFont="1"/>
    <xf numFmtId="10" fontId="78" fillId="0" borderId="1" xfId="59" applyNumberFormat="1" applyFont="1" applyBorder="1"/>
    <xf numFmtId="10" fontId="21" fillId="0" borderId="1" xfId="59" applyNumberFormat="1" applyFont="1" applyBorder="1" applyAlignment="1"/>
    <xf numFmtId="174" fontId="168" fillId="0" borderId="0" xfId="201" applyFont="1" applyFill="1" applyBorder="1" applyAlignment="1"/>
    <xf numFmtId="174" fontId="169" fillId="0" borderId="0" xfId="201" applyFont="1" applyFill="1" applyBorder="1" applyAlignment="1"/>
    <xf numFmtId="174" fontId="100" fillId="0" borderId="0" xfId="201" applyFont="1" applyFill="1" applyBorder="1" applyAlignment="1">
      <alignment horizontal="centerContinuous"/>
    </xf>
    <xf numFmtId="174" fontId="170" fillId="0" borderId="0" xfId="201" applyFont="1" applyFill="1" applyBorder="1" applyAlignment="1">
      <alignment horizontal="centerContinuous"/>
    </xf>
    <xf numFmtId="165" fontId="54" fillId="0" borderId="0" xfId="0" applyNumberFormat="1" applyFont="1" applyAlignment="1"/>
    <xf numFmtId="37" fontId="54" fillId="16" borderId="10" xfId="93" applyNumberFormat="1" applyFont="1" applyFill="1" applyBorder="1"/>
    <xf numFmtId="41" fontId="54" fillId="0" borderId="12" xfId="59" applyNumberFormat="1" applyFont="1" applyBorder="1"/>
    <xf numFmtId="41" fontId="54" fillId="16" borderId="21" xfId="59" applyNumberFormat="1" applyFont="1" applyFill="1" applyBorder="1"/>
    <xf numFmtId="41" fontId="54" fillId="0" borderId="11" xfId="59" applyNumberFormat="1" applyFont="1" applyBorder="1"/>
    <xf numFmtId="41" fontId="54" fillId="0" borderId="11" xfId="59" applyNumberFormat="1" applyFont="1" applyBorder="1" applyAlignment="1">
      <alignment horizontal="center"/>
    </xf>
    <xf numFmtId="41" fontId="54" fillId="16" borderId="20" xfId="59" applyNumberFormat="1" applyFont="1" applyFill="1" applyBorder="1"/>
    <xf numFmtId="41" fontId="54" fillId="0" borderId="0" xfId="59" applyNumberFormat="1" applyFont="1" applyFill="1" applyAlignment="1"/>
    <xf numFmtId="41" fontId="54" fillId="0" borderId="0" xfId="59" applyNumberFormat="1" applyFont="1" applyAlignment="1"/>
    <xf numFmtId="41" fontId="54" fillId="0" borderId="0" xfId="59" applyNumberFormat="1" applyFont="1" applyAlignment="1">
      <alignment horizontal="fill"/>
    </xf>
    <xf numFmtId="41" fontId="54" fillId="0" borderId="0" xfId="59" applyNumberFormat="1" applyFont="1"/>
    <xf numFmtId="41" fontId="54" fillId="16" borderId="12" xfId="59" applyNumberFormat="1" applyFont="1" applyFill="1" applyBorder="1"/>
    <xf numFmtId="41" fontId="54" fillId="16" borderId="11" xfId="59" applyNumberFormat="1" applyFont="1" applyFill="1" applyBorder="1"/>
    <xf numFmtId="174" fontId="54" fillId="14" borderId="0" xfId="209" applyFont="1" applyFill="1"/>
    <xf numFmtId="0" fontId="54" fillId="0" borderId="0" xfId="211" applyNumberFormat="1" applyFont="1" applyFill="1" applyAlignment="1" applyProtection="1">
      <alignment vertical="top" wrapText="1"/>
      <protection locked="0"/>
    </xf>
    <xf numFmtId="0" fontId="54" fillId="17" borderId="0" xfId="0" applyNumberFormat="1" applyFont="1" applyFill="1" applyBorder="1" applyAlignment="1" applyProtection="1">
      <alignment vertical="top" wrapText="1"/>
    </xf>
    <xf numFmtId="0" fontId="54" fillId="0" borderId="0" xfId="206" applyFont="1" applyFill="1" applyAlignment="1">
      <alignment vertical="top" wrapText="1"/>
    </xf>
    <xf numFmtId="0" fontId="54" fillId="0" borderId="0" xfId="0" applyNumberFormat="1" applyFont="1" applyFill="1" applyBorder="1" applyAlignment="1">
      <alignment horizontal="left" vertical="top" wrapText="1"/>
    </xf>
    <xf numFmtId="174" fontId="54" fillId="0" borderId="0" xfId="0" applyFont="1" applyFill="1" applyAlignment="1">
      <alignment horizontal="left" wrapText="1"/>
    </xf>
    <xf numFmtId="0" fontId="54" fillId="0" borderId="0" xfId="211" quotePrefix="1" applyNumberFormat="1" applyFont="1" applyFill="1" applyAlignment="1">
      <alignment vertical="top" wrapText="1"/>
    </xf>
    <xf numFmtId="0" fontId="54" fillId="0" borderId="0" xfId="211" applyNumberFormat="1" applyFont="1" applyFill="1" applyAlignment="1">
      <alignment vertical="top" wrapText="1"/>
    </xf>
    <xf numFmtId="0" fontId="54" fillId="0" borderId="0" xfId="188" quotePrefix="1" applyNumberFormat="1" applyFont="1" applyFill="1" applyAlignment="1">
      <alignment vertical="top" wrapText="1"/>
    </xf>
    <xf numFmtId="0" fontId="54" fillId="0" borderId="0" xfId="188" applyNumberFormat="1" applyFont="1" applyFill="1" applyAlignment="1">
      <alignment vertical="top" wrapText="1"/>
    </xf>
    <xf numFmtId="174" fontId="54" fillId="0" borderId="0" xfId="211" applyFont="1" applyAlignment="1">
      <alignment horizontal="center"/>
    </xf>
    <xf numFmtId="49" fontId="54" fillId="0" borderId="0" xfId="211" applyNumberFormat="1" applyFont="1" applyAlignment="1" applyProtection="1">
      <alignment horizontal="center"/>
      <protection locked="0"/>
    </xf>
    <xf numFmtId="0" fontId="93" fillId="0" borderId="0" xfId="211" applyNumberFormat="1" applyFont="1" applyFill="1" applyAlignment="1" applyProtection="1">
      <alignment vertical="top" wrapText="1"/>
      <protection locked="0"/>
    </xf>
    <xf numFmtId="174" fontId="44" fillId="0" borderId="0" xfId="0" applyFont="1" applyAlignment="1">
      <alignment horizontal="left" vertical="center" wrapText="1"/>
    </xf>
    <xf numFmtId="174" fontId="54" fillId="0" borderId="0" xfId="201" applyFont="1" applyFill="1" applyBorder="1" applyAlignment="1">
      <alignment horizontal="left"/>
    </xf>
    <xf numFmtId="174" fontId="54" fillId="0" borderId="0" xfId="201" applyFont="1" applyFill="1" applyBorder="1" applyAlignment="1">
      <alignment horizontal="left" vertical="top" wrapText="1"/>
    </xf>
    <xf numFmtId="174" fontId="54" fillId="0" borderId="0" xfId="201" applyFont="1" applyFill="1" applyBorder="1" applyAlignment="1">
      <alignment horizontal="left" wrapText="1"/>
    </xf>
    <xf numFmtId="174" fontId="54" fillId="0" borderId="0" xfId="201" applyFont="1" applyAlignment="1">
      <alignment horizontal="left" vertical="top" wrapText="1"/>
    </xf>
    <xf numFmtId="174" fontId="54" fillId="0" borderId="20" xfId="0" applyFont="1" applyBorder="1" applyAlignment="1">
      <alignment horizontal="center"/>
    </xf>
    <xf numFmtId="174" fontId="54" fillId="0" borderId="21" xfId="0" applyFont="1" applyBorder="1" applyAlignment="1">
      <alignment horizontal="center"/>
    </xf>
    <xf numFmtId="174" fontId="54" fillId="0" borderId="17" xfId="0" applyFont="1" applyBorder="1" applyAlignment="1">
      <alignment horizontal="center"/>
    </xf>
    <xf numFmtId="174" fontId="54" fillId="0" borderId="22" xfId="0" applyFont="1" applyBorder="1" applyAlignment="1">
      <alignment horizontal="center"/>
    </xf>
    <xf numFmtId="174" fontId="54" fillId="0" borderId="0" xfId="0" applyFont="1" applyFill="1" applyAlignment="1">
      <alignment horizontal="left" vertical="top" wrapText="1"/>
    </xf>
    <xf numFmtId="0" fontId="54" fillId="0" borderId="0" xfId="188" applyNumberFormat="1" applyFont="1" applyFill="1" applyAlignment="1">
      <alignment horizontal="left" vertical="top" wrapText="1"/>
    </xf>
    <xf numFmtId="174" fontId="61" fillId="0" borderId="0" xfId="0" applyFont="1" applyAlignment="1">
      <alignment horizontal="center"/>
    </xf>
    <xf numFmtId="0" fontId="61" fillId="0" borderId="0" xfId="212" applyFont="1" applyAlignment="1">
      <alignment horizontal="center"/>
    </xf>
    <xf numFmtId="174" fontId="54" fillId="0" borderId="0" xfId="0" applyFont="1" applyFill="1" applyAlignment="1">
      <alignment horizontal="left" vertical="center" wrapText="1"/>
    </xf>
    <xf numFmtId="0" fontId="83" fillId="0" borderId="0" xfId="188" applyNumberFormat="1" applyFont="1" applyFill="1" applyAlignment="1">
      <alignment horizontal="left" vertical="top" wrapText="1"/>
    </xf>
    <xf numFmtId="0" fontId="133" fillId="0" borderId="20" xfId="380" applyFont="1" applyBorder="1" applyAlignment="1">
      <alignment horizontal="center" vertical="center"/>
    </xf>
    <xf numFmtId="0" fontId="133" fillId="0" borderId="3" xfId="380" applyFont="1" applyBorder="1" applyAlignment="1">
      <alignment horizontal="center" vertical="center"/>
    </xf>
    <xf numFmtId="0" fontId="133" fillId="0" borderId="21" xfId="380" applyFont="1" applyBorder="1" applyAlignment="1">
      <alignment horizontal="center" vertical="center"/>
    </xf>
    <xf numFmtId="0" fontId="133" fillId="0" borderId="16" xfId="380" applyFont="1" applyBorder="1" applyAlignment="1">
      <alignment horizontal="center" vertical="center"/>
    </xf>
    <xf numFmtId="0" fontId="133" fillId="0" borderId="7" xfId="380" applyFont="1" applyBorder="1" applyAlignment="1">
      <alignment horizontal="center" vertical="center"/>
    </xf>
    <xf numFmtId="0" fontId="133" fillId="0" borderId="24" xfId="380" applyFont="1" applyBorder="1" applyAlignment="1">
      <alignment horizontal="center" vertical="center"/>
    </xf>
    <xf numFmtId="0" fontId="107" fillId="0" borderId="0" xfId="380" applyFont="1" applyFill="1" applyAlignment="1">
      <alignment horizontal="center"/>
    </xf>
    <xf numFmtId="0" fontId="107" fillId="0" borderId="0" xfId="380" applyFont="1" applyAlignment="1">
      <alignment horizontal="center"/>
    </xf>
    <xf numFmtId="0" fontId="107" fillId="16" borderId="0" xfId="380" applyFont="1" applyFill="1" applyAlignment="1">
      <alignment horizontal="center"/>
    </xf>
    <xf numFmtId="174" fontId="54" fillId="0" borderId="10" xfId="0" applyFont="1" applyFill="1" applyBorder="1" applyAlignment="1">
      <alignment horizontal="center"/>
    </xf>
    <xf numFmtId="174" fontId="54" fillId="0" borderId="0" xfId="0" applyFont="1" applyFill="1" applyBorder="1" applyAlignment="1">
      <alignment horizontal="center"/>
    </xf>
    <xf numFmtId="174" fontId="54" fillId="0" borderId="12" xfId="0" applyFont="1" applyFill="1" applyBorder="1" applyAlignment="1">
      <alignment horizontal="center"/>
    </xf>
    <xf numFmtId="0" fontId="54" fillId="0" borderId="0" xfId="201" applyNumberFormat="1" applyFont="1" applyFill="1" applyBorder="1" applyAlignment="1" applyProtection="1">
      <alignment horizontal="center"/>
      <protection locked="0"/>
    </xf>
    <xf numFmtId="0" fontId="54" fillId="0" borderId="0" xfId="0" applyNumberFormat="1" applyFont="1" applyAlignment="1">
      <alignment horizontal="center"/>
    </xf>
    <xf numFmtId="10" fontId="54" fillId="0" borderId="0" xfId="266" applyNumberFormat="1" applyFont="1" applyFill="1" applyAlignment="1">
      <alignment horizontal="center"/>
    </xf>
  </cellXfs>
  <cellStyles count="612">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389" xr:uid="{00000000-0005-0000-0000-000007000000}"/>
    <cellStyle name="20% - Accent2 2" xfId="390" xr:uid="{00000000-0005-0000-0000-000008000000}"/>
    <cellStyle name="20% - Accent3 2" xfId="391" xr:uid="{00000000-0005-0000-0000-000009000000}"/>
    <cellStyle name="20% - Accent4 2" xfId="392" xr:uid="{00000000-0005-0000-0000-00000A000000}"/>
    <cellStyle name="20% - Accent5 2" xfId="393" xr:uid="{00000000-0005-0000-0000-00000B000000}"/>
    <cellStyle name="20% - Accent6 2" xfId="394" xr:uid="{00000000-0005-0000-0000-00000C000000}"/>
    <cellStyle name="40% - Accent1 2" xfId="395" xr:uid="{00000000-0005-0000-0000-00000D000000}"/>
    <cellStyle name="40% - Accent2 2" xfId="396" xr:uid="{00000000-0005-0000-0000-00000E000000}"/>
    <cellStyle name="40% - Accent3 2" xfId="397" xr:uid="{00000000-0005-0000-0000-00000F000000}"/>
    <cellStyle name="40% - Accent4 2" xfId="398" xr:uid="{00000000-0005-0000-0000-000010000000}"/>
    <cellStyle name="40% - Accent5 2" xfId="399" xr:uid="{00000000-0005-0000-0000-000011000000}"/>
    <cellStyle name="40% - Accent6 2" xfId="400" xr:uid="{00000000-0005-0000-0000-000012000000}"/>
    <cellStyle name="60% - Accent1 2" xfId="401" xr:uid="{00000000-0005-0000-0000-000013000000}"/>
    <cellStyle name="60% - Accent2 2" xfId="402" xr:uid="{00000000-0005-0000-0000-000014000000}"/>
    <cellStyle name="60% - Accent3 2" xfId="403" xr:uid="{00000000-0005-0000-0000-000015000000}"/>
    <cellStyle name="60% - Accent4 2" xfId="404" xr:uid="{00000000-0005-0000-0000-000016000000}"/>
    <cellStyle name="60% - Accent5 2" xfId="405" xr:uid="{00000000-0005-0000-0000-000017000000}"/>
    <cellStyle name="60% - Accent6 2" xfId="406" xr:uid="{00000000-0005-0000-0000-000018000000}"/>
    <cellStyle name="Accent1 - 20%" xfId="536" xr:uid="{9D6D9EA3-B36A-4C32-AE92-00033CFE4A02}"/>
    <cellStyle name="Accent1 - 40%" xfId="537" xr:uid="{25F8C86C-E68C-46E9-9550-65E1447EDF61}"/>
    <cellStyle name="Accent1 - 60%" xfId="538" xr:uid="{BD2C7020-4A8D-422F-ACC9-DA44CD378D45}"/>
    <cellStyle name="Accent1 2" xfId="407" xr:uid="{00000000-0005-0000-0000-000019000000}"/>
    <cellStyle name="Accent1 3" xfId="535" xr:uid="{F5F111A6-F75A-4B55-84BA-4D1C51299EC1}"/>
    <cellStyle name="Accent2 - 20%" xfId="540" xr:uid="{6C036237-AD89-4376-A792-4BD5D0C86E1C}"/>
    <cellStyle name="Accent2 - 40%" xfId="541" xr:uid="{F0D58DB2-9C56-4A62-911E-4C4E59CEF79F}"/>
    <cellStyle name="Accent2 - 60%" xfId="542" xr:uid="{7F3BDBA7-DDD4-409C-B901-257D8A20CD81}"/>
    <cellStyle name="Accent2 2" xfId="408" xr:uid="{00000000-0005-0000-0000-00001A000000}"/>
    <cellStyle name="Accent2 3" xfId="539" xr:uid="{C200257F-ECC0-4BF0-82A5-B1FA5696CA6D}"/>
    <cellStyle name="Accent3 - 20%" xfId="544" xr:uid="{ABAFB0D8-3CBC-4617-A52F-FB982D4FD8E1}"/>
    <cellStyle name="Accent3 - 40%" xfId="545" xr:uid="{405021BC-ABD6-4579-BD80-72E136329E6C}"/>
    <cellStyle name="Accent3 - 60%" xfId="546" xr:uid="{8915BF12-2EE8-42E9-87F8-6ADE113390E6}"/>
    <cellStyle name="Accent3 2" xfId="409" xr:uid="{00000000-0005-0000-0000-00001B000000}"/>
    <cellStyle name="Accent3 3" xfId="543" xr:uid="{011F17DB-9506-4E28-83A8-2070046B981C}"/>
    <cellStyle name="Accent4 - 20%" xfId="548" xr:uid="{44E2B236-2BFB-4333-BBB1-296640B711E4}"/>
    <cellStyle name="Accent4 - 40%" xfId="549" xr:uid="{20F4F063-2D8A-49F8-A040-2F1A2C7DD7BF}"/>
    <cellStyle name="Accent4 - 60%" xfId="550" xr:uid="{DB1A6EF3-AF8B-42D6-BB0B-5315B048E240}"/>
    <cellStyle name="Accent4 2" xfId="410" xr:uid="{00000000-0005-0000-0000-00001C000000}"/>
    <cellStyle name="Accent4 3" xfId="547" xr:uid="{C1D49E9A-EB9C-4F69-8DD9-6AC2D3D907B1}"/>
    <cellStyle name="Accent5 - 20%" xfId="552" xr:uid="{CC271190-E6F0-4142-8A04-7F027A9EA1CA}"/>
    <cellStyle name="Accent5 - 40%" xfId="553" xr:uid="{18AB3A12-C784-4CDB-9679-924DD88B76A4}"/>
    <cellStyle name="Accent5 - 60%" xfId="554" xr:uid="{5F6191DF-04EF-47FB-A88C-C9D40DE14B8F}"/>
    <cellStyle name="Accent5 2" xfId="411" xr:uid="{00000000-0005-0000-0000-00001D000000}"/>
    <cellStyle name="Accent5 3" xfId="551" xr:uid="{57E0E898-516C-47D9-8C7A-C5352522DB1E}"/>
    <cellStyle name="Accent6 - 20%" xfId="556" xr:uid="{EE93E461-5E03-4931-AD4F-3A6503C13494}"/>
    <cellStyle name="Accent6 - 40%" xfId="557" xr:uid="{DC6B0A69-C21C-4BF3-B397-B451DD02948A}"/>
    <cellStyle name="Accent6 - 60%" xfId="558" xr:uid="{08A7DCB7-1644-4ACC-AE0B-48574C8B3B21}"/>
    <cellStyle name="Accent6 2" xfId="412" xr:uid="{00000000-0005-0000-0000-00001E000000}"/>
    <cellStyle name="Accent6 3" xfId="555" xr:uid="{B6BAAC2A-59F6-442B-B55E-08082E80DCFD}"/>
    <cellStyle name="Bad 2" xfId="413" xr:uid="{00000000-0005-0000-0000-00001F000000}"/>
    <cellStyle name="Bad 3" xfId="559" xr:uid="{CBD00EA7-FD68-4A62-B823-7D093A5B604F}"/>
    <cellStyle name="Basic" xfId="8" xr:uid="{00000000-0005-0000-0000-000020000000}"/>
    <cellStyle name="black" xfId="9" xr:uid="{00000000-0005-0000-0000-000021000000}"/>
    <cellStyle name="blu" xfId="10" xr:uid="{00000000-0005-0000-0000-000022000000}"/>
    <cellStyle name="BoldUnderlineNumber" xfId="530" xr:uid="{0A2D1106-1132-4DC5-9020-6C5A5CB6EBE7}"/>
    <cellStyle name="BoldUnderlineNumber 2" xfId="600" xr:uid="{85825661-3E35-4BA7-BD7F-4F1274DD0427}"/>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414" xr:uid="{00000000-0005-0000-0000-000051000000}"/>
    <cellStyle name="Calculation 3" xfId="560" xr:uid="{F54BE333-6B5D-4385-B8F3-7A03464A30D8}"/>
    <cellStyle name="cas" xfId="57" xr:uid="{00000000-0005-0000-0000-000052000000}"/>
    <cellStyle name="Centered Heading" xfId="58" xr:uid="{00000000-0005-0000-0000-000053000000}"/>
    <cellStyle name="Check Cell 2" xfId="415" xr:uid="{00000000-0005-0000-0000-000054000000}"/>
    <cellStyle name="Check Cell 3" xfId="561" xr:uid="{23846DEF-AED9-4E2A-9F67-3F9AFA5F7A03}"/>
    <cellStyle name="ColumnHeader" xfId="522" xr:uid="{C89E7CF2-6EEB-4DAB-8E46-555231348CFE}"/>
    <cellStyle name="ColumnHeader 2" xfId="593" xr:uid="{1E5E2570-0873-4EDD-A1DE-149491B9934E}"/>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2" xfId="68" xr:uid="{00000000-0005-0000-0000-00005E000000}"/>
    <cellStyle name="Comma [1]" xfId="69" xr:uid="{00000000-0005-0000-0000-00005F000000}"/>
    <cellStyle name="Comma [2]" xfId="70" xr:uid="{00000000-0005-0000-0000-000060000000}"/>
    <cellStyle name="Comma [3]" xfId="71" xr:uid="{00000000-0005-0000-0000-000061000000}"/>
    <cellStyle name="Comma 0.0" xfId="72" xr:uid="{00000000-0005-0000-0000-000062000000}"/>
    <cellStyle name="Comma 0.00" xfId="73" xr:uid="{00000000-0005-0000-0000-000063000000}"/>
    <cellStyle name="Comma 0.000" xfId="74" xr:uid="{00000000-0005-0000-0000-000064000000}"/>
    <cellStyle name="Comma 0.0000" xfId="75" xr:uid="{00000000-0005-0000-0000-000065000000}"/>
    <cellStyle name="Comma 10" xfId="76" xr:uid="{00000000-0005-0000-0000-000066000000}"/>
    <cellStyle name="Comma 11" xfId="77" xr:uid="{00000000-0005-0000-0000-000067000000}"/>
    <cellStyle name="Comma 12" xfId="381" xr:uid="{00000000-0005-0000-0000-000068000000}"/>
    <cellStyle name="Comma 12 2" xfId="416" xr:uid="{00000000-0005-0000-0000-000069000000}"/>
    <cellStyle name="Comma 12 3" xfId="517" xr:uid="{AC9B34FD-7FAB-41B5-8090-B04E80C6C5CC}"/>
    <cellStyle name="Comma 12 4" xfId="533" xr:uid="{07C67A71-CC52-4E6E-A146-945968DF2DBE}"/>
    <cellStyle name="Comma 13" xfId="462" xr:uid="{00000000-0005-0000-0000-00006A000000}"/>
    <cellStyle name="Comma 14" xfId="590" xr:uid="{76F4E13B-B178-4A72-B38D-D7D84B278222}"/>
    <cellStyle name="Comma 2" xfId="78" xr:uid="{00000000-0005-0000-0000-00006B000000}"/>
    <cellStyle name="Comma 2 2" xfId="79" xr:uid="{00000000-0005-0000-0000-00006C000000}"/>
    <cellStyle name="Comma 2 2 2" xfId="608" xr:uid="{A4CEF318-285E-4172-8AD3-571509A01D35}"/>
    <cellStyle name="Comma 2 2 2 2" xfId="609" xr:uid="{44D2FF69-F395-4BEF-94E0-79B31163767F}"/>
    <cellStyle name="Comma 2 3" xfId="607" xr:uid="{A85C4F29-C819-4E66-A15A-D869597B51FB}"/>
    <cellStyle name="Comma 3" xfId="80" xr:uid="{00000000-0005-0000-0000-00006D000000}"/>
    <cellStyle name="Comma 3 2" xfId="81" xr:uid="{00000000-0005-0000-0000-00006E000000}"/>
    <cellStyle name="Comma 4" xfId="82" xr:uid="{00000000-0005-0000-0000-00006F000000}"/>
    <cellStyle name="Comma 5" xfId="83" xr:uid="{00000000-0005-0000-0000-000070000000}"/>
    <cellStyle name="Comma 5 2" xfId="464" xr:uid="{00000000-0005-0000-0000-000071000000}"/>
    <cellStyle name="Comma 6" xfId="84" xr:uid="{00000000-0005-0000-0000-000072000000}"/>
    <cellStyle name="Comma 6 2" xfId="385" xr:uid="{00000000-0005-0000-0000-000073000000}"/>
    <cellStyle name="Comma 6 2 2" xfId="417" xr:uid="{00000000-0005-0000-0000-000074000000}"/>
    <cellStyle name="Comma 7" xfId="85" xr:uid="{00000000-0005-0000-0000-000075000000}"/>
    <cellStyle name="Comma 8" xfId="86" xr:uid="{00000000-0005-0000-0000-000076000000}"/>
    <cellStyle name="Comma 8 2" xfId="87" xr:uid="{00000000-0005-0000-0000-000077000000}"/>
    <cellStyle name="Comma 8 2 2" xfId="365" xr:uid="{00000000-0005-0000-0000-000078000000}"/>
    <cellStyle name="Comma 9" xfId="88" xr:uid="{00000000-0005-0000-0000-000079000000}"/>
    <cellStyle name="Comma 9 2" xfId="366" xr:uid="{00000000-0005-0000-0000-00007A000000}"/>
    <cellStyle name="Comma Input" xfId="89" xr:uid="{00000000-0005-0000-0000-00007B000000}"/>
    <cellStyle name="Comma0" xfId="90" xr:uid="{00000000-0005-0000-0000-00007C000000}"/>
    <cellStyle name="Company Name" xfId="91" xr:uid="{00000000-0005-0000-0000-00007D000000}"/>
    <cellStyle name="Config Data" xfId="92" xr:uid="{00000000-0005-0000-0000-00007E000000}"/>
    <cellStyle name="Currency" xfId="93" builtinId="4"/>
    <cellStyle name="Currency [1]" xfId="94" xr:uid="{00000000-0005-0000-0000-000080000000}"/>
    <cellStyle name="Currency [2]" xfId="95" xr:uid="{00000000-0005-0000-0000-000081000000}"/>
    <cellStyle name="Currency [3]" xfId="96" xr:uid="{00000000-0005-0000-0000-000082000000}"/>
    <cellStyle name="Currency 0.0" xfId="97" xr:uid="{00000000-0005-0000-0000-000083000000}"/>
    <cellStyle name="Currency 0.00" xfId="98" xr:uid="{00000000-0005-0000-0000-000084000000}"/>
    <cellStyle name="Currency 0.000" xfId="99" xr:uid="{00000000-0005-0000-0000-000085000000}"/>
    <cellStyle name="Currency 0.0000" xfId="100" xr:uid="{00000000-0005-0000-0000-000086000000}"/>
    <cellStyle name="Currency 2" xfId="101" xr:uid="{00000000-0005-0000-0000-000087000000}"/>
    <cellStyle name="Currency 2 2" xfId="102" xr:uid="{00000000-0005-0000-0000-000088000000}"/>
    <cellStyle name="Currency 3" xfId="103" xr:uid="{00000000-0005-0000-0000-000089000000}"/>
    <cellStyle name="Currency 3 2" xfId="104" xr:uid="{00000000-0005-0000-0000-00008A000000}"/>
    <cellStyle name="Currency 4" xfId="105" xr:uid="{00000000-0005-0000-0000-00008B000000}"/>
    <cellStyle name="Currency Input" xfId="106" xr:uid="{00000000-0005-0000-0000-00008C000000}"/>
    <cellStyle name="Currency0" xfId="107" xr:uid="{00000000-0005-0000-0000-00008D000000}"/>
    <cellStyle name="d" xfId="108" xr:uid="{00000000-0005-0000-0000-00008E000000}"/>
    <cellStyle name="d," xfId="109" xr:uid="{00000000-0005-0000-0000-00008F000000}"/>
    <cellStyle name="d1" xfId="110" xr:uid="{00000000-0005-0000-0000-000090000000}"/>
    <cellStyle name="d1," xfId="111" xr:uid="{00000000-0005-0000-0000-000091000000}"/>
    <cellStyle name="d2" xfId="112" xr:uid="{00000000-0005-0000-0000-000092000000}"/>
    <cellStyle name="d2," xfId="113" xr:uid="{00000000-0005-0000-0000-000093000000}"/>
    <cellStyle name="d3" xfId="114" xr:uid="{00000000-0005-0000-0000-000094000000}"/>
    <cellStyle name="Dash" xfId="115" xr:uid="{00000000-0005-0000-0000-000095000000}"/>
    <cellStyle name="Date" xfId="116" xr:uid="{00000000-0005-0000-0000-000096000000}"/>
    <cellStyle name="Date [Abbreviated]" xfId="117" xr:uid="{00000000-0005-0000-0000-000097000000}"/>
    <cellStyle name="Date [Long Europe]" xfId="118" xr:uid="{00000000-0005-0000-0000-000098000000}"/>
    <cellStyle name="Date [Long U.S.]" xfId="119" xr:uid="{00000000-0005-0000-0000-000099000000}"/>
    <cellStyle name="Date [Short Europe]" xfId="120" xr:uid="{00000000-0005-0000-0000-00009A000000}"/>
    <cellStyle name="Date [Short U.S.]" xfId="121" xr:uid="{00000000-0005-0000-0000-00009B000000}"/>
    <cellStyle name="Date_ITCM 2010 Template" xfId="122" xr:uid="{00000000-0005-0000-0000-00009C000000}"/>
    <cellStyle name="Define$0" xfId="123" xr:uid="{00000000-0005-0000-0000-00009D000000}"/>
    <cellStyle name="Define$1" xfId="124" xr:uid="{00000000-0005-0000-0000-00009E000000}"/>
    <cellStyle name="Define$2" xfId="125" xr:uid="{00000000-0005-0000-0000-00009F000000}"/>
    <cellStyle name="Define0" xfId="126" xr:uid="{00000000-0005-0000-0000-0000A0000000}"/>
    <cellStyle name="Define1" xfId="127" xr:uid="{00000000-0005-0000-0000-0000A1000000}"/>
    <cellStyle name="Define1x" xfId="128" xr:uid="{00000000-0005-0000-0000-0000A2000000}"/>
    <cellStyle name="Define2" xfId="129" xr:uid="{00000000-0005-0000-0000-0000A3000000}"/>
    <cellStyle name="Define2x" xfId="130" xr:uid="{00000000-0005-0000-0000-0000A4000000}"/>
    <cellStyle name="DetailIndented" xfId="523" xr:uid="{B52FB915-5D79-45B4-8230-95C829F56DB4}"/>
    <cellStyle name="DetailIndented 2" xfId="594" xr:uid="{1E951EF0-1742-49E8-9E21-2EDF9BD71D62}"/>
    <cellStyle name="DetailTotalNumber" xfId="525" xr:uid="{19AC7712-FC01-4554-9C2D-76249CA1E460}"/>
    <cellStyle name="DetailTotalNumber 2" xfId="596" xr:uid="{6D0443B7-C66D-42F7-9486-6FC04FCA06BD}"/>
    <cellStyle name="Dollar" xfId="131" xr:uid="{00000000-0005-0000-0000-0000A5000000}"/>
    <cellStyle name="e" xfId="132" xr:uid="{00000000-0005-0000-0000-0000A6000000}"/>
    <cellStyle name="e1" xfId="133" xr:uid="{00000000-0005-0000-0000-0000A7000000}"/>
    <cellStyle name="e2" xfId="134" xr:uid="{00000000-0005-0000-0000-0000A8000000}"/>
    <cellStyle name="Emphasis 1" xfId="562" xr:uid="{46C81815-1CF0-4A6A-B630-D6FEE1EC5A7C}"/>
    <cellStyle name="Emphasis 2" xfId="563" xr:uid="{7DDE3292-5D9F-49D3-92CB-9BC9FDECB04F}"/>
    <cellStyle name="Emphasis 3" xfId="564" xr:uid="{922CDC72-5007-4900-97E9-8F3928E6072C}"/>
    <cellStyle name="Euro" xfId="135" xr:uid="{00000000-0005-0000-0000-0000A9000000}"/>
    <cellStyle name="Explanatory Text 2" xfId="418" xr:uid="{00000000-0005-0000-0000-0000AA000000}"/>
    <cellStyle name="Fixed" xfId="136" xr:uid="{00000000-0005-0000-0000-0000AB000000}"/>
    <cellStyle name="FOOTER - Style1" xfId="137" xr:uid="{00000000-0005-0000-0000-0000AC000000}"/>
    <cellStyle name="g" xfId="138" xr:uid="{00000000-0005-0000-0000-0000AD000000}"/>
    <cellStyle name="general" xfId="139" xr:uid="{00000000-0005-0000-0000-0000AE000000}"/>
    <cellStyle name="General [C]" xfId="140" xr:uid="{00000000-0005-0000-0000-0000AF000000}"/>
    <cellStyle name="General [R]" xfId="141" xr:uid="{00000000-0005-0000-0000-0000B0000000}"/>
    <cellStyle name="Good 2" xfId="419" xr:uid="{00000000-0005-0000-0000-0000B1000000}"/>
    <cellStyle name="Good 3" xfId="565" xr:uid="{EE6A0222-BB54-4F31-9FF0-C2E3348CDA2D}"/>
    <cellStyle name="GrandTotalNumber" xfId="529" xr:uid="{AE53C7BD-2522-448A-B398-B6DEE6D343C7}"/>
    <cellStyle name="GrandTotalNumber 2" xfId="599" xr:uid="{5BD962B6-1084-442C-A83F-88D29FF832BC}"/>
    <cellStyle name="Green" xfId="142" xr:uid="{00000000-0005-0000-0000-0000B2000000}"/>
    <cellStyle name="grey" xfId="143" xr:uid="{00000000-0005-0000-0000-0000B3000000}"/>
    <cellStyle name="Header" xfId="520" xr:uid="{A548A600-CD8F-40B4-ABC6-236FF57F76F3}"/>
    <cellStyle name="Header 2" xfId="591" xr:uid="{E16B3E90-9129-4D9B-8EB9-D0AB213337AC}"/>
    <cellStyle name="Header1" xfId="144" xr:uid="{00000000-0005-0000-0000-0000B4000000}"/>
    <cellStyle name="Header2" xfId="145" xr:uid="{00000000-0005-0000-0000-0000B5000000}"/>
    <cellStyle name="Heading" xfId="146" xr:uid="{00000000-0005-0000-0000-0000B6000000}"/>
    <cellStyle name="Heading 1" xfId="147" builtinId="16" customBuiltin="1"/>
    <cellStyle name="Heading 1 2" xfId="566" xr:uid="{D4A78507-3759-4674-B552-5CCEC45776D1}"/>
    <cellStyle name="Heading 2" xfId="148" builtinId="17" customBuiltin="1"/>
    <cellStyle name="Heading 2 2" xfId="149" xr:uid="{00000000-0005-0000-0000-0000B9000000}"/>
    <cellStyle name="Heading 2 3" xfId="567" xr:uid="{19F621EA-F74F-4B59-ACC8-3D77F274A782}"/>
    <cellStyle name="Heading 3 2" xfId="420" xr:uid="{00000000-0005-0000-0000-0000BA000000}"/>
    <cellStyle name="Heading 3 3" xfId="568" xr:uid="{6222C1F6-65DF-4045-B908-750DFDD91FB6}"/>
    <cellStyle name="Heading 4 2" xfId="421" xr:uid="{00000000-0005-0000-0000-0000BB000000}"/>
    <cellStyle name="Heading 4 3" xfId="569" xr:uid="{08952FB8-C68D-4E7F-9F51-40517349CD1F}"/>
    <cellStyle name="Heading No Underline" xfId="150" xr:uid="{00000000-0005-0000-0000-0000BC000000}"/>
    <cellStyle name="Heading With Underline" xfId="151" xr:uid="{00000000-0005-0000-0000-0000BD000000}"/>
    <cellStyle name="Heading1" xfId="152" xr:uid="{00000000-0005-0000-0000-0000BE000000}"/>
    <cellStyle name="Heading2" xfId="153" xr:uid="{00000000-0005-0000-0000-0000BF000000}"/>
    <cellStyle name="Headline" xfId="154" xr:uid="{00000000-0005-0000-0000-0000C0000000}"/>
    <cellStyle name="Highlight" xfId="155" xr:uid="{00000000-0005-0000-0000-0000C1000000}"/>
    <cellStyle name="Hyperlink 2" xfId="156" xr:uid="{00000000-0005-0000-0000-0000C2000000}"/>
    <cellStyle name="in" xfId="157" xr:uid="{00000000-0005-0000-0000-0000C3000000}"/>
    <cellStyle name="Indented [0]" xfId="158" xr:uid="{00000000-0005-0000-0000-0000C4000000}"/>
    <cellStyle name="Indented [2]" xfId="159" xr:uid="{00000000-0005-0000-0000-0000C5000000}"/>
    <cellStyle name="Indented [4]" xfId="160" xr:uid="{00000000-0005-0000-0000-0000C6000000}"/>
    <cellStyle name="Indented [6]" xfId="161" xr:uid="{00000000-0005-0000-0000-0000C7000000}"/>
    <cellStyle name="Input [yellow]" xfId="162" xr:uid="{00000000-0005-0000-0000-0000C8000000}"/>
    <cellStyle name="Input 2" xfId="423" xr:uid="{00000000-0005-0000-0000-0000C9000000}"/>
    <cellStyle name="Input 3" xfId="422" xr:uid="{00000000-0005-0000-0000-0000CA000000}"/>
    <cellStyle name="Input 4" xfId="570" xr:uid="{C4520373-9B0B-4D22-BD87-EA7353704E36}"/>
    <cellStyle name="Input$0" xfId="163" xr:uid="{00000000-0005-0000-0000-0000CB000000}"/>
    <cellStyle name="Input$1" xfId="164" xr:uid="{00000000-0005-0000-0000-0000CC000000}"/>
    <cellStyle name="Input$2" xfId="165" xr:uid="{00000000-0005-0000-0000-0000CD000000}"/>
    <cellStyle name="Input0" xfId="166" xr:uid="{00000000-0005-0000-0000-0000CE000000}"/>
    <cellStyle name="Input1" xfId="167" xr:uid="{00000000-0005-0000-0000-0000CF000000}"/>
    <cellStyle name="Input1x" xfId="168" xr:uid="{00000000-0005-0000-0000-0000D0000000}"/>
    <cellStyle name="Input2" xfId="169" xr:uid="{00000000-0005-0000-0000-0000D1000000}"/>
    <cellStyle name="Input2x" xfId="170" xr:uid="{00000000-0005-0000-0000-0000D2000000}"/>
    <cellStyle name="lborder" xfId="171" xr:uid="{00000000-0005-0000-0000-0000D3000000}"/>
    <cellStyle name="LeftSubtitle" xfId="172" xr:uid="{00000000-0005-0000-0000-0000D4000000}"/>
    <cellStyle name="Lines" xfId="173" xr:uid="{00000000-0005-0000-0000-0000D5000000}"/>
    <cellStyle name="Linked Cell 2" xfId="424" xr:uid="{00000000-0005-0000-0000-0000D6000000}"/>
    <cellStyle name="Linked Cell 3" xfId="571" xr:uid="{BBD54089-5A6B-4C75-9C90-307052FA43B5}"/>
    <cellStyle name="m" xfId="174" xr:uid="{00000000-0005-0000-0000-0000D7000000}"/>
    <cellStyle name="m1" xfId="175" xr:uid="{00000000-0005-0000-0000-0000D8000000}"/>
    <cellStyle name="m2" xfId="176" xr:uid="{00000000-0005-0000-0000-0000D9000000}"/>
    <cellStyle name="m3" xfId="177" xr:uid="{00000000-0005-0000-0000-0000DA000000}"/>
    <cellStyle name="Multiple" xfId="178" xr:uid="{00000000-0005-0000-0000-0000DB000000}"/>
    <cellStyle name="Negative" xfId="179" xr:uid="{00000000-0005-0000-0000-0000DC000000}"/>
    <cellStyle name="Neutral 2" xfId="425" xr:uid="{00000000-0005-0000-0000-0000DD000000}"/>
    <cellStyle name="Neutral 3" xfId="572" xr:uid="{D76035E6-1AEC-4DDF-B49C-4125A920634C}"/>
    <cellStyle name="no dec" xfId="180" xr:uid="{00000000-0005-0000-0000-0000DE000000}"/>
    <cellStyle name="Normal" xfId="0" builtinId="0"/>
    <cellStyle name="Normal - Style1" xfId="181" xr:uid="{00000000-0005-0000-0000-0000E0000000}"/>
    <cellStyle name="Normal 10" xfId="182" xr:uid="{00000000-0005-0000-0000-0000E1000000}"/>
    <cellStyle name="Normal 10 2" xfId="367" xr:uid="{00000000-0005-0000-0000-0000E2000000}"/>
    <cellStyle name="Normal 10 2 2" xfId="427" xr:uid="{00000000-0005-0000-0000-0000E3000000}"/>
    <cellStyle name="Normal 10 3" xfId="426" xr:uid="{00000000-0005-0000-0000-0000E4000000}"/>
    <cellStyle name="Normal 10 4" xfId="605" xr:uid="{6BB010A5-2E8B-4D92-9052-BF47411EAC0A}"/>
    <cellStyle name="Normal 11" xfId="183" xr:uid="{00000000-0005-0000-0000-0000E5000000}"/>
    <cellStyle name="Normal 12" xfId="380" xr:uid="{00000000-0005-0000-0000-0000E6000000}"/>
    <cellStyle name="Normal 12 2" xfId="428" xr:uid="{00000000-0005-0000-0000-0000E7000000}"/>
    <cellStyle name="Normal 12 3" xfId="516" xr:uid="{33CF149F-80D1-49C6-AE7C-443EBDB87758}"/>
    <cellStyle name="Normal 12 4" xfId="532" xr:uid="{B52595BD-3C18-49F7-BEAF-F27C3508EB9C}"/>
    <cellStyle name="Normal 13" xfId="388" xr:uid="{00000000-0005-0000-0000-0000E8000000}"/>
    <cellStyle name="Normal 13 2" xfId="429" xr:uid="{00000000-0005-0000-0000-0000E9000000}"/>
    <cellStyle name="Normal 13 3" xfId="461" xr:uid="{00000000-0005-0000-0000-0000EA000000}"/>
    <cellStyle name="Normal 13 4" xfId="610" xr:uid="{A255F9D7-AE24-4011-A0C7-A13875D9CD93}"/>
    <cellStyle name="Normal 14" xfId="465" xr:uid="{00000000-0005-0000-0000-0000EB000000}"/>
    <cellStyle name="Normal 15" xfId="467" xr:uid="{00000000-0005-0000-0000-0000EC000000}"/>
    <cellStyle name="Normal 16" xfId="468" xr:uid="{00000000-0005-0000-0000-0000ED000000}"/>
    <cellStyle name="Normal 17" xfId="469" xr:uid="{00000000-0005-0000-0000-0000EE000000}"/>
    <cellStyle name="Normal 18" xfId="470" xr:uid="{00000000-0005-0000-0000-0000EF000000}"/>
    <cellStyle name="Normal 19" xfId="471" xr:uid="{00000000-0005-0000-0000-0000F0000000}"/>
    <cellStyle name="Normal 2" xfId="184" xr:uid="{00000000-0005-0000-0000-0000F1000000}"/>
    <cellStyle name="Normal 2 2" xfId="185" xr:uid="{00000000-0005-0000-0000-0000F2000000}"/>
    <cellStyle name="Normal 2 2 2" xfId="519" xr:uid="{24D36399-9E93-4877-9E7B-142470607AC4}"/>
    <cellStyle name="Normal 2 3" xfId="466" xr:uid="{00000000-0005-0000-0000-0000F3000000}"/>
    <cellStyle name="Normal 2 4" xfId="518" xr:uid="{ABE434AF-1920-4E42-A341-01C71257F66A}"/>
    <cellStyle name="Normal 20" xfId="472" xr:uid="{00000000-0005-0000-0000-0000F4000000}"/>
    <cellStyle name="Normal 21" xfId="473" xr:uid="{00000000-0005-0000-0000-0000F5000000}"/>
    <cellStyle name="Normal 22" xfId="474" xr:uid="{00000000-0005-0000-0000-0000F6000000}"/>
    <cellStyle name="Normal 23" xfId="475" xr:uid="{00000000-0005-0000-0000-0000F7000000}"/>
    <cellStyle name="Normal 24" xfId="515" xr:uid="{17CCCBF2-A1DB-45E4-943C-BFA9A417ADD5}"/>
    <cellStyle name="Normal 25" xfId="534" xr:uid="{EF196711-11B3-4E4E-84C4-A1BB225B4861}"/>
    <cellStyle name="Normal 26" xfId="603" xr:uid="{153DC18E-5030-4AE0-9FCF-AA724F3D45D5}"/>
    <cellStyle name="Normal 27" xfId="611" xr:uid="{41E07D9F-C9E4-42B7-A722-FE527A5C2F7B}"/>
    <cellStyle name="Normal 3" xfId="186" xr:uid="{00000000-0005-0000-0000-0000F8000000}"/>
    <cellStyle name="Normal 3 2" xfId="187" xr:uid="{00000000-0005-0000-0000-0000F9000000}"/>
    <cellStyle name="Normal 3_Attach O, GG, Support -New Method 2-14-11" xfId="188" xr:uid="{00000000-0005-0000-0000-0000FA000000}"/>
    <cellStyle name="Normal 4" xfId="189" xr:uid="{00000000-0005-0000-0000-0000FB000000}"/>
    <cellStyle name="Normal 4 2" xfId="190" xr:uid="{00000000-0005-0000-0000-0000FC000000}"/>
    <cellStyle name="Normal 4_Attach O, GG, Support -New Method 2-14-11" xfId="191" xr:uid="{00000000-0005-0000-0000-0000FD000000}"/>
    <cellStyle name="Normal 5" xfId="192" xr:uid="{00000000-0005-0000-0000-0000FE000000}"/>
    <cellStyle name="Normal 5 2" xfId="387" xr:uid="{00000000-0005-0000-0000-0000FF000000}"/>
    <cellStyle name="Normal 6" xfId="193" xr:uid="{00000000-0005-0000-0000-000000010000}"/>
    <cellStyle name="Normal 6 2" xfId="194" xr:uid="{00000000-0005-0000-0000-000001010000}"/>
    <cellStyle name="Normal 6 2 2" xfId="195" xr:uid="{00000000-0005-0000-0000-000002010000}"/>
    <cellStyle name="Normal 6 2 2 2" xfId="196" xr:uid="{00000000-0005-0000-0000-000003010000}"/>
    <cellStyle name="Normal 6 2 2 2 2" xfId="371" xr:uid="{00000000-0005-0000-0000-000004010000}"/>
    <cellStyle name="Normal 6 2 2 2 2 2" xfId="434" xr:uid="{00000000-0005-0000-0000-000005010000}"/>
    <cellStyle name="Normal 6 2 2 2 3" xfId="433" xr:uid="{00000000-0005-0000-0000-000006010000}"/>
    <cellStyle name="Normal 6 2 2 3" xfId="370" xr:uid="{00000000-0005-0000-0000-000007010000}"/>
    <cellStyle name="Normal 6 2 2 3 2" xfId="435" xr:uid="{00000000-0005-0000-0000-000008010000}"/>
    <cellStyle name="Normal 6 2 2 4" xfId="432" xr:uid="{00000000-0005-0000-0000-000009010000}"/>
    <cellStyle name="Normal 6 2 3" xfId="197" xr:uid="{00000000-0005-0000-0000-00000A010000}"/>
    <cellStyle name="Normal 6 2 3 2" xfId="372" xr:uid="{00000000-0005-0000-0000-00000B010000}"/>
    <cellStyle name="Normal 6 2 3 2 2" xfId="437" xr:uid="{00000000-0005-0000-0000-00000C010000}"/>
    <cellStyle name="Normal 6 2 3 3" xfId="436" xr:uid="{00000000-0005-0000-0000-00000D010000}"/>
    <cellStyle name="Normal 6 2 4" xfId="369" xr:uid="{00000000-0005-0000-0000-00000E010000}"/>
    <cellStyle name="Normal 6 2 4 2" xfId="438" xr:uid="{00000000-0005-0000-0000-00000F010000}"/>
    <cellStyle name="Normal 6 2 5" xfId="386" xr:uid="{00000000-0005-0000-0000-000010010000}"/>
    <cellStyle name="Normal 6 2 6" xfId="431" xr:uid="{00000000-0005-0000-0000-000011010000}"/>
    <cellStyle name="Normal 6 3" xfId="198" xr:uid="{00000000-0005-0000-0000-000012010000}"/>
    <cellStyle name="Normal 6 3 2" xfId="199" xr:uid="{00000000-0005-0000-0000-000013010000}"/>
    <cellStyle name="Normal 6 3 2 2" xfId="374" xr:uid="{00000000-0005-0000-0000-000014010000}"/>
    <cellStyle name="Normal 6 3 2 2 2" xfId="441" xr:uid="{00000000-0005-0000-0000-000015010000}"/>
    <cellStyle name="Normal 6 3 2 3" xfId="440" xr:uid="{00000000-0005-0000-0000-000016010000}"/>
    <cellStyle name="Normal 6 3 3" xfId="373" xr:uid="{00000000-0005-0000-0000-000017010000}"/>
    <cellStyle name="Normal 6 3 3 2" xfId="442" xr:uid="{00000000-0005-0000-0000-000018010000}"/>
    <cellStyle name="Normal 6 3 4" xfId="439" xr:uid="{00000000-0005-0000-0000-000019010000}"/>
    <cellStyle name="Normal 6 4" xfId="200" xr:uid="{00000000-0005-0000-0000-00001A010000}"/>
    <cellStyle name="Normal 6 4 2" xfId="375" xr:uid="{00000000-0005-0000-0000-00001B010000}"/>
    <cellStyle name="Normal 6 4 2 2" xfId="444" xr:uid="{00000000-0005-0000-0000-00001C010000}"/>
    <cellStyle name="Normal 6 4 3" xfId="443" xr:uid="{00000000-0005-0000-0000-00001D010000}"/>
    <cellStyle name="Normal 6 5" xfId="368" xr:uid="{00000000-0005-0000-0000-00001E010000}"/>
    <cellStyle name="Normal 6 5 2" xfId="445" xr:uid="{00000000-0005-0000-0000-00001F010000}"/>
    <cellStyle name="Normal 6 6" xfId="430" xr:uid="{00000000-0005-0000-0000-000020010000}"/>
    <cellStyle name="Normal 7" xfId="201" xr:uid="{00000000-0005-0000-0000-000021010000}"/>
    <cellStyle name="Normal 8" xfId="202" xr:uid="{00000000-0005-0000-0000-000022010000}"/>
    <cellStyle name="Normal 8 2" xfId="203" xr:uid="{00000000-0005-0000-0000-000023010000}"/>
    <cellStyle name="Normal 8 2 2" xfId="377" xr:uid="{00000000-0005-0000-0000-000024010000}"/>
    <cellStyle name="Normal 8 2 2 2" xfId="448" xr:uid="{00000000-0005-0000-0000-000025010000}"/>
    <cellStyle name="Normal 8 2 3" xfId="447" xr:uid="{00000000-0005-0000-0000-000026010000}"/>
    <cellStyle name="Normal 8 3" xfId="376" xr:uid="{00000000-0005-0000-0000-000027010000}"/>
    <cellStyle name="Normal 8 3 2" xfId="449" xr:uid="{00000000-0005-0000-0000-000028010000}"/>
    <cellStyle name="Normal 8 4" xfId="384" xr:uid="{00000000-0005-0000-0000-000029010000}"/>
    <cellStyle name="Normal 8 4 2" xfId="450" xr:uid="{00000000-0005-0000-0000-00002A010000}"/>
    <cellStyle name="Normal 8 5" xfId="446" xr:uid="{00000000-0005-0000-0000-00002B010000}"/>
    <cellStyle name="Normal 9" xfId="204" xr:uid="{00000000-0005-0000-0000-00002C010000}"/>
    <cellStyle name="Normal 9 2" xfId="205" xr:uid="{00000000-0005-0000-0000-00002D010000}"/>
    <cellStyle name="Normal 9 2 2" xfId="379" xr:uid="{00000000-0005-0000-0000-00002E010000}"/>
    <cellStyle name="Normal 9 2 2 2" xfId="453" xr:uid="{00000000-0005-0000-0000-00002F010000}"/>
    <cellStyle name="Normal 9 2 3" xfId="452" xr:uid="{00000000-0005-0000-0000-000030010000}"/>
    <cellStyle name="Normal 9 3" xfId="378" xr:uid="{00000000-0005-0000-0000-000031010000}"/>
    <cellStyle name="Normal 9 3 2" xfId="454" xr:uid="{00000000-0005-0000-0000-000032010000}"/>
    <cellStyle name="Normal 9 4" xfId="451" xr:uid="{00000000-0005-0000-0000-000033010000}"/>
    <cellStyle name="Normal_21 Exh B" xfId="206" xr:uid="{00000000-0005-0000-0000-000034010000}"/>
    <cellStyle name="Normal_ATC Projected 2008 Monthly Plant Balances for Attachment O 2 (2)" xfId="207" xr:uid="{00000000-0005-0000-0000-000035010000}"/>
    <cellStyle name="Normal_Attachment GG Example 8 26 09" xfId="208" xr:uid="{00000000-0005-0000-0000-000036010000}"/>
    <cellStyle name="Normal_Attachment GG Template ER11-28 11-18-10" xfId="209" xr:uid="{00000000-0005-0000-0000-000037010000}"/>
    <cellStyle name="Normal_Attachment O Support - 2004 True-up" xfId="210" xr:uid="{00000000-0005-0000-0000-000038010000}"/>
    <cellStyle name="Normal_Attachment Os for 2002 True-up" xfId="211" xr:uid="{00000000-0005-0000-0000-000039010000}"/>
    <cellStyle name="Normal_interest calc Book1" xfId="383" xr:uid="{00000000-0005-0000-0000-00003A010000}"/>
    <cellStyle name="Normal_Schedule O Info for Mike" xfId="212" xr:uid="{00000000-0005-0000-0000-00003B010000}"/>
    <cellStyle name="Note 2" xfId="455" xr:uid="{00000000-0005-0000-0000-00003C010000}"/>
    <cellStyle name="Note 3" xfId="573" xr:uid="{07F6E96F-F166-4B56-99DE-F04AF1A2B959}"/>
    <cellStyle name="Output 2" xfId="456" xr:uid="{00000000-0005-0000-0000-00003D010000}"/>
    <cellStyle name="Output 3" xfId="574" xr:uid="{19B0E610-3057-4E81-A3F1-8538947A7C89}"/>
    <cellStyle name="Output1_Back" xfId="213" xr:uid="{00000000-0005-0000-0000-00003E010000}"/>
    <cellStyle name="p" xfId="214" xr:uid="{00000000-0005-0000-0000-00003F010000}"/>
    <cellStyle name="p_2010 Attachment O  GG_082709" xfId="215" xr:uid="{00000000-0005-0000-0000-000040010000}"/>
    <cellStyle name="p_2010 Attachment O Template Supporting Work Papers_ITC Midwest" xfId="216" xr:uid="{00000000-0005-0000-0000-000041010000}"/>
    <cellStyle name="p_2010 Attachment O Template Supporting Work Papers_ITCTransmission" xfId="217" xr:uid="{00000000-0005-0000-0000-000042010000}"/>
    <cellStyle name="p_2010 Attachment O Template Supporting Work Papers_METC" xfId="218" xr:uid="{00000000-0005-0000-0000-000043010000}"/>
    <cellStyle name="p_2Mod11" xfId="219" xr:uid="{00000000-0005-0000-0000-000044010000}"/>
    <cellStyle name="p_aavidmod11.xls Chart 1" xfId="220" xr:uid="{00000000-0005-0000-0000-000045010000}"/>
    <cellStyle name="p_aavidmod11.xls Chart 2" xfId="221" xr:uid="{00000000-0005-0000-0000-000046010000}"/>
    <cellStyle name="p_Attachment O &amp; GG" xfId="222" xr:uid="{00000000-0005-0000-0000-000047010000}"/>
    <cellStyle name="p_charts for capm" xfId="223" xr:uid="{00000000-0005-0000-0000-000048010000}"/>
    <cellStyle name="p_DCF" xfId="224" xr:uid="{00000000-0005-0000-0000-000049010000}"/>
    <cellStyle name="p_DCF_2Mod11" xfId="225" xr:uid="{00000000-0005-0000-0000-00004A010000}"/>
    <cellStyle name="p_DCF_aavidmod11.xls Chart 1" xfId="226" xr:uid="{00000000-0005-0000-0000-00004B010000}"/>
    <cellStyle name="p_DCF_aavidmod11.xls Chart 2" xfId="227" xr:uid="{00000000-0005-0000-0000-00004C010000}"/>
    <cellStyle name="p_DCF_charts for capm" xfId="228" xr:uid="{00000000-0005-0000-0000-00004D010000}"/>
    <cellStyle name="p_DCF_DCF5" xfId="229" xr:uid="{00000000-0005-0000-0000-00004E010000}"/>
    <cellStyle name="p_DCF_Template2" xfId="230" xr:uid="{00000000-0005-0000-0000-00004F010000}"/>
    <cellStyle name="p_DCF_Template2_1" xfId="231" xr:uid="{00000000-0005-0000-0000-000050010000}"/>
    <cellStyle name="p_DCF_VERA" xfId="232" xr:uid="{00000000-0005-0000-0000-000051010000}"/>
    <cellStyle name="p_DCF_VERA_1" xfId="233" xr:uid="{00000000-0005-0000-0000-000052010000}"/>
    <cellStyle name="p_DCF_VERA_1_Template2" xfId="234" xr:uid="{00000000-0005-0000-0000-000053010000}"/>
    <cellStyle name="p_DCF_VERA_aavidmod11.xls Chart 2" xfId="235" xr:uid="{00000000-0005-0000-0000-000054010000}"/>
    <cellStyle name="p_DCF_VERA_Model02" xfId="236" xr:uid="{00000000-0005-0000-0000-000055010000}"/>
    <cellStyle name="p_DCF_VERA_Template2" xfId="237" xr:uid="{00000000-0005-0000-0000-000056010000}"/>
    <cellStyle name="p_DCF_VERA_VERA" xfId="238" xr:uid="{00000000-0005-0000-0000-000057010000}"/>
    <cellStyle name="p_DCF_VERA_VERA_1" xfId="239" xr:uid="{00000000-0005-0000-0000-000058010000}"/>
    <cellStyle name="p_DCF_VERA_VERA_2" xfId="240" xr:uid="{00000000-0005-0000-0000-000059010000}"/>
    <cellStyle name="p_DCF_VERA_VERA_Template2" xfId="241" xr:uid="{00000000-0005-0000-0000-00005A010000}"/>
    <cellStyle name="p_DCF5" xfId="242" xr:uid="{00000000-0005-0000-0000-00005B010000}"/>
    <cellStyle name="p_ITC Great Plains Formula 1-12-09a" xfId="243" xr:uid="{00000000-0005-0000-0000-00005C010000}"/>
    <cellStyle name="p_ITCM 2010 Template" xfId="244" xr:uid="{00000000-0005-0000-0000-00005D010000}"/>
    <cellStyle name="p_ITCMW 2009 Rate" xfId="245" xr:uid="{00000000-0005-0000-0000-00005E010000}"/>
    <cellStyle name="p_ITCMW 2010 Rate_083109" xfId="246" xr:uid="{00000000-0005-0000-0000-00005F010000}"/>
    <cellStyle name="p_ITCOP 2010 Rate_083109" xfId="247" xr:uid="{00000000-0005-0000-0000-000060010000}"/>
    <cellStyle name="p_ITCT 2009 Rate" xfId="248" xr:uid="{00000000-0005-0000-0000-000061010000}"/>
    <cellStyle name="p_ITCT New 2010 Attachment O &amp; GG_111209NL" xfId="249" xr:uid="{00000000-0005-0000-0000-000062010000}"/>
    <cellStyle name="p_METC 2010 Rate_083109" xfId="250" xr:uid="{00000000-0005-0000-0000-000063010000}"/>
    <cellStyle name="p_Template2" xfId="251" xr:uid="{00000000-0005-0000-0000-000064010000}"/>
    <cellStyle name="p_Template2_1" xfId="252" xr:uid="{00000000-0005-0000-0000-000065010000}"/>
    <cellStyle name="p_VERA" xfId="253" xr:uid="{00000000-0005-0000-0000-000066010000}"/>
    <cellStyle name="p_VERA_1" xfId="254" xr:uid="{00000000-0005-0000-0000-000067010000}"/>
    <cellStyle name="p_VERA_1_Template2" xfId="255" xr:uid="{00000000-0005-0000-0000-000068010000}"/>
    <cellStyle name="p_VERA_aavidmod11.xls Chart 2" xfId="256" xr:uid="{00000000-0005-0000-0000-000069010000}"/>
    <cellStyle name="p_VERA_Model02" xfId="257" xr:uid="{00000000-0005-0000-0000-00006A010000}"/>
    <cellStyle name="p_VERA_Template2" xfId="258" xr:uid="{00000000-0005-0000-0000-00006B010000}"/>
    <cellStyle name="p_VERA_VERA" xfId="259" xr:uid="{00000000-0005-0000-0000-00006C010000}"/>
    <cellStyle name="p_VERA_VERA_1" xfId="260" xr:uid="{00000000-0005-0000-0000-00006D010000}"/>
    <cellStyle name="p_VERA_VERA_2" xfId="261" xr:uid="{00000000-0005-0000-0000-00006E010000}"/>
    <cellStyle name="p_VERA_VERA_Template2" xfId="262" xr:uid="{00000000-0005-0000-0000-00006F010000}"/>
    <cellStyle name="p1" xfId="263" xr:uid="{00000000-0005-0000-0000-000070010000}"/>
    <cellStyle name="p2" xfId="264" xr:uid="{00000000-0005-0000-0000-000071010000}"/>
    <cellStyle name="p3" xfId="265" xr:uid="{00000000-0005-0000-0000-000072010000}"/>
    <cellStyle name="Percent" xfId="266" builtinId="5"/>
    <cellStyle name="Percent %" xfId="267" xr:uid="{00000000-0005-0000-0000-000074010000}"/>
    <cellStyle name="Percent % Long Underline" xfId="268" xr:uid="{00000000-0005-0000-0000-000075010000}"/>
    <cellStyle name="Percent (0)" xfId="269" xr:uid="{00000000-0005-0000-0000-000076010000}"/>
    <cellStyle name="Percent [0]" xfId="270" xr:uid="{00000000-0005-0000-0000-000077010000}"/>
    <cellStyle name="Percent [1]" xfId="271" xr:uid="{00000000-0005-0000-0000-000078010000}"/>
    <cellStyle name="Percent [2]" xfId="272" xr:uid="{00000000-0005-0000-0000-000079010000}"/>
    <cellStyle name="Percent [3]" xfId="273" xr:uid="{00000000-0005-0000-0000-00007A010000}"/>
    <cellStyle name="Percent 0.0%" xfId="274" xr:uid="{00000000-0005-0000-0000-00007B010000}"/>
    <cellStyle name="Percent 0.0% Long Underline" xfId="275" xr:uid="{00000000-0005-0000-0000-00007C010000}"/>
    <cellStyle name="Percent 0.00%" xfId="276" xr:uid="{00000000-0005-0000-0000-00007D010000}"/>
    <cellStyle name="Percent 0.00% Long Underline" xfId="277" xr:uid="{00000000-0005-0000-0000-00007E010000}"/>
    <cellStyle name="Percent 0.000%" xfId="278" xr:uid="{00000000-0005-0000-0000-00007F010000}"/>
    <cellStyle name="Percent 0.000% Long Underline" xfId="279" xr:uid="{00000000-0005-0000-0000-000080010000}"/>
    <cellStyle name="Percent 0.0000%" xfId="280" xr:uid="{00000000-0005-0000-0000-000081010000}"/>
    <cellStyle name="Percent 0.0000% Long Underline" xfId="281" xr:uid="{00000000-0005-0000-0000-000082010000}"/>
    <cellStyle name="Percent 10" xfId="604" xr:uid="{2ED26FAE-E8B2-4C10-A2FA-1C957DCDF8F8}"/>
    <cellStyle name="Percent 2" xfId="282" xr:uid="{00000000-0005-0000-0000-000083010000}"/>
    <cellStyle name="Percent 2 2" xfId="283" xr:uid="{00000000-0005-0000-0000-000084010000}"/>
    <cellStyle name="Percent 3" xfId="284" xr:uid="{00000000-0005-0000-0000-000085010000}"/>
    <cellStyle name="Percent 3 2" xfId="285" xr:uid="{00000000-0005-0000-0000-000086010000}"/>
    <cellStyle name="Percent 4" xfId="286" xr:uid="{00000000-0005-0000-0000-000087010000}"/>
    <cellStyle name="Percent 5" xfId="287" xr:uid="{00000000-0005-0000-0000-000088010000}"/>
    <cellStyle name="Percent 6" xfId="288" xr:uid="{00000000-0005-0000-0000-000089010000}"/>
    <cellStyle name="Percent 7" xfId="289" xr:uid="{00000000-0005-0000-0000-00008A010000}"/>
    <cellStyle name="Percent 8" xfId="382" xr:uid="{00000000-0005-0000-0000-00008B010000}"/>
    <cellStyle name="Percent 8 2" xfId="457" xr:uid="{00000000-0005-0000-0000-00008C010000}"/>
    <cellStyle name="Percent 9" xfId="463" xr:uid="{00000000-0005-0000-0000-00008D010000}"/>
    <cellStyle name="Percent Input" xfId="290" xr:uid="{00000000-0005-0000-0000-00008E010000}"/>
    <cellStyle name="Percent0" xfId="291" xr:uid="{00000000-0005-0000-0000-00008F010000}"/>
    <cellStyle name="Percent1" xfId="292" xr:uid="{00000000-0005-0000-0000-000090010000}"/>
    <cellStyle name="Percent2" xfId="293" xr:uid="{00000000-0005-0000-0000-000091010000}"/>
    <cellStyle name="PSChar" xfId="294" xr:uid="{00000000-0005-0000-0000-000092010000}"/>
    <cellStyle name="PSDate" xfId="295" xr:uid="{00000000-0005-0000-0000-000093010000}"/>
    <cellStyle name="PSDec" xfId="296" xr:uid="{00000000-0005-0000-0000-000094010000}"/>
    <cellStyle name="PSdesc" xfId="297" xr:uid="{00000000-0005-0000-0000-000095010000}"/>
    <cellStyle name="PSHeading" xfId="298" xr:uid="{00000000-0005-0000-0000-000096010000}"/>
    <cellStyle name="PSInt" xfId="299" xr:uid="{00000000-0005-0000-0000-000097010000}"/>
    <cellStyle name="PSSpacer" xfId="300" xr:uid="{00000000-0005-0000-0000-000098010000}"/>
    <cellStyle name="PStest" xfId="301" xr:uid="{00000000-0005-0000-0000-000099010000}"/>
    <cellStyle name="R00A" xfId="302" xr:uid="{00000000-0005-0000-0000-00009A010000}"/>
    <cellStyle name="R00B" xfId="303" xr:uid="{00000000-0005-0000-0000-00009B010000}"/>
    <cellStyle name="R00L" xfId="304" xr:uid="{00000000-0005-0000-0000-00009C010000}"/>
    <cellStyle name="R01A" xfId="305" xr:uid="{00000000-0005-0000-0000-00009D010000}"/>
    <cellStyle name="R01B" xfId="306" xr:uid="{00000000-0005-0000-0000-00009E010000}"/>
    <cellStyle name="R01H" xfId="307" xr:uid="{00000000-0005-0000-0000-00009F010000}"/>
    <cellStyle name="R01L" xfId="308" xr:uid="{00000000-0005-0000-0000-0000A0010000}"/>
    <cellStyle name="R02A" xfId="309" xr:uid="{00000000-0005-0000-0000-0000A1010000}"/>
    <cellStyle name="R02B" xfId="310" xr:uid="{00000000-0005-0000-0000-0000A2010000}"/>
    <cellStyle name="R02H" xfId="311" xr:uid="{00000000-0005-0000-0000-0000A3010000}"/>
    <cellStyle name="R02L" xfId="312" xr:uid="{00000000-0005-0000-0000-0000A4010000}"/>
    <cellStyle name="R03A" xfId="313" xr:uid="{00000000-0005-0000-0000-0000A5010000}"/>
    <cellStyle name="R03B" xfId="314" xr:uid="{00000000-0005-0000-0000-0000A6010000}"/>
    <cellStyle name="R03H" xfId="315" xr:uid="{00000000-0005-0000-0000-0000A7010000}"/>
    <cellStyle name="R03L" xfId="316" xr:uid="{00000000-0005-0000-0000-0000A8010000}"/>
    <cellStyle name="R04A" xfId="317" xr:uid="{00000000-0005-0000-0000-0000A9010000}"/>
    <cellStyle name="R04B" xfId="318" xr:uid="{00000000-0005-0000-0000-0000AA010000}"/>
    <cellStyle name="R04H" xfId="319" xr:uid="{00000000-0005-0000-0000-0000AB010000}"/>
    <cellStyle name="R04L" xfId="320" xr:uid="{00000000-0005-0000-0000-0000AC010000}"/>
    <cellStyle name="R05A" xfId="321" xr:uid="{00000000-0005-0000-0000-0000AD010000}"/>
    <cellStyle name="R05B" xfId="322" xr:uid="{00000000-0005-0000-0000-0000AE010000}"/>
    <cellStyle name="R05H" xfId="323" xr:uid="{00000000-0005-0000-0000-0000AF010000}"/>
    <cellStyle name="R05L" xfId="324" xr:uid="{00000000-0005-0000-0000-0000B0010000}"/>
    <cellStyle name="R05L 2" xfId="325" xr:uid="{00000000-0005-0000-0000-0000B1010000}"/>
    <cellStyle name="R06A" xfId="326" xr:uid="{00000000-0005-0000-0000-0000B2010000}"/>
    <cellStyle name="R06B" xfId="327" xr:uid="{00000000-0005-0000-0000-0000B3010000}"/>
    <cellStyle name="R06H" xfId="328" xr:uid="{00000000-0005-0000-0000-0000B4010000}"/>
    <cellStyle name="R06L" xfId="329" xr:uid="{00000000-0005-0000-0000-0000B5010000}"/>
    <cellStyle name="R07A" xfId="330" xr:uid="{00000000-0005-0000-0000-0000B6010000}"/>
    <cellStyle name="R07B" xfId="331" xr:uid="{00000000-0005-0000-0000-0000B7010000}"/>
    <cellStyle name="R07H" xfId="332" xr:uid="{00000000-0005-0000-0000-0000B8010000}"/>
    <cellStyle name="R07L" xfId="333" xr:uid="{00000000-0005-0000-0000-0000B9010000}"/>
    <cellStyle name="rborder" xfId="334" xr:uid="{00000000-0005-0000-0000-0000BA010000}"/>
    <cellStyle name="red" xfId="335" xr:uid="{00000000-0005-0000-0000-0000BB010000}"/>
    <cellStyle name="s_HardInc " xfId="336" xr:uid="{00000000-0005-0000-0000-0000BC010000}"/>
    <cellStyle name="s_HardInc _ITC Great Plains Formula 1-12-09a" xfId="337" xr:uid="{00000000-0005-0000-0000-0000BD010000}"/>
    <cellStyle name="SAPBorder" xfId="495" xr:uid="{CAE19918-2CF7-45D4-B703-AA644EE2D6F6}"/>
    <cellStyle name="SAPDataCell" xfId="477" xr:uid="{AC736401-7651-406E-8C1B-88474452EA10}"/>
    <cellStyle name="SAPDataRemoved" xfId="496" xr:uid="{768115E9-FE1B-419A-856B-EB89B23E3814}"/>
    <cellStyle name="SAPDataTotalCell" xfId="478" xr:uid="{EB2AC788-5C1A-4D41-81C8-617CCEBB32E9}"/>
    <cellStyle name="SAPDimensionCell" xfId="476" xr:uid="{561A2B92-82E6-44D3-B37B-03B1EB050BDF}"/>
    <cellStyle name="SAPEditableDataCell" xfId="480" xr:uid="{D1750467-4D19-40B1-9B0B-D1FEC5616A1D}"/>
    <cellStyle name="SAPEditableDataCell 2" xfId="575" xr:uid="{3F75231C-2ACD-441B-BE7A-0DA665BBFA33}"/>
    <cellStyle name="SAPEditableDataTotalCell" xfId="483" xr:uid="{F5AE5A37-B3E7-4B6E-A3F1-A7A570889A6A}"/>
    <cellStyle name="SAPEditableDataTotalCell 2" xfId="576" xr:uid="{E59AB6D3-ED2E-45C0-B39E-0414E4660EA3}"/>
    <cellStyle name="SAPEmphasized" xfId="506" xr:uid="{B1B19658-AF21-401B-A909-601DF0904236}"/>
    <cellStyle name="SAPEmphasizedEditableDataCell" xfId="508" xr:uid="{C1C0ACAD-E143-4A16-A3A7-47091772B1A5}"/>
    <cellStyle name="SAPEmphasizedEditableDataCell 2" xfId="577" xr:uid="{23352233-9BC7-468C-93C2-D44B99D42551}"/>
    <cellStyle name="SAPEmphasizedEditableDataTotalCell" xfId="509" xr:uid="{29574055-275C-43F5-940E-2D473D43AEDB}"/>
    <cellStyle name="SAPEmphasizedEditableDataTotalCell 2" xfId="578" xr:uid="{ED6FA3C5-391B-4E90-947E-D09C16B4818B}"/>
    <cellStyle name="SAPEmphasizedLockedDataCell" xfId="512" xr:uid="{D6B3D457-49B3-438E-8600-E16C797E1756}"/>
    <cellStyle name="SAPEmphasizedLockedDataCell 2" xfId="579" xr:uid="{3B7163E4-9D1C-4412-BE55-A0C958BFC1B1}"/>
    <cellStyle name="SAPEmphasizedLockedDataTotalCell" xfId="513" xr:uid="{7F6232D2-35F2-4DEC-BD02-7CF3D3A473FE}"/>
    <cellStyle name="SAPEmphasizedLockedDataTotalCell 2" xfId="580" xr:uid="{18A56CDD-9498-4C5F-83C3-36CBC005655A}"/>
    <cellStyle name="SAPEmphasizedReadonlyDataCell" xfId="510" xr:uid="{FB31F0B3-1C71-4385-93A3-57E6A1B33478}"/>
    <cellStyle name="SAPEmphasizedReadonlyDataTotalCell" xfId="511" xr:uid="{0D3CB50A-3DE4-47BB-86D4-0794E6E91C25}"/>
    <cellStyle name="SAPEmphasizedTotal" xfId="507" xr:uid="{BD2A00B7-D09D-4E1F-8934-710A17D4373C}"/>
    <cellStyle name="SAPEmphasizedTotal 2" xfId="581" xr:uid="{2D6C8BFF-98B8-4AF1-BF78-2989553A7D0D}"/>
    <cellStyle name="SAPError" xfId="497" xr:uid="{5DE03A07-711B-4BA0-A9C1-90D73C804656}"/>
    <cellStyle name="SAPExceptionLevel1" xfId="486" xr:uid="{D9AECCD7-ABE3-49D7-B585-EF1E52F5E0E0}"/>
    <cellStyle name="SAPExceptionLevel2" xfId="487" xr:uid="{0D1DBD3E-FB5B-42F7-8EED-4A691B940FA5}"/>
    <cellStyle name="SAPExceptionLevel3" xfId="488" xr:uid="{7962F17E-EBF1-4463-95C4-05ADC69B748B}"/>
    <cellStyle name="SAPExceptionLevel3 2" xfId="582" xr:uid="{F8E6B247-37C6-448C-A811-CD798CFFACA7}"/>
    <cellStyle name="SAPExceptionLevel4" xfId="489" xr:uid="{C1A51066-B0CE-4B48-ABE4-BFCD3EB13B0D}"/>
    <cellStyle name="SAPExceptionLevel5" xfId="490" xr:uid="{899F2F93-08CF-4A4B-9AE7-F64F6AEB9254}"/>
    <cellStyle name="SAPExceptionLevel6" xfId="491" xr:uid="{C775E33B-6298-4791-ADBD-293D218D5874}"/>
    <cellStyle name="SAPExceptionLevel6 2" xfId="583" xr:uid="{37F71161-2589-4E0B-A398-5D1DA2A415ED}"/>
    <cellStyle name="SAPExceptionLevel7" xfId="492" xr:uid="{557F1A33-4827-462F-BA2A-ADE53E6F6E2E}"/>
    <cellStyle name="SAPExceptionLevel8" xfId="493" xr:uid="{72061847-11C8-498F-B242-2E3C7BF58092}"/>
    <cellStyle name="SAPExceptionLevel8 2" xfId="584" xr:uid="{B9248EC1-861F-4100-B935-06D15C3B2E73}"/>
    <cellStyle name="SAPExceptionLevel9" xfId="494" xr:uid="{8A9765D6-DF6B-41BD-9F37-F6185D18D8B0}"/>
    <cellStyle name="SAPFormula" xfId="514" xr:uid="{140D72AF-82BF-4A50-97B8-2FAD2AF6C724}"/>
    <cellStyle name="SAPGroupingFillCell" xfId="479" xr:uid="{6C6796BA-8334-4E76-8A69-DB54CB05AF66}"/>
    <cellStyle name="SAPHierarchyCell0" xfId="501" xr:uid="{466FF7D7-157E-42C1-9F91-C4F6D1E13277}"/>
    <cellStyle name="SAPHierarchyCell1" xfId="502" xr:uid="{4481E668-8069-4FFE-8FB2-DE923A3162CA}"/>
    <cellStyle name="SAPHierarchyCell2" xfId="503" xr:uid="{80B581A8-25C5-40F9-BAA0-6D7E6FDCDC97}"/>
    <cellStyle name="SAPHierarchyCell3" xfId="504" xr:uid="{C0BD8740-D321-4162-AED4-FC80E853F085}"/>
    <cellStyle name="SAPHierarchyCell4" xfId="505" xr:uid="{CC3D2D08-B4E3-42FB-B10C-320F840B98F7}"/>
    <cellStyle name="SAPLockedDataCell" xfId="482" xr:uid="{4923A479-6FE0-4153-B04F-A21AF3CF4CB6}"/>
    <cellStyle name="SAPLockedDataCell 2" xfId="585" xr:uid="{C1CF45D4-5B5E-4B5B-8BCA-45258F7B4930}"/>
    <cellStyle name="SAPLockedDataTotalCell" xfId="485" xr:uid="{EDFD1AEC-6AC8-4562-8BE4-E21E6F6C05FB}"/>
    <cellStyle name="SAPLockedDataTotalCell 2" xfId="586" xr:uid="{F5649500-E834-41E2-AF40-4A3AD550F99C}"/>
    <cellStyle name="SAPMemberCell" xfId="499" xr:uid="{52C49EC3-D3F4-471B-B232-FDABB9E24C90}"/>
    <cellStyle name="SAPMemberTotalCell" xfId="500" xr:uid="{5FDCE8D2-9DAB-4A8B-A24B-6407F297E58C}"/>
    <cellStyle name="SAPMessageText" xfId="498" xr:uid="{8C18C42E-08B3-4510-BB89-D1590BC719A7}"/>
    <cellStyle name="SAPReadonlyDataCell" xfId="481" xr:uid="{8F2EA877-D3E1-4946-B3A7-C2FA49F16DA4}"/>
    <cellStyle name="SAPReadonlyDataTotalCell" xfId="484" xr:uid="{5DC5DA48-2D10-456D-8B8D-56B5CE2C80B7}"/>
    <cellStyle name="scenario" xfId="338" xr:uid="{00000000-0005-0000-0000-0000BE010000}"/>
    <cellStyle name="SECTION" xfId="339" xr:uid="{00000000-0005-0000-0000-0000BF010000}"/>
    <cellStyle name="SECTION 2" xfId="458" xr:uid="{00000000-0005-0000-0000-0000C0010000}"/>
    <cellStyle name="Sheet Title" xfId="587" xr:uid="{C02111C7-8328-44A6-9CDB-366E02CFD570}"/>
    <cellStyle name="Sheetmult" xfId="340" xr:uid="{00000000-0005-0000-0000-0000C1010000}"/>
    <cellStyle name="Shtmultx" xfId="341" xr:uid="{00000000-0005-0000-0000-0000C2010000}"/>
    <cellStyle name="Style 1" xfId="342" xr:uid="{00000000-0005-0000-0000-0000C3010000}"/>
    <cellStyle name="STYLE1" xfId="343" xr:uid="{00000000-0005-0000-0000-0000C4010000}"/>
    <cellStyle name="STYLE2" xfId="344" xr:uid="{00000000-0005-0000-0000-0000C5010000}"/>
    <cellStyle name="SubHeader" xfId="521" xr:uid="{E604E80E-A401-4AFF-A259-A73F978DE568}"/>
    <cellStyle name="SubHeader 2" xfId="592" xr:uid="{84C94828-4A37-4E8B-92AB-ACA95B5395D6}"/>
    <cellStyle name="SubTotalNumber" xfId="528" xr:uid="{4C2579D1-7351-4E9D-9A5E-96F6CEB7CF4A}"/>
    <cellStyle name="SubTotalNumber 2" xfId="601" xr:uid="{091D7888-5879-40FA-BF0C-FF33C4E49BD2}"/>
    <cellStyle name="System Defined" xfId="345" xr:uid="{00000000-0005-0000-0000-0000C6010000}"/>
    <cellStyle name="TableHeading" xfId="346" xr:uid="{00000000-0005-0000-0000-0000C7010000}"/>
    <cellStyle name="tb" xfId="347" xr:uid="{00000000-0005-0000-0000-0000C8010000}"/>
    <cellStyle name="TextNumber" xfId="524" xr:uid="{980ED4E0-B968-41F2-A004-6BBBFABFDBEE}"/>
    <cellStyle name="TextNumber 2" xfId="595" xr:uid="{738D3BC6-0334-4918-AEA2-CF749D23A752}"/>
    <cellStyle name="TextRate" xfId="531" xr:uid="{23D0616E-0FF7-4349-ACF0-68257A162381}"/>
    <cellStyle name="Tickmark" xfId="348" xr:uid="{00000000-0005-0000-0000-0000C9010000}"/>
    <cellStyle name="Title 2" xfId="459" xr:uid="{00000000-0005-0000-0000-0000CA010000}"/>
    <cellStyle name="Title1" xfId="349" xr:uid="{00000000-0005-0000-0000-0000CB010000}"/>
    <cellStyle name="top" xfId="350" xr:uid="{00000000-0005-0000-0000-0000CC010000}"/>
    <cellStyle name="Total" xfId="351" builtinId="25" customBuiltin="1"/>
    <cellStyle name="Total 2" xfId="588" xr:uid="{F7B792E7-29FB-4907-92DE-604CF1D356E7}"/>
    <cellStyle name="TotalNumber" xfId="527" xr:uid="{4D69B56A-3B49-478E-965F-FA260FFDDD72}"/>
    <cellStyle name="TotalNumber 2" xfId="598" xr:uid="{F87423C4-4D20-4F25-B3A9-29C2F57E47BC}"/>
    <cellStyle name="TotalNumber 2 2" xfId="606" xr:uid="{B5AEFD14-A500-4603-AFF6-465822781DA2}"/>
    <cellStyle name="TotalText" xfId="526" xr:uid="{0477A0BB-38F9-4ABB-8777-DA4BC9F6E4D1}"/>
    <cellStyle name="TotalText 2" xfId="597" xr:uid="{2EBEB7B9-82C9-4957-A905-7EC87B6B9D15}"/>
    <cellStyle name="UnitHeader" xfId="602" xr:uid="{0B319C8B-812F-4C67-9873-9135582AAFD2}"/>
    <cellStyle name="w" xfId="352" xr:uid="{00000000-0005-0000-0000-0000CE010000}"/>
    <cellStyle name="Warning Text 2" xfId="460" xr:uid="{00000000-0005-0000-0000-0000CF010000}"/>
    <cellStyle name="Warning Text 3" xfId="589" xr:uid="{71AFE618-6BA2-446B-884E-7ADA3E54EB73}"/>
    <cellStyle name="XComma" xfId="353" xr:uid="{00000000-0005-0000-0000-0000D0010000}"/>
    <cellStyle name="XComma 0.0" xfId="354" xr:uid="{00000000-0005-0000-0000-0000D1010000}"/>
    <cellStyle name="XComma 0.00" xfId="355" xr:uid="{00000000-0005-0000-0000-0000D2010000}"/>
    <cellStyle name="XComma 0.000" xfId="356" xr:uid="{00000000-0005-0000-0000-0000D3010000}"/>
    <cellStyle name="XCurrency" xfId="357" xr:uid="{00000000-0005-0000-0000-0000D4010000}"/>
    <cellStyle name="XCurrency 0.0" xfId="358" xr:uid="{00000000-0005-0000-0000-0000D5010000}"/>
    <cellStyle name="XCurrency 0.00" xfId="359" xr:uid="{00000000-0005-0000-0000-0000D6010000}"/>
    <cellStyle name="XCurrency 0.000" xfId="360" xr:uid="{00000000-0005-0000-0000-0000D7010000}"/>
    <cellStyle name="yra" xfId="361" xr:uid="{00000000-0005-0000-0000-0000D8010000}"/>
    <cellStyle name="yrActual" xfId="362" xr:uid="{00000000-0005-0000-0000-0000D9010000}"/>
    <cellStyle name="yre" xfId="363" xr:uid="{00000000-0005-0000-0000-0000DA010000}"/>
    <cellStyle name="yrExpect" xfId="364" xr:uid="{00000000-0005-0000-0000-0000DB010000}"/>
  </cellStyles>
  <dxfs count="0"/>
  <tableStyles count="0" defaultTableStyle="TableStyleMedium2" defaultPivotStyle="PivotStyleLight16"/>
  <colors>
    <mruColors>
      <color rgb="FFFFFF99"/>
      <color rgb="FFFF99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3.bin"/><Relationship Id="rId2" Type="http://schemas.openxmlformats.org/officeDocument/2006/relationships/customProperty" Target="../customProperty2.bin"/><Relationship Id="rId1" Type="http://schemas.openxmlformats.org/officeDocument/2006/relationships/customProperty" Target="../customProperty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customProperty" Target="../customProperty8.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ustomProperty" Target="../customProperty9.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3" Type="http://schemas.openxmlformats.org/officeDocument/2006/relationships/customProperty" Target="../customProperty11.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customProperty" Target="../customProperty12.bin"/></Relationships>
</file>

<file path=xl/worksheets/_rels/sheet9.xml.rels><?xml version="1.0" encoding="UTF-8" standalone="yes"?>
<Relationships xmlns="http://schemas.openxmlformats.org/package/2006/relationships"><Relationship Id="rId3" Type="http://schemas.openxmlformats.org/officeDocument/2006/relationships/customProperty" Target="../customProperty13.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ADF3B-D58C-45DE-AD78-22D81BD87846}">
  <sheetPr codeName="Sheet1"/>
  <dimension ref="A1"/>
  <sheetViews>
    <sheetView workbookViewId="0"/>
  </sheetViews>
  <sheetFormatPr defaultRowHeight="15.5"/>
  <sheetData/>
  <pageMargins left="0.7" right="0.7" top="0.75" bottom="0.75" header="0.3" footer="0.3"/>
  <customProperties>
    <customPr name="_pios_id" r:id="rId1"/>
    <customPr name="CofWorksheetType" r:id="rId2"/>
    <customPr name="serializedData2" r:id="rId3"/>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92D050"/>
    <pageSetUpPr fitToPage="1"/>
  </sheetPr>
  <dimension ref="A1:M68"/>
  <sheetViews>
    <sheetView zoomScale="85" zoomScaleNormal="85" zoomScaleSheetLayoutView="75" workbookViewId="0">
      <selection activeCell="K4" sqref="K4"/>
    </sheetView>
  </sheetViews>
  <sheetFormatPr defaultRowHeight="15.5"/>
  <cols>
    <col min="2" max="2" width="43.765625" customWidth="1"/>
    <col min="3" max="3" width="15.53515625" customWidth="1"/>
    <col min="4" max="4" width="16.23046875" customWidth="1"/>
  </cols>
  <sheetData>
    <row r="1" spans="1:6">
      <c r="A1" s="306"/>
      <c r="C1" s="387" t="s">
        <v>236</v>
      </c>
      <c r="F1" s="599" t="s">
        <v>676</v>
      </c>
    </row>
    <row r="2" spans="1:6">
      <c r="C2" s="386" t="s">
        <v>419</v>
      </c>
    </row>
    <row r="3" spans="1:6">
      <c r="C3" s="671" t="str">
        <f>'Attachment H'!$D$5</f>
        <v>NextEra Energy Transmission MidAtlantic, Inc.</v>
      </c>
    </row>
    <row r="4" spans="1:6">
      <c r="C4" s="380"/>
    </row>
    <row r="5" spans="1:6">
      <c r="A5" s="371"/>
      <c r="B5" s="374" t="s">
        <v>416</v>
      </c>
      <c r="C5" s="373"/>
      <c r="D5" s="372"/>
    </row>
    <row r="6" spans="1:6" s="495" customFormat="1">
      <c r="A6" s="492"/>
      <c r="B6" s="493" t="s">
        <v>241</v>
      </c>
      <c r="C6" s="494"/>
      <c r="D6" s="493" t="s">
        <v>242</v>
      </c>
      <c r="E6" s="493"/>
    </row>
    <row r="7" spans="1:6">
      <c r="A7" s="371"/>
      <c r="B7" s="370"/>
      <c r="C7" s="370"/>
      <c r="D7" s="381"/>
    </row>
    <row r="8" spans="1:6">
      <c r="A8" s="496">
        <v>1</v>
      </c>
      <c r="B8" s="454"/>
      <c r="C8" s="497"/>
      <c r="D8" s="498" t="s">
        <v>777</v>
      </c>
      <c r="E8" s="499"/>
    </row>
    <row r="9" spans="1:6">
      <c r="A9" s="496">
        <v>2</v>
      </c>
      <c r="B9" s="500" t="s">
        <v>2</v>
      </c>
      <c r="C9" s="500"/>
      <c r="D9" s="623">
        <v>0</v>
      </c>
      <c r="E9" s="27"/>
    </row>
    <row r="10" spans="1:6">
      <c r="A10" s="496">
        <v>3</v>
      </c>
      <c r="B10" s="500" t="s">
        <v>778</v>
      </c>
      <c r="C10" s="500"/>
      <c r="D10" s="623">
        <v>0</v>
      </c>
      <c r="E10" s="27"/>
    </row>
    <row r="11" spans="1:6">
      <c r="A11" s="496">
        <v>4</v>
      </c>
      <c r="B11" s="500" t="s">
        <v>575</v>
      </c>
      <c r="C11" s="500"/>
      <c r="D11" s="224">
        <f>IF(D9=0,0,D9/D10)</f>
        <v>0</v>
      </c>
      <c r="E11" s="27"/>
    </row>
    <row r="12" spans="1:6">
      <c r="A12" s="496">
        <v>5</v>
      </c>
      <c r="B12" s="500" t="s">
        <v>774</v>
      </c>
      <c r="C12" s="500"/>
      <c r="D12" s="583">
        <v>0</v>
      </c>
      <c r="E12" s="27"/>
    </row>
    <row r="13" spans="1:6">
      <c r="A13" s="496">
        <v>6</v>
      </c>
      <c r="B13" s="500" t="s">
        <v>574</v>
      </c>
      <c r="C13" s="500" t="s">
        <v>835</v>
      </c>
      <c r="D13" s="545">
        <f>D11*D12</f>
        <v>0</v>
      </c>
      <c r="E13" s="27"/>
    </row>
    <row r="14" spans="1:6">
      <c r="A14" s="496">
        <v>7</v>
      </c>
      <c r="B14" s="500" t="s">
        <v>492</v>
      </c>
      <c r="C14" s="500"/>
      <c r="D14" s="545"/>
      <c r="E14" s="27"/>
    </row>
    <row r="15" spans="1:6">
      <c r="A15" s="454"/>
      <c r="B15" s="454"/>
      <c r="C15" s="15"/>
      <c r="D15" s="560"/>
      <c r="E15" s="15"/>
    </row>
    <row r="16" spans="1:6" ht="26.5">
      <c r="A16" s="295">
        <v>8</v>
      </c>
      <c r="B16" s="501" t="s">
        <v>554</v>
      </c>
      <c r="C16" s="15"/>
      <c r="D16" s="502"/>
      <c r="E16" s="18"/>
    </row>
    <row r="18" spans="1:13">
      <c r="A18" s="396" t="s">
        <v>71</v>
      </c>
      <c r="B18" s="396"/>
      <c r="C18" s="25"/>
      <c r="D18" s="25"/>
      <c r="E18" s="25"/>
      <c r="F18" s="25"/>
      <c r="G18" s="25"/>
      <c r="H18" s="25"/>
      <c r="I18" s="25"/>
      <c r="J18" s="25"/>
      <c r="K18" s="25"/>
      <c r="L18" s="25"/>
      <c r="M18" s="25"/>
    </row>
    <row r="19" spans="1:13" ht="16" thickBot="1">
      <c r="A19" s="397" t="s">
        <v>72</v>
      </c>
      <c r="B19" s="396"/>
      <c r="C19" s="25"/>
      <c r="D19" s="25"/>
      <c r="E19" s="25"/>
      <c r="F19" s="25"/>
      <c r="G19" s="25"/>
      <c r="H19" s="25"/>
      <c r="I19" s="25"/>
      <c r="J19" s="25"/>
      <c r="K19" s="25"/>
      <c r="L19" s="25"/>
      <c r="M19" s="25"/>
    </row>
    <row r="20" spans="1:13">
      <c r="A20" s="398" t="s">
        <v>73</v>
      </c>
      <c r="B20" s="621" t="s">
        <v>830</v>
      </c>
      <c r="C20" s="624"/>
      <c r="D20" s="624"/>
      <c r="E20" s="624"/>
      <c r="F20" s="624"/>
      <c r="G20" s="624"/>
      <c r="H20" s="507"/>
      <c r="I20" s="507"/>
      <c r="J20" s="507"/>
      <c r="K20" s="507"/>
      <c r="L20" s="507"/>
      <c r="M20" s="507"/>
    </row>
    <row r="21" spans="1:13">
      <c r="A21" s="505"/>
      <c r="B21" s="622"/>
      <c r="C21" s="622"/>
      <c r="D21" s="622"/>
      <c r="E21" s="622"/>
      <c r="F21" s="625"/>
      <c r="G21" s="625"/>
    </row>
    <row r="22" spans="1:13">
      <c r="A22" s="625"/>
      <c r="B22" s="625"/>
      <c r="C22" s="625"/>
      <c r="D22" s="625"/>
      <c r="E22" s="625"/>
      <c r="F22" s="625"/>
      <c r="G22" s="625"/>
    </row>
    <row r="68" ht="24" customHeight="1"/>
  </sheetData>
  <phoneticPr fontId="0" type="noConversion"/>
  <pageMargins left="0.7" right="0.7" top="0.75" bottom="0.75" header="0.3" footer="0.3"/>
  <pageSetup scale="73"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92D050"/>
  </sheetPr>
  <dimension ref="A1:F77"/>
  <sheetViews>
    <sheetView zoomScale="85" zoomScaleNormal="85" workbookViewId="0">
      <selection activeCell="K4" sqref="K4"/>
    </sheetView>
  </sheetViews>
  <sheetFormatPr defaultColWidth="8.765625" defaultRowHeight="13"/>
  <cols>
    <col min="1" max="1" width="6" style="293" bestFit="1" customWidth="1"/>
    <col min="2" max="2" width="28.4609375" style="15" bestFit="1" customWidth="1"/>
    <col min="3" max="3" width="56.23046875" style="290" customWidth="1"/>
    <col min="4" max="4" width="20.4609375" style="15" bestFit="1" customWidth="1"/>
    <col min="5" max="16384" width="8.765625" style="15"/>
  </cols>
  <sheetData>
    <row r="1" spans="1:4" ht="15" customHeight="1">
      <c r="D1" s="600" t="s">
        <v>676</v>
      </c>
    </row>
    <row r="2" spans="1:4" ht="15" customHeight="1">
      <c r="A2" s="793" t="s">
        <v>434</v>
      </c>
      <c r="B2" s="793"/>
      <c r="C2" s="793"/>
      <c r="D2" s="793"/>
    </row>
    <row r="3" spans="1:4" s="560" customFormat="1" ht="15" customHeight="1">
      <c r="A3" s="794" t="s">
        <v>361</v>
      </c>
      <c r="B3" s="794"/>
      <c r="C3" s="794"/>
      <c r="D3" s="794"/>
    </row>
    <row r="4" spans="1:4" ht="15" customHeight="1">
      <c r="A4" s="795" t="str">
        <f>'Attachment H'!$D$5</f>
        <v>NextEra Energy Transmission MidAtlantic, Inc.</v>
      </c>
      <c r="B4" s="795"/>
      <c r="C4" s="795"/>
      <c r="D4" s="795"/>
    </row>
    <row r="6" spans="1:4" ht="15.5">
      <c r="A6" s="608" t="s">
        <v>14</v>
      </c>
      <c r="B6" s="609" t="s">
        <v>721</v>
      </c>
      <c r="C6" s="609" t="s">
        <v>722</v>
      </c>
      <c r="D6" s="609" t="s">
        <v>723</v>
      </c>
    </row>
    <row r="7" spans="1:4" ht="15.5">
      <c r="A7" s="608"/>
      <c r="B7" s="611" t="s">
        <v>724</v>
      </c>
      <c r="C7" s="609"/>
      <c r="D7" s="609"/>
    </row>
    <row r="8" spans="1:4" ht="15.5">
      <c r="A8" s="655">
        <v>1</v>
      </c>
      <c r="B8" s="612" t="s">
        <v>725</v>
      </c>
      <c r="C8" s="610" t="s">
        <v>726</v>
      </c>
      <c r="D8" s="613">
        <v>0</v>
      </c>
    </row>
    <row r="9" spans="1:4" ht="15.5">
      <c r="A9" s="655">
        <f>+A8+1</f>
        <v>2</v>
      </c>
      <c r="B9" s="612" t="s">
        <v>727</v>
      </c>
      <c r="C9" s="609" t="s">
        <v>728</v>
      </c>
      <c r="D9" s="613">
        <v>1.33</v>
      </c>
    </row>
    <row r="10" spans="1:4" ht="15.5">
      <c r="A10" s="655">
        <f>+A8+1</f>
        <v>2</v>
      </c>
      <c r="B10" s="612" t="s">
        <v>729</v>
      </c>
      <c r="C10" s="609" t="s">
        <v>730</v>
      </c>
      <c r="D10" s="613">
        <v>3.36</v>
      </c>
    </row>
    <row r="11" spans="1:4" ht="15.5">
      <c r="A11" s="655">
        <f>+A10+1</f>
        <v>3</v>
      </c>
      <c r="B11" s="612" t="s">
        <v>731</v>
      </c>
      <c r="C11" s="609" t="s">
        <v>732</v>
      </c>
      <c r="D11" s="613">
        <v>2.92</v>
      </c>
    </row>
    <row r="12" spans="1:4" ht="15.5">
      <c r="A12" s="655">
        <f>+A11+1</f>
        <v>4</v>
      </c>
      <c r="B12" s="612" t="s">
        <v>733</v>
      </c>
      <c r="C12" s="609" t="s">
        <v>734</v>
      </c>
      <c r="D12" s="613">
        <v>2.02</v>
      </c>
    </row>
    <row r="13" spans="1:4" ht="15.5">
      <c r="A13" s="655">
        <f>+A12+1</f>
        <v>5</v>
      </c>
      <c r="B13" s="612" t="s">
        <v>735</v>
      </c>
      <c r="C13" s="609" t="s">
        <v>736</v>
      </c>
      <c r="D13" s="613">
        <v>2.0499999999999998</v>
      </c>
    </row>
    <row r="14" spans="1:4" ht="15.5">
      <c r="A14" s="655">
        <f t="shared" ref="A14:A36" si="0">+A13+1</f>
        <v>6</v>
      </c>
      <c r="B14" s="612" t="s">
        <v>737</v>
      </c>
      <c r="C14" s="609" t="s">
        <v>738</v>
      </c>
      <c r="D14" s="613">
        <v>3.1</v>
      </c>
    </row>
    <row r="15" spans="1:4" ht="15.5">
      <c r="A15" s="655">
        <f t="shared" si="0"/>
        <v>7</v>
      </c>
      <c r="B15" s="612" t="s">
        <v>739</v>
      </c>
      <c r="C15" s="609" t="s">
        <v>740</v>
      </c>
      <c r="D15" s="613">
        <v>0</v>
      </c>
    </row>
    <row r="16" spans="1:4" ht="15.5">
      <c r="A16" s="655">
        <f t="shared" si="0"/>
        <v>8</v>
      </c>
      <c r="B16" s="612" t="s">
        <v>741</v>
      </c>
      <c r="C16" s="609" t="s">
        <v>742</v>
      </c>
      <c r="D16" s="613">
        <v>0</v>
      </c>
    </row>
    <row r="17" spans="1:4" ht="15.5">
      <c r="A17" s="655">
        <f t="shared" si="0"/>
        <v>9</v>
      </c>
      <c r="B17" s="612" t="s">
        <v>743</v>
      </c>
      <c r="C17" s="609" t="s">
        <v>744</v>
      </c>
      <c r="D17" s="613">
        <v>0</v>
      </c>
    </row>
    <row r="18" spans="1:4" ht="15.5">
      <c r="A18" s="655"/>
      <c r="B18" s="610"/>
      <c r="C18" s="609"/>
      <c r="D18" s="613"/>
    </row>
    <row r="19" spans="1:4" ht="15.5">
      <c r="A19" s="655"/>
      <c r="B19" s="612" t="s">
        <v>745</v>
      </c>
      <c r="C19" s="609"/>
      <c r="D19" s="613"/>
    </row>
    <row r="20" spans="1:4" ht="15.5">
      <c r="A20" s="655">
        <f>+A17+1</f>
        <v>10</v>
      </c>
      <c r="B20" s="612" t="s">
        <v>746</v>
      </c>
      <c r="C20" s="609" t="s">
        <v>747</v>
      </c>
      <c r="D20" s="613">
        <v>0</v>
      </c>
    </row>
    <row r="21" spans="1:4" ht="15.5">
      <c r="A21" s="655">
        <f t="shared" si="0"/>
        <v>11</v>
      </c>
      <c r="B21" s="612" t="s">
        <v>748</v>
      </c>
      <c r="C21" s="609" t="s">
        <v>749</v>
      </c>
      <c r="D21" s="613">
        <v>5.25</v>
      </c>
    </row>
    <row r="22" spans="1:4" ht="15.5">
      <c r="A22" s="655">
        <f t="shared" si="0"/>
        <v>12</v>
      </c>
      <c r="B22" s="614">
        <v>392</v>
      </c>
      <c r="C22" s="610" t="s">
        <v>750</v>
      </c>
      <c r="D22" s="613">
        <v>0</v>
      </c>
    </row>
    <row r="23" spans="1:4" ht="15.5">
      <c r="A23" s="655">
        <f t="shared" si="0"/>
        <v>13</v>
      </c>
      <c r="B23" s="612" t="s">
        <v>751</v>
      </c>
      <c r="C23" s="609" t="s">
        <v>752</v>
      </c>
      <c r="D23" s="613">
        <v>0</v>
      </c>
    </row>
    <row r="24" spans="1:4" ht="15.5">
      <c r="A24" s="655">
        <f t="shared" si="0"/>
        <v>14</v>
      </c>
      <c r="B24" s="612" t="s">
        <v>753</v>
      </c>
      <c r="C24" s="609" t="s">
        <v>754</v>
      </c>
      <c r="D24" s="613">
        <v>0</v>
      </c>
    </row>
    <row r="25" spans="1:4" ht="15.5">
      <c r="A25" s="655">
        <f t="shared" si="0"/>
        <v>15</v>
      </c>
      <c r="B25" s="612" t="s">
        <v>755</v>
      </c>
      <c r="C25" s="609" t="s">
        <v>756</v>
      </c>
      <c r="D25" s="613">
        <v>0</v>
      </c>
    </row>
    <row r="26" spans="1:4" ht="15.5">
      <c r="A26" s="655">
        <f t="shared" si="0"/>
        <v>16</v>
      </c>
      <c r="B26" s="612" t="s">
        <v>757</v>
      </c>
      <c r="C26" s="609" t="s">
        <v>758</v>
      </c>
      <c r="D26" s="613">
        <v>25</v>
      </c>
    </row>
    <row r="27" spans="1:4" ht="15.5">
      <c r="A27" s="655">
        <f t="shared" si="0"/>
        <v>17</v>
      </c>
      <c r="B27" s="612" t="s">
        <v>759</v>
      </c>
      <c r="C27" s="609" t="s">
        <v>760</v>
      </c>
      <c r="D27" s="613">
        <v>2.5</v>
      </c>
    </row>
    <row r="28" spans="1:4" ht="15.5">
      <c r="A28" s="655"/>
      <c r="B28" s="610"/>
      <c r="C28" s="610"/>
      <c r="D28" s="613"/>
    </row>
    <row r="29" spans="1:4" ht="15.5">
      <c r="A29" s="655"/>
      <c r="B29" s="612" t="s">
        <v>761</v>
      </c>
      <c r="C29" s="609"/>
      <c r="D29" s="613"/>
    </row>
    <row r="30" spans="1:4" ht="15.5">
      <c r="A30" s="655">
        <v>18</v>
      </c>
      <c r="B30" s="612" t="s">
        <v>762</v>
      </c>
      <c r="C30" s="609" t="s">
        <v>763</v>
      </c>
      <c r="D30" s="613">
        <v>1.85</v>
      </c>
    </row>
    <row r="31" spans="1:4" ht="15.5">
      <c r="A31" s="655">
        <f>+A30+1</f>
        <v>19</v>
      </c>
      <c r="B31" s="615">
        <v>302</v>
      </c>
      <c r="C31" s="610" t="s">
        <v>764</v>
      </c>
      <c r="D31" s="651">
        <v>1.85</v>
      </c>
    </row>
    <row r="32" spans="1:4" ht="15.5">
      <c r="A32" s="655">
        <f t="shared" si="0"/>
        <v>20</v>
      </c>
      <c r="B32" s="612" t="s">
        <v>765</v>
      </c>
      <c r="C32" s="609" t="s">
        <v>766</v>
      </c>
      <c r="D32" s="613"/>
    </row>
    <row r="33" spans="1:6" ht="15.5">
      <c r="A33" s="655">
        <f t="shared" si="0"/>
        <v>21</v>
      </c>
      <c r="B33" s="612"/>
      <c r="C33" s="609" t="s">
        <v>767</v>
      </c>
      <c r="D33" s="613">
        <f>0.2*100</f>
        <v>20</v>
      </c>
    </row>
    <row r="34" spans="1:6" ht="15.5">
      <c r="A34" s="655">
        <f t="shared" si="0"/>
        <v>22</v>
      </c>
      <c r="B34" s="612"/>
      <c r="C34" s="609" t="s">
        <v>768</v>
      </c>
      <c r="D34" s="613">
        <f>0.142857142857143*100</f>
        <v>14.285714285714299</v>
      </c>
    </row>
    <row r="35" spans="1:6" ht="15.5">
      <c r="A35" s="655">
        <f t="shared" si="0"/>
        <v>23</v>
      </c>
      <c r="B35" s="612"/>
      <c r="C35" s="609" t="s">
        <v>769</v>
      </c>
      <c r="D35" s="613">
        <v>10</v>
      </c>
    </row>
    <row r="36" spans="1:6" ht="15.5">
      <c r="A36" s="655">
        <f t="shared" si="0"/>
        <v>24</v>
      </c>
      <c r="B36" s="610"/>
      <c r="C36" s="617" t="s">
        <v>770</v>
      </c>
      <c r="D36" s="618" t="s">
        <v>771</v>
      </c>
    </row>
    <row r="37" spans="1:6" ht="15.5">
      <c r="C37" s="619"/>
      <c r="D37" s="619"/>
      <c r="E37" s="619"/>
    </row>
    <row r="38" spans="1:6" ht="15.5">
      <c r="A38" s="616"/>
      <c r="B38" s="608"/>
      <c r="C38" s="619"/>
      <c r="D38" s="619"/>
      <c r="E38" s="619"/>
    </row>
    <row r="39" spans="1:6" ht="18">
      <c r="A39" s="15"/>
      <c r="B39" s="656" t="s">
        <v>825</v>
      </c>
      <c r="C39" s="656"/>
      <c r="D39" s="657"/>
      <c r="E39" s="626"/>
      <c r="F39" s="626"/>
    </row>
    <row r="40" spans="1:6" ht="18">
      <c r="A40" s="15"/>
      <c r="B40" s="656" t="s">
        <v>827</v>
      </c>
      <c r="C40" s="656"/>
      <c r="D40" s="657"/>
      <c r="E40" s="626"/>
      <c r="F40" s="626"/>
    </row>
    <row r="41" spans="1:6" ht="18">
      <c r="A41" s="15"/>
      <c r="B41" s="656" t="s">
        <v>828</v>
      </c>
      <c r="C41" s="656"/>
      <c r="D41" s="657"/>
      <c r="E41" s="626"/>
      <c r="F41" s="626"/>
    </row>
    <row r="42" spans="1:6" ht="18">
      <c r="A42" s="15"/>
      <c r="B42" s="656" t="s">
        <v>781</v>
      </c>
      <c r="C42" s="656"/>
      <c r="D42" s="658"/>
      <c r="E42" s="626"/>
      <c r="F42" s="626"/>
    </row>
    <row r="43" spans="1:6" ht="18">
      <c r="A43" s="15"/>
      <c r="B43" s="656" t="s">
        <v>779</v>
      </c>
      <c r="C43" s="656"/>
      <c r="D43" s="658"/>
      <c r="E43" s="626"/>
      <c r="F43" s="626"/>
    </row>
    <row r="44" spans="1:6" ht="18">
      <c r="A44" s="15"/>
      <c r="B44" s="656" t="s">
        <v>780</v>
      </c>
      <c r="C44" s="656"/>
      <c r="D44" s="658"/>
      <c r="E44" s="626"/>
      <c r="F44" s="626"/>
    </row>
    <row r="45" spans="1:6" ht="18">
      <c r="A45" s="15"/>
      <c r="B45" s="659"/>
      <c r="C45" s="660"/>
      <c r="D45" s="661"/>
    </row>
    <row r="46" spans="1:6" ht="18">
      <c r="A46" s="15"/>
      <c r="B46" s="662" t="s">
        <v>826</v>
      </c>
      <c r="C46" s="627"/>
    </row>
    <row r="47" spans="1:6" ht="15.5">
      <c r="A47" s="291"/>
      <c r="B47" s="628"/>
      <c r="C47" s="627"/>
    </row>
    <row r="48" spans="1:6">
      <c r="A48" s="291"/>
      <c r="B48" s="286"/>
      <c r="C48" s="294"/>
    </row>
    <row r="49" spans="1:3">
      <c r="A49" s="291"/>
      <c r="B49" s="286"/>
      <c r="C49" s="294"/>
    </row>
    <row r="50" spans="1:3">
      <c r="A50" s="291"/>
      <c r="B50" s="286"/>
      <c r="C50" s="294"/>
    </row>
    <row r="51" spans="1:3">
      <c r="A51" s="291"/>
      <c r="B51" s="286"/>
      <c r="C51" s="294"/>
    </row>
    <row r="52" spans="1:3">
      <c r="A52" s="291"/>
      <c r="B52" s="286"/>
      <c r="C52" s="294"/>
    </row>
    <row r="53" spans="1:3">
      <c r="A53" s="291"/>
      <c r="B53" s="286"/>
      <c r="C53" s="294"/>
    </row>
    <row r="54" spans="1:3">
      <c r="A54" s="291"/>
      <c r="B54" s="286"/>
    </row>
    <row r="55" spans="1:3">
      <c r="A55" s="292"/>
      <c r="B55" s="286"/>
    </row>
    <row r="56" spans="1:3">
      <c r="A56" s="292"/>
      <c r="B56" s="286"/>
    </row>
    <row r="57" spans="1:3">
      <c r="A57" s="292"/>
    </row>
    <row r="58" spans="1:3">
      <c r="A58" s="292"/>
    </row>
    <row r="59" spans="1:3">
      <c r="A59" s="292"/>
    </row>
    <row r="60" spans="1:3">
      <c r="A60" s="292"/>
    </row>
    <row r="61" spans="1:3">
      <c r="A61" s="292"/>
    </row>
    <row r="62" spans="1:3">
      <c r="A62" s="292"/>
    </row>
    <row r="63" spans="1:3">
      <c r="A63" s="292"/>
    </row>
    <row r="64" spans="1:3">
      <c r="A64" s="292"/>
    </row>
    <row r="65" spans="1:1">
      <c r="A65" s="292"/>
    </row>
    <row r="66" spans="1:1">
      <c r="A66" s="292"/>
    </row>
    <row r="67" spans="1:1" ht="24" customHeight="1">
      <c r="A67" s="292"/>
    </row>
    <row r="68" spans="1:1">
      <c r="A68" s="292"/>
    </row>
    <row r="69" spans="1:1">
      <c r="A69" s="292"/>
    </row>
    <row r="70" spans="1:1">
      <c r="A70" s="292"/>
    </row>
    <row r="71" spans="1:1">
      <c r="A71" s="292"/>
    </row>
    <row r="72" spans="1:1">
      <c r="A72" s="292"/>
    </row>
    <row r="73" spans="1:1">
      <c r="A73" s="292"/>
    </row>
    <row r="74" spans="1:1">
      <c r="A74" s="292"/>
    </row>
    <row r="75" spans="1:1">
      <c r="A75" s="292"/>
    </row>
    <row r="76" spans="1:1">
      <c r="A76" s="292"/>
    </row>
    <row r="77" spans="1:1">
      <c r="A77" s="292"/>
    </row>
  </sheetData>
  <mergeCells count="3">
    <mergeCell ref="A2:D2"/>
    <mergeCell ref="A3:D3"/>
    <mergeCell ref="A4:D4"/>
  </mergeCells>
  <phoneticPr fontId="0" type="noConversion"/>
  <pageMargins left="0.25" right="0.25" top="0.75" bottom="0.75" header="0.3" footer="0.3"/>
  <pageSetup scale="49" orientation="landscape"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92D050"/>
    <pageSetUpPr fitToPage="1"/>
  </sheetPr>
  <dimension ref="A1:T274"/>
  <sheetViews>
    <sheetView tabSelected="1" topLeftCell="B1" zoomScaleNormal="100" zoomScaleSheetLayoutView="70" workbookViewId="0">
      <selection activeCell="K4" sqref="K4"/>
    </sheetView>
  </sheetViews>
  <sheetFormatPr defaultColWidth="8.765625" defaultRowHeight="13"/>
  <cols>
    <col min="1" max="1" width="5.765625" style="15" customWidth="1"/>
    <col min="2" max="2" width="56" style="15" customWidth="1"/>
    <col min="3" max="3" width="47.4609375" style="15" bestFit="1" customWidth="1"/>
    <col min="4" max="4" width="16.23046875" style="15" customWidth="1"/>
    <col min="5" max="5" width="5.765625" style="15" customWidth="1"/>
    <col min="6" max="6" width="7.23046875" style="15" customWidth="1"/>
    <col min="7" max="7" width="16.765625" style="15" customWidth="1"/>
    <col min="8" max="8" width="4.765625" style="15" customWidth="1"/>
    <col min="9" max="9" width="16.23046875" style="15" customWidth="1"/>
    <col min="10" max="10" width="2.765625" style="15" customWidth="1"/>
    <col min="11" max="11" width="11.4609375" style="15" customWidth="1"/>
    <col min="12" max="12" width="14.4609375" style="15" bestFit="1" customWidth="1"/>
    <col min="13" max="13" width="14.765625" style="15" bestFit="1" customWidth="1"/>
    <col min="14" max="16" width="8.765625" style="15"/>
    <col min="17" max="17" width="9.07421875" style="15" bestFit="1" customWidth="1"/>
    <col min="18" max="16384" width="8.765625" style="15"/>
  </cols>
  <sheetData>
    <row r="1" spans="1:11">
      <c r="A1" s="140"/>
      <c r="B1" s="140"/>
      <c r="C1" s="140"/>
      <c r="D1" s="140"/>
      <c r="E1" s="140"/>
      <c r="F1" s="140"/>
      <c r="G1" s="140"/>
      <c r="H1" s="140"/>
      <c r="I1" s="140"/>
      <c r="J1" s="140"/>
      <c r="K1" s="141" t="s">
        <v>124</v>
      </c>
    </row>
    <row r="2" spans="1:11">
      <c r="A2" s="140"/>
      <c r="B2" s="140" t="s">
        <v>447</v>
      </c>
      <c r="C2" s="140"/>
      <c r="D2" s="140"/>
      <c r="E2" s="140"/>
      <c r="F2" s="140"/>
      <c r="G2" s="140"/>
      <c r="H2" s="140"/>
      <c r="I2" s="140"/>
      <c r="J2" s="140"/>
      <c r="K2" s="140"/>
    </row>
    <row r="3" spans="1:11">
      <c r="A3" s="36"/>
      <c r="B3" s="28" t="s">
        <v>7</v>
      </c>
      <c r="C3" s="670" t="s">
        <v>856</v>
      </c>
      <c r="D3" s="142" t="s">
        <v>89</v>
      </c>
      <c r="E3" s="28"/>
      <c r="F3" s="28"/>
      <c r="G3" s="143"/>
      <c r="H3" s="144"/>
      <c r="I3" s="145"/>
      <c r="J3" s="146"/>
      <c r="K3" s="21" t="s">
        <v>860</v>
      </c>
    </row>
    <row r="4" spans="1:11">
      <c r="A4" s="36"/>
      <c r="C4" s="29"/>
      <c r="D4" s="32" t="s">
        <v>118</v>
      </c>
      <c r="E4" s="29"/>
      <c r="F4" s="29"/>
      <c r="G4" s="29"/>
      <c r="H4" s="147"/>
      <c r="I4" s="147"/>
      <c r="J4" s="148"/>
      <c r="K4" s="148"/>
    </row>
    <row r="5" spans="1:11" ht="15">
      <c r="A5" s="36"/>
      <c r="B5" s="149"/>
      <c r="C5" s="148"/>
      <c r="D5" s="633" t="s">
        <v>857</v>
      </c>
      <c r="E5" s="148"/>
      <c r="F5" s="148"/>
      <c r="G5" s="148"/>
      <c r="H5" s="148"/>
      <c r="I5" s="148"/>
      <c r="J5" s="148"/>
      <c r="K5" s="148"/>
    </row>
    <row r="6" spans="1:11" ht="13.5">
      <c r="B6" s="149"/>
      <c r="J6" s="150"/>
      <c r="K6" s="150"/>
    </row>
    <row r="7" spans="1:11">
      <c r="A7" s="142"/>
      <c r="C7" s="148"/>
      <c r="D7" s="151"/>
      <c r="E7" s="148"/>
      <c r="F7" s="148"/>
      <c r="G7" s="148"/>
      <c r="H7" s="148"/>
      <c r="I7" s="148"/>
      <c r="J7" s="148"/>
      <c r="K7" s="148"/>
    </row>
    <row r="8" spans="1:11">
      <c r="A8" s="142"/>
      <c r="B8" s="152" t="s">
        <v>9</v>
      </c>
      <c r="C8" s="152" t="s">
        <v>10</v>
      </c>
      <c r="D8" s="152" t="s">
        <v>11</v>
      </c>
      <c r="E8" s="29" t="s">
        <v>8</v>
      </c>
      <c r="F8" s="29"/>
      <c r="G8" s="151" t="s">
        <v>12</v>
      </c>
      <c r="H8" s="29"/>
      <c r="I8" s="151" t="s">
        <v>13</v>
      </c>
      <c r="J8" s="148"/>
      <c r="K8" s="148"/>
    </row>
    <row r="9" spans="1:11">
      <c r="A9" s="142" t="s">
        <v>14</v>
      </c>
      <c r="B9" s="148"/>
      <c r="C9" s="148"/>
      <c r="D9" s="153"/>
      <c r="E9" s="148"/>
      <c r="F9" s="148"/>
      <c r="G9" s="148"/>
      <c r="H9" s="148"/>
      <c r="I9" s="142" t="s">
        <v>15</v>
      </c>
      <c r="J9" s="148"/>
      <c r="K9" s="148"/>
    </row>
    <row r="10" spans="1:11" ht="13.5" thickBot="1">
      <c r="A10" s="33" t="s">
        <v>16</v>
      </c>
      <c r="B10" s="148"/>
      <c r="C10" s="148"/>
      <c r="D10" s="148"/>
      <c r="E10" s="148"/>
      <c r="F10" s="148"/>
      <c r="G10" s="148"/>
      <c r="H10" s="148"/>
      <c r="I10" s="33" t="s">
        <v>17</v>
      </c>
      <c r="J10" s="148"/>
      <c r="K10" s="148"/>
    </row>
    <row r="11" spans="1:11">
      <c r="A11" s="142">
        <v>1</v>
      </c>
      <c r="B11" s="148" t="s">
        <v>267</v>
      </c>
      <c r="C11" s="148" t="s">
        <v>266</v>
      </c>
      <c r="D11" s="154"/>
      <c r="E11" s="148"/>
      <c r="F11" s="148"/>
      <c r="G11" s="148"/>
      <c r="H11" s="148"/>
      <c r="I11" s="155">
        <f>+I172</f>
        <v>9318157.5812773984</v>
      </c>
      <c r="J11" s="148"/>
      <c r="K11" s="156"/>
    </row>
    <row r="12" spans="1:11">
      <c r="A12" s="142"/>
      <c r="B12" s="148"/>
      <c r="C12" s="148"/>
      <c r="D12" s="148"/>
      <c r="E12" s="148"/>
      <c r="F12" s="148"/>
      <c r="G12" s="148"/>
      <c r="H12" s="148"/>
      <c r="I12" s="154"/>
      <c r="J12" s="148"/>
      <c r="K12" s="148"/>
    </row>
    <row r="13" spans="1:11" ht="13.5" thickBot="1">
      <c r="A13" s="142" t="s">
        <v>8</v>
      </c>
      <c r="B13" s="31" t="s">
        <v>18</v>
      </c>
      <c r="C13" s="37" t="s">
        <v>268</v>
      </c>
      <c r="D13" s="33" t="s">
        <v>19</v>
      </c>
      <c r="E13" s="29"/>
      <c r="F13" s="157" t="s">
        <v>20</v>
      </c>
      <c r="G13" s="157"/>
      <c r="H13" s="148"/>
      <c r="I13" s="154"/>
      <c r="J13" s="148"/>
      <c r="K13" s="148"/>
    </row>
    <row r="14" spans="1:11">
      <c r="A14" s="142">
        <f>+A11+1</f>
        <v>2</v>
      </c>
      <c r="B14" s="31" t="s">
        <v>125</v>
      </c>
      <c r="C14" s="37" t="str">
        <f>"(page 4, line "&amp;A222&amp;")"</f>
        <v>(page 4, line 29)</v>
      </c>
      <c r="D14" s="158">
        <f>I222</f>
        <v>0</v>
      </c>
      <c r="E14" s="29"/>
      <c r="F14" s="29" t="s">
        <v>21</v>
      </c>
      <c r="G14" s="27">
        <f>I191</f>
        <v>1</v>
      </c>
      <c r="H14" s="44"/>
      <c r="I14" s="27">
        <f>+G14*D14</f>
        <v>0</v>
      </c>
      <c r="J14" s="148"/>
      <c r="K14" s="148"/>
    </row>
    <row r="15" spans="1:11">
      <c r="A15" s="142">
        <f>+A14+1</f>
        <v>3</v>
      </c>
      <c r="B15" s="31" t="s">
        <v>126</v>
      </c>
      <c r="C15" s="37" t="str">
        <f>"(page 4, line "&amp;A227&amp;")"</f>
        <v>(page 4, line 33)</v>
      </c>
      <c r="D15" s="747">
        <f>I227</f>
        <v>27141.839999999997</v>
      </c>
      <c r="E15" s="29"/>
      <c r="F15" s="29" t="s">
        <v>21</v>
      </c>
      <c r="G15" s="27">
        <f>+G14</f>
        <v>1</v>
      </c>
      <c r="H15" s="44"/>
      <c r="I15" s="748">
        <f>+G15*D15</f>
        <v>27141.839999999997</v>
      </c>
      <c r="J15" s="148"/>
      <c r="K15" s="148"/>
    </row>
    <row r="16" spans="1:11">
      <c r="A16" s="142">
        <f>+A15+1</f>
        <v>4</v>
      </c>
      <c r="B16" s="31" t="s">
        <v>223</v>
      </c>
      <c r="C16" s="37" t="s">
        <v>803</v>
      </c>
      <c r="D16" s="158">
        <f>+'5-P3 Support'!G67</f>
        <v>0</v>
      </c>
      <c r="E16" s="29"/>
      <c r="F16" s="29" t="s">
        <v>21</v>
      </c>
      <c r="G16" s="27">
        <f>+G15</f>
        <v>1</v>
      </c>
      <c r="H16" s="44"/>
      <c r="I16" s="27">
        <f>+D16*G16</f>
        <v>0</v>
      </c>
      <c r="J16" s="148"/>
      <c r="K16" s="148"/>
    </row>
    <row r="17" spans="1:13">
      <c r="A17" s="142">
        <f>+A16+1</f>
        <v>5</v>
      </c>
      <c r="B17" s="159" t="s">
        <v>366</v>
      </c>
      <c r="C17" s="160" t="s">
        <v>262</v>
      </c>
      <c r="D17" s="213">
        <v>0</v>
      </c>
      <c r="E17" s="29"/>
      <c r="F17" s="29" t="s">
        <v>21</v>
      </c>
      <c r="G17" s="27">
        <f>+G15</f>
        <v>1</v>
      </c>
      <c r="H17" s="44"/>
      <c r="I17" s="27">
        <f>+G17*D17</f>
        <v>0</v>
      </c>
      <c r="J17" s="148"/>
      <c r="K17" s="148"/>
    </row>
    <row r="18" spans="1:13" ht="13.5" thickBot="1">
      <c r="A18" s="142">
        <f>+A17+1</f>
        <v>6</v>
      </c>
      <c r="B18" s="159" t="s">
        <v>127</v>
      </c>
      <c r="C18" s="160"/>
      <c r="D18" s="213">
        <v>0</v>
      </c>
      <c r="E18" s="29"/>
      <c r="F18" s="29" t="s">
        <v>21</v>
      </c>
      <c r="G18" s="27">
        <f>+G17</f>
        <v>1</v>
      </c>
      <c r="H18" s="44"/>
      <c r="I18" s="47">
        <f>+G18*D18</f>
        <v>0</v>
      </c>
      <c r="J18" s="148"/>
      <c r="K18" s="148"/>
    </row>
    <row r="19" spans="1:13">
      <c r="A19" s="142">
        <f>+A18+1</f>
        <v>7</v>
      </c>
      <c r="B19" s="31" t="s">
        <v>287</v>
      </c>
      <c r="C19" s="148" t="s">
        <v>286</v>
      </c>
      <c r="D19" s="749">
        <f>SUM(D14:D18)</f>
        <v>27141.839999999997</v>
      </c>
      <c r="E19" s="29"/>
      <c r="F19" s="29"/>
      <c r="G19" s="45"/>
      <c r="H19" s="44"/>
      <c r="I19" s="27">
        <f>SUM(I14:I18)</f>
        <v>27141.839999999997</v>
      </c>
      <c r="J19" s="148"/>
      <c r="K19" s="148"/>
    </row>
    <row r="20" spans="1:13">
      <c r="A20" s="142"/>
      <c r="B20" s="36"/>
      <c r="C20" s="148"/>
      <c r="D20" s="29" t="s">
        <v>8</v>
      </c>
      <c r="E20" s="148"/>
      <c r="F20" s="148"/>
      <c r="G20" s="162"/>
      <c r="H20" s="148"/>
      <c r="I20" s="36"/>
      <c r="J20" s="148"/>
      <c r="K20" s="148"/>
    </row>
    <row r="21" spans="1:13" ht="13.5" thickBot="1">
      <c r="A21" s="142">
        <f>+A19+1</f>
        <v>8</v>
      </c>
      <c r="B21" s="31" t="s">
        <v>22</v>
      </c>
      <c r="C21" s="148" t="s">
        <v>269</v>
      </c>
      <c r="D21" s="161" t="s">
        <v>8</v>
      </c>
      <c r="E21" s="29"/>
      <c r="F21" s="29"/>
      <c r="G21" s="29"/>
      <c r="H21" s="29"/>
      <c r="I21" s="163">
        <f>I11-I19</f>
        <v>9291015.7412773985</v>
      </c>
      <c r="J21" s="148"/>
      <c r="K21" s="148"/>
      <c r="M21" s="164"/>
    </row>
    <row r="22" spans="1:13" ht="13.5" thickTop="1">
      <c r="A22" s="142"/>
      <c r="B22" s="36"/>
      <c r="C22" s="148"/>
      <c r="D22" s="161"/>
      <c r="E22" s="29"/>
      <c r="F22" s="29"/>
      <c r="G22" s="29"/>
      <c r="H22" s="29"/>
      <c r="I22" s="36"/>
      <c r="J22" s="148"/>
      <c r="K22" s="148"/>
      <c r="M22" s="165"/>
    </row>
    <row r="23" spans="1:13">
      <c r="A23" s="166">
        <f>+A21+1</f>
        <v>9</v>
      </c>
      <c r="B23" s="167" t="s">
        <v>119</v>
      </c>
      <c r="C23" s="491" t="s">
        <v>802</v>
      </c>
      <c r="D23" s="158"/>
      <c r="E23" s="168"/>
      <c r="F23" s="169" t="s">
        <v>93</v>
      </c>
      <c r="G23" s="170">
        <v>1</v>
      </c>
      <c r="H23" s="168"/>
      <c r="I23" s="18">
        <f>+G23*D23</f>
        <v>0</v>
      </c>
      <c r="K23" s="171"/>
    </row>
    <row r="24" spans="1:13">
      <c r="A24" s="166"/>
      <c r="B24" s="167"/>
      <c r="C24" s="168"/>
      <c r="D24" s="172"/>
      <c r="E24" s="172"/>
      <c r="F24" s="172"/>
      <c r="G24" s="172"/>
      <c r="H24" s="172"/>
      <c r="I24" s="173"/>
      <c r="K24" s="171"/>
    </row>
    <row r="25" spans="1:13" ht="13.5" thickBot="1">
      <c r="A25" s="166">
        <f>+A23+1</f>
        <v>10</v>
      </c>
      <c r="B25" s="167" t="s">
        <v>22</v>
      </c>
      <c r="C25" s="168" t="s">
        <v>270</v>
      </c>
      <c r="D25" s="172"/>
      <c r="E25" s="173"/>
      <c r="F25" s="173"/>
      <c r="G25" s="173"/>
      <c r="H25" s="173"/>
      <c r="I25" s="174">
        <f>+I21+I23</f>
        <v>9291015.7412773985</v>
      </c>
      <c r="K25" s="171"/>
    </row>
    <row r="26" spans="1:13" ht="13.5" thickTop="1">
      <c r="A26" s="175"/>
      <c r="B26" s="159"/>
      <c r="C26" s="171"/>
      <c r="D26" s="171"/>
      <c r="E26" s="171"/>
      <c r="F26" s="176"/>
      <c r="G26" s="177"/>
      <c r="H26" s="171"/>
      <c r="I26" s="159"/>
      <c r="J26" s="171"/>
      <c r="K26" s="171"/>
    </row>
    <row r="27" spans="1:13">
      <c r="A27" s="175"/>
      <c r="B27" s="178"/>
      <c r="C27" s="171"/>
      <c r="D27" s="171"/>
      <c r="E27" s="171"/>
      <c r="F27" s="176"/>
      <c r="G27" s="177"/>
      <c r="H27" s="171"/>
      <c r="I27" s="159"/>
      <c r="J27" s="171"/>
      <c r="K27" s="171"/>
    </row>
    <row r="28" spans="1:13">
      <c r="A28" s="175"/>
      <c r="B28" s="159"/>
      <c r="C28" s="171"/>
      <c r="D28" s="171"/>
      <c r="E28" s="171"/>
      <c r="F28" s="171"/>
      <c r="G28" s="177"/>
      <c r="H28" s="171"/>
      <c r="I28" s="159"/>
      <c r="J28" s="171"/>
      <c r="K28" s="171"/>
    </row>
    <row r="29" spans="1:13">
      <c r="A29" s="175"/>
      <c r="B29" s="159"/>
      <c r="C29" s="171"/>
      <c r="D29" s="171"/>
      <c r="E29" s="171"/>
      <c r="F29" s="171"/>
      <c r="G29" s="177"/>
      <c r="H29" s="171"/>
      <c r="I29" s="159"/>
      <c r="J29" s="171"/>
      <c r="K29" s="171"/>
    </row>
    <row r="30" spans="1:13">
      <c r="A30" s="175"/>
      <c r="B30" s="159"/>
      <c r="C30" s="171"/>
      <c r="D30" s="171"/>
      <c r="E30" s="171"/>
      <c r="F30" s="171"/>
      <c r="G30" s="177"/>
      <c r="H30" s="171"/>
      <c r="I30" s="159"/>
      <c r="J30" s="171"/>
      <c r="K30" s="171"/>
    </row>
    <row r="31" spans="1:13">
      <c r="A31" s="175"/>
      <c r="B31" s="179"/>
      <c r="C31" s="171"/>
      <c r="D31" s="171"/>
      <c r="E31" s="171"/>
      <c r="F31" s="171"/>
      <c r="G31" s="171"/>
      <c r="H31" s="171"/>
      <c r="I31" s="159"/>
      <c r="J31" s="171"/>
      <c r="K31" s="171"/>
    </row>
    <row r="32" spans="1:13">
      <c r="A32" s="175"/>
      <c r="B32" s="178"/>
      <c r="C32" s="171"/>
      <c r="D32" s="171"/>
      <c r="E32" s="171"/>
      <c r="F32" s="171"/>
      <c r="G32" s="171"/>
      <c r="H32" s="171"/>
      <c r="I32" s="159"/>
      <c r="J32" s="171"/>
      <c r="K32" s="171"/>
    </row>
    <row r="33" spans="1:11">
      <c r="A33" s="175"/>
      <c r="B33" s="178"/>
      <c r="C33" s="171"/>
      <c r="D33" s="180"/>
      <c r="E33" s="171"/>
      <c r="F33" s="171"/>
      <c r="G33" s="171"/>
      <c r="H33" s="171"/>
      <c r="I33" s="176"/>
      <c r="J33" s="171"/>
      <c r="K33" s="171"/>
    </row>
    <row r="34" spans="1:11">
      <c r="A34" s="175"/>
      <c r="B34" s="178"/>
      <c r="C34" s="171"/>
      <c r="D34" s="180"/>
      <c r="E34" s="171"/>
      <c r="F34" s="171"/>
      <c r="G34" s="171"/>
      <c r="H34" s="171"/>
      <c r="I34" s="176"/>
      <c r="J34" s="171"/>
      <c r="K34" s="171"/>
    </row>
    <row r="35" spans="1:11">
      <c r="A35" s="175"/>
      <c r="B35" s="178"/>
      <c r="C35" s="171"/>
      <c r="D35" s="181"/>
      <c r="E35" s="171"/>
      <c r="F35" s="171"/>
      <c r="G35" s="171"/>
      <c r="H35" s="171"/>
      <c r="I35" s="176"/>
      <c r="J35" s="171"/>
      <c r="K35" s="171"/>
    </row>
    <row r="36" spans="1:11">
      <c r="A36" s="175"/>
      <c r="B36" s="178"/>
      <c r="C36" s="171"/>
      <c r="D36" s="182"/>
      <c r="E36" s="171"/>
      <c r="F36" s="171"/>
      <c r="G36" s="171"/>
      <c r="H36" s="171"/>
      <c r="I36" s="183"/>
      <c r="J36" s="171"/>
      <c r="K36" s="171"/>
    </row>
    <row r="37" spans="1:11">
      <c r="A37" s="175"/>
      <c r="B37" s="178"/>
      <c r="C37" s="184"/>
      <c r="D37" s="180"/>
      <c r="E37" s="171"/>
      <c r="F37" s="171"/>
      <c r="G37" s="171"/>
      <c r="H37" s="171"/>
      <c r="I37" s="185"/>
      <c r="J37" s="171"/>
      <c r="K37" s="171"/>
    </row>
    <row r="38" spans="1:11">
      <c r="A38" s="175"/>
      <c r="B38" s="178"/>
      <c r="C38" s="184"/>
      <c r="D38" s="180"/>
      <c r="E38" s="171"/>
      <c r="F38" s="176"/>
      <c r="G38" s="171"/>
      <c r="H38" s="171"/>
      <c r="I38" s="185"/>
      <c r="J38" s="171"/>
      <c r="K38" s="171"/>
    </row>
    <row r="39" spans="1:11">
      <c r="A39" s="175"/>
      <c r="B39" s="178"/>
      <c r="C39" s="184"/>
      <c r="D39" s="180"/>
      <c r="E39" s="171"/>
      <c r="F39" s="176"/>
      <c r="G39" s="171"/>
      <c r="H39" s="171"/>
      <c r="I39" s="185"/>
      <c r="J39" s="171"/>
      <c r="K39" s="171"/>
    </row>
    <row r="40" spans="1:11">
      <c r="A40" s="175"/>
      <c r="B40" s="178"/>
      <c r="C40" s="171"/>
      <c r="D40" s="171"/>
      <c r="E40" s="171"/>
      <c r="F40" s="176"/>
      <c r="G40" s="171"/>
      <c r="H40" s="171"/>
      <c r="I40" s="176"/>
      <c r="J40" s="171"/>
      <c r="K40" s="171"/>
    </row>
    <row r="41" spans="1:11">
      <c r="A41" s="175"/>
      <c r="B41" s="178"/>
      <c r="C41" s="171"/>
      <c r="D41" s="171"/>
      <c r="E41" s="171"/>
      <c r="F41" s="176"/>
      <c r="G41" s="171"/>
      <c r="H41" s="171"/>
      <c r="I41" s="176"/>
      <c r="J41" s="171"/>
      <c r="K41" s="171"/>
    </row>
    <row r="42" spans="1:11">
      <c r="A42" s="175"/>
      <c r="B42" s="178"/>
      <c r="C42" s="171"/>
      <c r="D42" s="186"/>
      <c r="E42" s="186"/>
      <c r="F42" s="186"/>
      <c r="G42" s="186"/>
      <c r="H42" s="186"/>
      <c r="I42" s="186"/>
      <c r="J42" s="186"/>
      <c r="K42" s="171"/>
    </row>
    <row r="43" spans="1:11">
      <c r="A43" s="175"/>
      <c r="B43" s="178"/>
      <c r="C43" s="171"/>
      <c r="D43" s="186"/>
      <c r="E43" s="186"/>
      <c r="F43" s="186"/>
      <c r="G43" s="186"/>
      <c r="H43" s="186"/>
      <c r="I43" s="186"/>
      <c r="J43" s="186"/>
      <c r="K43" s="171"/>
    </row>
    <row r="44" spans="1:11">
      <c r="A44" s="175"/>
      <c r="B44" s="178"/>
      <c r="C44" s="171"/>
      <c r="D44" s="186"/>
      <c r="E44" s="186"/>
      <c r="F44" s="186"/>
      <c r="G44" s="186"/>
      <c r="H44" s="186"/>
      <c r="I44" s="186"/>
      <c r="J44" s="186"/>
      <c r="K44" s="171"/>
    </row>
    <row r="45" spans="1:11">
      <c r="A45" s="175"/>
      <c r="B45" s="178"/>
      <c r="C45" s="171"/>
      <c r="D45" s="186"/>
      <c r="E45" s="186"/>
      <c r="F45" s="186"/>
      <c r="G45" s="186"/>
      <c r="H45" s="186"/>
      <c r="I45" s="186"/>
      <c r="J45" s="186"/>
      <c r="K45" s="171"/>
    </row>
    <row r="46" spans="1:11">
      <c r="A46" s="142"/>
      <c r="B46" s="31"/>
      <c r="C46" s="148"/>
      <c r="D46" s="187"/>
      <c r="E46" s="188"/>
      <c r="F46" s="188"/>
      <c r="G46" s="188"/>
      <c r="H46" s="188"/>
      <c r="I46" s="188"/>
      <c r="J46" s="188"/>
      <c r="K46" s="148"/>
    </row>
    <row r="47" spans="1:11">
      <c r="A47" s="142"/>
      <c r="B47" s="31"/>
      <c r="C47" s="148"/>
      <c r="D47" s="187"/>
      <c r="E47" s="188"/>
      <c r="F47" s="188"/>
      <c r="G47" s="188"/>
      <c r="H47" s="188"/>
      <c r="I47" s="188"/>
      <c r="J47" s="188"/>
      <c r="K47" s="148"/>
    </row>
    <row r="48" spans="1:11">
      <c r="A48" s="142"/>
      <c r="B48" s="31"/>
      <c r="C48" s="148"/>
      <c r="D48" s="187"/>
      <c r="E48" s="188"/>
      <c r="F48" s="188"/>
      <c r="G48" s="188"/>
      <c r="H48" s="188"/>
      <c r="I48" s="188"/>
      <c r="J48" s="188"/>
      <c r="K48" s="148"/>
    </row>
    <row r="49" spans="1:11">
      <c r="A49" s="142"/>
      <c r="B49" s="31"/>
      <c r="C49" s="148"/>
      <c r="D49" s="187"/>
      <c r="E49" s="188"/>
      <c r="F49" s="188"/>
      <c r="G49" s="188"/>
      <c r="H49" s="188"/>
      <c r="I49" s="188"/>
      <c r="J49" s="188"/>
      <c r="K49" s="148"/>
    </row>
    <row r="50" spans="1:11">
      <c r="A50" s="142"/>
      <c r="B50" s="31"/>
      <c r="C50" s="148"/>
      <c r="D50" s="187"/>
      <c r="E50" s="188"/>
      <c r="F50" s="188"/>
      <c r="G50" s="188"/>
      <c r="H50" s="188"/>
      <c r="I50" s="188"/>
      <c r="J50" s="188"/>
      <c r="K50" s="148"/>
    </row>
    <row r="51" spans="1:11">
      <c r="A51" s="142"/>
      <c r="B51" s="31"/>
      <c r="C51" s="148"/>
      <c r="D51" s="187"/>
      <c r="E51" s="188"/>
      <c r="F51" s="188"/>
      <c r="G51" s="188"/>
      <c r="H51" s="188"/>
      <c r="I51" s="188"/>
      <c r="J51" s="188"/>
      <c r="K51" s="148"/>
    </row>
    <row r="52" spans="1:11">
      <c r="A52" s="36"/>
      <c r="B52" s="31"/>
      <c r="C52" s="148"/>
      <c r="D52" s="148"/>
      <c r="E52" s="148"/>
      <c r="F52" s="148"/>
      <c r="G52" s="148"/>
      <c r="H52" s="148"/>
      <c r="I52" s="189"/>
      <c r="J52" s="148"/>
      <c r="K52" s="190" t="s">
        <v>130</v>
      </c>
    </row>
    <row r="53" spans="1:11">
      <c r="A53" s="36"/>
      <c r="B53" s="148"/>
      <c r="C53" s="148"/>
      <c r="D53" s="148"/>
      <c r="E53" s="148"/>
      <c r="F53" s="148"/>
      <c r="G53" s="148"/>
      <c r="H53" s="148"/>
      <c r="I53" s="148"/>
      <c r="J53" s="148"/>
      <c r="K53" s="148"/>
    </row>
    <row r="54" spans="1:11">
      <c r="A54" s="36"/>
      <c r="B54" s="31" t="s">
        <v>7</v>
      </c>
      <c r="C54" s="31"/>
      <c r="D54" s="152" t="s">
        <v>89</v>
      </c>
      <c r="E54" s="31"/>
      <c r="F54" s="31"/>
      <c r="G54" s="31"/>
      <c r="H54" s="31"/>
      <c r="I54" s="140"/>
      <c r="J54" s="31"/>
      <c r="K54" s="190" t="str">
        <f>K3</f>
        <v>For  the 7 months ended 12/31/2024</v>
      </c>
    </row>
    <row r="55" spans="1:11">
      <c r="A55" s="36"/>
      <c r="B55" s="191"/>
      <c r="C55" s="29"/>
      <c r="D55" s="32" t="s">
        <v>118</v>
      </c>
      <c r="E55" s="29"/>
      <c r="F55" s="29"/>
      <c r="G55" s="29"/>
      <c r="H55" s="29"/>
      <c r="I55" s="29"/>
      <c r="J55" s="29"/>
      <c r="K55" s="29"/>
    </row>
    <row r="56" spans="1:11">
      <c r="A56" s="36"/>
      <c r="B56" s="31"/>
      <c r="C56" s="29"/>
      <c r="D56" s="650" t="str">
        <f>D5</f>
        <v>NextEra Energy Transmission MidAtlantic, Inc.</v>
      </c>
      <c r="E56" s="29"/>
      <c r="F56" s="29"/>
      <c r="G56" s="29" t="s">
        <v>8</v>
      </c>
      <c r="H56" s="29"/>
      <c r="I56" s="29"/>
      <c r="J56" s="29"/>
      <c r="K56" s="29"/>
    </row>
    <row r="57" spans="1:11">
      <c r="A57" s="763"/>
      <c r="B57" s="763"/>
      <c r="C57" s="763"/>
      <c r="D57" s="763"/>
      <c r="E57" s="763"/>
      <c r="F57" s="763"/>
      <c r="G57" s="763"/>
      <c r="H57" s="763"/>
      <c r="I57" s="763"/>
      <c r="J57" s="763"/>
      <c r="K57" s="763"/>
    </row>
    <row r="58" spans="1:11">
      <c r="A58" s="36"/>
      <c r="B58" s="152" t="s">
        <v>9</v>
      </c>
      <c r="C58" s="152" t="s">
        <v>10</v>
      </c>
      <c r="D58" s="152" t="s">
        <v>11</v>
      </c>
      <c r="E58" s="29" t="s">
        <v>8</v>
      </c>
      <c r="F58" s="29"/>
      <c r="G58" s="151" t="s">
        <v>12</v>
      </c>
      <c r="H58" s="29"/>
      <c r="I58" s="151" t="s">
        <v>13</v>
      </c>
      <c r="J58" s="29"/>
      <c r="K58" s="152"/>
    </row>
    <row r="59" spans="1:11">
      <c r="A59" s="36"/>
      <c r="B59" s="31"/>
      <c r="C59" s="192"/>
      <c r="D59" s="29"/>
      <c r="E59" s="29"/>
      <c r="F59" s="29"/>
      <c r="G59" s="142"/>
      <c r="H59" s="29"/>
      <c r="I59" s="193" t="s">
        <v>23</v>
      </c>
      <c r="J59" s="29"/>
      <c r="K59" s="152"/>
    </row>
    <row r="60" spans="1:11">
      <c r="A60" s="142" t="s">
        <v>14</v>
      </c>
      <c r="B60" s="31"/>
      <c r="C60" s="194" t="s">
        <v>250</v>
      </c>
      <c r="D60" s="193" t="s">
        <v>25</v>
      </c>
      <c r="E60" s="195"/>
      <c r="F60" s="193" t="s">
        <v>26</v>
      </c>
      <c r="G60" s="36"/>
      <c r="H60" s="195"/>
      <c r="I60" s="142" t="s">
        <v>27</v>
      </c>
      <c r="J60" s="29"/>
      <c r="K60" s="152"/>
    </row>
    <row r="61" spans="1:11" ht="13.5" thickBot="1">
      <c r="A61" s="33" t="s">
        <v>16</v>
      </c>
      <c r="B61" s="196" t="s">
        <v>476</v>
      </c>
      <c r="C61" s="29"/>
      <c r="D61" s="29"/>
      <c r="E61" s="29"/>
      <c r="F61" s="29"/>
      <c r="G61" s="29"/>
      <c r="H61" s="29"/>
      <c r="I61" s="29"/>
      <c r="J61" s="29"/>
      <c r="K61" s="29"/>
    </row>
    <row r="62" spans="1:11">
      <c r="A62" s="142"/>
      <c r="B62" s="31" t="s">
        <v>569</v>
      </c>
      <c r="C62" s="29"/>
      <c r="D62" s="29"/>
      <c r="E62" s="29"/>
      <c r="F62" s="29"/>
      <c r="G62" s="29"/>
      <c r="H62" s="29"/>
      <c r="I62" s="29"/>
      <c r="J62" s="29"/>
      <c r="K62" s="29"/>
    </row>
    <row r="63" spans="1:11">
      <c r="A63" s="142">
        <v>1</v>
      </c>
      <c r="B63" s="31" t="s">
        <v>367</v>
      </c>
      <c r="C63" s="44" t="s">
        <v>776</v>
      </c>
      <c r="D63" s="197">
        <v>0</v>
      </c>
      <c r="E63" s="29"/>
      <c r="F63" s="29" t="s">
        <v>28</v>
      </c>
      <c r="G63" s="198" t="s">
        <v>8</v>
      </c>
      <c r="H63" s="29"/>
      <c r="I63" s="18">
        <v>0</v>
      </c>
      <c r="J63" s="29"/>
      <c r="K63" s="29"/>
    </row>
    <row r="64" spans="1:11">
      <c r="A64" s="142">
        <f>+A63+1</f>
        <v>2</v>
      </c>
      <c r="B64" s="31" t="s">
        <v>29</v>
      </c>
      <c r="C64" s="44" t="s">
        <v>370</v>
      </c>
      <c r="D64" s="213">
        <f>'4- Rate Base'!C24</f>
        <v>46123766.036153845</v>
      </c>
      <c r="E64" s="29"/>
      <c r="F64" s="29" t="s">
        <v>21</v>
      </c>
      <c r="G64" s="27">
        <f>I191</f>
        <v>1</v>
      </c>
      <c r="H64" s="44"/>
      <c r="I64" s="18">
        <f>+G64*D64</f>
        <v>46123766.036153845</v>
      </c>
      <c r="J64" s="29"/>
      <c r="K64" s="29"/>
    </row>
    <row r="65" spans="1:11">
      <c r="A65" s="142">
        <f t="shared" ref="A65:A104" si="0">+A64+1</f>
        <v>3</v>
      </c>
      <c r="B65" s="31" t="s">
        <v>368</v>
      </c>
      <c r="C65" s="44" t="s">
        <v>372</v>
      </c>
      <c r="D65" s="197">
        <v>0</v>
      </c>
      <c r="E65" s="29"/>
      <c r="F65" s="29" t="s">
        <v>28</v>
      </c>
      <c r="G65" s="158">
        <v>0</v>
      </c>
      <c r="H65" s="44"/>
      <c r="I65" s="18">
        <v>0</v>
      </c>
      <c r="J65" s="29"/>
      <c r="K65" s="29"/>
    </row>
    <row r="66" spans="1:11">
      <c r="A66" s="142">
        <f t="shared" si="0"/>
        <v>4</v>
      </c>
      <c r="B66" s="31" t="s">
        <v>104</v>
      </c>
      <c r="C66" s="44" t="s">
        <v>371</v>
      </c>
      <c r="D66" s="213">
        <f>'4- Rate Base'!D24</f>
        <v>355.69230769230768</v>
      </c>
      <c r="E66" s="29"/>
      <c r="F66" s="29" t="s">
        <v>30</v>
      </c>
      <c r="G66" s="27">
        <f>I199</f>
        <v>1</v>
      </c>
      <c r="H66" s="44"/>
      <c r="I66" s="18">
        <f>+G66*D66</f>
        <v>355.69230769230768</v>
      </c>
      <c r="J66" s="29"/>
      <c r="K66" s="29"/>
    </row>
    <row r="67" spans="1:11" ht="13.5" thickBot="1">
      <c r="A67" s="142">
        <f t="shared" si="0"/>
        <v>5</v>
      </c>
      <c r="B67" s="31" t="s">
        <v>369</v>
      </c>
      <c r="C67" s="29" t="s">
        <v>373</v>
      </c>
      <c r="D67" s="199">
        <v>0</v>
      </c>
      <c r="E67" s="29"/>
      <c r="F67" s="29" t="s">
        <v>132</v>
      </c>
      <c r="G67" s="27">
        <f>K203</f>
        <v>1</v>
      </c>
      <c r="H67" s="44"/>
      <c r="I67" s="200">
        <f>+G67*D67</f>
        <v>0</v>
      </c>
      <c r="J67" s="29"/>
      <c r="K67" s="29"/>
    </row>
    <row r="68" spans="1:11">
      <c r="A68" s="142">
        <f t="shared" si="0"/>
        <v>6</v>
      </c>
      <c r="B68" s="28" t="s">
        <v>279</v>
      </c>
      <c r="C68" s="29" t="s">
        <v>278</v>
      </c>
      <c r="D68" s="18">
        <f>SUM(D63:D67)</f>
        <v>46124121.728461541</v>
      </c>
      <c r="E68" s="29"/>
      <c r="F68" s="29" t="s">
        <v>31</v>
      </c>
      <c r="G68" s="201">
        <f>IF(I68&gt;0,I68/D68,0)</f>
        <v>1</v>
      </c>
      <c r="H68" s="44"/>
      <c r="I68" s="18">
        <f>SUM(I63:I67)</f>
        <v>46124121.728461541</v>
      </c>
      <c r="J68" s="29"/>
      <c r="K68" s="202"/>
    </row>
    <row r="69" spans="1:11">
      <c r="A69" s="142"/>
      <c r="B69" s="31"/>
      <c r="C69" s="29"/>
      <c r="D69" s="18"/>
      <c r="E69" s="29"/>
      <c r="F69" s="29"/>
      <c r="G69" s="202"/>
      <c r="H69" s="29"/>
      <c r="I69" s="18"/>
      <c r="J69" s="29"/>
      <c r="K69" s="202"/>
    </row>
    <row r="70" spans="1:11">
      <c r="A70" s="142">
        <f>+A68+1</f>
        <v>7</v>
      </c>
      <c r="B70" s="31" t="s">
        <v>570</v>
      </c>
      <c r="C70" s="29"/>
      <c r="D70" s="18"/>
      <c r="E70" s="29"/>
      <c r="F70" s="29"/>
      <c r="G70" s="29"/>
      <c r="H70" s="29"/>
      <c r="I70" s="18"/>
      <c r="J70" s="29"/>
      <c r="K70" s="29"/>
    </row>
    <row r="71" spans="1:11">
      <c r="A71" s="142">
        <f t="shared" si="0"/>
        <v>8</v>
      </c>
      <c r="B71" s="31" t="s">
        <v>367</v>
      </c>
      <c r="C71" s="29" t="s">
        <v>374</v>
      </c>
      <c r="D71" s="197">
        <v>0</v>
      </c>
      <c r="E71" s="29"/>
      <c r="F71" s="29" t="s">
        <v>28</v>
      </c>
      <c r="G71" s="198" t="s">
        <v>8</v>
      </c>
      <c r="H71" s="29"/>
      <c r="I71" s="18">
        <v>0</v>
      </c>
      <c r="J71" s="29"/>
      <c r="K71" s="29"/>
    </row>
    <row r="72" spans="1:11">
      <c r="A72" s="142">
        <f t="shared" si="0"/>
        <v>9</v>
      </c>
      <c r="B72" s="31" t="s">
        <v>29</v>
      </c>
      <c r="C72" s="29" t="s">
        <v>376</v>
      </c>
      <c r="D72" s="213">
        <f>'4- Rate Base'!I24</f>
        <v>540930.11615384615</v>
      </c>
      <c r="E72" s="29"/>
      <c r="F72" s="29" t="s">
        <v>21</v>
      </c>
      <c r="G72" s="27">
        <f>+G64</f>
        <v>1</v>
      </c>
      <c r="H72" s="44"/>
      <c r="I72" s="18">
        <f>+G72*D72</f>
        <v>540930.11615384615</v>
      </c>
      <c r="J72" s="29"/>
      <c r="K72" s="29"/>
    </row>
    <row r="73" spans="1:11">
      <c r="A73" s="142">
        <f t="shared" si="0"/>
        <v>10</v>
      </c>
      <c r="B73" s="31" t="s">
        <v>368</v>
      </c>
      <c r="C73" s="29" t="s">
        <v>375</v>
      </c>
      <c r="D73" s="197">
        <v>0</v>
      </c>
      <c r="E73" s="29"/>
      <c r="F73" s="29" t="s">
        <v>28</v>
      </c>
      <c r="G73" s="27">
        <f>+G65</f>
        <v>0</v>
      </c>
      <c r="H73" s="44"/>
      <c r="I73" s="213">
        <f>+G73*D73</f>
        <v>0</v>
      </c>
      <c r="J73" s="29"/>
      <c r="K73" s="29"/>
    </row>
    <row r="74" spans="1:11">
      <c r="A74" s="142">
        <f t="shared" si="0"/>
        <v>11</v>
      </c>
      <c r="B74" s="31" t="s">
        <v>104</v>
      </c>
      <c r="C74" s="29" t="s">
        <v>377</v>
      </c>
      <c r="D74" s="213">
        <f>'4- Rate Base'!J24</f>
        <v>180.14769230769232</v>
      </c>
      <c r="E74" s="29"/>
      <c r="F74" s="29" t="s">
        <v>30</v>
      </c>
      <c r="G74" s="27">
        <f>+G66</f>
        <v>1</v>
      </c>
      <c r="H74" s="44"/>
      <c r="I74" s="18">
        <f>+G74*D74</f>
        <v>180.14769230769232</v>
      </c>
      <c r="J74" s="29"/>
      <c r="K74" s="29"/>
    </row>
    <row r="75" spans="1:11" ht="13.5" thickBot="1">
      <c r="A75" s="142">
        <f t="shared" si="0"/>
        <v>12</v>
      </c>
      <c r="B75" s="31" t="s">
        <v>369</v>
      </c>
      <c r="C75" s="29" t="s">
        <v>373</v>
      </c>
      <c r="D75" s="199">
        <v>0</v>
      </c>
      <c r="E75" s="29"/>
      <c r="F75" s="29" t="s">
        <v>132</v>
      </c>
      <c r="G75" s="27">
        <f>+G67</f>
        <v>1</v>
      </c>
      <c r="H75" s="44"/>
      <c r="I75" s="200">
        <f>+G75*D75</f>
        <v>0</v>
      </c>
      <c r="J75" s="29"/>
      <c r="K75" s="29"/>
    </row>
    <row r="76" spans="1:11">
      <c r="A76" s="142">
        <f t="shared" si="0"/>
        <v>13</v>
      </c>
      <c r="B76" s="31" t="s">
        <v>281</v>
      </c>
      <c r="C76" s="29" t="s">
        <v>280</v>
      </c>
      <c r="D76" s="18">
        <f>SUM(D71:D75)</f>
        <v>541110.26384615386</v>
      </c>
      <c r="E76" s="29"/>
      <c r="F76" s="29"/>
      <c r="G76" s="27"/>
      <c r="H76" s="44"/>
      <c r="I76" s="18">
        <f>SUM(I71:I75)</f>
        <v>541110.26384615386</v>
      </c>
      <c r="J76" s="29"/>
      <c r="K76" s="29"/>
    </row>
    <row r="77" spans="1:11">
      <c r="A77" s="142"/>
      <c r="B77" s="36"/>
      <c r="C77" s="29" t="s">
        <v>8</v>
      </c>
      <c r="D77" s="18"/>
      <c r="E77" s="29"/>
      <c r="F77" s="29"/>
      <c r="G77" s="201"/>
      <c r="H77" s="29"/>
      <c r="I77" s="18"/>
      <c r="J77" s="29"/>
      <c r="K77" s="202"/>
    </row>
    <row r="78" spans="1:11">
      <c r="A78" s="142">
        <f>+A76+1</f>
        <v>14</v>
      </c>
      <c r="B78" s="31" t="s">
        <v>32</v>
      </c>
      <c r="C78" s="29"/>
      <c r="D78" s="18"/>
      <c r="E78" s="29"/>
      <c r="F78" s="29"/>
      <c r="G78" s="27"/>
      <c r="H78" s="29"/>
      <c r="I78" s="18"/>
      <c r="J78" s="29"/>
      <c r="K78" s="29"/>
    </row>
    <row r="79" spans="1:11">
      <c r="A79" s="142">
        <f t="shared" si="0"/>
        <v>15</v>
      </c>
      <c r="B79" s="31" t="s">
        <v>367</v>
      </c>
      <c r="C79" s="29" t="str">
        <f>"(line "&amp;A63&amp;"minus line "&amp;A71&amp;")"</f>
        <v>(line 1minus line 8)</v>
      </c>
      <c r="D79" s="18">
        <f>D63-D71</f>
        <v>0</v>
      </c>
      <c r="E79" s="44"/>
      <c r="F79" s="44"/>
      <c r="G79" s="201"/>
      <c r="H79" s="44"/>
      <c r="I79" s="18">
        <f>I63-I71</f>
        <v>0</v>
      </c>
      <c r="J79" s="29"/>
      <c r="K79" s="202"/>
    </row>
    <row r="80" spans="1:11">
      <c r="A80" s="142">
        <f t="shared" si="0"/>
        <v>16</v>
      </c>
      <c r="B80" s="31" t="s">
        <v>29</v>
      </c>
      <c r="C80" s="29" t="s">
        <v>794</v>
      </c>
      <c r="D80" s="18">
        <f>D64-D72</f>
        <v>45582835.920000002</v>
      </c>
      <c r="E80" s="44"/>
      <c r="F80" s="44"/>
      <c r="G80" s="27"/>
      <c r="H80" s="44"/>
      <c r="I80" s="18">
        <f>I64-I72</f>
        <v>45582835.920000002</v>
      </c>
      <c r="J80" s="29"/>
      <c r="K80" s="202"/>
    </row>
    <row r="81" spans="1:11">
      <c r="A81" s="142">
        <f t="shared" si="0"/>
        <v>17</v>
      </c>
      <c r="B81" s="31" t="s">
        <v>368</v>
      </c>
      <c r="C81" s="29" t="str">
        <f>"(line "&amp;A65&amp;" minus line "&amp;A73&amp;")"</f>
        <v>(line 3 minus line 10)</v>
      </c>
      <c r="D81" s="18">
        <f>D65-D73</f>
        <v>0</v>
      </c>
      <c r="E81" s="44"/>
      <c r="F81" s="44"/>
      <c r="G81" s="201"/>
      <c r="H81" s="44"/>
      <c r="I81" s="213">
        <f>I65-I73</f>
        <v>0</v>
      </c>
      <c r="J81" s="29"/>
      <c r="K81" s="202"/>
    </row>
    <row r="82" spans="1:11">
      <c r="A82" s="142">
        <f t="shared" si="0"/>
        <v>18</v>
      </c>
      <c r="B82" s="31" t="s">
        <v>104</v>
      </c>
      <c r="C82" s="29" t="s">
        <v>795</v>
      </c>
      <c r="D82" s="18">
        <f>D66-D74</f>
        <v>175.54461538461535</v>
      </c>
      <c r="E82" s="44"/>
      <c r="F82" s="44"/>
      <c r="G82" s="201"/>
      <c r="H82" s="44"/>
      <c r="I82" s="18">
        <f>I66-I74</f>
        <v>175.54461538461535</v>
      </c>
      <c r="J82" s="29"/>
      <c r="K82" s="202"/>
    </row>
    <row r="83" spans="1:11" ht="13.5" thickBot="1">
      <c r="A83" s="142">
        <f t="shared" si="0"/>
        <v>19</v>
      </c>
      <c r="B83" s="31" t="s">
        <v>369</v>
      </c>
      <c r="C83" s="29" t="str">
        <f>"(line "&amp;A67&amp;" minus line "&amp;A75&amp;")"</f>
        <v>(line 5 minus line 12)</v>
      </c>
      <c r="D83" s="200">
        <f>D67-D75</f>
        <v>0</v>
      </c>
      <c r="E83" s="44"/>
      <c r="F83" s="44"/>
      <c r="G83" s="201"/>
      <c r="H83" s="44"/>
      <c r="I83" s="200">
        <f>I67-I75</f>
        <v>0</v>
      </c>
      <c r="J83" s="29"/>
      <c r="K83" s="202"/>
    </row>
    <row r="84" spans="1:11">
      <c r="A84" s="142">
        <f t="shared" si="0"/>
        <v>20</v>
      </c>
      <c r="B84" s="31" t="s">
        <v>285</v>
      </c>
      <c r="C84" s="29" t="s">
        <v>282</v>
      </c>
      <c r="D84" s="18">
        <f>SUM(D79:D83)</f>
        <v>45583011.46461539</v>
      </c>
      <c r="E84" s="44"/>
      <c r="F84" s="44" t="s">
        <v>33</v>
      </c>
      <c r="G84" s="201">
        <f>IF(I84&gt;0,I84/D84,0)</f>
        <v>1</v>
      </c>
      <c r="H84" s="44"/>
      <c r="I84" s="18">
        <f>SUM(I79:I83)</f>
        <v>45583011.46461539</v>
      </c>
      <c r="J84" s="29"/>
      <c r="K84" s="29"/>
    </row>
    <row r="85" spans="1:11">
      <c r="A85" s="142"/>
      <c r="B85" s="36"/>
      <c r="C85" s="29"/>
      <c r="D85" s="18"/>
      <c r="E85" s="29"/>
      <c r="F85" s="36"/>
      <c r="G85" s="36"/>
      <c r="H85" s="29"/>
      <c r="I85" s="18"/>
      <c r="J85" s="29"/>
      <c r="K85" s="202"/>
    </row>
    <row r="86" spans="1:11">
      <c r="A86" s="142">
        <f>+A84+1</f>
        <v>21</v>
      </c>
      <c r="B86" s="28" t="s">
        <v>571</v>
      </c>
      <c r="C86" s="29"/>
      <c r="D86" s="18"/>
      <c r="E86" s="29"/>
      <c r="F86" s="29"/>
      <c r="G86" s="29"/>
      <c r="H86" s="29"/>
      <c r="I86" s="18"/>
      <c r="J86" s="29"/>
      <c r="K86" s="29"/>
    </row>
    <row r="87" spans="1:11">
      <c r="A87" s="142">
        <f t="shared" si="0"/>
        <v>22</v>
      </c>
      <c r="B87" s="31" t="s">
        <v>105</v>
      </c>
      <c r="C87" s="29" t="s">
        <v>715</v>
      </c>
      <c r="D87" s="213">
        <f>-'4- Rate Base'!E44</f>
        <v>0</v>
      </c>
      <c r="E87" s="37"/>
      <c r="F87" s="37" t="s">
        <v>28</v>
      </c>
      <c r="G87" s="203" t="s">
        <v>133</v>
      </c>
      <c r="H87" s="44"/>
      <c r="I87" s="18">
        <v>0</v>
      </c>
      <c r="J87" s="29"/>
      <c r="K87" s="202"/>
    </row>
    <row r="88" spans="1:11">
      <c r="A88" s="142">
        <f t="shared" si="0"/>
        <v>23</v>
      </c>
      <c r="B88" s="31" t="s">
        <v>106</v>
      </c>
      <c r="C88" s="29" t="s">
        <v>716</v>
      </c>
      <c r="D88" s="555">
        <f>-'4- Rate Base'!F44</f>
        <v>-1484235.536757991</v>
      </c>
      <c r="E88" s="29"/>
      <c r="F88" s="29" t="s">
        <v>34</v>
      </c>
      <c r="G88" s="205">
        <f>+G84</f>
        <v>1</v>
      </c>
      <c r="H88" s="44"/>
      <c r="I88" s="18">
        <f>D88*G88</f>
        <v>-1484235.536757991</v>
      </c>
      <c r="J88" s="29"/>
      <c r="K88" s="202"/>
    </row>
    <row r="89" spans="1:11">
      <c r="A89" s="142">
        <f t="shared" si="0"/>
        <v>24</v>
      </c>
      <c r="B89" s="31" t="s">
        <v>107</v>
      </c>
      <c r="C89" s="29" t="s">
        <v>717</v>
      </c>
      <c r="D89" s="555">
        <f>-'4- Rate Base'!G44</f>
        <v>0</v>
      </c>
      <c r="E89" s="29"/>
      <c r="F89" s="29" t="s">
        <v>34</v>
      </c>
      <c r="G89" s="205">
        <f>+G88</f>
        <v>1</v>
      </c>
      <c r="H89" s="44"/>
      <c r="I89" s="18">
        <f>D89*G89</f>
        <v>0</v>
      </c>
      <c r="J89" s="29"/>
      <c r="K89" s="202"/>
    </row>
    <row r="90" spans="1:11">
      <c r="A90" s="142">
        <f t="shared" si="0"/>
        <v>25</v>
      </c>
      <c r="B90" s="31" t="s">
        <v>112</v>
      </c>
      <c r="C90" s="29" t="s">
        <v>718</v>
      </c>
      <c r="D90" s="555">
        <f>-'4- Rate Base'!H44</f>
        <v>549347.26894977165</v>
      </c>
      <c r="E90" s="29"/>
      <c r="F90" s="29" t="s">
        <v>34</v>
      </c>
      <c r="G90" s="205">
        <f>+G89</f>
        <v>1</v>
      </c>
      <c r="H90" s="44"/>
      <c r="I90" s="18">
        <f>D90*G90</f>
        <v>549347.26894977165</v>
      </c>
      <c r="J90" s="29"/>
      <c r="K90" s="202"/>
    </row>
    <row r="91" spans="1:11">
      <c r="A91" s="142">
        <f t="shared" si="0"/>
        <v>26</v>
      </c>
      <c r="B91" s="36" t="s">
        <v>108</v>
      </c>
      <c r="C91" s="36" t="s">
        <v>576</v>
      </c>
      <c r="D91" s="555">
        <f>-'4- Rate Base'!I44</f>
        <v>0</v>
      </c>
      <c r="E91" s="29"/>
      <c r="F91" s="29" t="s">
        <v>34</v>
      </c>
      <c r="G91" s="205">
        <f>+G89</f>
        <v>1</v>
      </c>
      <c r="H91" s="44"/>
      <c r="I91" s="42">
        <f>D91*G91</f>
        <v>0</v>
      </c>
      <c r="J91" s="29"/>
      <c r="K91" s="202"/>
    </row>
    <row r="92" spans="1:11" s="297" customFormat="1">
      <c r="A92" s="459" t="s">
        <v>491</v>
      </c>
      <c r="B92" s="34" t="s">
        <v>568</v>
      </c>
      <c r="C92" s="34" t="s">
        <v>834</v>
      </c>
      <c r="D92" s="555">
        <f>-'4- Rate Base'!I59</f>
        <v>0</v>
      </c>
      <c r="E92" s="37"/>
      <c r="F92" s="37" t="s">
        <v>93</v>
      </c>
      <c r="G92" s="460">
        <f>G93</f>
        <v>1</v>
      </c>
      <c r="H92" s="214"/>
      <c r="I92" s="52">
        <f>+G92*D92</f>
        <v>0</v>
      </c>
      <c r="J92" s="37"/>
      <c r="K92" s="461"/>
    </row>
    <row r="93" spans="1:11">
      <c r="A93" s="142">
        <f>+A91+1</f>
        <v>27</v>
      </c>
      <c r="B93" s="172" t="s">
        <v>103</v>
      </c>
      <c r="C93" s="210" t="s">
        <v>251</v>
      </c>
      <c r="D93" s="555">
        <f>'4- Rate Base'!E24</f>
        <v>2507688.0953846155</v>
      </c>
      <c r="E93" s="206"/>
      <c r="F93" s="207" t="str">
        <f>+F94</f>
        <v>DA</v>
      </c>
      <c r="G93" s="208">
        <v>1</v>
      </c>
      <c r="H93" s="206"/>
      <c r="I93" s="42">
        <f>+G93*D93</f>
        <v>2507688.0953846155</v>
      </c>
      <c r="K93" s="202"/>
    </row>
    <row r="94" spans="1:11">
      <c r="A94" s="142">
        <f t="shared" si="0"/>
        <v>28</v>
      </c>
      <c r="B94" s="209" t="s">
        <v>121</v>
      </c>
      <c r="C94" s="210" t="s">
        <v>415</v>
      </c>
      <c r="D94" s="555">
        <f>+'4- Rate Base'!C44</f>
        <v>0</v>
      </c>
      <c r="E94" s="207"/>
      <c r="F94" s="207" t="str">
        <f>+F95</f>
        <v>DA</v>
      </c>
      <c r="G94" s="208">
        <v>1</v>
      </c>
      <c r="H94" s="207"/>
      <c r="I94" s="42">
        <f>+G94*D94</f>
        <v>0</v>
      </c>
      <c r="K94" s="202"/>
    </row>
    <row r="95" spans="1:11" ht="13.5" thickBot="1">
      <c r="A95" s="142">
        <f t="shared" si="0"/>
        <v>29</v>
      </c>
      <c r="B95" s="209" t="s">
        <v>122</v>
      </c>
      <c r="C95" s="210" t="s">
        <v>378</v>
      </c>
      <c r="D95" s="225">
        <f>+'4- Rate Base'!D44</f>
        <v>0</v>
      </c>
      <c r="E95" s="206"/>
      <c r="F95" s="206" t="s">
        <v>93</v>
      </c>
      <c r="G95" s="211">
        <v>1</v>
      </c>
      <c r="H95" s="206"/>
      <c r="I95" s="200">
        <f>+G95*D95</f>
        <v>0</v>
      </c>
      <c r="K95" s="202"/>
    </row>
    <row r="96" spans="1:11">
      <c r="A96" s="142">
        <f t="shared" si="0"/>
        <v>30</v>
      </c>
      <c r="B96" s="31" t="s">
        <v>284</v>
      </c>
      <c r="C96" s="29" t="s">
        <v>283</v>
      </c>
      <c r="D96" s="18">
        <f>SUM(D87:D95)</f>
        <v>1572799.8275763961</v>
      </c>
      <c r="E96" s="29"/>
      <c r="F96" s="29"/>
      <c r="G96" s="44"/>
      <c r="H96" s="44"/>
      <c r="I96" s="18">
        <f>SUM(I87:I95)</f>
        <v>1572799.8275763961</v>
      </c>
      <c r="J96" s="29"/>
      <c r="K96" s="29"/>
    </row>
    <row r="97" spans="1:20">
      <c r="A97" s="142"/>
      <c r="B97" s="36"/>
      <c r="C97" s="29"/>
      <c r="D97" s="18"/>
      <c r="E97" s="29"/>
      <c r="F97" s="29"/>
      <c r="G97" s="202"/>
      <c r="H97" s="29"/>
      <c r="I97" s="18"/>
      <c r="J97" s="29"/>
      <c r="K97" s="202"/>
    </row>
    <row r="98" spans="1:20">
      <c r="A98" s="142">
        <f>+A96+1</f>
        <v>31</v>
      </c>
      <c r="B98" s="28" t="s">
        <v>577</v>
      </c>
      <c r="C98" s="212" t="s">
        <v>379</v>
      </c>
      <c r="D98" s="213">
        <f>+'4- Rate Base'!F24</f>
        <v>0</v>
      </c>
      <c r="E98" s="29"/>
      <c r="F98" s="29" t="s">
        <v>21</v>
      </c>
      <c r="G98" s="27">
        <f>+G72</f>
        <v>1</v>
      </c>
      <c r="H98" s="44"/>
      <c r="I98" s="18">
        <f>+G98*D98</f>
        <v>0</v>
      </c>
      <c r="J98" s="29"/>
      <c r="K98" s="29"/>
    </row>
    <row r="99" spans="1:20">
      <c r="A99" s="142"/>
      <c r="B99" s="31"/>
      <c r="C99" s="29"/>
      <c r="D99" s="18"/>
      <c r="E99" s="29"/>
      <c r="F99" s="29"/>
      <c r="G99" s="27"/>
      <c r="H99" s="44"/>
      <c r="I99" s="18"/>
      <c r="J99" s="29"/>
      <c r="K99" s="29"/>
    </row>
    <row r="100" spans="1:20">
      <c r="A100" s="142">
        <f>+A98+1</f>
        <v>32</v>
      </c>
      <c r="B100" s="31" t="s">
        <v>289</v>
      </c>
      <c r="C100" s="29" t="s">
        <v>129</v>
      </c>
      <c r="D100" s="18"/>
      <c r="E100" s="29"/>
      <c r="F100" s="29"/>
      <c r="G100" s="27"/>
      <c r="H100" s="44"/>
      <c r="I100" s="18"/>
      <c r="J100" s="29"/>
      <c r="K100" s="29"/>
    </row>
    <row r="101" spans="1:20">
      <c r="A101" s="142">
        <f t="shared" si="0"/>
        <v>33</v>
      </c>
      <c r="B101" s="31" t="s">
        <v>134</v>
      </c>
      <c r="C101" s="36" t="s">
        <v>380</v>
      </c>
      <c r="D101" s="213">
        <f>(D134-D131)/8</f>
        <v>286662.93624999997</v>
      </c>
      <c r="E101" s="37"/>
      <c r="F101" s="37"/>
      <c r="G101" s="158"/>
      <c r="H101" s="214"/>
      <c r="I101" s="213">
        <f>(I134-I131)/8</f>
        <v>286662.93624999997</v>
      </c>
      <c r="J101" s="148"/>
      <c r="K101" s="202"/>
    </row>
    <row r="102" spans="1:20">
      <c r="A102" s="142">
        <f t="shared" si="0"/>
        <v>34</v>
      </c>
      <c r="B102" s="31" t="s">
        <v>203</v>
      </c>
      <c r="C102" s="212" t="s">
        <v>418</v>
      </c>
      <c r="D102" s="213">
        <f>+'4- Rate Base'!G24</f>
        <v>0</v>
      </c>
      <c r="E102" s="29"/>
      <c r="F102" s="29" t="s">
        <v>21</v>
      </c>
      <c r="G102" s="27">
        <f>+G119</f>
        <v>1</v>
      </c>
      <c r="H102" s="44"/>
      <c r="I102" s="18">
        <f>+G102*D102</f>
        <v>0</v>
      </c>
      <c r="J102" s="29" t="s">
        <v>8</v>
      </c>
      <c r="K102" s="202"/>
    </row>
    <row r="103" spans="1:20" ht="13.5" thickBot="1">
      <c r="A103" s="142">
        <f t="shared" si="0"/>
        <v>35</v>
      </c>
      <c r="B103" s="31" t="s">
        <v>109</v>
      </c>
      <c r="C103" s="44" t="s">
        <v>381</v>
      </c>
      <c r="D103" s="225">
        <f>+'4- Rate Base'!H24</f>
        <v>14818.395384615382</v>
      </c>
      <c r="E103" s="29"/>
      <c r="F103" s="29" t="s">
        <v>35</v>
      </c>
      <c r="G103" s="27">
        <f>+G68</f>
        <v>1</v>
      </c>
      <c r="H103" s="44"/>
      <c r="I103" s="200">
        <f>+G103*D103</f>
        <v>14818.395384615382</v>
      </c>
      <c r="J103" s="29"/>
      <c r="K103" s="202"/>
    </row>
    <row r="104" spans="1:20">
      <c r="A104" s="142">
        <f t="shared" si="0"/>
        <v>36</v>
      </c>
      <c r="B104" s="31" t="s">
        <v>288</v>
      </c>
      <c r="C104" s="148" t="s">
        <v>557</v>
      </c>
      <c r="D104" s="18">
        <f>SUM(D101:D103)</f>
        <v>301481.33163461537</v>
      </c>
      <c r="E104" s="148"/>
      <c r="F104" s="148"/>
      <c r="G104" s="215"/>
      <c r="H104" s="215"/>
      <c r="I104" s="18">
        <f>I101+I102+I103</f>
        <v>301481.33163461537</v>
      </c>
      <c r="J104" s="148"/>
      <c r="K104" s="148"/>
    </row>
    <row r="105" spans="1:20" ht="13.5" thickBot="1">
      <c r="A105" s="142"/>
      <c r="B105" s="36"/>
      <c r="C105" s="29"/>
      <c r="D105" s="200"/>
      <c r="E105" s="29"/>
      <c r="F105" s="29"/>
      <c r="G105" s="29"/>
      <c r="H105" s="29"/>
      <c r="I105" s="200"/>
      <c r="J105" s="29"/>
      <c r="K105" s="29"/>
      <c r="T105" s="740"/>
    </row>
    <row r="106" spans="1:20" ht="13.5" thickBot="1">
      <c r="A106" s="142">
        <f>+A104+1</f>
        <v>37</v>
      </c>
      <c r="B106" s="31" t="s">
        <v>291</v>
      </c>
      <c r="C106" s="29" t="s">
        <v>290</v>
      </c>
      <c r="D106" s="216">
        <f>+D104+D98+D96+D84</f>
        <v>47457292.623826399</v>
      </c>
      <c r="E106" s="44"/>
      <c r="F106" s="44"/>
      <c r="G106" s="217"/>
      <c r="H106" s="44"/>
      <c r="I106" s="216">
        <f>+I104+I98+I96+I84</f>
        <v>47457292.623826399</v>
      </c>
      <c r="J106" s="29"/>
      <c r="K106" s="202"/>
    </row>
    <row r="107" spans="1:20" ht="13.5" thickTop="1">
      <c r="A107" s="142"/>
      <c r="B107" s="31"/>
      <c r="C107" s="29"/>
      <c r="D107" s="218"/>
      <c r="E107" s="44"/>
      <c r="F107" s="44"/>
      <c r="G107" s="217"/>
      <c r="H107" s="44"/>
      <c r="I107" s="218"/>
      <c r="J107" s="29"/>
      <c r="K107" s="202"/>
    </row>
    <row r="108" spans="1:20">
      <c r="A108" s="142"/>
      <c r="B108" s="31"/>
      <c r="C108" s="29"/>
      <c r="D108" s="218"/>
      <c r="E108" s="44"/>
      <c r="F108" s="44"/>
      <c r="G108" s="217"/>
      <c r="H108" s="44"/>
      <c r="I108" s="218"/>
      <c r="J108" s="29"/>
      <c r="K108" s="202"/>
    </row>
    <row r="109" spans="1:20">
      <c r="A109" s="142"/>
      <c r="B109" s="31"/>
      <c r="C109" s="29"/>
      <c r="D109" s="29"/>
      <c r="E109" s="29"/>
      <c r="F109" s="29"/>
      <c r="G109" s="29"/>
      <c r="H109" s="29"/>
      <c r="I109" s="29"/>
      <c r="J109" s="29"/>
      <c r="K109" s="219" t="s">
        <v>135</v>
      </c>
    </row>
    <row r="110" spans="1:20">
      <c r="A110" s="142"/>
      <c r="B110" s="31"/>
      <c r="C110" s="29"/>
      <c r="D110" s="29"/>
      <c r="E110" s="29"/>
      <c r="F110" s="29"/>
      <c r="G110" s="29"/>
      <c r="H110" s="29"/>
      <c r="I110" s="29"/>
      <c r="J110" s="29"/>
      <c r="K110" s="219"/>
    </row>
    <row r="111" spans="1:20">
      <c r="A111" s="142"/>
      <c r="B111" s="31" t="s">
        <v>7</v>
      </c>
      <c r="C111" s="29"/>
      <c r="D111" s="32" t="s">
        <v>89</v>
      </c>
      <c r="E111" s="29"/>
      <c r="F111" s="29"/>
      <c r="G111" s="29"/>
      <c r="H111" s="29"/>
      <c r="I111" s="140"/>
      <c r="J111" s="29"/>
      <c r="K111" s="219" t="str">
        <f>K3</f>
        <v>For  the 7 months ended 12/31/2024</v>
      </c>
    </row>
    <row r="112" spans="1:20">
      <c r="A112" s="142"/>
      <c r="B112" s="31"/>
      <c r="C112" s="29"/>
      <c r="D112" s="32" t="s">
        <v>118</v>
      </c>
      <c r="E112" s="29"/>
      <c r="F112" s="29"/>
      <c r="G112" s="29"/>
      <c r="H112" s="29"/>
      <c r="I112" s="29"/>
      <c r="J112" s="29"/>
      <c r="K112" s="29"/>
    </row>
    <row r="113" spans="1:11">
      <c r="A113" s="142"/>
      <c r="B113" s="36"/>
      <c r="C113" s="29"/>
      <c r="D113" s="650" t="str">
        <f>D5</f>
        <v>NextEra Energy Transmission MidAtlantic, Inc.</v>
      </c>
      <c r="E113" s="29"/>
      <c r="F113" s="29"/>
      <c r="G113" s="29"/>
      <c r="H113" s="29"/>
      <c r="I113" s="29"/>
      <c r="J113" s="29"/>
      <c r="K113" s="29"/>
    </row>
    <row r="114" spans="1:11">
      <c r="A114" s="764"/>
      <c r="B114" s="764"/>
      <c r="C114" s="764"/>
      <c r="D114" s="764"/>
      <c r="E114" s="764"/>
      <c r="F114" s="764"/>
      <c r="G114" s="764"/>
      <c r="H114" s="764"/>
      <c r="I114" s="764"/>
      <c r="J114" s="764"/>
      <c r="K114" s="764"/>
    </row>
    <row r="115" spans="1:11">
      <c r="A115" s="142"/>
      <c r="B115" s="152" t="s">
        <v>9</v>
      </c>
      <c r="C115" s="152" t="s">
        <v>10</v>
      </c>
      <c r="D115" s="152" t="s">
        <v>11</v>
      </c>
      <c r="E115" s="29" t="s">
        <v>8</v>
      </c>
      <c r="F115" s="29"/>
      <c r="G115" s="151" t="s">
        <v>12</v>
      </c>
      <c r="H115" s="29"/>
      <c r="I115" s="151" t="s">
        <v>13</v>
      </c>
      <c r="J115" s="29"/>
      <c r="K115" s="29"/>
    </row>
    <row r="116" spans="1:11">
      <c r="A116" s="142" t="s">
        <v>14</v>
      </c>
      <c r="B116" s="31"/>
      <c r="C116" s="192"/>
      <c r="D116" s="29"/>
      <c r="E116" s="29"/>
      <c r="F116" s="29"/>
      <c r="G116" s="142"/>
      <c r="H116" s="29"/>
      <c r="I116" s="193" t="s">
        <v>23</v>
      </c>
      <c r="J116" s="29"/>
      <c r="K116" s="193"/>
    </row>
    <row r="117" spans="1:11" ht="13.5" thickBot="1">
      <c r="A117" s="33" t="s">
        <v>16</v>
      </c>
      <c r="B117" s="31"/>
      <c r="C117" s="194" t="s">
        <v>250</v>
      </c>
      <c r="D117" s="193" t="s">
        <v>25</v>
      </c>
      <c r="E117" s="195"/>
      <c r="F117" s="193" t="s">
        <v>26</v>
      </c>
      <c r="G117" s="36"/>
      <c r="H117" s="195"/>
      <c r="I117" s="142" t="s">
        <v>27</v>
      </c>
      <c r="J117" s="29"/>
      <c r="K117" s="193"/>
    </row>
    <row r="118" spans="1:11">
      <c r="A118" s="142"/>
      <c r="B118" s="31" t="s">
        <v>6</v>
      </c>
      <c r="C118" s="29"/>
      <c r="D118" s="29"/>
      <c r="E118" s="29"/>
      <c r="F118" s="29"/>
      <c r="G118" s="29"/>
      <c r="H118" s="29"/>
      <c r="I118" s="29"/>
      <c r="J118" s="29"/>
      <c r="K118" s="29"/>
    </row>
    <row r="119" spans="1:11">
      <c r="A119" s="142">
        <v>1</v>
      </c>
      <c r="B119" s="31" t="s">
        <v>36</v>
      </c>
      <c r="C119" s="29" t="s">
        <v>384</v>
      </c>
      <c r="D119" s="213">
        <f>'5-P3 Support'!C24</f>
        <v>1458439.4</v>
      </c>
      <c r="E119" s="29"/>
      <c r="F119" s="29" t="s">
        <v>21</v>
      </c>
      <c r="G119" s="27">
        <f>+I191</f>
        <v>1</v>
      </c>
      <c r="H119" s="44"/>
      <c r="I119" s="18">
        <f t="shared" ref="I119:I129" si="1">+G119*D119</f>
        <v>1458439.4</v>
      </c>
      <c r="J119" s="148"/>
      <c r="K119" s="29"/>
    </row>
    <row r="120" spans="1:11">
      <c r="A120" s="166">
        <f>+A119+1</f>
        <v>2</v>
      </c>
      <c r="B120" s="220" t="s">
        <v>114</v>
      </c>
      <c r="C120" s="29" t="s">
        <v>385</v>
      </c>
      <c r="D120" s="213">
        <f>'5-P3 Support'!D24</f>
        <v>0</v>
      </c>
      <c r="E120" s="210"/>
      <c r="F120" s="210" t="str">
        <f>+F119</f>
        <v>TP</v>
      </c>
      <c r="G120" s="158">
        <f>+G119</f>
        <v>1</v>
      </c>
      <c r="H120" s="210"/>
      <c r="I120" s="213">
        <f>+G120*D120</f>
        <v>0</v>
      </c>
      <c r="K120" s="29"/>
    </row>
    <row r="121" spans="1:11">
      <c r="A121" s="166">
        <f t="shared" ref="A121:A167" si="2">+A120+1</f>
        <v>3</v>
      </c>
      <c r="B121" s="40" t="s">
        <v>37</v>
      </c>
      <c r="C121" s="29" t="s">
        <v>386</v>
      </c>
      <c r="D121" s="213">
        <f>'5-P3 Support'!E24</f>
        <v>0</v>
      </c>
      <c r="E121" s="29"/>
      <c r="F121" s="29" t="str">
        <f>+F120</f>
        <v>TP</v>
      </c>
      <c r="G121" s="27">
        <f>+G120</f>
        <v>1</v>
      </c>
      <c r="H121" s="44"/>
      <c r="I121" s="18">
        <f t="shared" si="1"/>
        <v>0</v>
      </c>
      <c r="J121" s="148"/>
      <c r="K121" s="29"/>
    </row>
    <row r="122" spans="1:11">
      <c r="A122" s="166">
        <f t="shared" si="2"/>
        <v>4</v>
      </c>
      <c r="B122" s="31" t="s">
        <v>38</v>
      </c>
      <c r="C122" s="29" t="s">
        <v>387</v>
      </c>
      <c r="D122" s="213">
        <f>'5-P3 Support'!F24</f>
        <v>834864.09</v>
      </c>
      <c r="E122" s="29"/>
      <c r="F122" s="29" t="s">
        <v>30</v>
      </c>
      <c r="G122" s="27">
        <f>+G74</f>
        <v>1</v>
      </c>
      <c r="H122" s="44"/>
      <c r="I122" s="18">
        <f t="shared" si="1"/>
        <v>834864.09</v>
      </c>
      <c r="J122" s="29"/>
      <c r="K122" s="29" t="s">
        <v>8</v>
      </c>
    </row>
    <row r="123" spans="1:11">
      <c r="A123" s="166">
        <f t="shared" si="2"/>
        <v>5</v>
      </c>
      <c r="B123" s="31" t="s">
        <v>136</v>
      </c>
      <c r="C123" s="29" t="s">
        <v>349</v>
      </c>
      <c r="D123" s="213">
        <f>'5-P3 Support'!G24</f>
        <v>0</v>
      </c>
      <c r="E123" s="29"/>
      <c r="F123" s="29" t="s">
        <v>30</v>
      </c>
      <c r="G123" s="27">
        <f>+G122</f>
        <v>1</v>
      </c>
      <c r="H123" s="44"/>
      <c r="I123" s="18">
        <f t="shared" si="1"/>
        <v>0</v>
      </c>
      <c r="J123" s="29"/>
      <c r="K123" s="29"/>
    </row>
    <row r="124" spans="1:11">
      <c r="A124" s="166">
        <f t="shared" si="2"/>
        <v>6</v>
      </c>
      <c r="B124" s="40" t="s">
        <v>272</v>
      </c>
      <c r="C124" s="37" t="s">
        <v>382</v>
      </c>
      <c r="D124" s="213">
        <f>'5-P3 Support'!H24</f>
        <v>0</v>
      </c>
      <c r="E124" s="29"/>
      <c r="F124" s="29" t="s">
        <v>30</v>
      </c>
      <c r="G124" s="27">
        <f>+G123</f>
        <v>1</v>
      </c>
      <c r="H124" s="44"/>
      <c r="I124" s="18">
        <f t="shared" si="1"/>
        <v>0</v>
      </c>
      <c r="J124" s="29"/>
      <c r="K124" s="29"/>
    </row>
    <row r="125" spans="1:11" s="14" customFormat="1">
      <c r="A125" s="166" t="s">
        <v>258</v>
      </c>
      <c r="B125" s="40" t="s">
        <v>259</v>
      </c>
      <c r="C125" s="37" t="s">
        <v>493</v>
      </c>
      <c r="D125" s="228">
        <f>+'7 - PBOP'!E16</f>
        <v>0</v>
      </c>
      <c r="E125" s="124"/>
      <c r="F125" s="29" t="s">
        <v>30</v>
      </c>
      <c r="G125" s="27">
        <f>+G124</f>
        <v>1</v>
      </c>
      <c r="H125" s="44"/>
      <c r="I125" s="18">
        <f>+G125*D125</f>
        <v>0</v>
      </c>
      <c r="J125" s="124"/>
      <c r="K125" s="124"/>
    </row>
    <row r="126" spans="1:11">
      <c r="A126" s="166">
        <f>+A124+1</f>
        <v>7</v>
      </c>
      <c r="B126" s="40" t="s">
        <v>271</v>
      </c>
      <c r="C126" s="37" t="s">
        <v>472</v>
      </c>
      <c r="D126" s="213">
        <f>'5-P3 Support'!I24</f>
        <v>0</v>
      </c>
      <c r="E126" s="29"/>
      <c r="F126" s="221" t="s">
        <v>21</v>
      </c>
      <c r="G126" s="158">
        <f>+G119</f>
        <v>1</v>
      </c>
      <c r="H126" s="44"/>
      <c r="I126" s="18">
        <f t="shared" si="1"/>
        <v>0</v>
      </c>
      <c r="J126" s="29"/>
      <c r="K126" s="29"/>
    </row>
    <row r="127" spans="1:11" s="14" customFormat="1">
      <c r="A127" s="166" t="s">
        <v>260</v>
      </c>
      <c r="B127" s="40" t="s">
        <v>261</v>
      </c>
      <c r="C127" s="37" t="s">
        <v>494</v>
      </c>
      <c r="D127" s="228">
        <f>+'7 - PBOP'!E13</f>
        <v>0</v>
      </c>
      <c r="E127" s="124"/>
      <c r="F127" s="29" t="s">
        <v>30</v>
      </c>
      <c r="G127" s="27">
        <f>+G125</f>
        <v>1</v>
      </c>
      <c r="H127" s="44"/>
      <c r="I127" s="18">
        <f>+G127*D127</f>
        <v>0</v>
      </c>
      <c r="J127" s="124"/>
      <c r="K127" s="124"/>
    </row>
    <row r="128" spans="1:11">
      <c r="A128" s="166">
        <f>+A126+1</f>
        <v>8</v>
      </c>
      <c r="B128" s="31" t="s">
        <v>369</v>
      </c>
      <c r="C128" s="29" t="s">
        <v>131</v>
      </c>
      <c r="D128" s="585">
        <v>0</v>
      </c>
      <c r="E128" s="29"/>
      <c r="F128" s="29" t="s">
        <v>132</v>
      </c>
      <c r="G128" s="27">
        <f>+G75</f>
        <v>1</v>
      </c>
      <c r="H128" s="44"/>
      <c r="I128" s="18">
        <f t="shared" si="1"/>
        <v>0</v>
      </c>
      <c r="J128" s="29"/>
      <c r="K128" s="29"/>
    </row>
    <row r="129" spans="1:11">
      <c r="A129" s="166">
        <f t="shared" si="2"/>
        <v>9</v>
      </c>
      <c r="B129" s="31" t="s">
        <v>39</v>
      </c>
      <c r="C129" s="29" t="s">
        <v>473</v>
      </c>
      <c r="D129" s="555">
        <f>'5-P3 Support'!J24</f>
        <v>0</v>
      </c>
      <c r="E129" s="29"/>
      <c r="F129" s="29" t="str">
        <f>+F131</f>
        <v>DA</v>
      </c>
      <c r="G129" s="222">
        <v>1</v>
      </c>
      <c r="H129" s="44"/>
      <c r="I129" s="42">
        <f t="shared" si="1"/>
        <v>0</v>
      </c>
      <c r="J129" s="29"/>
      <c r="K129" s="29"/>
    </row>
    <row r="130" spans="1:11">
      <c r="A130" s="166">
        <f t="shared" si="2"/>
        <v>10</v>
      </c>
      <c r="B130" s="220" t="s">
        <v>115</v>
      </c>
      <c r="C130" s="210"/>
      <c r="D130" s="52"/>
      <c r="E130" s="210"/>
      <c r="F130" s="210"/>
      <c r="G130" s="223"/>
      <c r="H130" s="210"/>
      <c r="I130" s="52"/>
      <c r="K130" s="29"/>
    </row>
    <row r="131" spans="1:11">
      <c r="A131" s="166">
        <f t="shared" si="2"/>
        <v>11</v>
      </c>
      <c r="B131" s="220" t="s">
        <v>117</v>
      </c>
      <c r="C131" s="210" t="s">
        <v>474</v>
      </c>
      <c r="D131" s="555">
        <f>'5-P3 Support'!K24</f>
        <v>0</v>
      </c>
      <c r="E131" s="207"/>
      <c r="F131" s="207" t="s">
        <v>93</v>
      </c>
      <c r="G131" s="224">
        <v>1</v>
      </c>
      <c r="H131" s="207"/>
      <c r="I131" s="52">
        <f>+G131*D131</f>
        <v>0</v>
      </c>
      <c r="K131" s="29"/>
    </row>
    <row r="132" spans="1:11">
      <c r="A132" s="166">
        <f t="shared" si="2"/>
        <v>12</v>
      </c>
      <c r="B132" s="220" t="s">
        <v>495</v>
      </c>
      <c r="C132" s="29" t="s">
        <v>475</v>
      </c>
      <c r="D132" s="555">
        <f>'5-P3 Support'!L24</f>
        <v>0</v>
      </c>
      <c r="E132" s="207"/>
      <c r="F132" s="207" t="s">
        <v>21</v>
      </c>
      <c r="G132" s="224">
        <f>+G119</f>
        <v>1</v>
      </c>
      <c r="H132" s="207"/>
      <c r="I132" s="52">
        <f>+G132*D132</f>
        <v>0</v>
      </c>
      <c r="K132" s="29"/>
    </row>
    <row r="133" spans="1:11" ht="13.5" thickBot="1">
      <c r="A133" s="166">
        <f t="shared" si="2"/>
        <v>13</v>
      </c>
      <c r="B133" s="220" t="s">
        <v>116</v>
      </c>
      <c r="C133" s="210" t="s">
        <v>578</v>
      </c>
      <c r="D133" s="225">
        <f>+D131+D132</f>
        <v>0</v>
      </c>
      <c r="E133" s="207"/>
      <c r="F133" s="207"/>
      <c r="G133" s="224"/>
      <c r="H133" s="207"/>
      <c r="I133" s="225"/>
      <c r="K133" s="29"/>
    </row>
    <row r="134" spans="1:11">
      <c r="A134" s="166">
        <f t="shared" si="2"/>
        <v>14</v>
      </c>
      <c r="B134" s="226" t="s">
        <v>292</v>
      </c>
      <c r="C134" s="125" t="s">
        <v>383</v>
      </c>
      <c r="D134" s="18">
        <f>+D119-D121-D120+D122-D123-D124-D125+D126+D127+D128+D129+D133</f>
        <v>2293303.4899999998</v>
      </c>
      <c r="E134" s="18"/>
      <c r="F134" s="18"/>
      <c r="G134" s="18"/>
      <c r="H134" s="18"/>
      <c r="I134" s="18">
        <f>+I119-I121-I120+I122-I123-I124-I125+I126+I127+I128+I129+I133</f>
        <v>2293303.4899999998</v>
      </c>
      <c r="J134" s="29"/>
      <c r="K134" s="29"/>
    </row>
    <row r="135" spans="1:11">
      <c r="A135" s="166"/>
      <c r="B135" s="36"/>
      <c r="C135" s="29"/>
      <c r="D135" s="18"/>
      <c r="E135" s="18"/>
      <c r="F135" s="18"/>
      <c r="G135" s="18"/>
      <c r="H135" s="18"/>
      <c r="I135" s="18"/>
      <c r="J135" s="29"/>
      <c r="K135" s="29"/>
    </row>
    <row r="136" spans="1:11">
      <c r="A136" s="166">
        <f>+A134+1</f>
        <v>15</v>
      </c>
      <c r="B136" s="31" t="s">
        <v>477</v>
      </c>
      <c r="C136" s="29"/>
      <c r="D136" s="18"/>
      <c r="E136" s="18"/>
      <c r="F136" s="18"/>
      <c r="G136" s="18"/>
      <c r="H136" s="18"/>
      <c r="I136" s="18"/>
      <c r="J136" s="29"/>
      <c r="K136" s="29"/>
    </row>
    <row r="137" spans="1:11">
      <c r="A137" s="166">
        <f t="shared" si="2"/>
        <v>16</v>
      </c>
      <c r="B137" s="31" t="s">
        <v>36</v>
      </c>
      <c r="C137" s="212" t="s">
        <v>579</v>
      </c>
      <c r="D137" s="213">
        <f>'5-P3 Support'!M24</f>
        <v>1104075.49</v>
      </c>
      <c r="E137" s="18"/>
      <c r="F137" s="18" t="s">
        <v>21</v>
      </c>
      <c r="G137" s="18">
        <f>+G98</f>
        <v>1</v>
      </c>
      <c r="H137" s="18"/>
      <c r="I137" s="18">
        <f>+G137*D137</f>
        <v>1104075.49</v>
      </c>
      <c r="J137" s="29"/>
      <c r="K137" s="202"/>
    </row>
    <row r="138" spans="1:11">
      <c r="A138" s="166">
        <f t="shared" si="2"/>
        <v>17</v>
      </c>
      <c r="B138" s="227" t="s">
        <v>104</v>
      </c>
      <c r="C138" s="212" t="s">
        <v>581</v>
      </c>
      <c r="D138" s="213">
        <f>'5-P3 Support'!C45</f>
        <v>69.02</v>
      </c>
      <c r="E138" s="18"/>
      <c r="F138" s="18" t="s">
        <v>30</v>
      </c>
      <c r="G138" s="18">
        <f>+G122</f>
        <v>1</v>
      </c>
      <c r="H138" s="18"/>
      <c r="I138" s="18">
        <f>+G138*D138</f>
        <v>69.02</v>
      </c>
      <c r="J138" s="29"/>
      <c r="K138" s="202"/>
    </row>
    <row r="139" spans="1:11">
      <c r="A139" s="166">
        <f t="shared" si="2"/>
        <v>18</v>
      </c>
      <c r="B139" s="31" t="s">
        <v>369</v>
      </c>
      <c r="C139" s="212" t="s">
        <v>580</v>
      </c>
      <c r="D139" s="204">
        <v>0</v>
      </c>
      <c r="E139" s="42"/>
      <c r="F139" s="42" t="s">
        <v>132</v>
      </c>
      <c r="G139" s="42">
        <f>+G128</f>
        <v>1</v>
      </c>
      <c r="H139" s="42"/>
      <c r="I139" s="42">
        <f>+G139*D139</f>
        <v>0</v>
      </c>
      <c r="J139" s="29"/>
      <c r="K139" s="202"/>
    </row>
    <row r="140" spans="1:11" ht="13.5" thickBot="1">
      <c r="A140" s="166">
        <f t="shared" si="2"/>
        <v>19</v>
      </c>
      <c r="B140" s="220" t="s">
        <v>110</v>
      </c>
      <c r="C140" s="37" t="s">
        <v>388</v>
      </c>
      <c r="D140" s="225">
        <f>'5-P3 Support'!D45</f>
        <v>0</v>
      </c>
      <c r="E140" s="18"/>
      <c r="F140" s="18" t="s">
        <v>93</v>
      </c>
      <c r="G140" s="222">
        <v>1</v>
      </c>
      <c r="H140" s="18"/>
      <c r="I140" s="200">
        <f>+G140*D140</f>
        <v>0</v>
      </c>
      <c r="J140" s="29"/>
      <c r="K140" s="202"/>
    </row>
    <row r="141" spans="1:11">
      <c r="A141" s="166">
        <f t="shared" si="2"/>
        <v>20</v>
      </c>
      <c r="B141" s="31" t="s">
        <v>274</v>
      </c>
      <c r="C141" s="29" t="s">
        <v>273</v>
      </c>
      <c r="D141" s="18">
        <f>SUM(D137:D140)</f>
        <v>1104144.51</v>
      </c>
      <c r="E141" s="18"/>
      <c r="F141" s="18"/>
      <c r="G141" s="18"/>
      <c r="H141" s="18"/>
      <c r="I141" s="18">
        <f>SUM(I137:I140)</f>
        <v>1104144.51</v>
      </c>
      <c r="J141" s="29"/>
      <c r="K141" s="29"/>
    </row>
    <row r="142" spans="1:11">
      <c r="A142" s="166"/>
      <c r="B142" s="31"/>
      <c r="C142" s="29"/>
      <c r="D142" s="18"/>
      <c r="E142" s="18"/>
      <c r="F142" s="18"/>
      <c r="G142" s="18"/>
      <c r="H142" s="18"/>
      <c r="I142" s="18"/>
      <c r="J142" s="29"/>
      <c r="K142" s="29"/>
    </row>
    <row r="143" spans="1:11">
      <c r="A143" s="166">
        <f>+A141+1</f>
        <v>21</v>
      </c>
      <c r="B143" s="31" t="s">
        <v>275</v>
      </c>
      <c r="C143" s="34" t="s">
        <v>198</v>
      </c>
      <c r="D143" s="18"/>
      <c r="E143" s="18"/>
      <c r="F143" s="18"/>
      <c r="G143" s="18"/>
      <c r="H143" s="18"/>
      <c r="I143" s="18"/>
      <c r="J143" s="29"/>
      <c r="K143" s="29"/>
    </row>
    <row r="144" spans="1:11">
      <c r="A144" s="166">
        <f t="shared" si="2"/>
        <v>22</v>
      </c>
      <c r="B144" s="31" t="s">
        <v>40</v>
      </c>
      <c r="C144" s="36"/>
      <c r="D144" s="18"/>
      <c r="E144" s="18"/>
      <c r="F144" s="18"/>
      <c r="G144" s="18"/>
      <c r="H144" s="18"/>
      <c r="I144" s="18"/>
      <c r="J144" s="29"/>
      <c r="K144" s="202"/>
    </row>
    <row r="145" spans="1:12">
      <c r="A145" s="166">
        <f t="shared" si="2"/>
        <v>23</v>
      </c>
      <c r="B145" s="31" t="s">
        <v>41</v>
      </c>
      <c r="C145" s="29" t="s">
        <v>389</v>
      </c>
      <c r="D145" s="213">
        <f>'5-P3 Support'!E45</f>
        <v>0</v>
      </c>
      <c r="E145" s="18"/>
      <c r="F145" s="18" t="s">
        <v>30</v>
      </c>
      <c r="G145" s="18">
        <f>+G138</f>
        <v>1</v>
      </c>
      <c r="H145" s="18"/>
      <c r="I145" s="18">
        <f>+G145*D145</f>
        <v>0</v>
      </c>
      <c r="J145" s="29"/>
      <c r="K145" s="202"/>
    </row>
    <row r="146" spans="1:12">
      <c r="A146" s="166">
        <f t="shared" si="2"/>
        <v>24</v>
      </c>
      <c r="B146" s="31" t="s">
        <v>42</v>
      </c>
      <c r="C146" s="29" t="s">
        <v>390</v>
      </c>
      <c r="D146" s="213">
        <f>'5-P3 Support'!F45</f>
        <v>0</v>
      </c>
      <c r="E146" s="18"/>
      <c r="F146" s="18" t="s">
        <v>30</v>
      </c>
      <c r="G146" s="18">
        <f>+G145</f>
        <v>1</v>
      </c>
      <c r="H146" s="18"/>
      <c r="I146" s="18">
        <f>+G146*D146</f>
        <v>0</v>
      </c>
      <c r="J146" s="29"/>
      <c r="K146" s="202"/>
    </row>
    <row r="147" spans="1:12">
      <c r="A147" s="166">
        <f t="shared" si="2"/>
        <v>25</v>
      </c>
      <c r="B147" s="31" t="s">
        <v>43</v>
      </c>
      <c r="C147" s="29" t="s">
        <v>8</v>
      </c>
      <c r="D147" s="18"/>
      <c r="E147" s="18"/>
      <c r="F147" s="18"/>
      <c r="G147" s="18"/>
      <c r="H147" s="18"/>
      <c r="I147" s="18"/>
      <c r="J147" s="29"/>
      <c r="K147" s="202"/>
    </row>
    <row r="148" spans="1:12">
      <c r="A148" s="166">
        <f t="shared" si="2"/>
        <v>26</v>
      </c>
      <c r="B148" s="31" t="s">
        <v>44</v>
      </c>
      <c r="C148" s="29" t="s">
        <v>391</v>
      </c>
      <c r="D148" s="213">
        <f>'5-P3 Support'!G45</f>
        <v>998886.08999999985</v>
      </c>
      <c r="E148" s="18"/>
      <c r="F148" s="18" t="s">
        <v>35</v>
      </c>
      <c r="G148" s="18">
        <f>+G68</f>
        <v>1</v>
      </c>
      <c r="H148" s="18"/>
      <c r="I148" s="18">
        <f>+G148*D148</f>
        <v>998886.08999999985</v>
      </c>
      <c r="J148" s="29"/>
      <c r="K148" s="202"/>
    </row>
    <row r="149" spans="1:12">
      <c r="A149" s="166">
        <f t="shared" si="2"/>
        <v>27</v>
      </c>
      <c r="B149" s="31" t="s">
        <v>45</v>
      </c>
      <c r="C149" s="29" t="s">
        <v>392</v>
      </c>
      <c r="D149" s="213">
        <f>'5-P3 Support'!H45</f>
        <v>0</v>
      </c>
      <c r="E149" s="18"/>
      <c r="F149" s="213" t="s">
        <v>28</v>
      </c>
      <c r="G149" s="228" t="s">
        <v>133</v>
      </c>
      <c r="H149" s="18"/>
      <c r="I149" s="18">
        <v>0</v>
      </c>
      <c r="J149" s="29"/>
      <c r="K149" s="202"/>
    </row>
    <row r="150" spans="1:12">
      <c r="A150" s="166">
        <f t="shared" si="2"/>
        <v>28</v>
      </c>
      <c r="B150" s="31" t="s">
        <v>46</v>
      </c>
      <c r="C150" s="29" t="s">
        <v>393</v>
      </c>
      <c r="D150" s="213">
        <f>'5-P3 Support'!I45</f>
        <v>0</v>
      </c>
      <c r="E150" s="18"/>
      <c r="F150" s="18" t="s">
        <v>35</v>
      </c>
      <c r="G150" s="18">
        <f>+G148</f>
        <v>1</v>
      </c>
      <c r="H150" s="18"/>
      <c r="I150" s="18">
        <f>+G150*D150</f>
        <v>0</v>
      </c>
      <c r="J150" s="29"/>
      <c r="K150" s="202"/>
    </row>
    <row r="151" spans="1:12" ht="13.5" thickBot="1">
      <c r="A151" s="166">
        <f t="shared" si="2"/>
        <v>29</v>
      </c>
      <c r="B151" s="31" t="s">
        <v>47</v>
      </c>
      <c r="C151" s="29" t="s">
        <v>658</v>
      </c>
      <c r="D151" s="225">
        <f>'5-P3 Support'!J45</f>
        <v>0</v>
      </c>
      <c r="E151" s="18"/>
      <c r="F151" s="18" t="s">
        <v>35</v>
      </c>
      <c r="G151" s="18">
        <f>+G148</f>
        <v>1</v>
      </c>
      <c r="H151" s="18"/>
      <c r="I151" s="200">
        <f>+G151*D151</f>
        <v>0</v>
      </c>
      <c r="J151" s="29"/>
      <c r="K151" s="202"/>
    </row>
    <row r="152" spans="1:12">
      <c r="A152" s="166">
        <f t="shared" si="2"/>
        <v>30</v>
      </c>
      <c r="B152" s="31" t="s">
        <v>277</v>
      </c>
      <c r="C152" s="29" t="s">
        <v>276</v>
      </c>
      <c r="D152" s="18">
        <f>SUM(D145:D151)</f>
        <v>998886.08999999985</v>
      </c>
      <c r="E152" s="18"/>
      <c r="F152" s="18"/>
      <c r="G152" s="18"/>
      <c r="H152" s="18"/>
      <c r="I152" s="18">
        <f>SUM(I145:I151)</f>
        <v>998886.08999999985</v>
      </c>
      <c r="J152" s="29"/>
      <c r="K152" s="29"/>
    </row>
    <row r="153" spans="1:12">
      <c r="A153" s="166"/>
      <c r="B153" s="31"/>
      <c r="C153" s="29"/>
      <c r="D153" s="29"/>
      <c r="E153" s="29"/>
      <c r="F153" s="29"/>
      <c r="G153" s="162"/>
      <c r="H153" s="29"/>
      <c r="I153" s="29"/>
      <c r="J153" s="29"/>
      <c r="L153" s="18"/>
    </row>
    <row r="154" spans="1:12">
      <c r="A154" s="166">
        <f>+A152+1</f>
        <v>31</v>
      </c>
      <c r="B154" s="31" t="s">
        <v>48</v>
      </c>
      <c r="C154" s="37" t="str">
        <f>"(Note "&amp;A$251&amp;")"</f>
        <v>(Note G)</v>
      </c>
      <c r="D154" s="29"/>
      <c r="E154" s="29"/>
      <c r="F154" s="36"/>
      <c r="G154" s="38"/>
      <c r="H154" s="29"/>
      <c r="I154" s="36"/>
      <c r="J154" s="29"/>
      <c r="L154" s="18"/>
    </row>
    <row r="155" spans="1:12">
      <c r="A155" s="166">
        <f t="shared" si="2"/>
        <v>32</v>
      </c>
      <c r="B155" s="39" t="s">
        <v>682</v>
      </c>
      <c r="C155" s="29" t="s">
        <v>317</v>
      </c>
      <c r="D155" s="676">
        <f>IF(D252&gt;0,1-(((1-D253)*(1-D252))/(1-D253*D252*D254)),0)</f>
        <v>0.24870999999999999</v>
      </c>
      <c r="E155" s="29"/>
      <c r="F155" s="36"/>
      <c r="G155" s="38"/>
      <c r="H155" s="29"/>
      <c r="I155" s="36"/>
      <c r="J155" s="29"/>
      <c r="L155" s="18"/>
    </row>
    <row r="156" spans="1:12">
      <c r="A156" s="166">
        <f t="shared" si="2"/>
        <v>33</v>
      </c>
      <c r="B156" s="36" t="s">
        <v>49</v>
      </c>
      <c r="C156" s="29" t="s">
        <v>318</v>
      </c>
      <c r="D156" s="676">
        <f>IF(I210&gt;0,(D155/(1-D155))*(1-I210/I213),0)</f>
        <v>0.23988903693626509</v>
      </c>
      <c r="E156" s="29"/>
      <c r="F156" s="36"/>
      <c r="G156" s="38"/>
      <c r="H156" s="29"/>
      <c r="I156" s="36"/>
      <c r="J156" s="29"/>
      <c r="K156" s="36"/>
    </row>
    <row r="157" spans="1:12">
      <c r="A157" s="166">
        <f t="shared" si="2"/>
        <v>34</v>
      </c>
      <c r="B157" s="40" t="s">
        <v>319</v>
      </c>
      <c r="C157" s="37" t="s">
        <v>320</v>
      </c>
      <c r="D157" s="29"/>
      <c r="E157" s="29"/>
      <c r="F157" s="36"/>
      <c r="G157" s="38"/>
      <c r="H157" s="29"/>
      <c r="I157" s="36"/>
      <c r="J157" s="29"/>
      <c r="K157" s="36"/>
    </row>
    <row r="158" spans="1:12">
      <c r="A158" s="166">
        <f t="shared" si="2"/>
        <v>35</v>
      </c>
      <c r="B158" s="40"/>
      <c r="D158" s="29"/>
      <c r="E158" s="29"/>
      <c r="F158" s="36"/>
      <c r="G158" s="38"/>
      <c r="H158" s="29"/>
      <c r="I158" s="36"/>
      <c r="J158" s="29"/>
      <c r="K158" s="36"/>
    </row>
    <row r="159" spans="1:12">
      <c r="A159" s="166">
        <f>+A158+1</f>
        <v>36</v>
      </c>
      <c r="B159" s="41" t="str">
        <f>"      1 / (1 - T)  =  (T from line "&amp;A155&amp;")"</f>
        <v xml:space="preserve">      1 / (1 - T)  =  (T from line 32)</v>
      </c>
      <c r="C159" s="37"/>
      <c r="D159" s="676">
        <f>1/(1-D155)</f>
        <v>1.3310439377603855</v>
      </c>
      <c r="E159" s="29"/>
      <c r="F159" s="36"/>
      <c r="G159" s="38"/>
      <c r="H159" s="29"/>
      <c r="I159" s="18"/>
      <c r="J159" s="29"/>
      <c r="K159" s="36"/>
    </row>
    <row r="160" spans="1:12">
      <c r="A160" s="166">
        <f t="shared" si="2"/>
        <v>37</v>
      </c>
      <c r="B160" s="40" t="s">
        <v>310</v>
      </c>
      <c r="C160" s="37" t="s">
        <v>395</v>
      </c>
      <c r="D160" s="213">
        <f>-'5-P3 Support'!K45</f>
        <v>0</v>
      </c>
      <c r="E160" s="29"/>
      <c r="F160" s="36"/>
      <c r="G160" s="38"/>
      <c r="H160" s="29"/>
      <c r="I160" s="18"/>
      <c r="J160" s="29"/>
      <c r="K160" s="36"/>
    </row>
    <row r="161" spans="1:11">
      <c r="A161" s="166">
        <f t="shared" si="2"/>
        <v>38</v>
      </c>
      <c r="B161" s="40" t="s">
        <v>311</v>
      </c>
      <c r="C161" s="37" t="s">
        <v>394</v>
      </c>
      <c r="D161" s="213">
        <f>-'5-P3 Support'!L45</f>
        <v>0</v>
      </c>
      <c r="E161" s="29"/>
      <c r="F161" s="36"/>
      <c r="G161" s="42"/>
      <c r="H161" s="29"/>
      <c r="I161" s="18"/>
      <c r="J161" s="29"/>
      <c r="K161" s="36"/>
    </row>
    <row r="162" spans="1:11">
      <c r="A162" s="166">
        <f t="shared" si="2"/>
        <v>39</v>
      </c>
      <c r="B162" s="40" t="s">
        <v>417</v>
      </c>
      <c r="C162" s="37" t="s">
        <v>426</v>
      </c>
      <c r="D162" s="213">
        <f>+'5-P3 Support'!M45</f>
        <v>1997.0376708333329</v>
      </c>
      <c r="E162" s="29"/>
      <c r="F162" s="36"/>
      <c r="G162" s="38"/>
      <c r="H162" s="29"/>
      <c r="I162" s="18"/>
      <c r="J162" s="29"/>
      <c r="K162" s="36"/>
    </row>
    <row r="163" spans="1:11">
      <c r="A163" s="166">
        <f t="shared" si="2"/>
        <v>40</v>
      </c>
      <c r="B163" s="41" t="s">
        <v>312</v>
      </c>
      <c r="C163" s="43" t="s">
        <v>796</v>
      </c>
      <c r="D163" s="382">
        <f>+D156*D170</f>
        <v>951741.48840943631</v>
      </c>
      <c r="E163" s="44"/>
      <c r="F163" s="44" t="s">
        <v>28</v>
      </c>
      <c r="G163" s="45"/>
      <c r="H163" s="44"/>
      <c r="I163" s="382">
        <f>+D156*I170</f>
        <v>951741.48840943631</v>
      </c>
      <c r="J163" s="29"/>
      <c r="K163" s="160" t="s">
        <v>8</v>
      </c>
    </row>
    <row r="164" spans="1:11">
      <c r="A164" s="166">
        <f t="shared" si="2"/>
        <v>41</v>
      </c>
      <c r="B164" s="34" t="s">
        <v>313</v>
      </c>
      <c r="C164" s="43" t="s">
        <v>308</v>
      </c>
      <c r="D164" s="382">
        <f>+D$159*D160</f>
        <v>0</v>
      </c>
      <c r="E164" s="44"/>
      <c r="F164" s="46" t="s">
        <v>34</v>
      </c>
      <c r="G164" s="27">
        <f>G84</f>
        <v>1</v>
      </c>
      <c r="H164" s="44"/>
      <c r="I164" s="382">
        <f>+G164*D164</f>
        <v>0</v>
      </c>
      <c r="J164" s="29"/>
      <c r="K164" s="160"/>
    </row>
    <row r="165" spans="1:11">
      <c r="A165" s="166">
        <f t="shared" si="2"/>
        <v>42</v>
      </c>
      <c r="B165" s="34" t="s">
        <v>314</v>
      </c>
      <c r="C165" s="43" t="s">
        <v>306</v>
      </c>
      <c r="D165" s="382">
        <f>+D$159*D161</f>
        <v>0</v>
      </c>
      <c r="E165" s="44"/>
      <c r="F165" s="46" t="s">
        <v>34</v>
      </c>
      <c r="G165" s="27">
        <f>G164</f>
        <v>1</v>
      </c>
      <c r="H165" s="44"/>
      <c r="I165" s="382">
        <f>+G165*D165</f>
        <v>0</v>
      </c>
      <c r="J165" s="29"/>
      <c r="K165" s="160"/>
    </row>
    <row r="166" spans="1:11" ht="13.5" thickBot="1">
      <c r="A166" s="166">
        <f t="shared" si="2"/>
        <v>43</v>
      </c>
      <c r="B166" s="34" t="s">
        <v>137</v>
      </c>
      <c r="C166" s="43" t="s">
        <v>307</v>
      </c>
      <c r="D166" s="383">
        <f>+D$159*D162</f>
        <v>2658.144885241828</v>
      </c>
      <c r="E166" s="44"/>
      <c r="F166" s="46" t="s">
        <v>34</v>
      </c>
      <c r="G166" s="27">
        <f>G165</f>
        <v>1</v>
      </c>
      <c r="H166" s="44"/>
      <c r="I166" s="383">
        <f>+G166*D166</f>
        <v>2658.144885241828</v>
      </c>
      <c r="J166" s="29"/>
      <c r="K166" s="160"/>
    </row>
    <row r="167" spans="1:11">
      <c r="A167" s="166">
        <f t="shared" si="2"/>
        <v>44</v>
      </c>
      <c r="B167" s="48" t="s">
        <v>315</v>
      </c>
      <c r="C167" s="34" t="s">
        <v>309</v>
      </c>
      <c r="D167" s="228">
        <f>SUM(D163:D166)</f>
        <v>954399.63329467818</v>
      </c>
      <c r="E167" s="44"/>
      <c r="F167" s="44" t="s">
        <v>8</v>
      </c>
      <c r="G167" s="45" t="s">
        <v>8</v>
      </c>
      <c r="H167" s="44"/>
      <c r="I167" s="228">
        <f>SUM(I163:I166)</f>
        <v>954399.63329467818</v>
      </c>
      <c r="J167" s="29"/>
      <c r="K167" s="29"/>
    </row>
    <row r="168" spans="1:11">
      <c r="A168" s="166"/>
      <c r="B168" s="36"/>
      <c r="C168" s="229"/>
      <c r="D168" s="18"/>
      <c r="E168" s="29"/>
      <c r="F168" s="29"/>
      <c r="G168" s="162"/>
      <c r="H168" s="29"/>
      <c r="I168" s="18"/>
      <c r="J168" s="29"/>
      <c r="K168" s="29"/>
    </row>
    <row r="169" spans="1:11">
      <c r="A169" s="166">
        <f>+A167+1</f>
        <v>45</v>
      </c>
      <c r="B169" s="31" t="s">
        <v>51</v>
      </c>
      <c r="J169" s="29"/>
      <c r="K169" s="36"/>
    </row>
    <row r="170" spans="1:11">
      <c r="A170" s="166">
        <f>A169+1</f>
        <v>46</v>
      </c>
      <c r="B170" s="231" t="s">
        <v>432</v>
      </c>
      <c r="C170" s="39" t="s">
        <v>316</v>
      </c>
      <c r="D170" s="18">
        <f>+$I213*D106</f>
        <v>3967423.8579827212</v>
      </c>
      <c r="E170" s="44"/>
      <c r="F170" s="44" t="s">
        <v>28</v>
      </c>
      <c r="G170" s="230"/>
      <c r="H170" s="44"/>
      <c r="I170" s="18">
        <f>+$I213*I106</f>
        <v>3967423.8579827212</v>
      </c>
      <c r="K170" s="202"/>
    </row>
    <row r="171" spans="1:11">
      <c r="A171" s="166"/>
      <c r="B171" s="31"/>
      <c r="C171" s="36"/>
      <c r="D171" s="42"/>
      <c r="E171" s="44"/>
      <c r="F171" s="44"/>
      <c r="G171" s="230"/>
      <c r="H171" s="44"/>
      <c r="I171" s="42"/>
      <c r="J171" s="29"/>
      <c r="K171" s="202"/>
    </row>
    <row r="172" spans="1:11" ht="13.5" thickBot="1">
      <c r="A172" s="166">
        <f>A170+1</f>
        <v>47</v>
      </c>
      <c r="B172" s="31" t="s">
        <v>322</v>
      </c>
      <c r="C172" s="29" t="s">
        <v>321</v>
      </c>
      <c r="D172" s="232">
        <f>+D170+D167+D152+D141+D134</f>
        <v>9318157.5812773984</v>
      </c>
      <c r="E172" s="44"/>
      <c r="F172" s="44"/>
      <c r="G172" s="218"/>
      <c r="H172" s="44"/>
      <c r="I172" s="232">
        <f>+I170+I167+I152+I141+I134</f>
        <v>9318157.5812773984</v>
      </c>
      <c r="J172" s="148"/>
      <c r="K172" s="148"/>
    </row>
    <row r="173" spans="1:11" ht="13.5" thickTop="1">
      <c r="A173" s="166"/>
      <c r="B173" s="31"/>
      <c r="C173" s="29"/>
      <c r="D173" s="218"/>
      <c r="E173" s="44"/>
      <c r="F173" s="44"/>
      <c r="G173" s="218"/>
      <c r="H173" s="44"/>
      <c r="I173" s="42"/>
      <c r="J173" s="148"/>
      <c r="K173" s="148"/>
    </row>
    <row r="174" spans="1:11">
      <c r="A174" s="166"/>
      <c r="B174" s="233"/>
      <c r="C174" s="44"/>
      <c r="D174" s="234"/>
      <c r="E174" s="234"/>
      <c r="F174" s="234"/>
      <c r="G174" s="234"/>
      <c r="H174" s="234"/>
      <c r="I174" s="234"/>
      <c r="J174" s="148"/>
      <c r="K174" s="148"/>
    </row>
    <row r="175" spans="1:11">
      <c r="A175" s="142"/>
      <c r="B175" s="36"/>
      <c r="C175" s="36"/>
      <c r="D175" s="36"/>
      <c r="E175" s="36"/>
      <c r="F175" s="36"/>
      <c r="G175" s="36"/>
      <c r="H175" s="36"/>
      <c r="I175" s="36"/>
      <c r="J175" s="29"/>
      <c r="K175" s="219" t="s">
        <v>138</v>
      </c>
    </row>
    <row r="176" spans="1:11">
      <c r="A176" s="142"/>
      <c r="B176" s="36"/>
      <c r="C176" s="36"/>
      <c r="D176" s="36"/>
      <c r="E176" s="36"/>
      <c r="F176" s="36"/>
      <c r="G176" s="36"/>
      <c r="H176" s="36"/>
      <c r="I176" s="36"/>
      <c r="J176" s="29"/>
      <c r="K176" s="29"/>
    </row>
    <row r="177" spans="1:11">
      <c r="A177" s="142"/>
      <c r="B177" s="31" t="s">
        <v>7</v>
      </c>
      <c r="C177" s="36"/>
      <c r="D177" s="288" t="s">
        <v>89</v>
      </c>
      <c r="E177" s="36"/>
      <c r="F177" s="36"/>
      <c r="G177" s="36"/>
      <c r="H177" s="36"/>
      <c r="I177" s="140"/>
      <c r="J177" s="29"/>
      <c r="K177" s="235" t="str">
        <f>K3</f>
        <v>For  the 7 months ended 12/31/2024</v>
      </c>
    </row>
    <row r="178" spans="1:11">
      <c r="A178" s="142"/>
      <c r="B178" s="31"/>
      <c r="C178" s="36"/>
      <c r="D178" s="288" t="s">
        <v>118</v>
      </c>
      <c r="E178" s="36"/>
      <c r="F178" s="36"/>
      <c r="G178" s="36"/>
      <c r="H178" s="36"/>
      <c r="I178" s="36"/>
      <c r="J178" s="29"/>
      <c r="K178" s="29"/>
    </row>
    <row r="179" spans="1:11">
      <c r="A179" s="142"/>
      <c r="B179" s="36"/>
      <c r="C179" s="36"/>
      <c r="D179" s="650" t="str">
        <f>D5</f>
        <v>NextEra Energy Transmission MidAtlantic, Inc.</v>
      </c>
      <c r="E179" s="36"/>
      <c r="F179" s="36"/>
      <c r="G179" s="36"/>
      <c r="H179" s="36"/>
      <c r="I179" s="36"/>
      <c r="J179" s="29"/>
      <c r="K179" s="29"/>
    </row>
    <row r="180" spans="1:11">
      <c r="A180" s="764"/>
      <c r="B180" s="764"/>
      <c r="C180" s="764"/>
      <c r="D180" s="764"/>
      <c r="E180" s="764"/>
      <c r="F180" s="764"/>
      <c r="G180" s="764"/>
      <c r="H180" s="764"/>
      <c r="I180" s="764"/>
      <c r="J180" s="764"/>
      <c r="K180" s="764"/>
    </row>
    <row r="181" spans="1:11" s="14" customFormat="1">
      <c r="A181" s="236"/>
      <c r="B181" s="152" t="s">
        <v>9</v>
      </c>
      <c r="C181" s="152" t="s">
        <v>10</v>
      </c>
      <c r="D181" s="152" t="s">
        <v>11</v>
      </c>
      <c r="E181" s="29" t="s">
        <v>8</v>
      </c>
      <c r="F181" s="29"/>
      <c r="G181" s="151" t="s">
        <v>12</v>
      </c>
      <c r="H181" s="29"/>
      <c r="I181" s="151" t="s">
        <v>13</v>
      </c>
      <c r="J181" s="124"/>
      <c r="K181" s="124"/>
    </row>
    <row r="182" spans="1:11">
      <c r="A182" s="142"/>
      <c r="B182" s="36"/>
      <c r="C182" s="31"/>
      <c r="D182" s="31"/>
      <c r="E182" s="31"/>
      <c r="F182" s="31"/>
      <c r="G182" s="31"/>
      <c r="H182" s="31"/>
      <c r="I182" s="31"/>
      <c r="J182" s="31"/>
      <c r="K182" s="31"/>
    </row>
    <row r="183" spans="1:11">
      <c r="A183" s="142"/>
      <c r="B183" s="36"/>
      <c r="C183" s="196" t="s">
        <v>52</v>
      </c>
      <c r="D183" s="36"/>
      <c r="E183" s="148"/>
      <c r="F183" s="148"/>
      <c r="G183" s="148"/>
      <c r="H183" s="148"/>
      <c r="I183" s="148"/>
      <c r="J183" s="29"/>
      <c r="K183" s="29"/>
    </row>
    <row r="184" spans="1:11">
      <c r="A184" s="142" t="s">
        <v>14</v>
      </c>
      <c r="B184" s="196"/>
      <c r="C184" s="148"/>
      <c r="D184" s="148"/>
      <c r="E184" s="148"/>
      <c r="F184" s="148"/>
      <c r="G184" s="148"/>
      <c r="H184" s="148"/>
      <c r="I184" s="148"/>
      <c r="J184" s="29"/>
      <c r="K184" s="29"/>
    </row>
    <row r="185" spans="1:11" ht="13.5" thickBot="1">
      <c r="A185" s="33" t="s">
        <v>16</v>
      </c>
      <c r="B185" s="143" t="s">
        <v>53</v>
      </c>
      <c r="C185" s="156"/>
      <c r="D185" s="156"/>
      <c r="E185" s="156"/>
      <c r="F185" s="156"/>
      <c r="G185" s="156"/>
      <c r="H185" s="34"/>
      <c r="I185" s="34"/>
      <c r="J185" s="37"/>
      <c r="K185" s="29"/>
    </row>
    <row r="186" spans="1:11">
      <c r="A186" s="142">
        <v>1</v>
      </c>
      <c r="B186" s="144" t="s">
        <v>296</v>
      </c>
      <c r="C186" s="156" t="s">
        <v>444</v>
      </c>
      <c r="D186" s="37"/>
      <c r="E186" s="37"/>
      <c r="F186" s="37"/>
      <c r="G186" s="37"/>
      <c r="H186" s="37"/>
      <c r="I186" s="213">
        <f>D64</f>
        <v>46123766.036153845</v>
      </c>
      <c r="J186" s="37"/>
      <c r="K186" s="29"/>
    </row>
    <row r="187" spans="1:11">
      <c r="A187" s="142">
        <f>+A186+1</f>
        <v>2</v>
      </c>
      <c r="B187" s="144" t="s">
        <v>297</v>
      </c>
      <c r="C187" s="34" t="s">
        <v>294</v>
      </c>
      <c r="D187" s="34"/>
      <c r="E187" s="34"/>
      <c r="F187" s="34"/>
      <c r="G187" s="34"/>
      <c r="H187" s="34"/>
      <c r="I187" s="197">
        <v>0</v>
      </c>
      <c r="J187" s="37"/>
      <c r="K187" s="29"/>
    </row>
    <row r="188" spans="1:11" ht="13.5" thickBot="1">
      <c r="A188" s="142">
        <f>+A187+1</f>
        <v>3</v>
      </c>
      <c r="B188" s="237" t="s">
        <v>298</v>
      </c>
      <c r="C188" s="238" t="s">
        <v>295</v>
      </c>
      <c r="D188" s="140"/>
      <c r="E188" s="37"/>
      <c r="F188" s="37"/>
      <c r="G188" s="239"/>
      <c r="H188" s="37"/>
      <c r="I188" s="199">
        <v>0</v>
      </c>
      <c r="J188" s="37"/>
      <c r="K188" s="29"/>
    </row>
    <row r="189" spans="1:11">
      <c r="A189" s="142">
        <f t="shared" ref="A189:A220" si="3">+A188+1</f>
        <v>4</v>
      </c>
      <c r="B189" s="144" t="s">
        <v>300</v>
      </c>
      <c r="C189" s="156" t="s">
        <v>299</v>
      </c>
      <c r="D189" s="37"/>
      <c r="E189" s="37"/>
      <c r="F189" s="37"/>
      <c r="G189" s="239"/>
      <c r="H189" s="37"/>
      <c r="I189" s="213">
        <f>I186-I187-I188</f>
        <v>46123766.036153845</v>
      </c>
      <c r="J189" s="37"/>
      <c r="K189" s="29"/>
    </row>
    <row r="190" spans="1:11">
      <c r="A190" s="142"/>
      <c r="B190" s="34"/>
      <c r="C190" s="156"/>
      <c r="D190" s="37"/>
      <c r="E190" s="37"/>
      <c r="F190" s="37"/>
      <c r="G190" s="239"/>
      <c r="H190" s="37"/>
      <c r="I190" s="213"/>
      <c r="J190" s="37"/>
      <c r="K190" s="29"/>
    </row>
    <row r="191" spans="1:11">
      <c r="A191" s="142">
        <f>+A189+1</f>
        <v>5</v>
      </c>
      <c r="B191" s="144" t="s">
        <v>302</v>
      </c>
      <c r="C191" s="240" t="s">
        <v>301</v>
      </c>
      <c r="D191" s="241"/>
      <c r="E191" s="241"/>
      <c r="F191" s="241"/>
      <c r="G191" s="242"/>
      <c r="H191" s="37" t="s">
        <v>54</v>
      </c>
      <c r="I191" s="243">
        <f>IF(I186&gt;0,I189/I186,0)</f>
        <v>1</v>
      </c>
      <c r="J191" s="37"/>
      <c r="K191" s="29"/>
    </row>
    <row r="192" spans="1:11">
      <c r="A192" s="142"/>
      <c r="B192" s="36"/>
      <c r="C192" s="36"/>
      <c r="D192" s="36"/>
      <c r="E192" s="36"/>
      <c r="F192" s="36"/>
      <c r="G192" s="36"/>
      <c r="H192" s="36"/>
      <c r="I192" s="36"/>
      <c r="J192" s="36"/>
      <c r="K192" s="36"/>
    </row>
    <row r="193" spans="1:11">
      <c r="A193" s="142">
        <f>+A191+1</f>
        <v>6</v>
      </c>
      <c r="B193" s="31" t="s">
        <v>139</v>
      </c>
      <c r="C193" s="29"/>
      <c r="D193" s="29"/>
      <c r="E193" s="29"/>
      <c r="F193" s="29"/>
      <c r="G193" s="29"/>
      <c r="H193" s="29"/>
      <c r="I193" s="29"/>
      <c r="J193" s="29"/>
      <c r="K193" s="29"/>
    </row>
    <row r="194" spans="1:11" ht="13.5" thickBot="1">
      <c r="A194" s="142"/>
      <c r="B194" s="31"/>
      <c r="C194" s="244" t="s">
        <v>55</v>
      </c>
      <c r="D194" s="30" t="s">
        <v>56</v>
      </c>
      <c r="E194" s="30" t="s">
        <v>21</v>
      </c>
      <c r="F194" s="29"/>
      <c r="G194" s="30" t="s">
        <v>57</v>
      </c>
      <c r="H194" s="29"/>
      <c r="I194" s="29"/>
      <c r="J194" s="29"/>
      <c r="K194" s="29"/>
    </row>
    <row r="195" spans="1:11">
      <c r="A195" s="142">
        <f>+A193+1</f>
        <v>7</v>
      </c>
      <c r="B195" s="31" t="s">
        <v>367</v>
      </c>
      <c r="C195" s="29" t="s">
        <v>58</v>
      </c>
      <c r="D195" s="197">
        <v>0</v>
      </c>
      <c r="E195" s="245">
        <v>1</v>
      </c>
      <c r="F195" s="246"/>
      <c r="G195" s="18">
        <f>D195*E195</f>
        <v>0</v>
      </c>
      <c r="H195" s="44"/>
      <c r="I195" s="44"/>
      <c r="J195" s="29"/>
      <c r="K195" s="29"/>
    </row>
    <row r="196" spans="1:11">
      <c r="A196" s="142">
        <f t="shared" si="3"/>
        <v>8</v>
      </c>
      <c r="B196" s="31" t="s">
        <v>29</v>
      </c>
      <c r="C196" s="29" t="s">
        <v>396</v>
      </c>
      <c r="D196" s="197">
        <v>0</v>
      </c>
      <c r="E196" s="245">
        <f>+I191</f>
        <v>1</v>
      </c>
      <c r="F196" s="246"/>
      <c r="G196" s="18">
        <f>D196*E196</f>
        <v>0</v>
      </c>
      <c r="H196" s="44"/>
      <c r="I196" s="44"/>
      <c r="J196" s="29"/>
      <c r="K196" s="29"/>
    </row>
    <row r="197" spans="1:11">
      <c r="A197" s="142">
        <f t="shared" si="3"/>
        <v>9</v>
      </c>
      <c r="B197" s="31" t="s">
        <v>368</v>
      </c>
      <c r="C197" s="29" t="s">
        <v>113</v>
      </c>
      <c r="D197" s="197">
        <v>0</v>
      </c>
      <c r="E197" s="245">
        <v>1</v>
      </c>
      <c r="F197" s="246"/>
      <c r="G197" s="18">
        <f>D197*E197</f>
        <v>0</v>
      </c>
      <c r="H197" s="44"/>
      <c r="I197" s="247" t="s">
        <v>59</v>
      </c>
      <c r="J197" s="29"/>
      <c r="K197" s="29"/>
    </row>
    <row r="198" spans="1:11" ht="13.5" thickBot="1">
      <c r="A198" s="142">
        <f t="shared" si="3"/>
        <v>10</v>
      </c>
      <c r="B198" s="31" t="s">
        <v>60</v>
      </c>
      <c r="C198" s="29" t="s">
        <v>397</v>
      </c>
      <c r="D198" s="199">
        <v>0</v>
      </c>
      <c r="E198" s="245">
        <v>1</v>
      </c>
      <c r="F198" s="246"/>
      <c r="G198" s="200">
        <f>D198*E198</f>
        <v>0</v>
      </c>
      <c r="H198" s="44"/>
      <c r="I198" s="248" t="s">
        <v>61</v>
      </c>
      <c r="J198" s="29"/>
      <c r="K198" s="29"/>
    </row>
    <row r="199" spans="1:11">
      <c r="A199" s="142">
        <f t="shared" si="3"/>
        <v>11</v>
      </c>
      <c r="B199" s="40" t="s">
        <v>582</v>
      </c>
      <c r="C199" s="29" t="s">
        <v>304</v>
      </c>
      <c r="D199" s="18">
        <f>SUM(D195:D198)</f>
        <v>0</v>
      </c>
      <c r="E199" s="29"/>
      <c r="F199" s="29"/>
      <c r="G199" s="18">
        <f>SUM(G195:G198)</f>
        <v>0</v>
      </c>
      <c r="H199" s="249" t="s">
        <v>62</v>
      </c>
      <c r="I199" s="205">
        <v>1</v>
      </c>
      <c r="J199" s="32" t="s">
        <v>62</v>
      </c>
      <c r="K199" s="29" t="s">
        <v>63</v>
      </c>
    </row>
    <row r="200" spans="1:11">
      <c r="A200" s="142"/>
      <c r="B200" s="31" t="s">
        <v>8</v>
      </c>
      <c r="C200" s="29" t="s">
        <v>8</v>
      </c>
      <c r="D200" s="36"/>
      <c r="E200" s="29"/>
      <c r="F200" s="29"/>
      <c r="G200" s="36"/>
      <c r="H200" s="36"/>
      <c r="I200" s="36"/>
      <c r="J200" s="36"/>
      <c r="K200" s="29"/>
    </row>
    <row r="201" spans="1:11">
      <c r="A201" s="142">
        <f>+A199+1</f>
        <v>12</v>
      </c>
      <c r="B201" s="40" t="s">
        <v>497</v>
      </c>
      <c r="C201" s="29"/>
      <c r="D201" s="192" t="s">
        <v>56</v>
      </c>
      <c r="E201" s="29"/>
      <c r="F201" s="29"/>
      <c r="G201" s="32" t="s">
        <v>140</v>
      </c>
      <c r="H201" s="38"/>
      <c r="I201" s="202" t="s">
        <v>59</v>
      </c>
      <c r="J201" s="29"/>
      <c r="K201" s="29"/>
    </row>
    <row r="202" spans="1:11">
      <c r="A202" s="142">
        <f t="shared" si="3"/>
        <v>13</v>
      </c>
      <c r="B202" s="31" t="s">
        <v>398</v>
      </c>
      <c r="C202" s="29" t="s">
        <v>141</v>
      </c>
      <c r="D202" s="197">
        <f>+D80</f>
        <v>45582835.920000002</v>
      </c>
      <c r="E202" s="29"/>
      <c r="F202" s="36"/>
      <c r="G202" s="142" t="s">
        <v>558</v>
      </c>
      <c r="H202" s="250"/>
      <c r="I202" s="142" t="s">
        <v>559</v>
      </c>
      <c r="J202" s="29"/>
      <c r="K202" s="152" t="s">
        <v>132</v>
      </c>
    </row>
    <row r="203" spans="1:11">
      <c r="A203" s="142">
        <f t="shared" si="3"/>
        <v>14</v>
      </c>
      <c r="B203" s="31" t="s">
        <v>399</v>
      </c>
      <c r="C203" s="29" t="s">
        <v>659</v>
      </c>
      <c r="D203" s="197">
        <v>0</v>
      </c>
      <c r="E203" s="29"/>
      <c r="F203" s="36"/>
      <c r="G203" s="205">
        <f>IF(D205&gt;0,D202/D205,0)</f>
        <v>1</v>
      </c>
      <c r="H203" s="251" t="s">
        <v>123</v>
      </c>
      <c r="I203" s="205">
        <f>I199</f>
        <v>1</v>
      </c>
      <c r="J203" s="251" t="s">
        <v>62</v>
      </c>
      <c r="K203" s="205">
        <f>I203*G203</f>
        <v>1</v>
      </c>
    </row>
    <row r="204" spans="1:11" ht="13.5" thickBot="1">
      <c r="A204" s="142">
        <f t="shared" si="3"/>
        <v>15</v>
      </c>
      <c r="B204" s="252" t="s">
        <v>400</v>
      </c>
      <c r="C204" s="244" t="s">
        <v>660</v>
      </c>
      <c r="D204" s="199">
        <v>0</v>
      </c>
      <c r="E204" s="29"/>
      <c r="F204" s="29"/>
      <c r="G204" s="29" t="s">
        <v>8</v>
      </c>
      <c r="H204" s="29"/>
      <c r="I204" s="29"/>
      <c r="J204" s="29"/>
      <c r="K204" s="29"/>
    </row>
    <row r="205" spans="1:11">
      <c r="A205" s="142">
        <f t="shared" si="3"/>
        <v>16</v>
      </c>
      <c r="B205" s="31" t="s">
        <v>401</v>
      </c>
      <c r="C205" s="29" t="s">
        <v>303</v>
      </c>
      <c r="D205" s="18">
        <f>D202+D203+D204</f>
        <v>45582835.920000002</v>
      </c>
      <c r="E205" s="29"/>
      <c r="F205" s="29"/>
      <c r="G205" s="29"/>
      <c r="H205" s="29"/>
      <c r="I205" s="29"/>
      <c r="J205" s="29"/>
      <c r="K205" s="29"/>
    </row>
    <row r="206" spans="1:11">
      <c r="A206" s="142"/>
      <c r="B206" s="31"/>
      <c r="C206" s="29"/>
      <c r="D206" s="36"/>
      <c r="E206" s="29"/>
      <c r="F206" s="29"/>
      <c r="G206" s="29"/>
      <c r="H206" s="29"/>
      <c r="I206" s="29"/>
      <c r="J206" s="29"/>
      <c r="K206" s="29"/>
    </row>
    <row r="207" spans="1:11" ht="13.5" thickBot="1">
      <c r="A207" s="142">
        <f>+A205+1</f>
        <v>17</v>
      </c>
      <c r="B207" s="28" t="s">
        <v>64</v>
      </c>
      <c r="C207" s="29" t="s">
        <v>351</v>
      </c>
      <c r="D207" s="29"/>
      <c r="E207" s="29"/>
      <c r="F207" s="29"/>
      <c r="G207" s="29"/>
      <c r="H207" s="29"/>
      <c r="I207" s="30" t="s">
        <v>56</v>
      </c>
      <c r="J207" s="29"/>
      <c r="K207" s="29"/>
    </row>
    <row r="208" spans="1:11">
      <c r="A208" s="142">
        <f>+A207+1</f>
        <v>18</v>
      </c>
      <c r="B208" s="31"/>
      <c r="C208" s="29"/>
      <c r="D208" s="29"/>
      <c r="E208" s="29"/>
      <c r="F208" s="29"/>
      <c r="G208" s="32" t="s">
        <v>65</v>
      </c>
      <c r="H208" s="29"/>
      <c r="I208" s="29"/>
      <c r="J208" s="29"/>
      <c r="K208" s="29"/>
    </row>
    <row r="209" spans="1:11" ht="13.5" thickBot="1">
      <c r="A209" s="142">
        <f t="shared" si="3"/>
        <v>19</v>
      </c>
      <c r="B209" s="31"/>
      <c r="C209" s="29"/>
      <c r="D209" s="33" t="s">
        <v>56</v>
      </c>
      <c r="E209" s="33" t="s">
        <v>66</v>
      </c>
      <c r="F209" s="29"/>
      <c r="G209" s="253" t="str">
        <f>"(Notes "&amp;A259&amp;", "&amp;A265&amp;", &amp; "&amp;A266&amp;")"</f>
        <v>(Notes K, Q, &amp; R)</v>
      </c>
      <c r="H209" s="29"/>
      <c r="I209" s="33" t="s">
        <v>67</v>
      </c>
      <c r="J209" s="29"/>
      <c r="K209" s="29"/>
    </row>
    <row r="210" spans="1:11">
      <c r="A210" s="142">
        <f t="shared" si="3"/>
        <v>20</v>
      </c>
      <c r="B210" s="28" t="s">
        <v>305</v>
      </c>
      <c r="C210" s="34" t="s">
        <v>808</v>
      </c>
      <c r="D210" s="255">
        <f>'5-P3 Support'!F85</f>
        <v>47192307.692307696</v>
      </c>
      <c r="E210" s="602">
        <f>+'5-P3 Support'!G85</f>
        <v>0.40019645280788718</v>
      </c>
      <c r="F210" s="158"/>
      <c r="G210" s="631">
        <f>+'5-P3 Support'!I85</f>
        <v>5.7521048084759573E-2</v>
      </c>
      <c r="H210" s="290"/>
      <c r="I210" s="602">
        <f>+'5-P3 Support'!K85</f>
        <v>2.3019719405312694E-2</v>
      </c>
      <c r="J210" s="254" t="s">
        <v>68</v>
      </c>
      <c r="K210" s="36"/>
    </row>
    <row r="211" spans="1:11">
      <c r="A211" s="142">
        <f t="shared" si="3"/>
        <v>21</v>
      </c>
      <c r="B211" s="28" t="s">
        <v>142</v>
      </c>
      <c r="C211" s="34" t="s">
        <v>809</v>
      </c>
      <c r="D211" s="255">
        <f>+'5-P3 Support'!F86</f>
        <v>0</v>
      </c>
      <c r="E211" s="602">
        <f>+'5-P3 Support'!G86</f>
        <v>0</v>
      </c>
      <c r="F211" s="158"/>
      <c r="G211" s="631">
        <f>+'5-P3 Support'!I86</f>
        <v>0</v>
      </c>
      <c r="H211" s="290"/>
      <c r="I211" s="602">
        <f>+'5-P3 Support'!K86</f>
        <v>0</v>
      </c>
      <c r="J211" s="29"/>
      <c r="K211" s="36"/>
    </row>
    <row r="212" spans="1:11" ht="13.5" thickBot="1">
      <c r="A212" s="142">
        <f t="shared" si="3"/>
        <v>22</v>
      </c>
      <c r="B212" s="28" t="s">
        <v>414</v>
      </c>
      <c r="C212" s="34" t="s">
        <v>810</v>
      </c>
      <c r="D212" s="424">
        <f>+'5-P3 Support'!F87</f>
        <v>70730545.849230781</v>
      </c>
      <c r="E212" s="603">
        <f>+'5-P3 Support'!G87</f>
        <v>0.59980354719211282</v>
      </c>
      <c r="F212" s="601"/>
      <c r="G212" s="630">
        <f>+'5-P3 Support'!I87</f>
        <v>0.10100000000000001</v>
      </c>
      <c r="H212" s="290"/>
      <c r="I212" s="603">
        <f>+'5-P3 Support'!K87</f>
        <v>6.0580158266403401E-2</v>
      </c>
      <c r="J212" s="29"/>
      <c r="K212" s="36"/>
    </row>
    <row r="213" spans="1:11">
      <c r="A213" s="142">
        <f t="shared" si="3"/>
        <v>23</v>
      </c>
      <c r="B213" s="31" t="s">
        <v>293</v>
      </c>
      <c r="C213" s="36" t="s">
        <v>811</v>
      </c>
      <c r="D213" s="255">
        <f>+'5-P3 Support'!F88</f>
        <v>117922853.54153848</v>
      </c>
      <c r="E213" s="29" t="s">
        <v>8</v>
      </c>
      <c r="F213" s="29"/>
      <c r="G213" s="290"/>
      <c r="H213" s="290"/>
      <c r="I213" s="602">
        <f>+'5-P3 Support'!K88</f>
        <v>8.3599877671716089E-2</v>
      </c>
      <c r="J213" s="254" t="s">
        <v>69</v>
      </c>
      <c r="K213" s="36"/>
    </row>
    <row r="214" spans="1:11">
      <c r="A214" s="142"/>
      <c r="B214" s="36"/>
      <c r="C214" s="36"/>
      <c r="D214" s="36"/>
      <c r="E214" s="29"/>
      <c r="F214" s="29"/>
      <c r="G214" s="29"/>
      <c r="H214" s="29"/>
      <c r="I214" s="290"/>
      <c r="J214" s="36"/>
      <c r="K214" s="36"/>
    </row>
    <row r="215" spans="1:11">
      <c r="A215" s="142">
        <f>+A213+1</f>
        <v>24</v>
      </c>
      <c r="B215" s="28" t="s">
        <v>143</v>
      </c>
      <c r="C215" s="147"/>
      <c r="D215" s="147"/>
      <c r="E215" s="147"/>
      <c r="F215" s="147"/>
      <c r="G215" s="147"/>
      <c r="H215" s="147"/>
      <c r="I215" s="147"/>
      <c r="J215" s="147"/>
      <c r="K215" s="147"/>
    </row>
    <row r="216" spans="1:11" ht="13.5" thickBot="1">
      <c r="A216" s="142"/>
      <c r="B216" s="28"/>
      <c r="C216" s="28"/>
      <c r="D216" s="28"/>
      <c r="E216" s="28"/>
      <c r="F216" s="28"/>
      <c r="G216" s="28"/>
      <c r="H216" s="28"/>
      <c r="I216" s="33"/>
      <c r="J216" s="256"/>
      <c r="K216" s="36"/>
    </row>
    <row r="217" spans="1:11">
      <c r="A217" s="142">
        <f>+A215+1</f>
        <v>25</v>
      </c>
      <c r="B217" s="28" t="s">
        <v>560</v>
      </c>
      <c r="C217" s="147" t="s">
        <v>425</v>
      </c>
      <c r="D217" s="147"/>
      <c r="E217" s="147"/>
      <c r="F217" s="147"/>
      <c r="G217" s="257" t="s">
        <v>8</v>
      </c>
      <c r="H217" s="258"/>
      <c r="I217" s="259"/>
      <c r="J217" s="259"/>
      <c r="K217" s="36"/>
    </row>
    <row r="218" spans="1:11">
      <c r="A218" s="142">
        <f t="shared" si="3"/>
        <v>26</v>
      </c>
      <c r="B218" s="36" t="s">
        <v>325</v>
      </c>
      <c r="C218" s="147" t="s">
        <v>402</v>
      </c>
      <c r="D218" s="147"/>
      <c r="E218" s="36"/>
      <c r="F218" s="147"/>
      <c r="G218" s="36"/>
      <c r="H218" s="258"/>
      <c r="I218" s="260">
        <v>0</v>
      </c>
      <c r="J218" s="261"/>
      <c r="K218" s="36"/>
    </row>
    <row r="219" spans="1:11" ht="13.5" thickBot="1">
      <c r="A219" s="142">
        <f t="shared" si="3"/>
        <v>27</v>
      </c>
      <c r="B219" s="262" t="s">
        <v>1</v>
      </c>
      <c r="C219" s="37" t="s">
        <v>812</v>
      </c>
      <c r="D219" s="263"/>
      <c r="E219" s="264"/>
      <c r="F219" s="264"/>
      <c r="G219" s="264"/>
      <c r="H219" s="147"/>
      <c r="I219" s="393">
        <f>+'5-P3 Support'!C68</f>
        <v>0</v>
      </c>
      <c r="J219" s="265"/>
      <c r="K219" s="36"/>
    </row>
    <row r="220" spans="1:11">
      <c r="A220" s="142">
        <f t="shared" si="3"/>
        <v>28</v>
      </c>
      <c r="B220" s="36" t="s">
        <v>144</v>
      </c>
      <c r="C220" s="156"/>
      <c r="D220" s="36"/>
      <c r="E220" s="147"/>
      <c r="F220" s="147"/>
      <c r="G220" s="147"/>
      <c r="H220" s="147"/>
      <c r="I220" s="266">
        <f>I218-I219</f>
        <v>0</v>
      </c>
      <c r="J220" s="261"/>
      <c r="K220" s="36"/>
    </row>
    <row r="221" spans="1:11">
      <c r="A221" s="142"/>
      <c r="B221" s="36"/>
      <c r="C221" s="156"/>
      <c r="D221" s="36"/>
      <c r="E221" s="147"/>
      <c r="F221" s="147"/>
      <c r="G221" s="147"/>
      <c r="H221" s="147"/>
      <c r="I221" s="267"/>
      <c r="J221" s="259"/>
      <c r="K221" s="36"/>
    </row>
    <row r="222" spans="1:11">
      <c r="A222" s="142">
        <f>+A220+1</f>
        <v>29</v>
      </c>
      <c r="B222" s="28" t="s">
        <v>264</v>
      </c>
      <c r="C222" s="156" t="s">
        <v>813</v>
      </c>
      <c r="D222" s="36"/>
      <c r="E222" s="147"/>
      <c r="F222" s="147"/>
      <c r="G222" s="268"/>
      <c r="H222" s="147"/>
      <c r="I222" s="269">
        <f>+'5-P3 Support'!D68</f>
        <v>0</v>
      </c>
      <c r="J222" s="259"/>
      <c r="K222" s="270"/>
    </row>
    <row r="223" spans="1:11">
      <c r="A223" s="142"/>
      <c r="B223" s="36"/>
      <c r="C223" s="144"/>
      <c r="D223" s="147"/>
      <c r="E223" s="147"/>
      <c r="F223" s="147"/>
      <c r="G223" s="147"/>
      <c r="H223" s="147"/>
      <c r="I223" s="267"/>
      <c r="J223" s="259"/>
      <c r="K223" s="270"/>
    </row>
    <row r="224" spans="1:11">
      <c r="A224" s="142">
        <f>+A222+1</f>
        <v>30</v>
      </c>
      <c r="B224" s="28" t="s">
        <v>265</v>
      </c>
      <c r="C224" s="144" t="s">
        <v>583</v>
      </c>
      <c r="D224" s="147"/>
      <c r="E224" s="147"/>
      <c r="F224" s="147"/>
      <c r="G224" s="147"/>
      <c r="H224" s="147"/>
      <c r="I224" s="36"/>
      <c r="J224" s="36"/>
      <c r="K224" s="271"/>
    </row>
    <row r="225" spans="1:11">
      <c r="A225" s="142">
        <f>+A224+1</f>
        <v>31</v>
      </c>
      <c r="B225" s="272" t="s">
        <v>324</v>
      </c>
      <c r="C225" s="37" t="s">
        <v>814</v>
      </c>
      <c r="D225" s="29"/>
      <c r="E225" s="29"/>
      <c r="F225" s="29"/>
      <c r="G225" s="29"/>
      <c r="H225" s="29"/>
      <c r="I225" s="273">
        <f>+'5-P3 Support'!E68</f>
        <v>27141.839999999997</v>
      </c>
      <c r="J225" s="274"/>
      <c r="K225" s="271"/>
    </row>
    <row r="226" spans="1:11" ht="26.5" thickBot="1">
      <c r="A226" s="142">
        <f>+A225+1</f>
        <v>32</v>
      </c>
      <c r="B226" s="275" t="s">
        <v>323</v>
      </c>
      <c r="C226" s="37" t="s">
        <v>815</v>
      </c>
      <c r="D226" s="264"/>
      <c r="E226" s="264"/>
      <c r="F226" s="264"/>
      <c r="G226" s="147"/>
      <c r="H226" s="147"/>
      <c r="I226" s="394">
        <f>+'5-P3 Support'!F68</f>
        <v>0</v>
      </c>
      <c r="J226" s="36"/>
      <c r="K226" s="276"/>
    </row>
    <row r="227" spans="1:11">
      <c r="A227" s="142">
        <f>+A226+1</f>
        <v>33</v>
      </c>
      <c r="B227" s="46" t="s">
        <v>144</v>
      </c>
      <c r="C227" s="142"/>
      <c r="D227" s="29"/>
      <c r="E227" s="29"/>
      <c r="F227" s="29"/>
      <c r="G227" s="29"/>
      <c r="H227" s="147"/>
      <c r="I227" s="277">
        <f>+I225-I226</f>
        <v>27141.839999999997</v>
      </c>
      <c r="J227" s="274"/>
      <c r="K227" s="278"/>
    </row>
    <row r="228" spans="1:11" s="560" customFormat="1">
      <c r="A228" s="142"/>
      <c r="B228" s="46"/>
      <c r="C228" s="142"/>
      <c r="D228" s="29"/>
      <c r="E228" s="29"/>
      <c r="F228" s="29"/>
      <c r="G228" s="29"/>
      <c r="H228" s="147"/>
      <c r="I228" s="277"/>
      <c r="J228" s="274"/>
      <c r="K228" s="278"/>
    </row>
    <row r="229" spans="1:11" s="560" customFormat="1">
      <c r="A229" s="142"/>
      <c r="D229" s="29"/>
      <c r="E229" s="29"/>
      <c r="F229" s="29"/>
      <c r="G229" s="29"/>
      <c r="H229" s="147"/>
      <c r="I229" s="277"/>
      <c r="J229" s="274"/>
      <c r="K229" s="278"/>
    </row>
    <row r="230" spans="1:11" s="560" customFormat="1">
      <c r="A230" s="142"/>
      <c r="B230" s="46"/>
      <c r="C230" s="142"/>
      <c r="D230" s="29"/>
      <c r="E230" s="29"/>
      <c r="F230" s="29"/>
      <c r="G230" s="29"/>
      <c r="H230" s="147"/>
      <c r="I230" s="277"/>
      <c r="J230" s="274"/>
      <c r="K230" s="278"/>
    </row>
    <row r="231" spans="1:11" s="560" customFormat="1">
      <c r="A231" s="142"/>
      <c r="B231" s="46"/>
      <c r="C231" s="142"/>
      <c r="D231" s="29"/>
      <c r="E231" s="29"/>
      <c r="F231" s="29"/>
      <c r="G231" s="29"/>
      <c r="H231" s="147"/>
      <c r="I231" s="277"/>
      <c r="J231" s="274"/>
      <c r="K231" s="278"/>
    </row>
    <row r="232" spans="1:11">
      <c r="A232" s="142"/>
      <c r="B232" s="279"/>
      <c r="C232" s="142"/>
      <c r="D232" s="29"/>
      <c r="E232" s="29"/>
      <c r="F232" s="29"/>
      <c r="G232" s="29"/>
      <c r="H232" s="147"/>
      <c r="I232" s="280"/>
      <c r="J232" s="274"/>
      <c r="K232" s="278"/>
    </row>
    <row r="233" spans="1:11">
      <c r="A233" s="142"/>
      <c r="B233" s="279"/>
      <c r="C233" s="142"/>
      <c r="D233" s="29"/>
      <c r="E233" s="29"/>
      <c r="F233" s="29"/>
      <c r="G233" s="29"/>
      <c r="H233" s="147"/>
      <c r="I233" s="280"/>
      <c r="J233" s="274"/>
      <c r="K233" s="278"/>
    </row>
    <row r="234" spans="1:11">
      <c r="A234" s="142"/>
      <c r="B234" s="31"/>
      <c r="C234" s="148"/>
      <c r="D234" s="29"/>
      <c r="E234" s="29"/>
      <c r="F234" s="29"/>
      <c r="G234" s="29"/>
      <c r="H234" s="148"/>
      <c r="I234" s="29"/>
      <c r="J234" s="148"/>
      <c r="K234" s="219" t="s">
        <v>145</v>
      </c>
    </row>
    <row r="235" spans="1:11">
      <c r="A235" s="142"/>
      <c r="B235" s="31"/>
      <c r="C235" s="148"/>
      <c r="D235" s="29"/>
      <c r="E235" s="29"/>
      <c r="F235" s="29"/>
      <c r="G235" s="29"/>
      <c r="H235" s="148"/>
      <c r="I235" s="29"/>
      <c r="J235" s="148"/>
      <c r="K235" s="29"/>
    </row>
    <row r="236" spans="1:11">
      <c r="A236" s="142"/>
      <c r="B236" s="279" t="s">
        <v>7</v>
      </c>
      <c r="C236" s="142"/>
      <c r="D236" s="32" t="s">
        <v>89</v>
      </c>
      <c r="E236" s="29"/>
      <c r="F236" s="29"/>
      <c r="G236" s="29"/>
      <c r="H236" s="147"/>
      <c r="I236" s="140"/>
      <c r="J236" s="259"/>
      <c r="K236" s="281" t="str">
        <f>K3</f>
        <v>For  the 7 months ended 12/31/2024</v>
      </c>
    </row>
    <row r="237" spans="1:11">
      <c r="A237" s="142"/>
      <c r="B237" s="279"/>
      <c r="C237" s="142"/>
      <c r="D237" s="32" t="s">
        <v>118</v>
      </c>
      <c r="E237" s="29"/>
      <c r="F237" s="29"/>
      <c r="G237" s="29"/>
      <c r="H237" s="147"/>
      <c r="I237" s="282"/>
      <c r="J237" s="259"/>
      <c r="K237" s="278"/>
    </row>
    <row r="238" spans="1:11">
      <c r="A238" s="142"/>
      <c r="B238" s="279"/>
      <c r="C238" s="142"/>
      <c r="D238" s="650" t="str">
        <f>D5</f>
        <v>NextEra Energy Transmission MidAtlantic, Inc.</v>
      </c>
      <c r="E238" s="29"/>
      <c r="F238" s="29"/>
      <c r="G238" s="29"/>
      <c r="H238" s="147"/>
      <c r="I238" s="282"/>
      <c r="J238" s="259"/>
      <c r="K238" s="278"/>
    </row>
    <row r="239" spans="1:11">
      <c r="A239" s="764"/>
      <c r="B239" s="764"/>
      <c r="C239" s="764"/>
      <c r="D239" s="764"/>
      <c r="E239" s="764"/>
      <c r="F239" s="764"/>
      <c r="G239" s="764"/>
      <c r="H239" s="764"/>
      <c r="I239" s="764"/>
      <c r="J239" s="764"/>
      <c r="K239" s="764"/>
    </row>
    <row r="240" spans="1:11">
      <c r="A240" s="142"/>
      <c r="B240" s="279"/>
      <c r="C240" s="142"/>
      <c r="D240" s="29"/>
      <c r="E240" s="29"/>
      <c r="F240" s="29"/>
      <c r="G240" s="29"/>
      <c r="H240" s="147"/>
      <c r="I240" s="282"/>
      <c r="J240" s="259"/>
      <c r="K240" s="278"/>
    </row>
    <row r="241" spans="1:11">
      <c r="A241" s="142"/>
      <c r="B241" s="28" t="s">
        <v>70</v>
      </c>
      <c r="C241" s="142"/>
      <c r="D241" s="29"/>
      <c r="E241" s="29"/>
      <c r="F241" s="29"/>
      <c r="G241" s="29"/>
      <c r="H241" s="147"/>
      <c r="I241" s="29"/>
      <c r="J241" s="147"/>
      <c r="K241" s="29"/>
    </row>
    <row r="242" spans="1:11">
      <c r="A242" s="142"/>
      <c r="B242" s="283" t="s">
        <v>146</v>
      </c>
      <c r="C242" s="142"/>
      <c r="D242" s="29"/>
      <c r="E242" s="29"/>
      <c r="F242" s="29"/>
      <c r="G242" s="29"/>
      <c r="H242" s="147"/>
      <c r="I242" s="29"/>
      <c r="J242" s="147"/>
      <c r="K242" s="29"/>
    </row>
    <row r="243" spans="1:11">
      <c r="A243" s="142" t="s">
        <v>71</v>
      </c>
      <c r="B243" s="28"/>
      <c r="C243" s="147"/>
      <c r="D243" s="29"/>
      <c r="E243" s="29"/>
      <c r="F243" s="29"/>
      <c r="G243" s="29"/>
      <c r="H243" s="147"/>
      <c r="I243" s="29"/>
      <c r="J243" s="147"/>
      <c r="K243" s="29"/>
    </row>
    <row r="244" spans="1:11" ht="13.5" thickBot="1">
      <c r="A244" s="33" t="s">
        <v>72</v>
      </c>
      <c r="B244" s="765"/>
      <c r="C244" s="765"/>
      <c r="D244" s="284"/>
      <c r="E244" s="284"/>
      <c r="F244" s="284"/>
      <c r="G244" s="284"/>
      <c r="H244" s="285"/>
      <c r="I244" s="284"/>
      <c r="J244" s="285"/>
      <c r="K244" s="284"/>
    </row>
    <row r="245" spans="1:11">
      <c r="A245" s="317" t="s">
        <v>225</v>
      </c>
      <c r="B245" s="754" t="s">
        <v>584</v>
      </c>
      <c r="C245" s="754"/>
      <c r="D245" s="754"/>
      <c r="E245" s="754"/>
      <c r="F245" s="754"/>
      <c r="G245" s="754"/>
      <c r="H245" s="754"/>
      <c r="I245" s="754"/>
      <c r="J245" s="754"/>
      <c r="K245" s="754"/>
    </row>
    <row r="246" spans="1:11" ht="29.25" customHeight="1">
      <c r="A246" s="317" t="s">
        <v>226</v>
      </c>
      <c r="B246" s="754" t="s">
        <v>551</v>
      </c>
      <c r="C246" s="754"/>
      <c r="D246" s="754"/>
      <c r="E246" s="754"/>
      <c r="F246" s="754"/>
      <c r="G246" s="754"/>
      <c r="H246" s="754"/>
      <c r="I246" s="754"/>
      <c r="J246" s="754"/>
      <c r="K246" s="754"/>
    </row>
    <row r="247" spans="1:11">
      <c r="A247" s="317" t="s">
        <v>75</v>
      </c>
      <c r="B247" s="754" t="s">
        <v>80</v>
      </c>
      <c r="C247" s="754"/>
      <c r="D247" s="754"/>
      <c r="E247" s="754"/>
      <c r="F247" s="754"/>
      <c r="G247" s="754"/>
      <c r="H247" s="754"/>
      <c r="I247" s="754"/>
      <c r="J247" s="754"/>
      <c r="K247" s="754"/>
    </row>
    <row r="248" spans="1:11" ht="29.25" customHeight="1">
      <c r="A248" s="317" t="s">
        <v>76</v>
      </c>
      <c r="B248" s="754" t="s">
        <v>403</v>
      </c>
      <c r="C248" s="754"/>
      <c r="D248" s="754"/>
      <c r="E248" s="754"/>
      <c r="F248" s="754"/>
      <c r="G248" s="754"/>
      <c r="H248" s="754"/>
      <c r="I248" s="754"/>
      <c r="J248" s="754"/>
      <c r="K248" s="754"/>
    </row>
    <row r="249" spans="1:11" ht="29.25" customHeight="1">
      <c r="A249" s="317" t="s">
        <v>77</v>
      </c>
      <c r="B249" s="754" t="s">
        <v>661</v>
      </c>
      <c r="C249" s="754"/>
      <c r="D249" s="754"/>
      <c r="E249" s="754"/>
      <c r="F249" s="754"/>
      <c r="G249" s="754"/>
      <c r="H249" s="754"/>
      <c r="I249" s="754"/>
      <c r="J249" s="754"/>
      <c r="K249" s="754"/>
    </row>
    <row r="250" spans="1:11" ht="30" customHeight="1">
      <c r="A250" s="317" t="s">
        <v>78</v>
      </c>
      <c r="B250" s="754" t="s">
        <v>147</v>
      </c>
      <c r="C250" s="754"/>
      <c r="D250" s="754"/>
      <c r="E250" s="754"/>
      <c r="F250" s="754"/>
      <c r="G250" s="754"/>
      <c r="H250" s="754"/>
      <c r="I250" s="754"/>
      <c r="J250" s="754"/>
      <c r="K250" s="754"/>
    </row>
    <row r="251" spans="1:11" ht="45.75" customHeight="1">
      <c r="A251" s="754" t="s">
        <v>79</v>
      </c>
      <c r="B251" s="754" t="s">
        <v>816</v>
      </c>
      <c r="C251" s="754"/>
      <c r="D251" s="754"/>
      <c r="E251" s="754"/>
      <c r="F251" s="754"/>
      <c r="G251" s="754"/>
      <c r="H251" s="754"/>
      <c r="I251" s="754"/>
      <c r="J251" s="754"/>
      <c r="K251" s="754"/>
    </row>
    <row r="252" spans="1:11">
      <c r="A252" s="754"/>
      <c r="B252" s="361" t="s">
        <v>84</v>
      </c>
      <c r="C252" s="361" t="s">
        <v>85</v>
      </c>
      <c r="D252" s="672">
        <v>0.21</v>
      </c>
      <c r="E252" s="361"/>
      <c r="F252" s="361"/>
      <c r="G252" s="361"/>
      <c r="H252" s="361"/>
      <c r="I252" s="361"/>
      <c r="J252" s="361"/>
      <c r="K252" s="361"/>
    </row>
    <row r="253" spans="1:11">
      <c r="A253" s="754"/>
      <c r="B253" s="361"/>
      <c r="C253" s="361" t="s">
        <v>86</v>
      </c>
      <c r="D253" s="674">
        <v>4.9000000000000002E-2</v>
      </c>
      <c r="E253" s="361" t="s">
        <v>148</v>
      </c>
      <c r="F253" s="361"/>
      <c r="G253" s="361"/>
      <c r="H253" s="361"/>
      <c r="I253" s="361"/>
      <c r="J253" s="361"/>
      <c r="K253" s="361"/>
    </row>
    <row r="254" spans="1:11">
      <c r="A254" s="754"/>
      <c r="B254" s="361"/>
      <c r="C254" s="361" t="s">
        <v>87</v>
      </c>
      <c r="D254" s="673">
        <v>0</v>
      </c>
      <c r="E254" s="361" t="s">
        <v>149</v>
      </c>
      <c r="F254" s="361"/>
      <c r="G254" s="361"/>
      <c r="H254" s="361"/>
      <c r="I254" s="361"/>
      <c r="J254" s="361"/>
      <c r="K254" s="361"/>
    </row>
    <row r="255" spans="1:11">
      <c r="A255" s="754"/>
      <c r="B255" s="361"/>
      <c r="C255" s="361"/>
      <c r="D255" s="594"/>
      <c r="E255" s="361"/>
      <c r="F255" s="361"/>
      <c r="G255" s="361"/>
      <c r="H255" s="361"/>
      <c r="I255" s="361"/>
      <c r="J255" s="361"/>
      <c r="K255" s="361"/>
    </row>
    <row r="256" spans="1:11" ht="19.5" customHeight="1">
      <c r="A256" s="317" t="s">
        <v>81</v>
      </c>
      <c r="B256" s="754" t="s">
        <v>151</v>
      </c>
      <c r="C256" s="754"/>
      <c r="D256" s="754"/>
      <c r="E256" s="754"/>
      <c r="F256" s="754"/>
      <c r="G256" s="754"/>
      <c r="H256" s="754"/>
      <c r="I256" s="754"/>
      <c r="J256" s="754"/>
      <c r="K256" s="754"/>
    </row>
    <row r="257" spans="1:11" ht="31.5" customHeight="1">
      <c r="A257" s="317" t="s">
        <v>82</v>
      </c>
      <c r="B257" s="754" t="s">
        <v>152</v>
      </c>
      <c r="C257" s="754"/>
      <c r="D257" s="754"/>
      <c r="E257" s="754"/>
      <c r="F257" s="754"/>
      <c r="G257" s="754"/>
      <c r="H257" s="754"/>
      <c r="I257" s="754"/>
      <c r="J257" s="754"/>
      <c r="K257" s="754"/>
    </row>
    <row r="258" spans="1:11">
      <c r="A258" s="317" t="s">
        <v>83</v>
      </c>
      <c r="B258" s="754" t="s">
        <v>88</v>
      </c>
      <c r="C258" s="754"/>
      <c r="D258" s="754"/>
      <c r="E258" s="754"/>
      <c r="F258" s="754"/>
      <c r="G258" s="754"/>
      <c r="H258" s="754"/>
      <c r="I258" s="754"/>
      <c r="J258" s="754"/>
      <c r="K258" s="754"/>
    </row>
    <row r="259" spans="1:11">
      <c r="A259" s="317" t="s">
        <v>120</v>
      </c>
      <c r="B259" s="754" t="s">
        <v>237</v>
      </c>
      <c r="C259" s="754"/>
      <c r="D259" s="754"/>
      <c r="E259" s="754"/>
      <c r="F259" s="754"/>
      <c r="G259" s="754"/>
      <c r="H259" s="754"/>
      <c r="I259" s="754"/>
      <c r="J259" s="754"/>
      <c r="K259" s="754"/>
    </row>
    <row r="260" spans="1:11">
      <c r="A260" s="317" t="s">
        <v>227</v>
      </c>
      <c r="B260" s="754" t="s">
        <v>488</v>
      </c>
      <c r="C260" s="754"/>
      <c r="D260" s="754"/>
      <c r="E260" s="754"/>
      <c r="F260" s="754"/>
      <c r="G260" s="754"/>
      <c r="H260" s="754"/>
      <c r="I260" s="754"/>
      <c r="J260" s="754"/>
      <c r="K260" s="754"/>
    </row>
    <row r="261" spans="1:11">
      <c r="A261" s="317" t="s">
        <v>150</v>
      </c>
      <c r="B261" s="754" t="s">
        <v>157</v>
      </c>
      <c r="C261" s="754"/>
      <c r="D261" s="754"/>
      <c r="E261" s="754"/>
      <c r="F261" s="754"/>
      <c r="G261" s="754"/>
      <c r="H261" s="754"/>
      <c r="I261" s="754"/>
      <c r="J261" s="754"/>
      <c r="K261" s="754"/>
    </row>
    <row r="262" spans="1:11">
      <c r="A262" s="317" t="s">
        <v>228</v>
      </c>
      <c r="B262" s="754" t="s">
        <v>436</v>
      </c>
      <c r="C262" s="754"/>
      <c r="D262" s="754"/>
      <c r="E262" s="754"/>
      <c r="F262" s="754"/>
      <c r="G262" s="754"/>
      <c r="H262" s="754"/>
      <c r="I262" s="754"/>
      <c r="J262" s="754"/>
      <c r="K262" s="754"/>
    </row>
    <row r="263" spans="1:11" ht="33.75" customHeight="1">
      <c r="A263" s="317" t="s">
        <v>153</v>
      </c>
      <c r="B263" s="759" t="s">
        <v>652</v>
      </c>
      <c r="C263" s="760"/>
      <c r="D263" s="760"/>
      <c r="E263" s="760"/>
      <c r="F263" s="760"/>
      <c r="G263" s="760"/>
      <c r="H263" s="760"/>
      <c r="I263" s="760"/>
      <c r="J263" s="760"/>
      <c r="K263" s="760"/>
    </row>
    <row r="264" spans="1:11">
      <c r="A264" s="362" t="s">
        <v>154</v>
      </c>
      <c r="B264" s="761" t="s">
        <v>584</v>
      </c>
      <c r="C264" s="762"/>
      <c r="D264" s="762"/>
      <c r="E264" s="762"/>
      <c r="F264" s="762"/>
      <c r="G264" s="762"/>
      <c r="H264" s="762"/>
      <c r="I264" s="762"/>
      <c r="J264" s="762"/>
      <c r="K264" s="762"/>
    </row>
    <row r="265" spans="1:11" ht="28.5" customHeight="1">
      <c r="A265" s="363" t="s">
        <v>155</v>
      </c>
      <c r="B265" s="755" t="s">
        <v>840</v>
      </c>
      <c r="C265" s="755"/>
      <c r="D265" s="755"/>
      <c r="E265" s="755"/>
      <c r="F265" s="755"/>
      <c r="G265" s="755"/>
      <c r="H265" s="755"/>
      <c r="I265" s="755"/>
      <c r="J265" s="755"/>
      <c r="K265" s="755"/>
    </row>
    <row r="266" spans="1:11" s="297" customFormat="1">
      <c r="A266" s="363" t="s">
        <v>156</v>
      </c>
      <c r="B266" s="757" t="s">
        <v>684</v>
      </c>
      <c r="C266" s="757"/>
      <c r="D266" s="757"/>
      <c r="E266" s="757"/>
      <c r="F266" s="757"/>
      <c r="G266" s="757"/>
      <c r="H266" s="757"/>
      <c r="I266" s="757"/>
      <c r="J266" s="757"/>
      <c r="K266" s="757"/>
    </row>
    <row r="267" spans="1:11" ht="18.75" customHeight="1">
      <c r="A267" s="363" t="s">
        <v>158</v>
      </c>
      <c r="B267" s="756" t="s">
        <v>653</v>
      </c>
      <c r="C267" s="756"/>
      <c r="D267" s="756"/>
      <c r="E267" s="756"/>
      <c r="F267" s="756"/>
      <c r="G267" s="756"/>
      <c r="H267" s="756"/>
      <c r="I267" s="756"/>
      <c r="J267" s="756"/>
      <c r="K267" s="756"/>
    </row>
    <row r="268" spans="1:11" s="14" customFormat="1" ht="29.25" customHeight="1">
      <c r="A268" s="363" t="s">
        <v>159</v>
      </c>
      <c r="B268" s="758" t="s">
        <v>805</v>
      </c>
      <c r="C268" s="758"/>
      <c r="D268" s="758"/>
      <c r="E268" s="758"/>
      <c r="F268" s="758"/>
      <c r="G268" s="758"/>
      <c r="H268" s="758"/>
      <c r="I268" s="758"/>
      <c r="J268" s="758"/>
      <c r="K268" s="758"/>
    </row>
    <row r="269" spans="1:11" s="14" customFormat="1">
      <c r="A269" s="363" t="s">
        <v>263</v>
      </c>
      <c r="B269" s="392" t="s">
        <v>443</v>
      </c>
      <c r="C269" s="364"/>
      <c r="D269" s="364"/>
      <c r="E269" s="364"/>
      <c r="F269" s="364"/>
      <c r="G269" s="364"/>
      <c r="H269" s="365"/>
      <c r="I269" s="366"/>
      <c r="J269" s="367"/>
      <c r="K269" s="368"/>
    </row>
    <row r="270" spans="1:11" s="14" customFormat="1">
      <c r="A270" s="369" t="s">
        <v>350</v>
      </c>
      <c r="B270" s="369" t="s">
        <v>435</v>
      </c>
      <c r="C270" s="369"/>
      <c r="D270" s="369"/>
      <c r="E270" s="369"/>
      <c r="F270" s="369"/>
      <c r="G270" s="369"/>
      <c r="H270" s="369"/>
      <c r="I270" s="369"/>
      <c r="J270" s="369"/>
      <c r="K270" s="369"/>
    </row>
    <row r="271" spans="1:11">
      <c r="A271" s="15" t="s">
        <v>427</v>
      </c>
      <c r="B271" s="15" t="s">
        <v>445</v>
      </c>
    </row>
    <row r="272" spans="1:11" ht="14.5">
      <c r="A272" s="504" t="s">
        <v>496</v>
      </c>
      <c r="B272" s="297" t="s">
        <v>685</v>
      </c>
    </row>
    <row r="273" spans="1:2">
      <c r="A273" s="15" t="s">
        <v>833</v>
      </c>
      <c r="B273" s="663" t="s">
        <v>831</v>
      </c>
    </row>
    <row r="274" spans="1:2">
      <c r="B274" s="663" t="s">
        <v>832</v>
      </c>
    </row>
  </sheetData>
  <customSheetViews>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1"/>
    </customSheetView>
  </customSheetViews>
  <mergeCells count="26">
    <mergeCell ref="A57:K57"/>
    <mergeCell ref="A114:K114"/>
    <mergeCell ref="A180:K180"/>
    <mergeCell ref="B250:K250"/>
    <mergeCell ref="A239:K239"/>
    <mergeCell ref="B244:C244"/>
    <mergeCell ref="B245:K245"/>
    <mergeCell ref="B246:K246"/>
    <mergeCell ref="B247:K247"/>
    <mergeCell ref="B248:K248"/>
    <mergeCell ref="B249:K249"/>
    <mergeCell ref="B268:K268"/>
    <mergeCell ref="B260:K260"/>
    <mergeCell ref="B261:K261"/>
    <mergeCell ref="B262:K262"/>
    <mergeCell ref="B263:K263"/>
    <mergeCell ref="B264:K264"/>
    <mergeCell ref="A251:A255"/>
    <mergeCell ref="B265:K265"/>
    <mergeCell ref="B267:K267"/>
    <mergeCell ref="B251:K251"/>
    <mergeCell ref="B256:K256"/>
    <mergeCell ref="B257:K257"/>
    <mergeCell ref="B258:K258"/>
    <mergeCell ref="B259:K259"/>
    <mergeCell ref="B266:K266"/>
  </mergeCells>
  <phoneticPr fontId="0" type="noConversion"/>
  <pageMargins left="0.25" right="0.25" top="0.75" bottom="0.75" header="0.3" footer="0.3"/>
  <pageSetup scale="58" fitToHeight="0" orientation="landscape" r:id="rId2"/>
  <rowBreaks count="4" manualBreakCount="4">
    <brk id="50" max="10" man="1"/>
    <brk id="108" max="16383" man="1"/>
    <brk id="173" max="10" man="1"/>
    <brk id="232" max="10" man="1"/>
  </rowBreaks>
  <customProperties>
    <customPr name="_pios_id" r:id="rId3"/>
  </customProperties>
  <ignoredErrors>
    <ignoredError sqref="C12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92D050"/>
  </sheetPr>
  <dimension ref="A1:U109"/>
  <sheetViews>
    <sheetView topLeftCell="A63" zoomScale="85" zoomScaleNormal="85" zoomScaleSheetLayoutView="80" workbookViewId="0">
      <selection activeCell="P92" sqref="P92"/>
    </sheetView>
  </sheetViews>
  <sheetFormatPr defaultColWidth="8.765625" defaultRowHeight="13"/>
  <cols>
    <col min="1" max="1" width="6" style="25" customWidth="1"/>
    <col min="2" max="2" width="1.4609375" style="25" customWidth="1"/>
    <col min="3" max="3" width="36" style="25" customWidth="1"/>
    <col min="4" max="4" width="13.765625" style="25" customWidth="1"/>
    <col min="5" max="5" width="17.53515625" style="25" customWidth="1"/>
    <col min="6" max="6" width="13.07421875" style="25" customWidth="1"/>
    <col min="7" max="7" width="14.4609375" style="25" customWidth="1"/>
    <col min="8" max="8" width="16.23046875" style="25" customWidth="1"/>
    <col min="9" max="9" width="13.765625" style="25" customWidth="1"/>
    <col min="10" max="10" width="14.4609375" style="25" customWidth="1"/>
    <col min="11" max="11" width="13.53515625" style="25" customWidth="1"/>
    <col min="12" max="13" width="15.765625" style="25" customWidth="1"/>
    <col min="14" max="15" width="14.4609375" style="25" customWidth="1"/>
    <col min="16" max="16" width="12.765625" style="25" customWidth="1"/>
    <col min="17" max="17" width="13.765625" style="25" customWidth="1"/>
    <col min="18" max="18" width="9.23046875" style="25" customWidth="1"/>
    <col min="19" max="19" width="13" style="25" customWidth="1"/>
    <col min="20" max="20" width="11.23046875" style="52" bestFit="1" customWidth="1"/>
    <col min="21" max="16384" width="8.765625" style="25"/>
  </cols>
  <sheetData>
    <row r="1" spans="1:21">
      <c r="Q1" s="56"/>
    </row>
    <row r="2" spans="1:21">
      <c r="Q2" s="56"/>
    </row>
    <row r="4" spans="1:21">
      <c r="Q4" s="56"/>
    </row>
    <row r="5" spans="1:21">
      <c r="D5" s="19"/>
      <c r="E5" s="19"/>
      <c r="F5" s="19"/>
      <c r="G5" s="20" t="s">
        <v>231</v>
      </c>
      <c r="H5" s="19"/>
      <c r="I5" s="19"/>
      <c r="J5" s="19"/>
      <c r="K5" s="24"/>
      <c r="L5" s="57"/>
      <c r="M5" s="58"/>
      <c r="N5" s="58"/>
      <c r="O5" s="58"/>
      <c r="P5" s="58"/>
      <c r="Q5" s="58"/>
      <c r="R5" s="26"/>
      <c r="S5" s="26" t="s">
        <v>683</v>
      </c>
      <c r="T5" s="547"/>
      <c r="U5" s="26"/>
    </row>
    <row r="6" spans="1:21">
      <c r="D6" s="19"/>
      <c r="E6" s="22" t="s">
        <v>8</v>
      </c>
      <c r="F6" s="22"/>
      <c r="G6" s="20" t="s">
        <v>230</v>
      </c>
      <c r="H6" s="22"/>
      <c r="I6" s="22"/>
      <c r="J6" s="22"/>
      <c r="K6" s="24"/>
      <c r="P6" s="26"/>
      <c r="Q6" s="24"/>
      <c r="R6" s="26"/>
      <c r="S6" s="60"/>
      <c r="T6" s="547"/>
      <c r="U6" s="26"/>
    </row>
    <row r="7" spans="1:21">
      <c r="C7" s="26"/>
      <c r="D7" s="26"/>
      <c r="E7" s="26"/>
      <c r="F7" s="26"/>
      <c r="G7" s="650" t="str">
        <f>'Attachment H'!$D$5</f>
        <v>NextEra Energy Transmission MidAtlantic, Inc.</v>
      </c>
      <c r="H7" s="26"/>
      <c r="I7" s="26"/>
      <c r="J7" s="26"/>
      <c r="K7" s="26"/>
      <c r="P7" s="26"/>
      <c r="Q7" s="26"/>
      <c r="R7" s="26"/>
      <c r="S7" s="59"/>
      <c r="T7" s="547"/>
      <c r="U7" s="26"/>
    </row>
    <row r="8" spans="1:21">
      <c r="A8" s="20"/>
      <c r="C8" s="26"/>
      <c r="D8" s="26"/>
      <c r="E8" s="26"/>
      <c r="F8" s="26"/>
      <c r="H8" s="26"/>
      <c r="I8" s="26"/>
      <c r="J8" s="26"/>
      <c r="K8" s="26"/>
      <c r="L8" s="26"/>
      <c r="M8" s="26"/>
      <c r="N8" s="26"/>
      <c r="O8" s="26"/>
      <c r="P8" s="26"/>
      <c r="Q8" s="26"/>
      <c r="R8" s="26"/>
      <c r="S8" s="59"/>
      <c r="T8" s="547"/>
      <c r="U8" s="26"/>
    </row>
    <row r="9" spans="1:21">
      <c r="A9" s="20"/>
      <c r="C9" s="26"/>
      <c r="D9" s="26"/>
      <c r="E9" s="26"/>
      <c r="F9" s="26"/>
      <c r="G9" s="61"/>
      <c r="H9" s="26"/>
      <c r="I9" s="26"/>
      <c r="J9" s="26"/>
      <c r="K9" s="26"/>
      <c r="L9" s="26"/>
      <c r="M9" s="26"/>
      <c r="N9" s="26"/>
      <c r="O9" s="26"/>
      <c r="P9" s="26"/>
      <c r="Q9" s="26"/>
      <c r="R9" s="26"/>
      <c r="S9" s="59"/>
      <c r="T9" s="547"/>
      <c r="U9" s="26"/>
    </row>
    <row r="10" spans="1:21">
      <c r="A10" s="20"/>
      <c r="C10" s="26" t="s">
        <v>449</v>
      </c>
      <c r="D10" s="26"/>
      <c r="E10" s="26"/>
      <c r="F10" s="26"/>
      <c r="G10" s="61"/>
      <c r="H10" s="26"/>
      <c r="I10" s="26"/>
      <c r="J10" s="26"/>
      <c r="K10" s="26"/>
      <c r="L10" s="26"/>
      <c r="M10" s="26"/>
      <c r="N10" s="26"/>
      <c r="O10" s="26"/>
      <c r="P10" s="26"/>
      <c r="Q10" s="26"/>
      <c r="R10" s="26"/>
      <c r="S10" s="59"/>
      <c r="T10" s="547"/>
      <c r="U10" s="26"/>
    </row>
    <row r="11" spans="1:21">
      <c r="A11" s="20"/>
      <c r="C11" s="26"/>
      <c r="D11" s="26"/>
      <c r="E11" s="26"/>
      <c r="F11" s="26"/>
      <c r="G11" s="61"/>
      <c r="L11" s="26"/>
      <c r="M11" s="26"/>
      <c r="N11" s="26"/>
      <c r="O11" s="26"/>
      <c r="P11" s="26"/>
      <c r="Q11" s="26"/>
      <c r="R11" s="26"/>
      <c r="S11" s="26"/>
      <c r="T11" s="453"/>
      <c r="U11" s="26"/>
    </row>
    <row r="12" spans="1:21">
      <c r="A12" s="20"/>
      <c r="C12" s="26"/>
      <c r="D12" s="26"/>
      <c r="E12" s="26"/>
      <c r="F12" s="26"/>
      <c r="G12" s="26"/>
      <c r="L12" s="62"/>
      <c r="M12" s="62"/>
      <c r="N12" s="62"/>
      <c r="O12" s="62"/>
      <c r="P12" s="26"/>
      <c r="Q12" s="26"/>
      <c r="R12" s="26"/>
      <c r="S12" s="26"/>
      <c r="T12" s="453"/>
      <c r="U12" s="26"/>
    </row>
    <row r="13" spans="1:21">
      <c r="C13" s="63" t="s">
        <v>9</v>
      </c>
      <c r="D13" s="63"/>
      <c r="E13" s="63" t="s">
        <v>10</v>
      </c>
      <c r="F13" s="63"/>
      <c r="I13" s="63" t="s">
        <v>11</v>
      </c>
      <c r="L13" s="64" t="s">
        <v>12</v>
      </c>
      <c r="M13" s="64"/>
      <c r="N13" s="64"/>
      <c r="O13" s="64"/>
      <c r="P13" s="22"/>
      <c r="Q13" s="64"/>
      <c r="R13" s="22"/>
      <c r="S13" s="64"/>
      <c r="U13" s="65"/>
    </row>
    <row r="14" spans="1:21">
      <c r="C14" s="65"/>
      <c r="D14" s="65"/>
      <c r="E14" s="66" t="s">
        <v>447</v>
      </c>
      <c r="F14" s="66"/>
      <c r="I14" s="22"/>
      <c r="P14" s="22"/>
      <c r="R14" s="22"/>
      <c r="S14" s="63"/>
      <c r="T14" s="119"/>
      <c r="U14" s="65"/>
    </row>
    <row r="15" spans="1:21">
      <c r="A15" s="20" t="s">
        <v>14</v>
      </c>
      <c r="C15" s="65"/>
      <c r="D15" s="65"/>
      <c r="E15" s="67" t="s">
        <v>24</v>
      </c>
      <c r="F15" s="67"/>
      <c r="I15" s="68" t="s">
        <v>23</v>
      </c>
      <c r="L15" s="68" t="s">
        <v>20</v>
      </c>
      <c r="M15" s="68"/>
      <c r="N15" s="68"/>
      <c r="O15" s="68"/>
      <c r="P15" s="22"/>
      <c r="R15" s="26"/>
      <c r="S15" s="69"/>
      <c r="T15" s="119"/>
      <c r="U15" s="65"/>
    </row>
    <row r="16" spans="1:21">
      <c r="A16" s="20" t="s">
        <v>16</v>
      </c>
      <c r="C16" s="70"/>
      <c r="D16" s="70"/>
      <c r="E16" s="22"/>
      <c r="F16" s="22"/>
      <c r="I16" s="22"/>
      <c r="L16" s="22"/>
      <c r="M16" s="22"/>
      <c r="N16" s="22"/>
      <c r="O16" s="22"/>
      <c r="P16" s="22"/>
      <c r="Q16" s="22"/>
      <c r="R16" s="26"/>
      <c r="S16" s="22"/>
      <c r="U16" s="65"/>
    </row>
    <row r="17" spans="1:21">
      <c r="A17" s="71"/>
      <c r="C17" s="65"/>
      <c r="D17" s="65"/>
      <c r="E17" s="22"/>
      <c r="F17" s="22"/>
      <c r="I17" s="22"/>
      <c r="L17" s="22"/>
      <c r="M17" s="22"/>
      <c r="N17" s="22"/>
      <c r="O17" s="22"/>
      <c r="P17" s="22"/>
      <c r="Q17" s="22"/>
      <c r="R17" s="26"/>
      <c r="S17" s="22"/>
      <c r="U17" s="65"/>
    </row>
    <row r="18" spans="1:21">
      <c r="A18" s="23">
        <v>1</v>
      </c>
      <c r="C18" s="65" t="s">
        <v>160</v>
      </c>
      <c r="D18" s="65"/>
      <c r="E18" s="72" t="s">
        <v>720</v>
      </c>
      <c r="F18" s="23"/>
      <c r="I18" s="52">
        <f>+'Attachment H'!I64</f>
        <v>46123766.036153845</v>
      </c>
      <c r="P18" s="22"/>
      <c r="Q18" s="22"/>
      <c r="R18" s="26"/>
      <c r="S18" s="22"/>
      <c r="U18" s="65"/>
    </row>
    <row r="19" spans="1:21">
      <c r="A19" s="23">
        <v>2</v>
      </c>
      <c r="C19" s="65" t="s">
        <v>161</v>
      </c>
      <c r="D19" s="65"/>
      <c r="E19" s="72" t="s">
        <v>589</v>
      </c>
      <c r="F19" s="23"/>
      <c r="I19" s="52">
        <f>+'Attachment H'!I80+'Attachment H'!I93+'Attachment H'!I95</f>
        <v>48090524.015384614</v>
      </c>
      <c r="P19" s="22"/>
      <c r="Q19" s="22"/>
      <c r="R19" s="26"/>
      <c r="S19" s="22"/>
      <c r="U19" s="65"/>
    </row>
    <row r="20" spans="1:21">
      <c r="A20" s="23"/>
      <c r="E20" s="72"/>
      <c r="F20" s="23"/>
      <c r="P20" s="22"/>
      <c r="Q20" s="22"/>
      <c r="R20" s="26"/>
      <c r="S20" s="22"/>
      <c r="U20" s="65"/>
    </row>
    <row r="21" spans="1:21">
      <c r="A21" s="23"/>
      <c r="C21" s="65" t="s">
        <v>162</v>
      </c>
      <c r="D21" s="65"/>
      <c r="E21" s="72"/>
      <c r="F21" s="23"/>
      <c r="I21" s="22"/>
      <c r="L21" s="22"/>
      <c r="M21" s="22"/>
      <c r="N21" s="22"/>
      <c r="O21" s="22"/>
      <c r="P21" s="22"/>
      <c r="Q21" s="22"/>
      <c r="R21" s="22"/>
      <c r="S21" s="22"/>
      <c r="U21" s="65"/>
    </row>
    <row r="22" spans="1:21">
      <c r="A22" s="23">
        <v>3</v>
      </c>
      <c r="C22" s="65" t="s">
        <v>163</v>
      </c>
      <c r="D22" s="65"/>
      <c r="E22" s="72" t="s">
        <v>3</v>
      </c>
      <c r="F22" s="23"/>
      <c r="I22" s="73">
        <f>+'Attachment H'!I134</f>
        <v>2293303.4899999998</v>
      </c>
      <c r="P22" s="22"/>
      <c r="Q22" s="22"/>
      <c r="R22" s="22"/>
      <c r="S22" s="22"/>
      <c r="U22" s="65"/>
    </row>
    <row r="23" spans="1:21">
      <c r="A23" s="23">
        <v>4</v>
      </c>
      <c r="C23" s="65" t="s">
        <v>164</v>
      </c>
      <c r="D23" s="65"/>
      <c r="E23" s="72" t="s">
        <v>165</v>
      </c>
      <c r="F23" s="23"/>
      <c r="I23" s="548">
        <f>IF(I18=0,0,I22/I18)</f>
        <v>4.9720647013134341E-2</v>
      </c>
      <c r="L23" s="549">
        <f>I23</f>
        <v>4.9720647013134341E-2</v>
      </c>
      <c r="M23" s="74"/>
      <c r="N23" s="74"/>
      <c r="O23" s="74"/>
      <c r="P23" s="22"/>
      <c r="Q23" s="75"/>
      <c r="R23" s="76"/>
      <c r="S23" s="77"/>
      <c r="U23" s="65"/>
    </row>
    <row r="24" spans="1:21">
      <c r="A24" s="23"/>
      <c r="C24" s="65"/>
      <c r="D24" s="65"/>
      <c r="E24" s="72"/>
      <c r="F24" s="23"/>
      <c r="I24" s="78"/>
      <c r="L24" s="74"/>
      <c r="M24" s="74"/>
      <c r="N24" s="74"/>
      <c r="O24" s="74"/>
      <c r="P24" s="22"/>
      <c r="Q24" s="75"/>
      <c r="R24" s="76"/>
      <c r="S24" s="77"/>
      <c r="U24" s="65"/>
    </row>
    <row r="25" spans="1:21">
      <c r="A25" s="64"/>
      <c r="C25" s="65" t="s">
        <v>585</v>
      </c>
      <c r="D25" s="65"/>
      <c r="E25" s="289"/>
      <c r="F25" s="55"/>
      <c r="I25" s="22"/>
      <c r="L25" s="22"/>
      <c r="M25" s="22"/>
      <c r="N25" s="22"/>
      <c r="O25" s="22"/>
      <c r="P25" s="22"/>
      <c r="Q25" s="75"/>
      <c r="R25" s="76"/>
      <c r="S25" s="77"/>
      <c r="U25" s="65"/>
    </row>
    <row r="26" spans="1:21">
      <c r="A26" s="64" t="s">
        <v>166</v>
      </c>
      <c r="C26" s="65" t="s">
        <v>587</v>
      </c>
      <c r="D26" s="65"/>
      <c r="E26" s="72" t="s">
        <v>4</v>
      </c>
      <c r="F26" s="23"/>
      <c r="I26" s="73">
        <f>+'Attachment H'!I138+'Attachment H'!I139</f>
        <v>69.02</v>
      </c>
      <c r="P26" s="22"/>
      <c r="Q26" s="75"/>
      <c r="R26" s="76"/>
      <c r="S26" s="77"/>
      <c r="U26" s="65"/>
    </row>
    <row r="27" spans="1:21">
      <c r="A27" s="64" t="s">
        <v>167</v>
      </c>
      <c r="C27" s="65" t="s">
        <v>586</v>
      </c>
      <c r="D27" s="65"/>
      <c r="E27" s="72" t="s">
        <v>168</v>
      </c>
      <c r="F27" s="23"/>
      <c r="I27" s="53">
        <f>IF(I26=0,0,I26/I18)</f>
        <v>1.4964085965118085E-6</v>
      </c>
      <c r="J27" s="53"/>
      <c r="K27" s="53"/>
      <c r="L27" s="79">
        <f>I27</f>
        <v>1.4964085965118085E-6</v>
      </c>
      <c r="M27" s="74"/>
      <c r="N27" s="74"/>
      <c r="O27" s="74"/>
      <c r="P27" s="22"/>
      <c r="Q27" s="75"/>
      <c r="R27" s="76"/>
      <c r="S27" s="77"/>
      <c r="U27" s="65"/>
    </row>
    <row r="28" spans="1:21">
      <c r="A28" s="23"/>
      <c r="C28" s="65"/>
      <c r="D28" s="65"/>
      <c r="E28" s="72"/>
      <c r="F28" s="23"/>
      <c r="I28" s="53"/>
      <c r="J28" s="53"/>
      <c r="K28" s="53"/>
      <c r="L28" s="79"/>
      <c r="M28" s="74"/>
      <c r="N28" s="74"/>
      <c r="O28" s="74"/>
      <c r="P28" s="22"/>
      <c r="Q28" s="75"/>
      <c r="R28" s="76"/>
      <c r="S28" s="77"/>
      <c r="U28" s="65"/>
    </row>
    <row r="29" spans="1:21">
      <c r="A29" s="64"/>
      <c r="C29" s="65" t="s">
        <v>169</v>
      </c>
      <c r="D29" s="65"/>
      <c r="E29" s="289"/>
      <c r="F29" s="55"/>
      <c r="I29" s="53"/>
      <c r="J29" s="53"/>
      <c r="K29" s="53"/>
      <c r="L29" s="53"/>
      <c r="M29" s="22"/>
      <c r="N29" s="22"/>
      <c r="O29" s="22"/>
      <c r="P29" s="22"/>
      <c r="Q29" s="22"/>
      <c r="R29" s="22"/>
      <c r="S29" s="22"/>
      <c r="U29" s="65"/>
    </row>
    <row r="30" spans="1:21">
      <c r="A30" s="64" t="s">
        <v>170</v>
      </c>
      <c r="C30" s="65" t="s">
        <v>171</v>
      </c>
      <c r="D30" s="65"/>
      <c r="E30" s="72" t="s">
        <v>561</v>
      </c>
      <c r="F30" s="23"/>
      <c r="I30" s="53">
        <f>+'Attachment H'!I152</f>
        <v>998886.08999999985</v>
      </c>
      <c r="J30" s="53"/>
      <c r="K30" s="53"/>
      <c r="L30" s="53"/>
      <c r="P30" s="22"/>
      <c r="Q30" s="69"/>
      <c r="R30" s="22"/>
      <c r="S30" s="23"/>
      <c r="T30" s="119"/>
      <c r="U30" s="65"/>
    </row>
    <row r="31" spans="1:21">
      <c r="A31" s="64" t="s">
        <v>172</v>
      </c>
      <c r="C31" s="65" t="s">
        <v>173</v>
      </c>
      <c r="D31" s="65"/>
      <c r="E31" s="72" t="s">
        <v>174</v>
      </c>
      <c r="F31" s="23"/>
      <c r="I31" s="53">
        <f>IF(I30=0,0,I30/I18)</f>
        <v>2.165664636354778E-2</v>
      </c>
      <c r="J31" s="53"/>
      <c r="K31" s="53"/>
      <c r="L31" s="79">
        <f>I31</f>
        <v>2.165664636354778E-2</v>
      </c>
      <c r="M31" s="74"/>
      <c r="N31" s="74"/>
      <c r="O31" s="74"/>
      <c r="P31" s="22"/>
      <c r="Q31" s="75"/>
      <c r="R31" s="22"/>
      <c r="S31" s="77"/>
      <c r="T31" s="119"/>
      <c r="U31" s="65"/>
    </row>
    <row r="32" spans="1:21">
      <c r="A32" s="64"/>
      <c r="C32" s="65"/>
      <c r="D32" s="65"/>
      <c r="E32" s="72"/>
      <c r="F32" s="23"/>
      <c r="I32" s="22"/>
      <c r="L32" s="22"/>
      <c r="M32" s="22"/>
      <c r="N32" s="22"/>
      <c r="O32" s="22"/>
      <c r="P32" s="22"/>
      <c r="U32" s="65"/>
    </row>
    <row r="33" spans="1:21">
      <c r="A33" s="64" t="s">
        <v>175</v>
      </c>
      <c r="C33" s="65" t="s">
        <v>222</v>
      </c>
      <c r="D33" s="65"/>
      <c r="E33" s="72" t="s">
        <v>5</v>
      </c>
      <c r="F33" s="23"/>
      <c r="I33" s="52">
        <f>-'Attachment H'!I19</f>
        <v>-27141.839999999997</v>
      </c>
      <c r="L33" s="22"/>
      <c r="M33" s="22"/>
      <c r="N33" s="22"/>
      <c r="O33" s="22"/>
      <c r="P33" s="22"/>
      <c r="U33" s="65"/>
    </row>
    <row r="34" spans="1:21">
      <c r="A34" s="64" t="s">
        <v>178</v>
      </c>
      <c r="C34" s="65" t="s">
        <v>552</v>
      </c>
      <c r="D34" s="65"/>
      <c r="E34" s="72" t="s">
        <v>216</v>
      </c>
      <c r="F34" s="23"/>
      <c r="I34" s="80">
        <f>IF(I18=0,0,I33/I18)</f>
        <v>-5.8845671835914312E-4</v>
      </c>
      <c r="L34" s="53">
        <f>+I34</f>
        <v>-5.8845671835914312E-4</v>
      </c>
      <c r="M34" s="22"/>
      <c r="N34" s="22"/>
      <c r="O34" s="22"/>
      <c r="P34" s="22"/>
      <c r="U34" s="65"/>
    </row>
    <row r="35" spans="1:21">
      <c r="A35" s="64"/>
      <c r="C35" s="65"/>
      <c r="D35" s="65"/>
      <c r="E35" s="72"/>
      <c r="F35" s="23"/>
      <c r="I35" s="22"/>
      <c r="L35" s="22"/>
      <c r="M35" s="22"/>
      <c r="N35" s="22"/>
      <c r="O35" s="22"/>
      <c r="P35" s="22"/>
      <c r="U35" s="65"/>
    </row>
    <row r="36" spans="1:21">
      <c r="A36" s="81" t="s">
        <v>179</v>
      </c>
      <c r="B36" s="82"/>
      <c r="C36" s="70" t="s">
        <v>176</v>
      </c>
      <c r="D36" s="70"/>
      <c r="E36" s="83" t="s">
        <v>217</v>
      </c>
      <c r="F36" s="66"/>
      <c r="I36" s="76"/>
      <c r="L36" s="550">
        <f>L23+L27+L31+L34</f>
        <v>7.0790333066919495E-2</v>
      </c>
      <c r="M36" s="85"/>
      <c r="N36" s="85"/>
      <c r="O36" s="85"/>
      <c r="P36" s="22"/>
      <c r="U36" s="65"/>
    </row>
    <row r="37" spans="1:21">
      <c r="A37" s="64"/>
      <c r="C37" s="65"/>
      <c r="D37" s="65"/>
      <c r="E37" s="72"/>
      <c r="F37" s="23"/>
      <c r="I37" s="22"/>
      <c r="L37" s="22"/>
      <c r="M37" s="22"/>
      <c r="N37" s="22"/>
      <c r="O37" s="22"/>
      <c r="P37" s="22"/>
      <c r="Q37" s="22"/>
      <c r="R37" s="22"/>
      <c r="S37" s="86"/>
      <c r="U37" s="65"/>
    </row>
    <row r="38" spans="1:21">
      <c r="A38" s="64"/>
      <c r="B38" s="87"/>
      <c r="C38" s="22" t="s">
        <v>177</v>
      </c>
      <c r="D38" s="22"/>
      <c r="E38" s="72"/>
      <c r="F38" s="23"/>
      <c r="I38" s="22"/>
      <c r="L38" s="22"/>
      <c r="M38" s="22"/>
      <c r="N38" s="22"/>
      <c r="O38" s="22"/>
      <c r="P38" s="88"/>
      <c r="Q38" s="87"/>
      <c r="T38" s="119"/>
      <c r="U38" s="22" t="s">
        <v>8</v>
      </c>
    </row>
    <row r="39" spans="1:21">
      <c r="A39" s="64" t="s">
        <v>181</v>
      </c>
      <c r="B39" s="87"/>
      <c r="C39" s="22" t="s">
        <v>50</v>
      </c>
      <c r="D39" s="22"/>
      <c r="E39" s="72" t="s">
        <v>562</v>
      </c>
      <c r="F39" s="23"/>
      <c r="I39" s="52">
        <f>+'Attachment H'!I167</f>
        <v>954399.63329467818</v>
      </c>
      <c r="L39" s="22"/>
      <c r="M39" s="22"/>
      <c r="N39" s="22"/>
      <c r="O39" s="22"/>
      <c r="P39" s="88"/>
      <c r="Q39" s="87"/>
      <c r="T39" s="119"/>
      <c r="U39" s="22"/>
    </row>
    <row r="40" spans="1:21">
      <c r="A40" s="64" t="s">
        <v>183</v>
      </c>
      <c r="B40" s="87"/>
      <c r="C40" s="22" t="s">
        <v>180</v>
      </c>
      <c r="D40" s="22"/>
      <c r="E40" s="72" t="s">
        <v>185</v>
      </c>
      <c r="F40" s="23"/>
      <c r="I40" s="53">
        <f>IF(I19=0,0,I39/I19)</f>
        <v>1.9845897977517499E-2</v>
      </c>
      <c r="L40" s="79">
        <f>I40</f>
        <v>1.9845897977517499E-2</v>
      </c>
      <c r="M40" s="74"/>
      <c r="N40" s="74"/>
      <c r="O40" s="74"/>
      <c r="P40" s="88"/>
      <c r="Q40" s="87"/>
      <c r="R40" s="22"/>
      <c r="S40" s="22"/>
      <c r="T40" s="119"/>
      <c r="U40" s="22"/>
    </row>
    <row r="41" spans="1:21">
      <c r="A41" s="64"/>
      <c r="C41" s="22"/>
      <c r="D41" s="22"/>
      <c r="E41" s="72"/>
      <c r="F41" s="23"/>
      <c r="I41" s="22"/>
      <c r="L41" s="22"/>
      <c r="M41" s="22"/>
      <c r="N41" s="22"/>
      <c r="O41" s="22"/>
      <c r="P41" s="22"/>
      <c r="R41" s="26"/>
      <c r="S41" s="22"/>
      <c r="T41" s="453"/>
      <c r="U41" s="65"/>
    </row>
    <row r="42" spans="1:21">
      <c r="A42" s="64"/>
      <c r="C42" s="65" t="s">
        <v>51</v>
      </c>
      <c r="D42" s="65"/>
      <c r="E42" s="89"/>
      <c r="F42" s="90"/>
      <c r="P42" s="22"/>
      <c r="R42" s="22"/>
      <c r="S42" s="22"/>
      <c r="U42" s="65"/>
    </row>
    <row r="43" spans="1:21">
      <c r="A43" s="64" t="s">
        <v>186</v>
      </c>
      <c r="C43" s="65" t="s">
        <v>182</v>
      </c>
      <c r="D43" s="65"/>
      <c r="E43" s="72" t="s">
        <v>563</v>
      </c>
      <c r="F43" s="23"/>
      <c r="I43" s="52">
        <f>+'Attachment H'!I170</f>
        <v>3967423.8579827212</v>
      </c>
      <c r="L43" s="22"/>
      <c r="M43" s="22"/>
      <c r="N43" s="22"/>
      <c r="O43" s="22"/>
      <c r="P43" s="22"/>
      <c r="R43" s="22"/>
      <c r="S43" s="22"/>
      <c r="U43" s="65"/>
    </row>
    <row r="44" spans="1:21">
      <c r="A44" s="64" t="s">
        <v>214</v>
      </c>
      <c r="B44" s="87"/>
      <c r="C44" s="22" t="s">
        <v>184</v>
      </c>
      <c r="D44" s="22"/>
      <c r="E44" s="72" t="s">
        <v>588</v>
      </c>
      <c r="F44" s="23"/>
      <c r="I44" s="53">
        <f>IF(I19=0,0,I43/I19)</f>
        <v>8.2499077296672926E-2</v>
      </c>
      <c r="L44" s="79">
        <f>I44</f>
        <v>8.2499077296672926E-2</v>
      </c>
      <c r="M44" s="74"/>
      <c r="N44" s="74"/>
      <c r="O44" s="74"/>
      <c r="P44" s="22"/>
      <c r="S44" s="91"/>
      <c r="T44" s="119"/>
      <c r="U44" s="22"/>
    </row>
    <row r="45" spans="1:21">
      <c r="A45" s="64"/>
      <c r="C45" s="65"/>
      <c r="D45" s="65"/>
      <c r="E45" s="72"/>
      <c r="F45" s="23"/>
      <c r="I45" s="22"/>
      <c r="L45" s="22"/>
      <c r="M45" s="22"/>
      <c r="N45" s="22"/>
      <c r="O45" s="22"/>
      <c r="P45" s="22"/>
      <c r="Q45" s="90"/>
      <c r="R45" s="22"/>
      <c r="S45" s="22"/>
      <c r="U45" s="65"/>
    </row>
    <row r="46" spans="1:21">
      <c r="A46" s="81" t="s">
        <v>215</v>
      </c>
      <c r="B46" s="82"/>
      <c r="C46" s="70" t="s">
        <v>187</v>
      </c>
      <c r="D46" s="70"/>
      <c r="E46" s="83" t="s">
        <v>218</v>
      </c>
      <c r="F46" s="66"/>
      <c r="I46" s="53">
        <f>+I44+I40</f>
        <v>0.10234497527419043</v>
      </c>
      <c r="L46" s="84">
        <f>L40+L44</f>
        <v>0.10234497527419043</v>
      </c>
      <c r="M46" s="85"/>
      <c r="N46" s="85"/>
      <c r="O46" s="85"/>
      <c r="P46" s="22"/>
      <c r="Q46" s="90"/>
      <c r="R46" s="22"/>
      <c r="S46" s="22"/>
      <c r="U46" s="65"/>
    </row>
    <row r="47" spans="1:21">
      <c r="P47" s="92"/>
      <c r="Q47" s="92"/>
      <c r="R47" s="22"/>
      <c r="S47" s="22"/>
      <c r="U47" s="65"/>
    </row>
    <row r="48" spans="1:21">
      <c r="P48" s="92"/>
      <c r="Q48" s="92"/>
      <c r="R48" s="22"/>
      <c r="S48" s="22"/>
      <c r="U48" s="65"/>
    </row>
    <row r="49" spans="1:21">
      <c r="A49" s="93"/>
      <c r="C49" s="64"/>
      <c r="D49" s="64"/>
      <c r="E49" s="55"/>
      <c r="F49" s="55"/>
      <c r="G49" s="22"/>
      <c r="J49" s="78"/>
      <c r="P49" s="22"/>
      <c r="Q49" s="75"/>
      <c r="R49" s="94"/>
      <c r="S49" s="22"/>
      <c r="T49" s="119"/>
      <c r="U49" s="22"/>
    </row>
    <row r="50" spans="1:21">
      <c r="A50" s="20"/>
      <c r="G50" s="22"/>
      <c r="P50" s="22"/>
      <c r="Q50" s="22"/>
      <c r="R50" s="22"/>
      <c r="S50" s="22"/>
      <c r="T50" s="119"/>
      <c r="U50" s="22" t="s">
        <v>8</v>
      </c>
    </row>
    <row r="51" spans="1:21">
      <c r="Q51" s="56"/>
    </row>
    <row r="52" spans="1:21">
      <c r="Q52" s="56"/>
    </row>
    <row r="54" spans="1:21">
      <c r="A54" s="20"/>
      <c r="G54" s="22"/>
      <c r="P54" s="22"/>
      <c r="Q54" s="56"/>
      <c r="R54" s="22"/>
      <c r="S54" s="26"/>
      <c r="U54" s="65"/>
    </row>
    <row r="55" spans="1:21">
      <c r="A55" s="20"/>
      <c r="C55" s="65"/>
      <c r="D55" s="65"/>
      <c r="G55" s="55" t="str">
        <f>+G5</f>
        <v>Attachment 1</v>
      </c>
      <c r="H55" s="55"/>
      <c r="P55" s="22"/>
      <c r="Q55" s="56"/>
      <c r="R55" s="22"/>
      <c r="S55" s="25" t="s">
        <v>188</v>
      </c>
      <c r="U55" s="65"/>
    </row>
    <row r="56" spans="1:21">
      <c r="A56" s="20"/>
      <c r="C56" s="65"/>
      <c r="D56" s="65"/>
      <c r="G56" s="55" t="str">
        <f>+G6</f>
        <v>Project Revenue Requirement Worksheet</v>
      </c>
      <c r="H56" s="55"/>
      <c r="L56" s="22"/>
      <c r="M56" s="22"/>
      <c r="N56" s="22"/>
      <c r="O56" s="22"/>
      <c r="P56" s="22"/>
      <c r="R56" s="22"/>
      <c r="S56" s="26"/>
      <c r="U56" s="65"/>
    </row>
    <row r="57" spans="1:21" ht="14.25" customHeight="1">
      <c r="A57" s="20"/>
      <c r="G57" s="650" t="str">
        <f>'Attachment H'!$D$5</f>
        <v>NextEra Energy Transmission MidAtlantic, Inc.</v>
      </c>
      <c r="P57" s="22"/>
      <c r="R57" s="22"/>
      <c r="S57" s="26"/>
      <c r="U57" s="65"/>
    </row>
    <row r="58" spans="1:21">
      <c r="A58" s="20"/>
      <c r="H58" s="55"/>
      <c r="P58" s="22"/>
      <c r="Q58" s="22"/>
      <c r="R58" s="22"/>
      <c r="S58" s="26"/>
      <c r="U58" s="65"/>
    </row>
    <row r="59" spans="1:21">
      <c r="A59" s="20"/>
      <c r="E59" s="65"/>
      <c r="F59" s="65"/>
      <c r="G59" s="65"/>
      <c r="H59" s="65"/>
      <c r="I59" s="65"/>
      <c r="J59" s="65"/>
      <c r="K59" s="65"/>
      <c r="L59" s="65"/>
      <c r="M59" s="65"/>
      <c r="N59" s="65"/>
      <c r="O59" s="65"/>
      <c r="P59" s="65"/>
      <c r="Q59" s="65"/>
      <c r="R59" s="22"/>
      <c r="S59" s="26"/>
      <c r="U59" s="65"/>
    </row>
    <row r="60" spans="1:21">
      <c r="A60" s="20"/>
      <c r="E60" s="70"/>
      <c r="F60" s="70"/>
      <c r="H60" s="26"/>
      <c r="I60" s="26"/>
      <c r="J60" s="26"/>
      <c r="K60" s="26"/>
      <c r="L60" s="26"/>
      <c r="M60" s="26"/>
      <c r="N60" s="26"/>
      <c r="O60" s="26"/>
      <c r="P60" s="22"/>
      <c r="Q60" s="22"/>
      <c r="R60" s="22"/>
      <c r="S60" s="26"/>
      <c r="U60" s="65"/>
    </row>
    <row r="61" spans="1:21">
      <c r="A61" s="20"/>
      <c r="E61" s="70"/>
      <c r="F61" s="70"/>
      <c r="H61" s="26"/>
      <c r="I61" s="26"/>
      <c r="J61" s="26"/>
      <c r="K61" s="26"/>
      <c r="L61" s="26"/>
      <c r="M61" s="26"/>
      <c r="N61" s="26"/>
      <c r="O61" s="26"/>
      <c r="P61" s="22"/>
      <c r="Q61" s="22"/>
      <c r="R61" s="22"/>
      <c r="S61" s="26"/>
      <c r="U61" s="65"/>
    </row>
    <row r="62" spans="1:21">
      <c r="A62" s="20"/>
      <c r="C62" s="95">
        <v>-1</v>
      </c>
      <c r="D62" s="95">
        <v>-2</v>
      </c>
      <c r="E62" s="95">
        <v>-3</v>
      </c>
      <c r="F62" s="95">
        <v>-4</v>
      </c>
      <c r="G62" s="95">
        <v>-5</v>
      </c>
      <c r="H62" s="95">
        <v>-6</v>
      </c>
      <c r="I62" s="95">
        <v>-7</v>
      </c>
      <c r="J62" s="95">
        <v>-8</v>
      </c>
      <c r="K62" s="95">
        <v>-9</v>
      </c>
      <c r="L62" s="95">
        <v>-10</v>
      </c>
      <c r="M62" s="95">
        <v>-11</v>
      </c>
      <c r="N62" s="95">
        <v>-12</v>
      </c>
      <c r="O62" s="95" t="s">
        <v>486</v>
      </c>
      <c r="P62" s="95">
        <v>-13</v>
      </c>
      <c r="Q62" s="287" t="s">
        <v>404</v>
      </c>
      <c r="R62" s="287" t="s">
        <v>405</v>
      </c>
      <c r="S62" s="287" t="s">
        <v>437</v>
      </c>
      <c r="U62" s="65"/>
    </row>
    <row r="63" spans="1:21" ht="53.25" customHeight="1">
      <c r="A63" s="96" t="s">
        <v>189</v>
      </c>
      <c r="B63" s="97"/>
      <c r="C63" s="620" t="s">
        <v>775</v>
      </c>
      <c r="D63" s="98" t="s">
        <v>772</v>
      </c>
      <c r="E63" s="99" t="s">
        <v>190</v>
      </c>
      <c r="F63" s="99" t="s">
        <v>176</v>
      </c>
      <c r="G63" s="100" t="s">
        <v>191</v>
      </c>
      <c r="H63" s="99" t="s">
        <v>719</v>
      </c>
      <c r="I63" s="99" t="s">
        <v>187</v>
      </c>
      <c r="J63" s="100" t="s">
        <v>192</v>
      </c>
      <c r="K63" s="99" t="s">
        <v>219</v>
      </c>
      <c r="L63" s="101" t="s">
        <v>193</v>
      </c>
      <c r="M63" s="101" t="s">
        <v>221</v>
      </c>
      <c r="N63" s="101" t="s">
        <v>220</v>
      </c>
      <c r="O63" s="101" t="s">
        <v>484</v>
      </c>
      <c r="P63" s="101" t="s">
        <v>793</v>
      </c>
      <c r="Q63" s="101" t="s">
        <v>229</v>
      </c>
      <c r="R63" s="101" t="s">
        <v>194</v>
      </c>
      <c r="S63" s="101" t="s">
        <v>593</v>
      </c>
      <c r="U63" s="65"/>
    </row>
    <row r="64" spans="1:21" ht="46.5" customHeight="1">
      <c r="A64" s="102"/>
      <c r="B64" s="103"/>
      <c r="C64" s="103"/>
      <c r="D64" s="103"/>
      <c r="E64" s="104" t="s">
        <v>128</v>
      </c>
      <c r="F64" s="104" t="s">
        <v>420</v>
      </c>
      <c r="G64" s="105" t="s">
        <v>195</v>
      </c>
      <c r="H64" s="104" t="s">
        <v>482</v>
      </c>
      <c r="I64" s="104" t="s">
        <v>421</v>
      </c>
      <c r="J64" s="105" t="s">
        <v>196</v>
      </c>
      <c r="K64" s="104" t="s">
        <v>483</v>
      </c>
      <c r="L64" s="105" t="s">
        <v>197</v>
      </c>
      <c r="M64" s="104" t="s">
        <v>471</v>
      </c>
      <c r="N64" s="427" t="s">
        <v>592</v>
      </c>
      <c r="O64" s="106" t="s">
        <v>485</v>
      </c>
      <c r="P64" s="319" t="s">
        <v>440</v>
      </c>
      <c r="Q64" s="106" t="s">
        <v>438</v>
      </c>
      <c r="R64" s="107" t="s">
        <v>198</v>
      </c>
      <c r="S64" s="106" t="s">
        <v>439</v>
      </c>
      <c r="U64" s="65"/>
    </row>
    <row r="65" spans="1:21">
      <c r="A65" s="108"/>
      <c r="B65" s="26"/>
      <c r="C65" s="26"/>
      <c r="D65" s="26"/>
      <c r="E65" s="26"/>
      <c r="F65" s="26"/>
      <c r="G65" s="109"/>
      <c r="H65" s="26"/>
      <c r="I65" s="26"/>
      <c r="J65" s="109"/>
      <c r="K65" s="26"/>
      <c r="L65" s="109"/>
      <c r="M65" s="425"/>
      <c r="N65" s="109"/>
      <c r="O65" s="109"/>
      <c r="P65" s="26"/>
      <c r="Q65" s="318"/>
      <c r="R65" s="22"/>
      <c r="S65" s="110"/>
      <c r="U65" s="65"/>
    </row>
    <row r="66" spans="1:21">
      <c r="A66" s="111" t="s">
        <v>548</v>
      </c>
      <c r="B66" s="112"/>
      <c r="C66" s="113" t="s">
        <v>851</v>
      </c>
      <c r="D66" s="114" t="s">
        <v>850</v>
      </c>
      <c r="E66" s="115">
        <f>'4- Rate Base'!C24*0.903</f>
        <v>41649760.730646923</v>
      </c>
      <c r="F66" s="53">
        <f t="shared" ref="F66:F84" si="0">$L$36</f>
        <v>7.0790333066919495E-2</v>
      </c>
      <c r="G66" s="389">
        <f>E66*F66</f>
        <v>2948400.4342800002</v>
      </c>
      <c r="H66" s="115">
        <f>(+'4- Rate Base'!C24-'4- Rate Base'!I24)*0.903</f>
        <v>41161300.835760005</v>
      </c>
      <c r="I66" s="53">
        <f>$L$46</f>
        <v>0.10234497527419043</v>
      </c>
      <c r="J66" s="389">
        <f>H66*I66</f>
        <v>4212652.3162893718</v>
      </c>
      <c r="K66" s="204">
        <f>+'5-P3 Support'!M24*0.903</f>
        <v>996980.16746999999</v>
      </c>
      <c r="L66" s="389">
        <f>G66+J66+K66</f>
        <v>8158032.9180393713</v>
      </c>
      <c r="M66" s="426">
        <v>0</v>
      </c>
      <c r="N66" s="389">
        <f>+'2-Incentive ROE'!K$40*'1-Project Rev Req'!M66/100</f>
        <v>0</v>
      </c>
      <c r="O66" s="389">
        <f>+L66+N66</f>
        <v>8158032.9180393713</v>
      </c>
      <c r="P66" s="204">
        <v>0</v>
      </c>
      <c r="Q66" s="389">
        <f t="shared" ref="Q66:Q84" si="1">+L66+N66-P66</f>
        <v>8158032.9180393713</v>
      </c>
      <c r="R66" s="204">
        <v>0</v>
      </c>
      <c r="S66" s="389">
        <f>+Q66+R66</f>
        <v>8158032.9180393713</v>
      </c>
    </row>
    <row r="67" spans="1:21">
      <c r="A67" s="111" t="s">
        <v>549</v>
      </c>
      <c r="B67" s="112"/>
      <c r="C67" s="113" t="s">
        <v>852</v>
      </c>
      <c r="D67" s="114" t="s">
        <v>849</v>
      </c>
      <c r="E67" s="115">
        <f>'4- Rate Base'!C24*0.097</f>
        <v>4474005.3055069232</v>
      </c>
      <c r="F67" s="53">
        <f t="shared" si="0"/>
        <v>7.0790333066919495E-2</v>
      </c>
      <c r="G67" s="389">
        <f t="shared" ref="G67:G84" si="2">E67*F67</f>
        <v>316716.32572000002</v>
      </c>
      <c r="H67" s="115">
        <f>(+'4- Rate Base'!C24-'4- Rate Base'!I24)*0.097</f>
        <v>4421535.0842400007</v>
      </c>
      <c r="I67" s="53">
        <f t="shared" ref="I67:I84" si="3">$L$46</f>
        <v>0.10234497527419043</v>
      </c>
      <c r="J67" s="389">
        <f t="shared" ref="J67:J84" si="4">H67*I67</f>
        <v>452521.89887050836</v>
      </c>
      <c r="K67" s="204">
        <f>+'5-P3 Support'!M24*0.097</f>
        <v>107095.32253</v>
      </c>
      <c r="L67" s="389">
        <f t="shared" ref="L67:L84" si="5">G67+J67+K67</f>
        <v>876333.54712050839</v>
      </c>
      <c r="M67" s="426">
        <v>0</v>
      </c>
      <c r="N67" s="389">
        <f>+'2-Incentive ROE'!K$40*'1-Project Rev Req'!M67/100</f>
        <v>0</v>
      </c>
      <c r="O67" s="389">
        <f t="shared" ref="O67:O84" si="6">+L67+N67</f>
        <v>876333.54712050839</v>
      </c>
      <c r="P67" s="204">
        <v>0</v>
      </c>
      <c r="Q67" s="389">
        <f t="shared" si="1"/>
        <v>876333.54712050839</v>
      </c>
      <c r="R67" s="204">
        <v>0</v>
      </c>
      <c r="S67" s="389">
        <f>+Q67+R67</f>
        <v>876333.54712050839</v>
      </c>
    </row>
    <row r="68" spans="1:21">
      <c r="A68" s="111" t="s">
        <v>550</v>
      </c>
      <c r="B68" s="112"/>
      <c r="C68" s="753" t="s">
        <v>853</v>
      </c>
      <c r="D68" s="114" t="s">
        <v>855</v>
      </c>
      <c r="E68" s="115">
        <v>0</v>
      </c>
      <c r="F68" s="53">
        <f t="shared" si="0"/>
        <v>7.0790333066919495E-2</v>
      </c>
      <c r="G68" s="116">
        <f t="shared" si="2"/>
        <v>0</v>
      </c>
      <c r="H68" s="115">
        <f>'4- Rate Base'!E24*0.97036</f>
        <v>2433360.2202374153</v>
      </c>
      <c r="I68" s="53">
        <f t="shared" si="3"/>
        <v>0.10234497527419043</v>
      </c>
      <c r="J68" s="389">
        <f>H68*I68</f>
        <v>249042.19157339682</v>
      </c>
      <c r="K68" s="204">
        <v>0</v>
      </c>
      <c r="L68" s="389">
        <f>G68+J68+K68</f>
        <v>249042.19157339682</v>
      </c>
      <c r="M68" s="426">
        <v>0</v>
      </c>
      <c r="N68" s="389">
        <f>+'2-Incentive ROE'!K$40*'1-Project Rev Req'!M68/100</f>
        <v>0</v>
      </c>
      <c r="O68" s="389">
        <f t="shared" si="6"/>
        <v>249042.19157339682</v>
      </c>
      <c r="P68" s="204">
        <v>0</v>
      </c>
      <c r="Q68" s="389">
        <f t="shared" si="1"/>
        <v>249042.19157339682</v>
      </c>
      <c r="R68" s="204">
        <v>0</v>
      </c>
      <c r="S68" s="389">
        <f>+Q68+R68</f>
        <v>249042.19157339682</v>
      </c>
    </row>
    <row r="69" spans="1:21">
      <c r="A69" s="111" t="s">
        <v>858</v>
      </c>
      <c r="B69" s="112"/>
      <c r="C69" s="753" t="s">
        <v>853</v>
      </c>
      <c r="D69" s="114" t="s">
        <v>859</v>
      </c>
      <c r="E69" s="115">
        <v>0</v>
      </c>
      <c r="F69" s="53">
        <f t="shared" si="0"/>
        <v>7.0790333066919495E-2</v>
      </c>
      <c r="G69" s="116">
        <f t="shared" si="2"/>
        <v>0</v>
      </c>
      <c r="H69" s="115">
        <f>'4- Rate Base'!E24*0.02964</f>
        <v>74327.8751472</v>
      </c>
      <c r="I69" s="53">
        <f t="shared" si="3"/>
        <v>0.10234497527419043</v>
      </c>
      <c r="J69" s="389">
        <f t="shared" si="4"/>
        <v>7607.0845441232968</v>
      </c>
      <c r="K69" s="204">
        <v>0</v>
      </c>
      <c r="L69" s="389">
        <f t="shared" si="5"/>
        <v>7607.0845441232968</v>
      </c>
      <c r="M69" s="426">
        <v>0</v>
      </c>
      <c r="N69" s="389">
        <f>+'2-Incentive ROE'!K$40*'1-Project Rev Req'!M69/100</f>
        <v>0</v>
      </c>
      <c r="O69" s="389">
        <f t="shared" si="6"/>
        <v>7607.0845441232968</v>
      </c>
      <c r="P69" s="204">
        <v>0</v>
      </c>
      <c r="Q69" s="389">
        <f t="shared" si="1"/>
        <v>7607.0845441232968</v>
      </c>
      <c r="R69" s="204">
        <v>0</v>
      </c>
      <c r="S69" s="389">
        <f>+Q69+R69</f>
        <v>7607.0845441232968</v>
      </c>
    </row>
    <row r="70" spans="1:21">
      <c r="A70" s="111" t="s">
        <v>875</v>
      </c>
      <c r="B70" s="112"/>
      <c r="C70" s="753" t="s">
        <v>853</v>
      </c>
      <c r="D70" s="114" t="s">
        <v>868</v>
      </c>
      <c r="E70" s="115">
        <v>0</v>
      </c>
      <c r="F70" s="53">
        <f t="shared" si="0"/>
        <v>7.0790333066919495E-2</v>
      </c>
      <c r="G70" s="116">
        <f t="shared" si="2"/>
        <v>0</v>
      </c>
      <c r="H70" s="115">
        <v>0</v>
      </c>
      <c r="I70" s="53">
        <f t="shared" si="3"/>
        <v>0.10234497527419043</v>
      </c>
      <c r="J70" s="389">
        <f t="shared" si="4"/>
        <v>0</v>
      </c>
      <c r="K70" s="204">
        <v>0</v>
      </c>
      <c r="L70" s="389">
        <f t="shared" si="5"/>
        <v>0</v>
      </c>
      <c r="M70" s="426">
        <v>0</v>
      </c>
      <c r="N70" s="389">
        <f>+'2-Incentive ROE'!K$40*'1-Project Rev Req'!M70/100</f>
        <v>0</v>
      </c>
      <c r="O70" s="389">
        <f t="shared" si="6"/>
        <v>0</v>
      </c>
      <c r="P70" s="204">
        <v>0</v>
      </c>
      <c r="Q70" s="389">
        <f t="shared" si="1"/>
        <v>0</v>
      </c>
      <c r="R70" s="204">
        <v>0</v>
      </c>
      <c r="S70" s="389">
        <f>+Q70+R70</f>
        <v>0</v>
      </c>
    </row>
    <row r="71" spans="1:21">
      <c r="A71" s="111" t="s">
        <v>876</v>
      </c>
      <c r="B71" s="112"/>
      <c r="C71" s="753" t="s">
        <v>853</v>
      </c>
      <c r="D71" s="114" t="s">
        <v>869</v>
      </c>
      <c r="E71" s="115">
        <v>0</v>
      </c>
      <c r="F71" s="53">
        <f t="shared" si="0"/>
        <v>7.0790333066919495E-2</v>
      </c>
      <c r="G71" s="116">
        <f t="shared" si="2"/>
        <v>0</v>
      </c>
      <c r="H71" s="115">
        <v>0</v>
      </c>
      <c r="I71" s="53">
        <f t="shared" si="3"/>
        <v>0.10234497527419043</v>
      </c>
      <c r="J71" s="389">
        <f t="shared" si="4"/>
        <v>0</v>
      </c>
      <c r="K71" s="204">
        <v>0</v>
      </c>
      <c r="L71" s="389">
        <f t="shared" si="5"/>
        <v>0</v>
      </c>
      <c r="M71" s="426">
        <v>0</v>
      </c>
      <c r="N71" s="389">
        <f>+'2-Incentive ROE'!K$40*'1-Project Rev Req'!M71/100</f>
        <v>0</v>
      </c>
      <c r="O71" s="389">
        <f t="shared" si="6"/>
        <v>0</v>
      </c>
      <c r="P71" s="204">
        <v>0</v>
      </c>
      <c r="Q71" s="389">
        <f t="shared" si="1"/>
        <v>0</v>
      </c>
      <c r="R71" s="204">
        <v>0</v>
      </c>
      <c r="S71" s="389">
        <f t="shared" ref="S71:S85" si="7">L71+R71</f>
        <v>0</v>
      </c>
    </row>
    <row r="72" spans="1:21">
      <c r="A72" s="111" t="s">
        <v>877</v>
      </c>
      <c r="B72" s="112"/>
      <c r="C72" s="753" t="s">
        <v>853</v>
      </c>
      <c r="D72" s="114" t="s">
        <v>870</v>
      </c>
      <c r="E72" s="115">
        <v>0</v>
      </c>
      <c r="F72" s="53">
        <f t="shared" si="0"/>
        <v>7.0790333066919495E-2</v>
      </c>
      <c r="G72" s="116">
        <f t="shared" si="2"/>
        <v>0</v>
      </c>
      <c r="H72" s="115">
        <v>0</v>
      </c>
      <c r="I72" s="53">
        <f t="shared" si="3"/>
        <v>0.10234497527419043</v>
      </c>
      <c r="J72" s="389">
        <f t="shared" si="4"/>
        <v>0</v>
      </c>
      <c r="K72" s="204">
        <v>0</v>
      </c>
      <c r="L72" s="389">
        <f t="shared" si="5"/>
        <v>0</v>
      </c>
      <c r="M72" s="426">
        <v>0</v>
      </c>
      <c r="N72" s="389">
        <f>+'2-Incentive ROE'!K$40*'1-Project Rev Req'!M72/100</f>
        <v>0</v>
      </c>
      <c r="O72" s="389">
        <f t="shared" si="6"/>
        <v>0</v>
      </c>
      <c r="P72" s="204">
        <v>0</v>
      </c>
      <c r="Q72" s="389">
        <f t="shared" si="1"/>
        <v>0</v>
      </c>
      <c r="R72" s="204">
        <v>0</v>
      </c>
      <c r="S72" s="389">
        <f t="shared" si="7"/>
        <v>0</v>
      </c>
    </row>
    <row r="73" spans="1:21">
      <c r="A73" s="111" t="s">
        <v>878</v>
      </c>
      <c r="B73" s="112"/>
      <c r="C73" s="753" t="s">
        <v>853</v>
      </c>
      <c r="D73" s="114" t="s">
        <v>871</v>
      </c>
      <c r="E73" s="115">
        <v>0</v>
      </c>
      <c r="F73" s="53">
        <f t="shared" si="0"/>
        <v>7.0790333066919495E-2</v>
      </c>
      <c r="G73" s="116">
        <f t="shared" si="2"/>
        <v>0</v>
      </c>
      <c r="H73" s="115">
        <v>0</v>
      </c>
      <c r="I73" s="53">
        <f t="shared" si="3"/>
        <v>0.10234497527419043</v>
      </c>
      <c r="J73" s="389">
        <f t="shared" si="4"/>
        <v>0</v>
      </c>
      <c r="K73" s="204">
        <v>0</v>
      </c>
      <c r="L73" s="389">
        <f t="shared" si="5"/>
        <v>0</v>
      </c>
      <c r="M73" s="426">
        <v>0</v>
      </c>
      <c r="N73" s="389">
        <f>+'2-Incentive ROE'!K$40*'1-Project Rev Req'!M73/100</f>
        <v>0</v>
      </c>
      <c r="O73" s="389">
        <f t="shared" si="6"/>
        <v>0</v>
      </c>
      <c r="P73" s="204">
        <v>0</v>
      </c>
      <c r="Q73" s="389">
        <f t="shared" si="1"/>
        <v>0</v>
      </c>
      <c r="R73" s="204">
        <v>0</v>
      </c>
      <c r="S73" s="389">
        <f t="shared" si="7"/>
        <v>0</v>
      </c>
    </row>
    <row r="74" spans="1:21">
      <c r="A74" s="111" t="s">
        <v>879</v>
      </c>
      <c r="B74" s="112"/>
      <c r="C74" s="753" t="s">
        <v>853</v>
      </c>
      <c r="D74" s="114" t="s">
        <v>872</v>
      </c>
      <c r="E74" s="115">
        <v>0</v>
      </c>
      <c r="F74" s="53">
        <f t="shared" si="0"/>
        <v>7.0790333066919495E-2</v>
      </c>
      <c r="G74" s="116">
        <f t="shared" si="2"/>
        <v>0</v>
      </c>
      <c r="H74" s="115">
        <v>0</v>
      </c>
      <c r="I74" s="53">
        <f t="shared" si="3"/>
        <v>0.10234497527419043</v>
      </c>
      <c r="J74" s="389">
        <f t="shared" si="4"/>
        <v>0</v>
      </c>
      <c r="K74" s="204">
        <v>0</v>
      </c>
      <c r="L74" s="389">
        <f t="shared" si="5"/>
        <v>0</v>
      </c>
      <c r="M74" s="426">
        <v>0</v>
      </c>
      <c r="N74" s="389">
        <f>+'2-Incentive ROE'!K$40*'1-Project Rev Req'!M74/100</f>
        <v>0</v>
      </c>
      <c r="O74" s="389">
        <f t="shared" si="6"/>
        <v>0</v>
      </c>
      <c r="P74" s="204">
        <v>0</v>
      </c>
      <c r="Q74" s="389">
        <f t="shared" si="1"/>
        <v>0</v>
      </c>
      <c r="R74" s="204">
        <v>0</v>
      </c>
      <c r="S74" s="389">
        <f t="shared" si="7"/>
        <v>0</v>
      </c>
    </row>
    <row r="75" spans="1:21">
      <c r="A75" s="111" t="s">
        <v>880</v>
      </c>
      <c r="B75" s="112"/>
      <c r="C75" s="753" t="s">
        <v>853</v>
      </c>
      <c r="D75" s="114" t="s">
        <v>873</v>
      </c>
      <c r="E75" s="115">
        <v>0</v>
      </c>
      <c r="F75" s="53">
        <f t="shared" si="0"/>
        <v>7.0790333066919495E-2</v>
      </c>
      <c r="G75" s="116">
        <f t="shared" si="2"/>
        <v>0</v>
      </c>
      <c r="H75" s="115">
        <v>0</v>
      </c>
      <c r="I75" s="53">
        <f t="shared" si="3"/>
        <v>0.10234497527419043</v>
      </c>
      <c r="J75" s="389">
        <f t="shared" si="4"/>
        <v>0</v>
      </c>
      <c r="K75" s="204">
        <v>0</v>
      </c>
      <c r="L75" s="389">
        <f t="shared" si="5"/>
        <v>0</v>
      </c>
      <c r="M75" s="426">
        <v>0</v>
      </c>
      <c r="N75" s="389">
        <f>+'2-Incentive ROE'!K$40*'1-Project Rev Req'!M75/100</f>
        <v>0</v>
      </c>
      <c r="O75" s="389">
        <f t="shared" si="6"/>
        <v>0</v>
      </c>
      <c r="P75" s="204">
        <v>0</v>
      </c>
      <c r="Q75" s="389">
        <f t="shared" si="1"/>
        <v>0</v>
      </c>
      <c r="R75" s="204">
        <v>0</v>
      </c>
      <c r="S75" s="389">
        <f t="shared" si="7"/>
        <v>0</v>
      </c>
    </row>
    <row r="76" spans="1:21">
      <c r="A76" s="111" t="s">
        <v>881</v>
      </c>
      <c r="B76" s="112"/>
      <c r="C76" s="753" t="s">
        <v>853</v>
      </c>
      <c r="D76" s="114" t="s">
        <v>874</v>
      </c>
      <c r="E76" s="115">
        <v>0</v>
      </c>
      <c r="F76" s="53">
        <f t="shared" si="0"/>
        <v>7.0790333066919495E-2</v>
      </c>
      <c r="G76" s="116">
        <f t="shared" si="2"/>
        <v>0</v>
      </c>
      <c r="H76" s="115">
        <v>0</v>
      </c>
      <c r="I76" s="53">
        <f t="shared" si="3"/>
        <v>0.10234497527419043</v>
      </c>
      <c r="J76" s="389">
        <f t="shared" si="4"/>
        <v>0</v>
      </c>
      <c r="K76" s="204">
        <v>0</v>
      </c>
      <c r="L76" s="389">
        <f t="shared" si="5"/>
        <v>0</v>
      </c>
      <c r="M76" s="426">
        <v>0</v>
      </c>
      <c r="N76" s="389">
        <f>+'2-Incentive ROE'!K$40*'1-Project Rev Req'!M76/100</f>
        <v>0</v>
      </c>
      <c r="O76" s="389">
        <f t="shared" si="6"/>
        <v>0</v>
      </c>
      <c r="P76" s="204">
        <v>0</v>
      </c>
      <c r="Q76" s="389">
        <f t="shared" si="1"/>
        <v>0</v>
      </c>
      <c r="R76" s="204">
        <v>0</v>
      </c>
      <c r="S76" s="389">
        <f t="shared" si="7"/>
        <v>0</v>
      </c>
    </row>
    <row r="77" spans="1:21">
      <c r="A77" s="111"/>
      <c r="B77" s="112"/>
      <c r="C77" s="113"/>
      <c r="D77" s="114"/>
      <c r="E77" s="115">
        <v>0</v>
      </c>
      <c r="F77" s="53">
        <f t="shared" si="0"/>
        <v>7.0790333066919495E-2</v>
      </c>
      <c r="G77" s="116">
        <f t="shared" si="2"/>
        <v>0</v>
      </c>
      <c r="H77" s="115">
        <v>0</v>
      </c>
      <c r="I77" s="53">
        <f t="shared" si="3"/>
        <v>0.10234497527419043</v>
      </c>
      <c r="J77" s="389">
        <f t="shared" si="4"/>
        <v>0</v>
      </c>
      <c r="K77" s="204">
        <v>0</v>
      </c>
      <c r="L77" s="389">
        <f t="shared" si="5"/>
        <v>0</v>
      </c>
      <c r="M77" s="426">
        <v>0</v>
      </c>
      <c r="N77" s="389">
        <f>+'2-Incentive ROE'!K$40*'1-Project Rev Req'!M77/100</f>
        <v>0</v>
      </c>
      <c r="O77" s="389">
        <f t="shared" si="6"/>
        <v>0</v>
      </c>
      <c r="P77" s="204">
        <v>0</v>
      </c>
      <c r="Q77" s="389">
        <f t="shared" si="1"/>
        <v>0</v>
      </c>
      <c r="R77" s="204">
        <v>0</v>
      </c>
      <c r="S77" s="389">
        <f t="shared" si="7"/>
        <v>0</v>
      </c>
    </row>
    <row r="78" spans="1:21">
      <c r="A78" s="111"/>
      <c r="B78" s="112"/>
      <c r="C78" s="113"/>
      <c r="D78" s="114"/>
      <c r="E78" s="115">
        <v>0</v>
      </c>
      <c r="F78" s="53">
        <f t="shared" si="0"/>
        <v>7.0790333066919495E-2</v>
      </c>
      <c r="G78" s="116">
        <f t="shared" si="2"/>
        <v>0</v>
      </c>
      <c r="H78" s="115">
        <v>0</v>
      </c>
      <c r="I78" s="53">
        <f t="shared" si="3"/>
        <v>0.10234497527419043</v>
      </c>
      <c r="J78" s="389">
        <f t="shared" si="4"/>
        <v>0</v>
      </c>
      <c r="K78" s="204">
        <v>0</v>
      </c>
      <c r="L78" s="389">
        <f t="shared" si="5"/>
        <v>0</v>
      </c>
      <c r="M78" s="426">
        <v>0</v>
      </c>
      <c r="N78" s="389">
        <f>+'2-Incentive ROE'!K$40*'1-Project Rev Req'!M78/100</f>
        <v>0</v>
      </c>
      <c r="O78" s="389">
        <f t="shared" si="6"/>
        <v>0</v>
      </c>
      <c r="P78" s="204">
        <v>0</v>
      </c>
      <c r="Q78" s="389">
        <f t="shared" si="1"/>
        <v>0</v>
      </c>
      <c r="R78" s="204">
        <v>0</v>
      </c>
      <c r="S78" s="389">
        <f t="shared" si="7"/>
        <v>0</v>
      </c>
    </row>
    <row r="79" spans="1:21">
      <c r="A79" s="111"/>
      <c r="B79" s="112"/>
      <c r="C79" s="113"/>
      <c r="D79" s="114"/>
      <c r="E79" s="115">
        <v>0</v>
      </c>
      <c r="F79" s="53">
        <f t="shared" si="0"/>
        <v>7.0790333066919495E-2</v>
      </c>
      <c r="G79" s="116">
        <f t="shared" si="2"/>
        <v>0</v>
      </c>
      <c r="H79" s="115">
        <v>0</v>
      </c>
      <c r="I79" s="53">
        <f t="shared" si="3"/>
        <v>0.10234497527419043</v>
      </c>
      <c r="J79" s="389">
        <f t="shared" si="4"/>
        <v>0</v>
      </c>
      <c r="K79" s="204">
        <v>0</v>
      </c>
      <c r="L79" s="389">
        <f t="shared" si="5"/>
        <v>0</v>
      </c>
      <c r="M79" s="426">
        <v>0</v>
      </c>
      <c r="N79" s="389">
        <f>+'2-Incentive ROE'!K$40*'1-Project Rev Req'!M79/100</f>
        <v>0</v>
      </c>
      <c r="O79" s="389">
        <f t="shared" si="6"/>
        <v>0</v>
      </c>
      <c r="P79" s="204">
        <v>0</v>
      </c>
      <c r="Q79" s="389">
        <f t="shared" si="1"/>
        <v>0</v>
      </c>
      <c r="R79" s="204">
        <v>0</v>
      </c>
      <c r="S79" s="389">
        <f t="shared" si="7"/>
        <v>0</v>
      </c>
    </row>
    <row r="80" spans="1:21">
      <c r="A80" s="111"/>
      <c r="B80" s="112"/>
      <c r="C80" s="113"/>
      <c r="D80" s="114"/>
      <c r="E80" s="115">
        <v>0</v>
      </c>
      <c r="F80" s="53">
        <f t="shared" si="0"/>
        <v>7.0790333066919495E-2</v>
      </c>
      <c r="G80" s="116">
        <f t="shared" si="2"/>
        <v>0</v>
      </c>
      <c r="H80" s="115">
        <v>0</v>
      </c>
      <c r="I80" s="53">
        <f t="shared" si="3"/>
        <v>0.10234497527419043</v>
      </c>
      <c r="J80" s="389">
        <f t="shared" si="4"/>
        <v>0</v>
      </c>
      <c r="K80" s="204">
        <v>0</v>
      </c>
      <c r="L80" s="389">
        <f t="shared" si="5"/>
        <v>0</v>
      </c>
      <c r="M80" s="426">
        <v>0</v>
      </c>
      <c r="N80" s="389">
        <f>+'2-Incentive ROE'!K$40*'1-Project Rev Req'!M80/100</f>
        <v>0</v>
      </c>
      <c r="O80" s="389">
        <f t="shared" si="6"/>
        <v>0</v>
      </c>
      <c r="P80" s="204">
        <v>0</v>
      </c>
      <c r="Q80" s="389">
        <f t="shared" si="1"/>
        <v>0</v>
      </c>
      <c r="R80" s="204">
        <v>0</v>
      </c>
      <c r="S80" s="389">
        <f t="shared" si="7"/>
        <v>0</v>
      </c>
    </row>
    <row r="81" spans="1:20">
      <c r="A81" s="117"/>
      <c r="C81" s="49"/>
      <c r="D81" s="49"/>
      <c r="E81" s="115">
        <v>0</v>
      </c>
      <c r="F81" s="53">
        <f t="shared" si="0"/>
        <v>7.0790333066919495E-2</v>
      </c>
      <c r="G81" s="116">
        <f t="shared" si="2"/>
        <v>0</v>
      </c>
      <c r="H81" s="115">
        <v>0</v>
      </c>
      <c r="I81" s="53">
        <f t="shared" si="3"/>
        <v>0.10234497527419043</v>
      </c>
      <c r="J81" s="389">
        <f t="shared" si="4"/>
        <v>0</v>
      </c>
      <c r="K81" s="204">
        <v>0</v>
      </c>
      <c r="L81" s="389">
        <f t="shared" si="5"/>
        <v>0</v>
      </c>
      <c r="M81" s="426">
        <v>0</v>
      </c>
      <c r="N81" s="389">
        <f>+'2-Incentive ROE'!K$40*'1-Project Rev Req'!M81/100</f>
        <v>0</v>
      </c>
      <c r="O81" s="389">
        <f t="shared" si="6"/>
        <v>0</v>
      </c>
      <c r="P81" s="204">
        <v>0</v>
      </c>
      <c r="Q81" s="389">
        <f t="shared" si="1"/>
        <v>0</v>
      </c>
      <c r="R81" s="204">
        <v>0</v>
      </c>
      <c r="S81" s="389">
        <f t="shared" si="7"/>
        <v>0</v>
      </c>
    </row>
    <row r="82" spans="1:20">
      <c r="A82" s="117"/>
      <c r="C82" s="49"/>
      <c r="D82" s="49"/>
      <c r="E82" s="115">
        <v>0</v>
      </c>
      <c r="F82" s="53">
        <f t="shared" si="0"/>
        <v>7.0790333066919495E-2</v>
      </c>
      <c r="G82" s="116">
        <f t="shared" si="2"/>
        <v>0</v>
      </c>
      <c r="H82" s="115">
        <v>0</v>
      </c>
      <c r="I82" s="53">
        <f t="shared" si="3"/>
        <v>0.10234497527419043</v>
      </c>
      <c r="J82" s="389">
        <f t="shared" si="4"/>
        <v>0</v>
      </c>
      <c r="K82" s="204">
        <v>0</v>
      </c>
      <c r="L82" s="389">
        <f t="shared" si="5"/>
        <v>0</v>
      </c>
      <c r="M82" s="426">
        <v>0</v>
      </c>
      <c r="N82" s="389">
        <f>+'2-Incentive ROE'!K$40*'1-Project Rev Req'!M82/100</f>
        <v>0</v>
      </c>
      <c r="O82" s="389">
        <f t="shared" si="6"/>
        <v>0</v>
      </c>
      <c r="P82" s="204">
        <v>0</v>
      </c>
      <c r="Q82" s="389">
        <f t="shared" si="1"/>
        <v>0</v>
      </c>
      <c r="R82" s="204">
        <v>0</v>
      </c>
      <c r="S82" s="389">
        <f t="shared" si="7"/>
        <v>0</v>
      </c>
    </row>
    <row r="83" spans="1:20">
      <c r="A83" s="117"/>
      <c r="C83" s="49"/>
      <c r="D83" s="49"/>
      <c r="E83" s="115">
        <v>0</v>
      </c>
      <c r="F83" s="53">
        <f t="shared" si="0"/>
        <v>7.0790333066919495E-2</v>
      </c>
      <c r="G83" s="116">
        <f t="shared" si="2"/>
        <v>0</v>
      </c>
      <c r="H83" s="115">
        <v>0</v>
      </c>
      <c r="I83" s="53">
        <f t="shared" si="3"/>
        <v>0.10234497527419043</v>
      </c>
      <c r="J83" s="389">
        <f t="shared" si="4"/>
        <v>0</v>
      </c>
      <c r="K83" s="204">
        <v>0</v>
      </c>
      <c r="L83" s="389">
        <f t="shared" si="5"/>
        <v>0</v>
      </c>
      <c r="M83" s="426">
        <v>0</v>
      </c>
      <c r="N83" s="389">
        <f>+'2-Incentive ROE'!K$40*'1-Project Rev Req'!M83/100</f>
        <v>0</v>
      </c>
      <c r="O83" s="389">
        <f t="shared" si="6"/>
        <v>0</v>
      </c>
      <c r="P83" s="204">
        <v>0</v>
      </c>
      <c r="Q83" s="389">
        <f t="shared" si="1"/>
        <v>0</v>
      </c>
      <c r="R83" s="204">
        <v>0</v>
      </c>
      <c r="S83" s="389">
        <f t="shared" si="7"/>
        <v>0</v>
      </c>
    </row>
    <row r="84" spans="1:20">
      <c r="A84" s="117"/>
      <c r="C84" s="49"/>
      <c r="D84" s="49"/>
      <c r="E84" s="115">
        <v>0</v>
      </c>
      <c r="F84" s="53">
        <f t="shared" si="0"/>
        <v>7.0790333066919495E-2</v>
      </c>
      <c r="G84" s="116">
        <f t="shared" si="2"/>
        <v>0</v>
      </c>
      <c r="H84" s="115">
        <v>0</v>
      </c>
      <c r="I84" s="53">
        <f t="shared" si="3"/>
        <v>0.10234497527419043</v>
      </c>
      <c r="J84" s="389">
        <f t="shared" si="4"/>
        <v>0</v>
      </c>
      <c r="K84" s="204">
        <v>0</v>
      </c>
      <c r="L84" s="389">
        <f t="shared" si="5"/>
        <v>0</v>
      </c>
      <c r="M84" s="426">
        <v>0</v>
      </c>
      <c r="N84" s="389">
        <f>+'2-Incentive ROE'!K$40*'1-Project Rev Req'!M84/100</f>
        <v>0</v>
      </c>
      <c r="O84" s="389">
        <f t="shared" si="6"/>
        <v>0</v>
      </c>
      <c r="P84" s="204">
        <v>0</v>
      </c>
      <c r="Q84" s="389">
        <f t="shared" si="1"/>
        <v>0</v>
      </c>
      <c r="R84" s="204">
        <v>0</v>
      </c>
      <c r="S84" s="389">
        <f t="shared" si="7"/>
        <v>0</v>
      </c>
    </row>
    <row r="85" spans="1:20">
      <c r="A85" s="118"/>
      <c r="B85" s="50"/>
      <c r="C85" s="50"/>
      <c r="D85" s="50"/>
      <c r="E85" s="50"/>
      <c r="F85" s="50"/>
      <c r="G85" s="51"/>
      <c r="H85" s="50"/>
      <c r="I85" s="50"/>
      <c r="J85" s="390"/>
      <c r="K85" s="604"/>
      <c r="L85" s="390"/>
      <c r="M85" s="605"/>
      <c r="N85" s="606"/>
      <c r="O85" s="606"/>
      <c r="P85" s="607"/>
      <c r="Q85" s="606"/>
      <c r="R85" s="604"/>
      <c r="S85" s="390">
        <f t="shared" si="7"/>
        <v>0</v>
      </c>
    </row>
    <row r="86" spans="1:20">
      <c r="A86" s="64" t="s">
        <v>215</v>
      </c>
      <c r="B86" s="87"/>
      <c r="C86" s="65" t="s">
        <v>200</v>
      </c>
      <c r="D86" s="65"/>
      <c r="E86" s="119"/>
      <c r="F86" s="55"/>
      <c r="G86" s="22"/>
      <c r="H86" s="119"/>
      <c r="I86" s="22"/>
      <c r="J86" s="555"/>
      <c r="K86" s="555"/>
      <c r="L86" s="555"/>
      <c r="M86" s="555"/>
      <c r="N86" s="555"/>
      <c r="O86" s="555"/>
      <c r="P86" s="555">
        <f>SUM(P66:P85)</f>
        <v>0</v>
      </c>
      <c r="Q86" s="555"/>
      <c r="R86" s="555"/>
      <c r="S86" s="555">
        <f>SUM(S66:S85)</f>
        <v>9291015.7412774004</v>
      </c>
    </row>
    <row r="87" spans="1:20">
      <c r="E87" s="555"/>
      <c r="F87" s="52"/>
      <c r="G87" s="52"/>
      <c r="H87" s="52"/>
      <c r="I87" s="52"/>
      <c r="J87" s="52"/>
      <c r="K87" s="52"/>
      <c r="L87" s="53"/>
    </row>
    <row r="88" spans="1:20">
      <c r="A88" s="120"/>
      <c r="E88" s="555"/>
      <c r="F88" s="52"/>
      <c r="G88" s="52"/>
      <c r="H88" s="52"/>
      <c r="I88" s="52"/>
      <c r="J88" s="52"/>
      <c r="K88" s="52"/>
      <c r="L88" s="53"/>
      <c r="M88" s="91"/>
      <c r="N88" s="91"/>
      <c r="O88" s="91"/>
      <c r="T88" s="551"/>
    </row>
    <row r="89" spans="1:20">
      <c r="E89" s="554"/>
      <c r="K89" s="54"/>
      <c r="L89" s="54"/>
      <c r="M89" s="54"/>
      <c r="N89" s="54"/>
      <c r="O89" s="54"/>
      <c r="S89" s="554"/>
      <c r="T89" s="551"/>
    </row>
    <row r="90" spans="1:20">
      <c r="E90" s="554"/>
      <c r="K90" s="54"/>
      <c r="L90" s="54"/>
      <c r="M90" s="54"/>
      <c r="N90" s="54"/>
      <c r="O90" s="54"/>
      <c r="S90" s="554"/>
      <c r="T90" s="551"/>
    </row>
    <row r="91" spans="1:20">
      <c r="A91" s="25" t="s">
        <v>71</v>
      </c>
      <c r="S91" s="554"/>
      <c r="T91" s="551"/>
    </row>
    <row r="92" spans="1:20" ht="13.5" thickBot="1">
      <c r="A92" s="121" t="s">
        <v>72</v>
      </c>
      <c r="T92" s="551"/>
    </row>
    <row r="93" spans="1:20">
      <c r="A93" s="122" t="s">
        <v>73</v>
      </c>
      <c r="C93" s="768" t="s">
        <v>590</v>
      </c>
      <c r="D93" s="768"/>
      <c r="E93" s="768"/>
      <c r="F93" s="768"/>
      <c r="G93" s="768"/>
      <c r="H93" s="768"/>
      <c r="I93" s="768"/>
      <c r="J93" s="768"/>
      <c r="K93" s="768"/>
      <c r="L93" s="768"/>
      <c r="M93" s="768"/>
      <c r="N93" s="768"/>
      <c r="O93" s="768"/>
      <c r="P93" s="768"/>
      <c r="Q93" s="768"/>
      <c r="T93" s="551"/>
    </row>
    <row r="94" spans="1:20">
      <c r="A94" s="122" t="s">
        <v>74</v>
      </c>
      <c r="C94" s="768" t="s">
        <v>553</v>
      </c>
      <c r="D94" s="768"/>
      <c r="E94" s="768"/>
      <c r="F94" s="768"/>
      <c r="G94" s="768"/>
      <c r="H94" s="768"/>
      <c r="I94" s="768"/>
      <c r="J94" s="768"/>
      <c r="K94" s="768"/>
      <c r="L94" s="768"/>
      <c r="M94" s="768"/>
      <c r="N94" s="768"/>
      <c r="O94" s="768"/>
      <c r="P94" s="768"/>
      <c r="Q94" s="768"/>
    </row>
    <row r="95" spans="1:20">
      <c r="A95" s="122" t="s">
        <v>75</v>
      </c>
      <c r="C95" s="769" t="s">
        <v>572</v>
      </c>
      <c r="D95" s="769"/>
      <c r="E95" s="769"/>
      <c r="F95" s="769"/>
      <c r="G95" s="769"/>
      <c r="H95" s="769"/>
      <c r="I95" s="769"/>
      <c r="J95" s="769"/>
      <c r="K95" s="769"/>
      <c r="L95" s="769"/>
      <c r="M95" s="769"/>
      <c r="N95" s="769"/>
      <c r="O95" s="769"/>
      <c r="P95" s="769"/>
      <c r="Q95" s="769"/>
    </row>
    <row r="96" spans="1:20">
      <c r="C96" s="25" t="s">
        <v>556</v>
      </c>
    </row>
    <row r="97" spans="1:17">
      <c r="A97" s="122" t="s">
        <v>76</v>
      </c>
      <c r="C97" s="769" t="s">
        <v>654</v>
      </c>
      <c r="D97" s="769"/>
      <c r="E97" s="769"/>
      <c r="F97" s="769"/>
      <c r="G97" s="769"/>
      <c r="H97" s="769"/>
      <c r="I97" s="769"/>
      <c r="J97" s="769"/>
      <c r="K97" s="769"/>
      <c r="L97" s="769"/>
      <c r="M97" s="769"/>
      <c r="N97" s="769"/>
      <c r="O97" s="769"/>
      <c r="P97" s="769"/>
      <c r="Q97" s="769"/>
    </row>
    <row r="98" spans="1:17">
      <c r="A98" s="55" t="s">
        <v>77</v>
      </c>
      <c r="C98" s="767" t="s">
        <v>555</v>
      </c>
      <c r="D98" s="767"/>
      <c r="E98" s="767"/>
      <c r="F98" s="767"/>
      <c r="G98" s="767"/>
      <c r="H98" s="767"/>
      <c r="I98" s="767"/>
      <c r="J98" s="767"/>
      <c r="K98" s="767"/>
      <c r="L98" s="767"/>
      <c r="M98" s="767"/>
      <c r="N98" s="767"/>
      <c r="O98" s="767"/>
      <c r="P98" s="767"/>
      <c r="Q98" s="767"/>
    </row>
    <row r="99" spans="1:17">
      <c r="A99" s="55" t="s">
        <v>78</v>
      </c>
      <c r="C99" s="767" t="s">
        <v>675</v>
      </c>
      <c r="D99" s="767"/>
      <c r="E99" s="767"/>
      <c r="F99" s="767"/>
      <c r="G99" s="767"/>
      <c r="H99" s="767"/>
      <c r="I99" s="767"/>
      <c r="J99" s="767"/>
      <c r="K99" s="767"/>
      <c r="L99" s="767"/>
      <c r="M99" s="767"/>
      <c r="N99" s="767"/>
      <c r="O99" s="767"/>
      <c r="P99" s="767"/>
      <c r="Q99" s="767"/>
    </row>
    <row r="100" spans="1:17">
      <c r="A100" s="55" t="s">
        <v>79</v>
      </c>
      <c r="C100" s="767" t="s">
        <v>800</v>
      </c>
      <c r="D100" s="767"/>
      <c r="E100" s="767"/>
      <c r="F100" s="767"/>
      <c r="G100" s="767"/>
      <c r="H100" s="767"/>
      <c r="I100" s="767"/>
      <c r="J100" s="767"/>
      <c r="K100" s="767"/>
      <c r="L100" s="767"/>
      <c r="M100" s="767"/>
      <c r="N100" s="767"/>
      <c r="O100" s="767"/>
      <c r="P100" s="767"/>
      <c r="Q100" s="767"/>
    </row>
    <row r="101" spans="1:17">
      <c r="A101" s="55" t="s">
        <v>81</v>
      </c>
      <c r="C101" s="767" t="s">
        <v>591</v>
      </c>
      <c r="D101" s="767"/>
      <c r="E101" s="767"/>
      <c r="F101" s="767"/>
      <c r="G101" s="767"/>
      <c r="H101" s="767"/>
      <c r="I101" s="767"/>
      <c r="J101" s="767"/>
      <c r="K101" s="767"/>
      <c r="L101" s="767"/>
      <c r="M101" s="767"/>
      <c r="N101" s="767"/>
      <c r="O101" s="767"/>
      <c r="P101" s="767"/>
      <c r="Q101" s="767"/>
    </row>
    <row r="102" spans="1:17">
      <c r="A102" s="55" t="s">
        <v>82</v>
      </c>
      <c r="C102" s="25" t="s">
        <v>478</v>
      </c>
    </row>
    <row r="103" spans="1:17">
      <c r="A103" s="64" t="s">
        <v>83</v>
      </c>
      <c r="C103" s="669" t="s">
        <v>806</v>
      </c>
      <c r="D103" s="669"/>
      <c r="E103" s="669"/>
      <c r="F103" s="669"/>
      <c r="G103" s="669"/>
      <c r="H103" s="669"/>
      <c r="I103" s="669"/>
      <c r="J103" s="669"/>
      <c r="K103" s="669"/>
      <c r="L103" s="669"/>
      <c r="M103" s="669"/>
      <c r="N103" s="669"/>
      <c r="O103" s="669"/>
      <c r="P103" s="22"/>
      <c r="Q103" s="94"/>
    </row>
    <row r="104" spans="1:17">
      <c r="A104" s="64" t="s">
        <v>120</v>
      </c>
      <c r="C104" s="25" t="s">
        <v>470</v>
      </c>
      <c r="D104" s="64"/>
      <c r="E104" s="55"/>
      <c r="F104" s="55"/>
      <c r="G104" s="22"/>
      <c r="J104" s="78"/>
      <c r="P104" s="22"/>
      <c r="Q104" s="75"/>
    </row>
    <row r="105" spans="1:17">
      <c r="A105" s="55" t="s">
        <v>150</v>
      </c>
      <c r="C105" s="15" t="s">
        <v>487</v>
      </c>
    </row>
    <row r="106" spans="1:17">
      <c r="A106" s="55" t="s">
        <v>642</v>
      </c>
      <c r="C106" s="25" t="s">
        <v>643</v>
      </c>
    </row>
    <row r="107" spans="1:17">
      <c r="A107" s="556" t="s">
        <v>153</v>
      </c>
      <c r="C107" s="25" t="s">
        <v>657</v>
      </c>
    </row>
    <row r="108" spans="1:17">
      <c r="C108" s="25" t="s">
        <v>644</v>
      </c>
    </row>
    <row r="109" spans="1:17" ht="15.5">
      <c r="C109" s="766"/>
      <c r="D109" s="766"/>
      <c r="E109" s="766"/>
      <c r="F109" s="766"/>
      <c r="G109" s="766"/>
    </row>
  </sheetData>
  <customSheetViews>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1"/>
      <headerFooter alignWithMargins="0"/>
    </customSheetView>
  </customSheetViews>
  <mergeCells count="9">
    <mergeCell ref="C109:G109"/>
    <mergeCell ref="C100:Q100"/>
    <mergeCell ref="C101:Q101"/>
    <mergeCell ref="C93:Q93"/>
    <mergeCell ref="C94:Q94"/>
    <mergeCell ref="C95:Q95"/>
    <mergeCell ref="C97:Q97"/>
    <mergeCell ref="C98:Q98"/>
    <mergeCell ref="C99:Q99"/>
  </mergeCells>
  <phoneticPr fontId="0" type="noConversion"/>
  <pageMargins left="0.25" right="0.25" top="0.75" bottom="0.75" header="0.3" footer="0.3"/>
  <pageSetup scale="41" fitToWidth="2" fitToHeight="2" orientation="landscape" r:id="rId2"/>
  <rowBreaks count="1" manualBreakCount="1">
    <brk id="50" max="18" man="1"/>
  </rowBreaks>
  <customProperties>
    <customPr name="_pios_id" r:id="rId3"/>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92D050"/>
  </sheetPr>
  <dimension ref="A1:K68"/>
  <sheetViews>
    <sheetView zoomScale="70" zoomScaleNormal="70" zoomScaleSheetLayoutView="75" workbookViewId="0">
      <selection activeCell="K4" sqref="K4"/>
    </sheetView>
  </sheetViews>
  <sheetFormatPr defaultRowHeight="15.5"/>
  <cols>
    <col min="1" max="1" width="5.53515625" style="320" customWidth="1"/>
    <col min="2" max="2" width="21.53515625" style="327" customWidth="1"/>
    <col min="3" max="3" width="32.4609375" style="327" customWidth="1"/>
    <col min="4" max="4" width="25.23046875" style="327" customWidth="1"/>
    <col min="5" max="5" width="14.765625" style="327" bestFit="1" customWidth="1"/>
    <col min="6" max="6" width="6.53515625" style="327" customWidth="1"/>
    <col min="7" max="7" width="9" style="327" bestFit="1" customWidth="1"/>
    <col min="8" max="8" width="8.53515625" style="327" bestFit="1" customWidth="1"/>
    <col min="9" max="9" width="12.23046875" style="327" customWidth="1"/>
    <col min="10" max="10" width="24.23046875" style="333" bestFit="1" customWidth="1"/>
    <col min="11" max="11" width="16.3046875" bestFit="1" customWidth="1"/>
  </cols>
  <sheetData>
    <row r="1" spans="1:11">
      <c r="C1" s="321"/>
      <c r="D1" s="321"/>
      <c r="E1" s="321"/>
      <c r="F1" s="322"/>
      <c r="G1" s="321"/>
      <c r="H1" s="321"/>
      <c r="I1" s="321"/>
      <c r="J1" s="414"/>
    </row>
    <row r="2" spans="1:11">
      <c r="B2" s="320"/>
      <c r="C2" s="321"/>
      <c r="D2" s="321"/>
      <c r="E2" s="321"/>
      <c r="F2" s="322"/>
      <c r="G2" s="321"/>
      <c r="H2" s="321"/>
      <c r="I2" s="321"/>
      <c r="J2" s="414"/>
    </row>
    <row r="3" spans="1:11">
      <c r="C3" s="321"/>
      <c r="D3" s="323" t="s">
        <v>8</v>
      </c>
      <c r="E3" s="323"/>
      <c r="F3" s="322" t="s">
        <v>352</v>
      </c>
      <c r="H3" s="323"/>
      <c r="I3" s="323"/>
      <c r="J3" s="324"/>
      <c r="K3" s="598" t="s">
        <v>676</v>
      </c>
    </row>
    <row r="4" spans="1:11">
      <c r="B4" s="326"/>
      <c r="C4" s="326"/>
      <c r="D4" s="326"/>
      <c r="E4" s="326"/>
      <c r="F4" s="388" t="s">
        <v>480</v>
      </c>
      <c r="H4" s="326"/>
      <c r="I4" s="326"/>
      <c r="J4" s="326"/>
      <c r="K4" s="325"/>
    </row>
    <row r="5" spans="1:11">
      <c r="B5" s="326"/>
      <c r="C5" s="326"/>
      <c r="D5" s="326"/>
      <c r="F5" s="671" t="str">
        <f>'Attachment H'!$D$5</f>
        <v>NextEra Energy Transmission MidAtlantic, Inc.</v>
      </c>
      <c r="H5" s="326"/>
      <c r="I5" s="326"/>
      <c r="J5" s="326"/>
      <c r="K5" s="326"/>
    </row>
    <row r="7" spans="1:11">
      <c r="A7" s="320">
        <v>1</v>
      </c>
      <c r="B7" s="327" t="s">
        <v>463</v>
      </c>
      <c r="C7" s="327" t="s">
        <v>594</v>
      </c>
      <c r="J7" s="327"/>
      <c r="K7" s="379">
        <f>+'Attachment H'!I106</f>
        <v>47457292.623826399</v>
      </c>
    </row>
    <row r="8" spans="1:11">
      <c r="J8" s="327"/>
      <c r="K8" s="333"/>
    </row>
    <row r="9" spans="1:11" ht="16" thickBot="1">
      <c r="A9" s="329">
        <f>+A7+1</f>
        <v>2</v>
      </c>
      <c r="B9" s="330" t="s">
        <v>353</v>
      </c>
      <c r="C9" s="331"/>
      <c r="D9" s="331"/>
      <c r="E9" s="331"/>
      <c r="F9" s="331"/>
      <c r="G9" s="331"/>
      <c r="H9" s="331"/>
      <c r="I9" s="331"/>
      <c r="J9" s="332" t="s">
        <v>56</v>
      </c>
      <c r="K9" s="333"/>
    </row>
    <row r="10" spans="1:11">
      <c r="A10" s="329"/>
      <c r="B10" s="334"/>
      <c r="C10" s="331"/>
      <c r="D10" s="331"/>
      <c r="E10" s="331"/>
      <c r="F10" s="331"/>
      <c r="G10" s="331"/>
      <c r="H10" s="335" t="s">
        <v>65</v>
      </c>
      <c r="I10" s="331"/>
      <c r="J10" s="331"/>
      <c r="K10" s="333"/>
    </row>
    <row r="11" spans="1:11" ht="16" thickBot="1">
      <c r="A11" s="329"/>
      <c r="B11" s="334"/>
      <c r="C11" s="331"/>
      <c r="D11" s="331"/>
      <c r="E11" s="336" t="s">
        <v>56</v>
      </c>
      <c r="F11" s="336" t="s">
        <v>66</v>
      </c>
      <c r="G11" s="331"/>
      <c r="H11" s="336"/>
      <c r="I11" s="331"/>
      <c r="J11" s="336" t="s">
        <v>67</v>
      </c>
      <c r="K11" s="333"/>
    </row>
    <row r="12" spans="1:11">
      <c r="A12" s="329">
        <f>+A9+1</f>
        <v>3</v>
      </c>
      <c r="B12" s="330" t="s">
        <v>305</v>
      </c>
      <c r="C12" s="337" t="s">
        <v>595</v>
      </c>
      <c r="D12" s="337"/>
      <c r="E12" s="338">
        <v>0</v>
      </c>
      <c r="F12" s="429">
        <v>0</v>
      </c>
      <c r="G12" s="328"/>
      <c r="H12" s="429">
        <v>0</v>
      </c>
      <c r="I12" s="328"/>
      <c r="J12" s="328">
        <f>F12*H12</f>
        <v>0</v>
      </c>
      <c r="K12" s="333"/>
    </row>
    <row r="13" spans="1:11">
      <c r="A13" s="329">
        <f>+A12+1</f>
        <v>4</v>
      </c>
      <c r="B13" s="330" t="s">
        <v>464</v>
      </c>
      <c r="C13" s="337" t="s">
        <v>595</v>
      </c>
      <c r="D13" s="337"/>
      <c r="E13" s="338">
        <v>0</v>
      </c>
      <c r="F13" s="429">
        <v>0</v>
      </c>
      <c r="G13" s="328"/>
      <c r="H13" s="328">
        <v>0</v>
      </c>
      <c r="I13" s="328"/>
      <c r="J13" s="328">
        <f>F13*H13</f>
        <v>0</v>
      </c>
      <c r="K13" s="333"/>
    </row>
    <row r="14" spans="1:11" ht="31.5" thickBot="1">
      <c r="A14" s="329">
        <f>+A13+1</f>
        <v>5</v>
      </c>
      <c r="B14" s="330" t="s">
        <v>414</v>
      </c>
      <c r="C14" s="337" t="s">
        <v>596</v>
      </c>
      <c r="D14" s="411" t="s">
        <v>597</v>
      </c>
      <c r="E14" s="340">
        <v>0</v>
      </c>
      <c r="F14" s="429">
        <v>0</v>
      </c>
      <c r="G14" s="328"/>
      <c r="H14" s="435">
        <f>+'Attachment H'!G212+0.01</f>
        <v>0.111</v>
      </c>
      <c r="I14" s="328"/>
      <c r="J14" s="582">
        <f>F14*H14</f>
        <v>0</v>
      </c>
      <c r="K14" s="333"/>
    </row>
    <row r="15" spans="1:11">
      <c r="A15" s="329">
        <f>+A14+1</f>
        <v>6</v>
      </c>
      <c r="B15" s="334" t="s">
        <v>598</v>
      </c>
      <c r="C15" s="339"/>
      <c r="D15" s="339"/>
      <c r="E15" s="341">
        <f>SUM(E12:E14)</f>
        <v>0</v>
      </c>
      <c r="F15" s="328" t="s">
        <v>8</v>
      </c>
      <c r="G15" s="328"/>
      <c r="H15" s="328"/>
      <c r="I15" s="328"/>
      <c r="J15" s="328">
        <f>SUM(J12:J14)</f>
        <v>0</v>
      </c>
      <c r="K15" s="333"/>
    </row>
    <row r="16" spans="1:11">
      <c r="A16" s="329">
        <f t="shared" ref="A16:A40" si="0">+A15+1</f>
        <v>7</v>
      </c>
      <c r="B16" s="334" t="s">
        <v>360</v>
      </c>
      <c r="C16" s="339"/>
      <c r="D16" s="339"/>
      <c r="E16" s="341"/>
      <c r="F16" s="331"/>
      <c r="G16" s="331"/>
      <c r="H16" s="331"/>
      <c r="I16" s="331"/>
      <c r="J16" s="328"/>
      <c r="K16" s="328">
        <f>+J15*K7</f>
        <v>0</v>
      </c>
    </row>
    <row r="17" spans="1:11">
      <c r="A17" s="329"/>
      <c r="J17" s="327"/>
      <c r="K17" s="333"/>
    </row>
    <row r="18" spans="1:11">
      <c r="A18" s="329">
        <f>+A16+1</f>
        <v>8</v>
      </c>
      <c r="B18" s="334" t="s">
        <v>48</v>
      </c>
      <c r="C18" s="342"/>
      <c r="D18" s="342"/>
      <c r="E18" s="331"/>
      <c r="F18" s="331"/>
      <c r="G18" s="339"/>
      <c r="H18" s="343"/>
      <c r="I18" s="331"/>
      <c r="J18" s="339"/>
      <c r="K18" s="333"/>
    </row>
    <row r="19" spans="1:11">
      <c r="A19" s="329">
        <f t="shared" si="0"/>
        <v>9</v>
      </c>
      <c r="B19" s="344" t="s">
        <v>469</v>
      </c>
      <c r="C19" s="331"/>
      <c r="D19" s="37"/>
      <c r="E19" s="391">
        <f>IF('Attachment H'!D252&gt;0,1-(((1-'Attachment H'!D253)*(1-'Attachment H'!D252))/(1-'Attachment H'!D252*'Attachment H'!D253*'Attachment H'!D254)),0)</f>
        <v>0.24870999999999999</v>
      </c>
      <c r="F19" s="391"/>
      <c r="G19" s="339"/>
      <c r="H19" s="343"/>
      <c r="I19" s="331"/>
      <c r="J19" s="339"/>
      <c r="K19" s="333"/>
    </row>
    <row r="20" spans="1:11">
      <c r="A20" s="329">
        <f t="shared" si="0"/>
        <v>10</v>
      </c>
      <c r="B20" s="339" t="s">
        <v>49</v>
      </c>
      <c r="C20" s="331"/>
      <c r="D20" s="37"/>
      <c r="E20" s="391">
        <f>IF(J15&gt;0,(E19/(1-E19))*(1-J12/J15),0)</f>
        <v>0</v>
      </c>
      <c r="F20" s="331"/>
      <c r="G20" s="339"/>
      <c r="H20" s="343"/>
      <c r="I20" s="331"/>
      <c r="J20" s="339"/>
      <c r="K20" s="333"/>
    </row>
    <row r="21" spans="1:11">
      <c r="A21" s="329">
        <f t="shared" si="0"/>
        <v>11</v>
      </c>
      <c r="B21" s="342" t="s">
        <v>465</v>
      </c>
      <c r="C21" s="342"/>
      <c r="D21" s="37"/>
      <c r="E21" s="331"/>
      <c r="F21" s="331"/>
      <c r="G21" s="339"/>
      <c r="H21" s="343"/>
      <c r="I21" s="331"/>
      <c r="J21" s="339"/>
      <c r="K21" s="333"/>
    </row>
    <row r="22" spans="1:11">
      <c r="A22" s="329">
        <f t="shared" si="0"/>
        <v>12</v>
      </c>
      <c r="B22" s="345" t="s">
        <v>466</v>
      </c>
      <c r="C22" s="342"/>
      <c r="D22" s="342"/>
      <c r="E22" s="331"/>
      <c r="F22" s="331"/>
      <c r="G22" s="339"/>
      <c r="H22" s="343"/>
      <c r="I22" s="331"/>
      <c r="J22" s="339"/>
      <c r="K22" s="333"/>
    </row>
    <row r="23" spans="1:11">
      <c r="A23" s="329">
        <f t="shared" si="0"/>
        <v>13</v>
      </c>
      <c r="B23" s="346" t="str">
        <f>"      1 / (1 - T)  =  (from line "&amp;A19&amp;")"</f>
        <v xml:space="preserve">      1 / (1 - T)  =  (from line 9)</v>
      </c>
      <c r="C23" s="342"/>
      <c r="D23" s="342"/>
      <c r="E23" s="391">
        <f>IF(E19&gt;0,1/(1-E19),0)</f>
        <v>1.3310439377603855</v>
      </c>
      <c r="F23" s="331"/>
      <c r="G23" s="339"/>
      <c r="H23" s="343"/>
      <c r="I23" s="331"/>
      <c r="J23" s="339"/>
      <c r="K23" s="333"/>
    </row>
    <row r="24" spans="1:11">
      <c r="A24" s="329">
        <f t="shared" si="0"/>
        <v>14</v>
      </c>
      <c r="B24" s="345" t="s">
        <v>354</v>
      </c>
      <c r="C24" s="342"/>
      <c r="D24" s="342" t="s">
        <v>564</v>
      </c>
      <c r="E24" s="347">
        <f>+'Attachment H'!D160</f>
        <v>0</v>
      </c>
      <c r="F24" s="331"/>
      <c r="G24" s="339"/>
      <c r="H24" s="343"/>
      <c r="I24" s="331"/>
      <c r="J24" s="339"/>
      <c r="K24" s="333"/>
    </row>
    <row r="25" spans="1:11">
      <c r="A25" s="329">
        <f t="shared" si="0"/>
        <v>15</v>
      </c>
      <c r="B25" s="345" t="s">
        <v>355</v>
      </c>
      <c r="C25" s="342"/>
      <c r="D25" s="342" t="s">
        <v>565</v>
      </c>
      <c r="E25" s="347">
        <f>+'Attachment H'!D161</f>
        <v>0</v>
      </c>
      <c r="F25" s="331"/>
      <c r="G25" s="339"/>
      <c r="H25" s="348"/>
      <c r="I25" s="331"/>
      <c r="J25" s="339"/>
      <c r="K25" s="333"/>
    </row>
    <row r="26" spans="1:11">
      <c r="A26" s="329">
        <f t="shared" si="0"/>
        <v>16</v>
      </c>
      <c r="B26" s="345" t="s">
        <v>467</v>
      </c>
      <c r="C26" s="342"/>
      <c r="D26" s="342" t="s">
        <v>566</v>
      </c>
      <c r="E26" s="347">
        <f>+'Attachment H'!D162</f>
        <v>1997.0376708333329</v>
      </c>
      <c r="F26" s="331"/>
      <c r="G26" s="339"/>
      <c r="H26" s="343"/>
      <c r="I26" s="331"/>
      <c r="J26" s="339"/>
      <c r="K26" s="333"/>
    </row>
    <row r="27" spans="1:11">
      <c r="A27" s="329">
        <f t="shared" si="0"/>
        <v>17</v>
      </c>
      <c r="B27" s="346" t="str">
        <f>"Income Tax Calculation = line "&amp;A20&amp;" * line "&amp;A16&amp;""</f>
        <v>Income Tax Calculation = line 10 * line 7</v>
      </c>
      <c r="C27" s="349"/>
      <c r="E27" s="384">
        <f>+E20*K33</f>
        <v>0</v>
      </c>
      <c r="F27" s="350"/>
      <c r="G27" s="350" t="s">
        <v>28</v>
      </c>
      <c r="H27" s="351"/>
      <c r="I27" s="350"/>
      <c r="J27" s="384">
        <f>+E20*K16</f>
        <v>0</v>
      </c>
      <c r="K27" s="333"/>
    </row>
    <row r="28" spans="1:11">
      <c r="A28" s="329">
        <f t="shared" si="0"/>
        <v>18</v>
      </c>
      <c r="B28" s="337" t="str">
        <f>"ITC adjustment (line "&amp;A23&amp;" * line "&amp;A24&amp;")"</f>
        <v>ITC adjustment (line 13 * line 14)</v>
      </c>
      <c r="C28" s="349"/>
      <c r="D28" s="349"/>
      <c r="E28" s="384">
        <f>+E$23*E24</f>
        <v>0</v>
      </c>
      <c r="F28" s="350"/>
      <c r="G28" s="352" t="s">
        <v>34</v>
      </c>
      <c r="H28" s="328">
        <f>+'Attachment H'!G84</f>
        <v>1</v>
      </c>
      <c r="I28" s="350"/>
      <c r="J28" s="384">
        <f>+E28*H28</f>
        <v>0</v>
      </c>
      <c r="K28" s="333"/>
    </row>
    <row r="29" spans="1:11">
      <c r="A29" s="329">
        <f t="shared" si="0"/>
        <v>19</v>
      </c>
      <c r="B29" s="337" t="str">
        <f>"Excess Deferred Income Tax Adjustment (line "&amp;A23&amp;" * line "&amp;A25&amp;")"</f>
        <v>Excess Deferred Income Tax Adjustment (line 13 * line 15)</v>
      </c>
      <c r="C29" s="349"/>
      <c r="D29" s="349"/>
      <c r="E29" s="384">
        <f>+E$23*E25</f>
        <v>0</v>
      </c>
      <c r="F29" s="350"/>
      <c r="G29" s="352" t="s">
        <v>34</v>
      </c>
      <c r="H29" s="328">
        <f>H28</f>
        <v>1</v>
      </c>
      <c r="I29" s="350"/>
      <c r="J29" s="384">
        <f>+E29*H29</f>
        <v>0</v>
      </c>
      <c r="K29" s="333"/>
    </row>
    <row r="30" spans="1:11">
      <c r="A30" s="329">
        <f t="shared" si="0"/>
        <v>20</v>
      </c>
      <c r="B30" s="337" t="str">
        <f>"Permanent Differences Tax Adjustment (line "&amp;A23&amp;" * "&amp;A26&amp;")"</f>
        <v>Permanent Differences Tax Adjustment (line 13 * 16)</v>
      </c>
      <c r="C30" s="349"/>
      <c r="D30" s="349"/>
      <c r="E30" s="415">
        <f>+E$23*E26</f>
        <v>2658.144885241828</v>
      </c>
      <c r="F30" s="350"/>
      <c r="G30" s="352" t="s">
        <v>34</v>
      </c>
      <c r="H30" s="328">
        <f>H29</f>
        <v>1</v>
      </c>
      <c r="I30" s="350"/>
      <c r="J30" s="415">
        <f>+E30*H30</f>
        <v>2658.144885241828</v>
      </c>
      <c r="K30" s="333"/>
    </row>
    <row r="31" spans="1:11">
      <c r="A31" s="329">
        <f t="shared" si="0"/>
        <v>21</v>
      </c>
      <c r="B31" s="353" t="str">
        <f>"Total Income Taxes (sum lines "&amp;A27&amp;" - "&amp;A30&amp;")"</f>
        <v>Total Income Taxes (sum lines 17 - 20)</v>
      </c>
      <c r="C31" s="337"/>
      <c r="D31" s="337"/>
      <c r="E31" s="347">
        <f>SUM(E27:E30)</f>
        <v>2658.144885241828</v>
      </c>
      <c r="F31" s="350"/>
      <c r="G31" s="350" t="s">
        <v>8</v>
      </c>
      <c r="H31" s="351" t="s">
        <v>8</v>
      </c>
      <c r="I31" s="350"/>
      <c r="J31" s="347">
        <f>SUM(J27:J30)</f>
        <v>2658.144885241828</v>
      </c>
      <c r="K31" s="328">
        <f>+J31</f>
        <v>2658.144885241828</v>
      </c>
    </row>
    <row r="32" spans="1:11">
      <c r="A32" s="329"/>
      <c r="J32" s="327"/>
      <c r="K32" s="333"/>
    </row>
    <row r="33" spans="1:11">
      <c r="A33" s="329">
        <f>+A31+1</f>
        <v>22</v>
      </c>
      <c r="B33" s="337" t="s">
        <v>356</v>
      </c>
      <c r="D33" s="327" t="s">
        <v>817</v>
      </c>
      <c r="J33" s="327"/>
      <c r="K33" s="328">
        <f>+K31+K16</f>
        <v>2658.144885241828</v>
      </c>
    </row>
    <row r="34" spans="1:11">
      <c r="A34" s="329"/>
      <c r="J34" s="327"/>
      <c r="K34" s="333"/>
    </row>
    <row r="35" spans="1:11">
      <c r="A35" s="329">
        <f>+A33+1</f>
        <v>23</v>
      </c>
      <c r="B35" s="327" t="s">
        <v>489</v>
      </c>
      <c r="J35" s="327"/>
      <c r="K35" s="328">
        <f>+'Attachment H'!I170</f>
        <v>3967423.8579827212</v>
      </c>
    </row>
    <row r="36" spans="1:11">
      <c r="A36" s="329">
        <f t="shared" si="0"/>
        <v>24</v>
      </c>
      <c r="B36" s="327" t="s">
        <v>490</v>
      </c>
      <c r="J36" s="327"/>
      <c r="K36" s="328">
        <f>+'Attachment H'!I167</f>
        <v>954399.63329467818</v>
      </c>
    </row>
    <row r="37" spans="1:11">
      <c r="A37" s="329">
        <f t="shared" si="0"/>
        <v>25</v>
      </c>
      <c r="B37" s="337" t="s">
        <v>357</v>
      </c>
      <c r="D37" s="327" t="s">
        <v>818</v>
      </c>
      <c r="J37" s="327"/>
      <c r="K37" s="354">
        <f>SUM(K35:K36)</f>
        <v>4921823.4912773995</v>
      </c>
    </row>
    <row r="38" spans="1:11">
      <c r="A38" s="329">
        <f t="shared" si="0"/>
        <v>26</v>
      </c>
      <c r="B38" s="337" t="s">
        <v>358</v>
      </c>
      <c r="D38" s="327" t="s">
        <v>819</v>
      </c>
      <c r="J38" s="327"/>
      <c r="K38" s="328">
        <f>+K33-K37</f>
        <v>-4919165.3463921575</v>
      </c>
    </row>
    <row r="39" spans="1:11">
      <c r="A39" s="329">
        <f t="shared" si="0"/>
        <v>27</v>
      </c>
      <c r="B39" s="327" t="s">
        <v>468</v>
      </c>
      <c r="J39" s="327"/>
      <c r="K39" s="412">
        <f>+K7</f>
        <v>47457292.623826399</v>
      </c>
    </row>
    <row r="40" spans="1:11">
      <c r="A40" s="329">
        <f t="shared" si="0"/>
        <v>28</v>
      </c>
      <c r="B40" s="327" t="s">
        <v>359</v>
      </c>
      <c r="E40" s="327" t="s">
        <v>820</v>
      </c>
      <c r="J40" s="327"/>
      <c r="K40" s="413">
        <f>IF(K39=0,0,K38/K39)</f>
        <v>-0.10365457181437362</v>
      </c>
    </row>
    <row r="41" spans="1:11">
      <c r="J41" s="327"/>
      <c r="K41" s="333"/>
    </row>
    <row r="42" spans="1:11">
      <c r="A42" s="320" t="s">
        <v>429</v>
      </c>
      <c r="J42" s="327"/>
      <c r="K42" s="333"/>
    </row>
    <row r="43" spans="1:11">
      <c r="A43" s="408" t="s">
        <v>73</v>
      </c>
      <c r="B43" s="379" t="s">
        <v>428</v>
      </c>
      <c r="J43" s="327"/>
      <c r="K43" s="333"/>
    </row>
    <row r="44" spans="1:11">
      <c r="A44" s="408"/>
      <c r="B44" s="327" t="s">
        <v>600</v>
      </c>
      <c r="J44" s="327"/>
      <c r="K44" s="333"/>
    </row>
    <row r="45" spans="1:11">
      <c r="A45" s="408"/>
      <c r="B45" s="327" t="s">
        <v>431</v>
      </c>
      <c r="J45" s="327"/>
      <c r="K45" s="333"/>
    </row>
    <row r="46" spans="1:11">
      <c r="A46" s="408"/>
      <c r="B46" s="327" t="s">
        <v>599</v>
      </c>
      <c r="J46" s="327"/>
      <c r="K46" s="333"/>
    </row>
    <row r="47" spans="1:11">
      <c r="A47" s="408" t="s">
        <v>74</v>
      </c>
      <c r="B47" s="327" t="s">
        <v>430</v>
      </c>
      <c r="J47" s="327"/>
      <c r="K47" s="333"/>
    </row>
    <row r="48" spans="1:11">
      <c r="B48" s="327" t="s">
        <v>448</v>
      </c>
      <c r="J48" s="327"/>
      <c r="K48" s="333"/>
    </row>
    <row r="68" ht="24" customHeight="1"/>
  </sheetData>
  <phoneticPr fontId="0" type="noConversion"/>
  <pageMargins left="0.7" right="0.7" top="0.75" bottom="0.75" header="0.3" footer="0.3"/>
  <pageSetup scale="58" orientation="landscape" r:id="rId1"/>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92D050"/>
    <pageSetUpPr fitToPage="1"/>
  </sheetPr>
  <dimension ref="A1:W68"/>
  <sheetViews>
    <sheetView zoomScaleNormal="100" zoomScaleSheetLayoutView="75" workbookViewId="0">
      <selection activeCell="K4" sqref="K4"/>
    </sheetView>
  </sheetViews>
  <sheetFormatPr defaultColWidth="8.765625" defaultRowHeight="13"/>
  <cols>
    <col min="1" max="1" width="6" style="25" customWidth="1"/>
    <col min="2" max="2" width="27.07421875" style="25" customWidth="1"/>
    <col min="3" max="3" width="29.765625" style="25" bestFit="1" customWidth="1"/>
    <col min="4" max="4" width="18.765625" style="25" customWidth="1"/>
    <col min="5" max="5" width="22.23046875" style="25" customWidth="1"/>
    <col min="6" max="6" width="15.23046875" style="25" customWidth="1"/>
    <col min="7" max="7" width="18.23046875" style="25" customWidth="1"/>
    <col min="8" max="8" width="14.4609375" style="25" customWidth="1"/>
    <col min="9" max="9" width="18.53515625" style="25" customWidth="1"/>
    <col min="10" max="10" width="13.765625" style="25" customWidth="1"/>
    <col min="11" max="11" width="14.4609375" style="25" customWidth="1"/>
    <col min="12" max="12" width="13.53515625" style="25" customWidth="1"/>
    <col min="13" max="13" width="8.765625" style="25"/>
    <col min="14" max="14" width="10.53515625" style="25" bestFit="1" customWidth="1"/>
    <col min="15" max="15" width="8.765625" style="25"/>
    <col min="16" max="16" width="18.07421875" style="25" bestFit="1" customWidth="1"/>
    <col min="17" max="17" width="12.07421875" style="25" bestFit="1" customWidth="1"/>
    <col min="18" max="20" width="8.765625" style="25"/>
    <col min="21" max="21" width="18.07421875" style="25" bestFit="1" customWidth="1"/>
    <col min="22" max="23" width="16.69140625" style="25" bestFit="1" customWidth="1"/>
    <col min="24" max="16384" width="8.765625" style="25"/>
  </cols>
  <sheetData>
    <row r="1" spans="1:23">
      <c r="J1" s="19" t="s">
        <v>676</v>
      </c>
    </row>
    <row r="2" spans="1:23" ht="20">
      <c r="T2" s="739"/>
      <c r="U2" s="739"/>
      <c r="V2" s="739"/>
      <c r="W2" s="739"/>
    </row>
    <row r="3" spans="1:23" ht="20">
      <c r="T3" s="739"/>
      <c r="U3" s="736"/>
      <c r="V3" s="736"/>
      <c r="W3" s="736"/>
    </row>
    <row r="4" spans="1:23" ht="20">
      <c r="T4" s="739"/>
      <c r="U4" s="736"/>
      <c r="V4" s="736"/>
      <c r="W4" s="736"/>
    </row>
    <row r="5" spans="1:23" ht="20">
      <c r="A5" s="514"/>
      <c r="D5" s="19"/>
      <c r="E5" s="510" t="s">
        <v>232</v>
      </c>
      <c r="F5" s="19"/>
      <c r="G5" s="19"/>
      <c r="I5" s="19"/>
      <c r="J5" s="19"/>
      <c r="K5" s="19"/>
      <c r="L5" s="24"/>
      <c r="T5" s="739"/>
      <c r="U5" s="736"/>
      <c r="V5" s="736"/>
      <c r="W5" s="736"/>
    </row>
    <row r="6" spans="1:23">
      <c r="A6" s="514"/>
      <c r="D6" s="19"/>
      <c r="E6" s="423" t="s">
        <v>433</v>
      </c>
      <c r="F6" s="22"/>
      <c r="G6" s="22"/>
      <c r="I6" s="22"/>
      <c r="J6" s="22"/>
      <c r="K6" s="22"/>
      <c r="L6" s="24"/>
    </row>
    <row r="7" spans="1:23">
      <c r="A7" s="514"/>
      <c r="C7" s="26"/>
      <c r="D7" s="26"/>
      <c r="E7" s="650" t="str">
        <f>'Attachment H'!$D$5</f>
        <v>NextEra Energy Transmission MidAtlantic, Inc.</v>
      </c>
      <c r="F7" s="26"/>
      <c r="G7" s="26"/>
      <c r="I7" s="26"/>
      <c r="J7" s="26"/>
      <c r="K7" s="26"/>
      <c r="L7" s="26"/>
    </row>
    <row r="8" spans="1:23" s="407" customFormat="1">
      <c r="A8" s="515"/>
      <c r="B8" s="25"/>
      <c r="C8" s="25"/>
      <c r="D8" s="25"/>
      <c r="E8" s="70"/>
      <c r="F8" s="70"/>
      <c r="G8" s="70"/>
      <c r="H8" s="25"/>
      <c r="I8" s="26"/>
      <c r="J8" s="26"/>
      <c r="K8" s="26"/>
      <c r="L8" s="26"/>
    </row>
    <row r="9" spans="1:23" s="407" customFormat="1">
      <c r="A9" s="516"/>
      <c r="B9" s="296"/>
      <c r="C9" s="296"/>
      <c r="D9" s="296"/>
      <c r="E9" s="296"/>
      <c r="F9" s="296"/>
      <c r="G9" s="296"/>
      <c r="H9" s="296"/>
      <c r="I9" s="296"/>
      <c r="J9" s="296"/>
      <c r="K9" s="303"/>
      <c r="L9" s="296"/>
    </row>
    <row r="10" spans="1:23" s="407" customFormat="1">
      <c r="A10" s="516"/>
      <c r="B10" s="296"/>
      <c r="C10" s="296"/>
      <c r="D10" s="771" t="s">
        <v>673</v>
      </c>
      <c r="E10" s="772"/>
      <c r="F10" s="462"/>
      <c r="G10" s="464" t="s">
        <v>532</v>
      </c>
      <c r="H10" s="462"/>
      <c r="I10" s="465"/>
      <c r="J10" s="465"/>
      <c r="K10" s="463"/>
    </row>
    <row r="11" spans="1:23" s="407" customFormat="1" ht="15.5">
      <c r="A11" s="516">
        <v>1</v>
      </c>
      <c r="B11" s="296" t="s">
        <v>672</v>
      </c>
      <c r="C11" s="296"/>
      <c r="D11" s="773" t="s">
        <v>674</v>
      </c>
      <c r="E11" s="774"/>
      <c r="F11" s="588" t="s">
        <v>601</v>
      </c>
      <c r="G11" s="466" t="s">
        <v>533</v>
      </c>
      <c r="H11" s="588" t="s">
        <v>534</v>
      </c>
      <c r="I11" s="569"/>
      <c r="J11" s="569"/>
      <c r="K11" s="570"/>
    </row>
    <row r="12" spans="1:23" s="407" customFormat="1">
      <c r="A12" s="516">
        <v>2</v>
      </c>
      <c r="B12" s="721">
        <v>2024</v>
      </c>
      <c r="C12" s="296"/>
      <c r="D12" s="467"/>
      <c r="E12" s="467"/>
      <c r="F12" s="741">
        <v>3172307</v>
      </c>
      <c r="G12" s="468"/>
      <c r="H12" s="467"/>
      <c r="I12" s="467"/>
      <c r="J12" s="467"/>
      <c r="K12" s="462"/>
    </row>
    <row r="13" spans="1:23" s="407" customFormat="1">
      <c r="B13" s="469" t="s">
        <v>73</v>
      </c>
      <c r="C13" s="469" t="s">
        <v>74</v>
      </c>
      <c r="D13" s="466" t="s">
        <v>75</v>
      </c>
      <c r="E13" s="466" t="s">
        <v>76</v>
      </c>
      <c r="F13" s="464" t="s">
        <v>77</v>
      </c>
      <c r="G13" s="469" t="s">
        <v>78</v>
      </c>
      <c r="H13" s="470" t="s">
        <v>79</v>
      </c>
      <c r="I13" s="470" t="s">
        <v>81</v>
      </c>
      <c r="J13" s="470" t="s">
        <v>82</v>
      </c>
      <c r="K13" s="518" t="s">
        <v>83</v>
      </c>
      <c r="M13" s="564"/>
    </row>
    <row r="14" spans="1:23" s="407" customFormat="1">
      <c r="A14" s="516"/>
      <c r="B14" s="467"/>
      <c r="C14" s="464"/>
      <c r="D14" s="464"/>
      <c r="E14" s="517" t="s">
        <v>602</v>
      </c>
      <c r="F14" s="464"/>
      <c r="G14" s="464"/>
      <c r="H14" s="467"/>
      <c r="I14" s="464"/>
      <c r="J14" s="467"/>
      <c r="K14" s="467"/>
    </row>
    <row r="15" spans="1:23" s="407" customFormat="1">
      <c r="A15" s="516"/>
      <c r="B15" s="468"/>
      <c r="C15" s="470"/>
      <c r="D15" s="470" t="s">
        <v>665</v>
      </c>
      <c r="E15" s="518" t="s">
        <v>19</v>
      </c>
      <c r="F15" s="470" t="s">
        <v>537</v>
      </c>
      <c r="G15" s="470" t="s">
        <v>664</v>
      </c>
      <c r="H15" s="470" t="s">
        <v>535</v>
      </c>
      <c r="I15" s="470"/>
      <c r="J15" s="470" t="s">
        <v>442</v>
      </c>
      <c r="K15" s="470"/>
    </row>
    <row r="16" spans="1:23" s="407" customFormat="1">
      <c r="A16" s="516"/>
      <c r="B16" s="470" t="s">
        <v>547</v>
      </c>
      <c r="C16" s="470"/>
      <c r="D16" s="470" t="s">
        <v>536</v>
      </c>
      <c r="E16" s="518" t="s">
        <v>603</v>
      </c>
      <c r="F16" s="470" t="s">
        <v>542</v>
      </c>
      <c r="G16" s="470" t="s">
        <v>536</v>
      </c>
      <c r="H16" s="470" t="s">
        <v>459</v>
      </c>
      <c r="I16" s="464" t="s">
        <v>573</v>
      </c>
      <c r="J16" s="470" t="s">
        <v>538</v>
      </c>
      <c r="K16" s="470" t="s">
        <v>604</v>
      </c>
    </row>
    <row r="17" spans="1:17" s="407" customFormat="1" ht="20">
      <c r="A17" s="516"/>
      <c r="B17" s="466" t="s">
        <v>539</v>
      </c>
      <c r="C17" s="466" t="s">
        <v>540</v>
      </c>
      <c r="D17" s="466" t="s">
        <v>541</v>
      </c>
      <c r="E17" s="466" t="s">
        <v>533</v>
      </c>
      <c r="F17" s="520" t="s">
        <v>666</v>
      </c>
      <c r="G17" s="466" t="s">
        <v>605</v>
      </c>
      <c r="H17" s="466" t="s">
        <v>667</v>
      </c>
      <c r="I17" s="470" t="s">
        <v>606</v>
      </c>
      <c r="J17" s="466" t="s">
        <v>607</v>
      </c>
      <c r="K17" s="466" t="s">
        <v>668</v>
      </c>
      <c r="P17" s="739"/>
      <c r="Q17" s="738"/>
    </row>
    <row r="18" spans="1:17" s="407" customFormat="1" ht="20">
      <c r="A18" s="516">
        <v>3</v>
      </c>
      <c r="B18" s="468" t="s">
        <v>850</v>
      </c>
      <c r="C18" s="468" t="s">
        <v>851</v>
      </c>
      <c r="D18" s="746">
        <v>4561478.3507437175</v>
      </c>
      <c r="E18" s="525">
        <f t="shared" ref="E18:E37" si="0">IF(D$39=0,0,D18/D$39)</f>
        <v>0.90300001195607027</v>
      </c>
      <c r="F18" s="742">
        <f>IF(F$12=0,0,E18*F$12)</f>
        <v>2864593.2589283255</v>
      </c>
      <c r="G18" s="743">
        <f>'1-Project Rev Req'!S66</f>
        <v>8158032.9180393713</v>
      </c>
      <c r="H18" s="744">
        <f t="shared" ref="H18:H37" si="1">+G18-F18</f>
        <v>5293439.6591110453</v>
      </c>
      <c r="I18" s="523">
        <v>0</v>
      </c>
      <c r="J18" s="745">
        <f t="shared" ref="J18:J37" si="2">(H18+I18)*((J$41/12)*24)</f>
        <v>864191.83463315747</v>
      </c>
      <c r="K18" s="745">
        <f t="shared" ref="K18:K37" si="3">+H18+J18+I18</f>
        <v>6157631.4937442029</v>
      </c>
      <c r="P18" s="736"/>
      <c r="Q18" s="737"/>
    </row>
    <row r="19" spans="1:17" s="554" customFormat="1">
      <c r="A19" s="516" t="s">
        <v>608</v>
      </c>
      <c r="B19" s="489" t="s">
        <v>849</v>
      </c>
      <c r="C19" s="489" t="s">
        <v>852</v>
      </c>
      <c r="D19" s="752">
        <v>489992.62417098408</v>
      </c>
      <c r="E19" s="525">
        <f t="shared" si="0"/>
        <v>9.6999988043929716E-2</v>
      </c>
      <c r="F19" s="742">
        <f t="shared" ref="F19:F37" si="4">IF(F$12=0,0,E19*F$12)</f>
        <v>307713.74107167457</v>
      </c>
      <c r="G19" s="752">
        <f>'1-Project Rev Req'!S67</f>
        <v>876333.54712050839</v>
      </c>
      <c r="H19" s="744">
        <f t="shared" si="1"/>
        <v>568619.80604883377</v>
      </c>
      <c r="I19" s="527">
        <v>0</v>
      </c>
      <c r="J19" s="745">
        <f t="shared" si="2"/>
        <v>92831.244907515313</v>
      </c>
      <c r="K19" s="745">
        <f t="shared" si="3"/>
        <v>661451.05095634912</v>
      </c>
    </row>
    <row r="20" spans="1:17" s="554" customFormat="1">
      <c r="A20" s="516" t="s">
        <v>609</v>
      </c>
      <c r="B20" s="489" t="s">
        <v>855</v>
      </c>
      <c r="C20" s="489" t="s">
        <v>853</v>
      </c>
      <c r="D20" s="524">
        <v>0</v>
      </c>
      <c r="E20" s="525">
        <f t="shared" si="0"/>
        <v>0</v>
      </c>
      <c r="F20" s="521">
        <f t="shared" si="4"/>
        <v>0</v>
      </c>
      <c r="G20" s="751">
        <f>'1-Project Rev Req'!S68</f>
        <v>249042.19157339682</v>
      </c>
      <c r="H20" s="744">
        <f t="shared" si="1"/>
        <v>249042.19157339682</v>
      </c>
      <c r="I20" s="527">
        <v>0</v>
      </c>
      <c r="J20" s="745">
        <f t="shared" si="2"/>
        <v>40657.916647153979</v>
      </c>
      <c r="K20" s="745">
        <f t="shared" si="3"/>
        <v>289700.10822055081</v>
      </c>
    </row>
    <row r="21" spans="1:17" s="554" customFormat="1">
      <c r="A21" s="516" t="s">
        <v>610</v>
      </c>
      <c r="B21" s="489" t="s">
        <v>859</v>
      </c>
      <c r="C21" s="489" t="s">
        <v>853</v>
      </c>
      <c r="D21" s="524">
        <v>0</v>
      </c>
      <c r="E21" s="525">
        <f t="shared" si="0"/>
        <v>0</v>
      </c>
      <c r="F21" s="521">
        <f t="shared" si="4"/>
        <v>0</v>
      </c>
      <c r="G21" s="751">
        <f>'1-Project Rev Req'!S69</f>
        <v>7607.0845441232968</v>
      </c>
      <c r="H21" s="744">
        <f t="shared" si="1"/>
        <v>7607.0845441232968</v>
      </c>
      <c r="I21" s="527">
        <v>0</v>
      </c>
      <c r="J21" s="745">
        <f t="shared" si="2"/>
        <v>1241.9108881463005</v>
      </c>
      <c r="K21" s="745">
        <f t="shared" si="3"/>
        <v>8848.9954322695976</v>
      </c>
    </row>
    <row r="22" spans="1:17" s="554" customFormat="1">
      <c r="A22" s="516" t="s">
        <v>861</v>
      </c>
      <c r="B22" s="489" t="s">
        <v>868</v>
      </c>
      <c r="C22" s="489" t="s">
        <v>853</v>
      </c>
      <c r="D22" s="524">
        <v>0</v>
      </c>
      <c r="E22" s="525">
        <f t="shared" si="0"/>
        <v>0</v>
      </c>
      <c r="F22" s="521">
        <f t="shared" si="4"/>
        <v>0</v>
      </c>
      <c r="G22" s="526">
        <v>0</v>
      </c>
      <c r="H22" s="525">
        <f t="shared" si="1"/>
        <v>0</v>
      </c>
      <c r="I22" s="527">
        <v>0</v>
      </c>
      <c r="J22" s="522">
        <f t="shared" si="2"/>
        <v>0</v>
      </c>
      <c r="K22" s="522">
        <f t="shared" si="3"/>
        <v>0</v>
      </c>
    </row>
    <row r="23" spans="1:17" s="554" customFormat="1">
      <c r="A23" s="516" t="s">
        <v>862</v>
      </c>
      <c r="B23" s="489" t="s">
        <v>869</v>
      </c>
      <c r="C23" s="489" t="s">
        <v>853</v>
      </c>
      <c r="D23" s="524">
        <v>0</v>
      </c>
      <c r="E23" s="525">
        <f t="shared" si="0"/>
        <v>0</v>
      </c>
      <c r="F23" s="521">
        <f t="shared" si="4"/>
        <v>0</v>
      </c>
      <c r="G23" s="526">
        <v>0</v>
      </c>
      <c r="H23" s="525">
        <f t="shared" si="1"/>
        <v>0</v>
      </c>
      <c r="I23" s="527">
        <v>0</v>
      </c>
      <c r="J23" s="522">
        <f t="shared" si="2"/>
        <v>0</v>
      </c>
      <c r="K23" s="522">
        <f>+H23+J23+I23</f>
        <v>0</v>
      </c>
    </row>
    <row r="24" spans="1:17" s="554" customFormat="1">
      <c r="A24" s="516" t="s">
        <v>863</v>
      </c>
      <c r="B24" s="489" t="s">
        <v>870</v>
      </c>
      <c r="C24" s="489" t="s">
        <v>853</v>
      </c>
      <c r="D24" s="524">
        <v>0</v>
      </c>
      <c r="E24" s="525">
        <f t="shared" si="0"/>
        <v>0</v>
      </c>
      <c r="F24" s="521">
        <f t="shared" si="4"/>
        <v>0</v>
      </c>
      <c r="G24" s="526">
        <v>0</v>
      </c>
      <c r="H24" s="525">
        <f t="shared" si="1"/>
        <v>0</v>
      </c>
      <c r="I24" s="527">
        <v>0</v>
      </c>
      <c r="J24" s="522">
        <f t="shared" si="2"/>
        <v>0</v>
      </c>
      <c r="K24" s="522">
        <f t="shared" si="3"/>
        <v>0</v>
      </c>
    </row>
    <row r="25" spans="1:17" s="554" customFormat="1">
      <c r="A25" s="516" t="s">
        <v>864</v>
      </c>
      <c r="B25" s="489" t="s">
        <v>871</v>
      </c>
      <c r="C25" s="489" t="s">
        <v>853</v>
      </c>
      <c r="D25" s="524">
        <v>0</v>
      </c>
      <c r="E25" s="525">
        <f t="shared" si="0"/>
        <v>0</v>
      </c>
      <c r="F25" s="521">
        <f t="shared" si="4"/>
        <v>0</v>
      </c>
      <c r="G25" s="526">
        <v>0</v>
      </c>
      <c r="H25" s="525">
        <f t="shared" si="1"/>
        <v>0</v>
      </c>
      <c r="I25" s="527">
        <v>0</v>
      </c>
      <c r="J25" s="522">
        <f t="shared" si="2"/>
        <v>0</v>
      </c>
      <c r="K25" s="522">
        <f t="shared" si="3"/>
        <v>0</v>
      </c>
    </row>
    <row r="26" spans="1:17" s="554" customFormat="1">
      <c r="A26" s="516" t="s">
        <v>865</v>
      </c>
      <c r="B26" s="489" t="s">
        <v>872</v>
      </c>
      <c r="C26" s="489" t="s">
        <v>853</v>
      </c>
      <c r="D26" s="524">
        <v>0</v>
      </c>
      <c r="E26" s="525">
        <f t="shared" si="0"/>
        <v>0</v>
      </c>
      <c r="F26" s="521">
        <f t="shared" si="4"/>
        <v>0</v>
      </c>
      <c r="G26" s="526">
        <v>0</v>
      </c>
      <c r="H26" s="525">
        <f t="shared" si="1"/>
        <v>0</v>
      </c>
      <c r="I26" s="527">
        <v>0</v>
      </c>
      <c r="J26" s="522">
        <f t="shared" si="2"/>
        <v>0</v>
      </c>
      <c r="K26" s="522">
        <f t="shared" si="3"/>
        <v>0</v>
      </c>
    </row>
    <row r="27" spans="1:17" s="554" customFormat="1">
      <c r="A27" s="516" t="s">
        <v>866</v>
      </c>
      <c r="B27" s="489" t="s">
        <v>873</v>
      </c>
      <c r="C27" s="489" t="s">
        <v>853</v>
      </c>
      <c r="D27" s="524">
        <v>0</v>
      </c>
      <c r="E27" s="525">
        <f t="shared" si="0"/>
        <v>0</v>
      </c>
      <c r="F27" s="521">
        <f t="shared" si="4"/>
        <v>0</v>
      </c>
      <c r="G27" s="526">
        <v>0</v>
      </c>
      <c r="H27" s="525">
        <f t="shared" si="1"/>
        <v>0</v>
      </c>
      <c r="I27" s="527">
        <v>0</v>
      </c>
      <c r="J27" s="522">
        <f t="shared" si="2"/>
        <v>0</v>
      </c>
      <c r="K27" s="522">
        <f t="shared" si="3"/>
        <v>0</v>
      </c>
    </row>
    <row r="28" spans="1:17" s="554" customFormat="1">
      <c r="A28" s="516" t="s">
        <v>867</v>
      </c>
      <c r="B28" s="489" t="s">
        <v>874</v>
      </c>
      <c r="C28" s="489" t="s">
        <v>853</v>
      </c>
      <c r="D28" s="524">
        <v>0</v>
      </c>
      <c r="E28" s="525">
        <f t="shared" si="0"/>
        <v>0</v>
      </c>
      <c r="F28" s="521">
        <f t="shared" si="4"/>
        <v>0</v>
      </c>
      <c r="G28" s="526">
        <v>0</v>
      </c>
      <c r="H28" s="525">
        <f t="shared" si="1"/>
        <v>0</v>
      </c>
      <c r="I28" s="527">
        <v>0</v>
      </c>
      <c r="J28" s="522">
        <f t="shared" si="2"/>
        <v>0</v>
      </c>
      <c r="K28" s="522">
        <f t="shared" si="3"/>
        <v>0</v>
      </c>
    </row>
    <row r="29" spans="1:17" s="554" customFormat="1">
      <c r="A29" s="516"/>
      <c r="B29" s="489"/>
      <c r="C29" s="489"/>
      <c r="D29" s="524">
        <v>0</v>
      </c>
      <c r="E29" s="525">
        <f t="shared" si="0"/>
        <v>0</v>
      </c>
      <c r="F29" s="521">
        <f t="shared" si="4"/>
        <v>0</v>
      </c>
      <c r="G29" s="526">
        <v>0</v>
      </c>
      <c r="H29" s="525">
        <f t="shared" si="1"/>
        <v>0</v>
      </c>
      <c r="I29" s="527">
        <v>0</v>
      </c>
      <c r="J29" s="522">
        <f t="shared" si="2"/>
        <v>0</v>
      </c>
      <c r="K29" s="522">
        <f t="shared" si="3"/>
        <v>0</v>
      </c>
    </row>
    <row r="30" spans="1:17" ht="20">
      <c r="A30" s="516"/>
      <c r="B30" s="489"/>
      <c r="C30" s="489"/>
      <c r="D30" s="524">
        <v>0</v>
      </c>
      <c r="E30" s="525">
        <f t="shared" si="0"/>
        <v>0</v>
      </c>
      <c r="F30" s="521">
        <f t="shared" si="4"/>
        <v>0</v>
      </c>
      <c r="G30" s="526">
        <v>0</v>
      </c>
      <c r="H30" s="525">
        <f t="shared" si="1"/>
        <v>0</v>
      </c>
      <c r="I30" s="527">
        <v>0</v>
      </c>
      <c r="J30" s="522">
        <f t="shared" si="2"/>
        <v>0</v>
      </c>
      <c r="K30" s="522">
        <f t="shared" si="3"/>
        <v>0</v>
      </c>
      <c r="P30" s="736"/>
      <c r="Q30" s="737"/>
    </row>
    <row r="31" spans="1:17">
      <c r="A31" s="516"/>
      <c r="B31" s="489"/>
      <c r="C31" s="489"/>
      <c r="D31" s="524">
        <v>0</v>
      </c>
      <c r="E31" s="525">
        <f t="shared" si="0"/>
        <v>0</v>
      </c>
      <c r="F31" s="521">
        <f t="shared" si="4"/>
        <v>0</v>
      </c>
      <c r="G31" s="526">
        <v>0</v>
      </c>
      <c r="H31" s="525">
        <f t="shared" si="1"/>
        <v>0</v>
      </c>
      <c r="I31" s="527">
        <v>0</v>
      </c>
      <c r="J31" s="522">
        <f t="shared" si="2"/>
        <v>0</v>
      </c>
      <c r="K31" s="522">
        <f t="shared" si="3"/>
        <v>0</v>
      </c>
    </row>
    <row r="32" spans="1:17">
      <c r="A32" s="516"/>
      <c r="B32" s="489"/>
      <c r="C32" s="489"/>
      <c r="D32" s="524">
        <v>0</v>
      </c>
      <c r="E32" s="525">
        <f t="shared" si="0"/>
        <v>0</v>
      </c>
      <c r="F32" s="521">
        <f t="shared" si="4"/>
        <v>0</v>
      </c>
      <c r="G32" s="526">
        <v>0</v>
      </c>
      <c r="H32" s="525">
        <f t="shared" si="1"/>
        <v>0</v>
      </c>
      <c r="I32" s="527">
        <v>0</v>
      </c>
      <c r="J32" s="522">
        <f t="shared" si="2"/>
        <v>0</v>
      </c>
      <c r="K32" s="522">
        <f t="shared" si="3"/>
        <v>0</v>
      </c>
    </row>
    <row r="33" spans="1:17" ht="20">
      <c r="A33" s="516"/>
      <c r="B33" s="489"/>
      <c r="C33" s="489"/>
      <c r="D33" s="524">
        <v>0</v>
      </c>
      <c r="E33" s="525">
        <f t="shared" si="0"/>
        <v>0</v>
      </c>
      <c r="F33" s="521">
        <f t="shared" si="4"/>
        <v>0</v>
      </c>
      <c r="G33" s="526">
        <v>0</v>
      </c>
      <c r="H33" s="525">
        <f t="shared" si="1"/>
        <v>0</v>
      </c>
      <c r="I33" s="527">
        <v>0</v>
      </c>
      <c r="J33" s="522">
        <f t="shared" si="2"/>
        <v>0</v>
      </c>
      <c r="K33" s="522">
        <f t="shared" si="3"/>
        <v>0</v>
      </c>
      <c r="P33" s="736"/>
      <c r="Q33" s="737"/>
    </row>
    <row r="34" spans="1:17">
      <c r="A34" s="516"/>
      <c r="B34" s="489"/>
      <c r="C34" s="489"/>
      <c r="D34" s="524">
        <v>0</v>
      </c>
      <c r="E34" s="525">
        <f t="shared" si="0"/>
        <v>0</v>
      </c>
      <c r="F34" s="521">
        <f t="shared" si="4"/>
        <v>0</v>
      </c>
      <c r="G34" s="526">
        <v>0</v>
      </c>
      <c r="H34" s="525">
        <f t="shared" si="1"/>
        <v>0</v>
      </c>
      <c r="I34" s="527">
        <v>0</v>
      </c>
      <c r="J34" s="522">
        <f t="shared" si="2"/>
        <v>0</v>
      </c>
      <c r="K34" s="522">
        <f t="shared" si="3"/>
        <v>0</v>
      </c>
    </row>
    <row r="35" spans="1:17" ht="13.5" customHeight="1">
      <c r="A35" s="516"/>
      <c r="B35" s="489"/>
      <c r="C35" s="489"/>
      <c r="D35" s="524">
        <v>0</v>
      </c>
      <c r="E35" s="525">
        <f t="shared" si="0"/>
        <v>0</v>
      </c>
      <c r="F35" s="521">
        <f t="shared" si="4"/>
        <v>0</v>
      </c>
      <c r="G35" s="526">
        <v>0</v>
      </c>
      <c r="H35" s="525">
        <f t="shared" si="1"/>
        <v>0</v>
      </c>
      <c r="I35" s="527">
        <v>0</v>
      </c>
      <c r="J35" s="522">
        <f t="shared" si="2"/>
        <v>0</v>
      </c>
      <c r="K35" s="522">
        <f t="shared" si="3"/>
        <v>0</v>
      </c>
      <c r="P35" s="736"/>
    </row>
    <row r="36" spans="1:17" ht="13.5" customHeight="1">
      <c r="A36" s="516"/>
      <c r="B36" s="489"/>
      <c r="C36" s="489"/>
      <c r="D36" s="524">
        <v>0</v>
      </c>
      <c r="E36" s="525">
        <f t="shared" si="0"/>
        <v>0</v>
      </c>
      <c r="F36" s="521">
        <f t="shared" si="4"/>
        <v>0</v>
      </c>
      <c r="G36" s="526">
        <v>0</v>
      </c>
      <c r="H36" s="525">
        <f t="shared" si="1"/>
        <v>0</v>
      </c>
      <c r="I36" s="527">
        <v>0</v>
      </c>
      <c r="J36" s="522">
        <f t="shared" si="2"/>
        <v>0</v>
      </c>
      <c r="K36" s="522">
        <f t="shared" si="3"/>
        <v>0</v>
      </c>
    </row>
    <row r="37" spans="1:17">
      <c r="A37" s="516"/>
      <c r="B37" s="489"/>
      <c r="C37" s="489"/>
      <c r="D37" s="524">
        <v>0</v>
      </c>
      <c r="E37" s="525">
        <f t="shared" si="0"/>
        <v>0</v>
      </c>
      <c r="F37" s="521">
        <f t="shared" si="4"/>
        <v>0</v>
      </c>
      <c r="G37" s="526">
        <v>0</v>
      </c>
      <c r="H37" s="525">
        <f t="shared" si="1"/>
        <v>0</v>
      </c>
      <c r="I37" s="527">
        <v>0</v>
      </c>
      <c r="J37" s="522">
        <f t="shared" si="2"/>
        <v>0</v>
      </c>
      <c r="K37" s="522">
        <f t="shared" si="3"/>
        <v>0</v>
      </c>
    </row>
    <row r="38" spans="1:17">
      <c r="A38" s="516"/>
      <c r="B38" s="471"/>
      <c r="C38" s="471"/>
      <c r="D38" s="528"/>
      <c r="E38" s="529"/>
      <c r="F38" s="472"/>
      <c r="G38" s="473"/>
      <c r="H38" s="471"/>
      <c r="I38" s="471"/>
      <c r="J38" s="471"/>
      <c r="K38" s="471"/>
    </row>
    <row r="39" spans="1:17">
      <c r="A39" s="516">
        <v>4</v>
      </c>
      <c r="B39" s="296" t="s">
        <v>567</v>
      </c>
      <c r="C39" s="296"/>
      <c r="D39" s="750">
        <f>SUM(D18:D38)</f>
        <v>5051470.9749147017</v>
      </c>
      <c r="E39" s="530">
        <f>SUM(E18:E38)</f>
        <v>1</v>
      </c>
      <c r="F39" s="530">
        <f>SUM(F18:F38)</f>
        <v>3172307</v>
      </c>
      <c r="G39" s="750">
        <f>SUM(G18:G38)</f>
        <v>9291015.7412774004</v>
      </c>
      <c r="H39" s="750">
        <f>SUM(H18:H38)</f>
        <v>6118708.7412773995</v>
      </c>
      <c r="I39" s="530"/>
      <c r="J39" s="750">
        <f>SUM(J18:J38)</f>
        <v>998922.90707597311</v>
      </c>
      <c r="K39" s="750">
        <f>SUM(K18:K38)</f>
        <v>7117631.6483533727</v>
      </c>
    </row>
    <row r="40" spans="1:17">
      <c r="A40" s="516"/>
      <c r="B40" s="296"/>
      <c r="C40" s="296"/>
      <c r="D40" s="530"/>
      <c r="E40" s="530"/>
      <c r="F40" s="530"/>
      <c r="G40" s="530"/>
      <c r="H40" s="530"/>
      <c r="I40" s="530"/>
      <c r="J40" s="530"/>
      <c r="K40" s="530"/>
    </row>
    <row r="41" spans="1:17">
      <c r="A41" s="516"/>
      <c r="B41" s="296"/>
      <c r="C41" s="296"/>
      <c r="D41" s="530"/>
      <c r="E41" s="530"/>
      <c r="F41" s="530"/>
      <c r="G41" s="530" t="s">
        <v>543</v>
      </c>
      <c r="H41" s="530"/>
      <c r="I41" s="530"/>
      <c r="J41" s="727">
        <f>'6-True-Up Interest'!H17</f>
        <v>8.1628571428571425E-2</v>
      </c>
      <c r="K41" s="530"/>
    </row>
    <row r="42" spans="1:17">
      <c r="A42" s="516"/>
      <c r="B42" s="296"/>
      <c r="C42" s="296"/>
      <c r="D42" s="530"/>
      <c r="E42" s="530"/>
      <c r="F42" s="530"/>
      <c r="G42" s="530" t="s">
        <v>544</v>
      </c>
      <c r="H42" s="530"/>
      <c r="I42" s="530"/>
      <c r="J42" s="750">
        <f>+J39</f>
        <v>998922.90707597311</v>
      </c>
      <c r="K42" s="530"/>
    </row>
    <row r="43" spans="1:17">
      <c r="A43" s="516"/>
      <c r="B43" s="296" t="s">
        <v>224</v>
      </c>
      <c r="C43" s="296"/>
      <c r="D43" s="296"/>
      <c r="E43" s="296"/>
      <c r="F43" s="296"/>
      <c r="G43" s="296"/>
      <c r="H43" s="296"/>
      <c r="I43" s="296"/>
      <c r="J43" s="296"/>
      <c r="K43" s="296"/>
      <c r="L43" s="296"/>
    </row>
    <row r="44" spans="1:17">
      <c r="A44" s="516"/>
      <c r="B44" s="296" t="s">
        <v>663</v>
      </c>
      <c r="C44" s="296"/>
      <c r="D44" s="296"/>
      <c r="E44" s="296"/>
      <c r="F44" s="296"/>
      <c r="G44" s="296"/>
      <c r="H44" s="296"/>
      <c r="I44" s="296"/>
      <c r="J44" s="296"/>
      <c r="K44" s="296"/>
      <c r="L44" s="296"/>
    </row>
    <row r="45" spans="1:17">
      <c r="A45" s="516"/>
      <c r="B45" s="298" t="s">
        <v>681</v>
      </c>
      <c r="C45" s="296"/>
      <c r="D45" s="296"/>
      <c r="E45" s="296"/>
      <c r="F45" s="296"/>
      <c r="G45" s="296"/>
      <c r="H45" s="296"/>
      <c r="I45" s="296"/>
      <c r="J45" s="296"/>
      <c r="K45" s="296"/>
      <c r="L45" s="296"/>
    </row>
    <row r="46" spans="1:17">
      <c r="A46" s="516"/>
      <c r="B46" s="296" t="s">
        <v>669</v>
      </c>
      <c r="C46" s="296"/>
      <c r="D46" s="296"/>
      <c r="E46" s="296"/>
      <c r="F46" s="296"/>
      <c r="G46" s="296"/>
      <c r="H46" s="296"/>
      <c r="I46" s="296"/>
      <c r="J46" s="296"/>
      <c r="K46" s="296"/>
      <c r="L46" s="296"/>
    </row>
    <row r="47" spans="1:17">
      <c r="A47" s="516"/>
      <c r="B47" s="25" t="s">
        <v>670</v>
      </c>
      <c r="C47" s="296"/>
      <c r="D47" s="296"/>
      <c r="E47" s="296"/>
      <c r="F47" s="296"/>
      <c r="G47" s="296"/>
      <c r="H47" s="296"/>
      <c r="I47" s="296"/>
      <c r="J47" s="296"/>
      <c r="K47" s="296"/>
      <c r="L47" s="296"/>
    </row>
    <row r="48" spans="1:17">
      <c r="A48" s="516"/>
      <c r="B48" s="25" t="s">
        <v>821</v>
      </c>
      <c r="C48" s="296"/>
      <c r="D48" s="296"/>
      <c r="E48" s="296"/>
      <c r="F48" s="296"/>
      <c r="G48" s="296"/>
      <c r="H48" s="296"/>
      <c r="I48" s="296"/>
      <c r="J48" s="296"/>
      <c r="K48" s="296"/>
      <c r="L48" s="296"/>
    </row>
    <row r="49" spans="1:16">
      <c r="A49" s="516"/>
      <c r="B49" s="296" t="s">
        <v>645</v>
      </c>
      <c r="C49" s="296"/>
      <c r="D49" s="296"/>
      <c r="E49" s="296"/>
      <c r="F49" s="296"/>
      <c r="G49" s="296"/>
      <c r="H49" s="296"/>
      <c r="I49" s="296"/>
      <c r="J49" s="296"/>
      <c r="K49" s="296"/>
      <c r="L49" s="296"/>
    </row>
    <row r="50" spans="1:16">
      <c r="A50" s="516"/>
      <c r="B50" s="474" t="s">
        <v>671</v>
      </c>
      <c r="C50" s="296"/>
      <c r="D50" s="296"/>
      <c r="E50" s="296"/>
      <c r="F50" s="296"/>
      <c r="G50" s="296"/>
      <c r="H50" s="296"/>
      <c r="I50" s="296"/>
      <c r="J50" s="296"/>
      <c r="K50" s="296"/>
      <c r="L50" s="296"/>
    </row>
    <row r="51" spans="1:16" ht="20">
      <c r="A51" s="516"/>
      <c r="J51" s="296"/>
      <c r="K51" s="296"/>
      <c r="L51" s="296"/>
      <c r="P51" s="736"/>
    </row>
    <row r="52" spans="1:16">
      <c r="A52" s="516"/>
      <c r="C52" s="296"/>
      <c r="D52" s="296"/>
      <c r="E52" s="296"/>
      <c r="F52" s="296"/>
      <c r="G52" s="296"/>
      <c r="H52" s="298"/>
      <c r="I52" s="296"/>
      <c r="J52" s="296"/>
      <c r="K52" s="296"/>
      <c r="L52" s="296"/>
    </row>
    <row r="53" spans="1:16" ht="20">
      <c r="A53" s="516"/>
      <c r="C53" s="296"/>
      <c r="D53" s="296"/>
      <c r="E53" s="296"/>
      <c r="F53" s="296"/>
      <c r="G53" s="296"/>
      <c r="H53" s="298"/>
      <c r="I53" s="296"/>
      <c r="J53" s="296"/>
      <c r="K53" s="296"/>
      <c r="L53" s="296"/>
      <c r="P53" s="736"/>
    </row>
    <row r="54" spans="1:16">
      <c r="A54" s="516"/>
      <c r="B54" s="475"/>
      <c r="C54" s="475"/>
      <c r="D54" s="27"/>
      <c r="E54" s="27"/>
      <c r="F54" s="27"/>
      <c r="G54" s="27"/>
      <c r="H54" s="27"/>
      <c r="I54" s="475"/>
      <c r="J54" s="475"/>
    </row>
    <row r="55" spans="1:16">
      <c r="A55" s="531" t="s">
        <v>611</v>
      </c>
      <c r="C55" s="475"/>
      <c r="D55" s="27"/>
      <c r="E55" s="27"/>
      <c r="F55" s="27"/>
      <c r="G55" s="27"/>
      <c r="H55" s="27"/>
      <c r="I55" s="475"/>
      <c r="J55" s="475"/>
    </row>
    <row r="56" spans="1:16">
      <c r="A56" s="532"/>
      <c r="B56" s="55" t="s">
        <v>241</v>
      </c>
      <c r="C56" s="477" t="s">
        <v>242</v>
      </c>
      <c r="D56" s="476" t="s">
        <v>243</v>
      </c>
      <c r="E56" s="476" t="s">
        <v>244</v>
      </c>
      <c r="F56" s="55"/>
      <c r="J56" s="475"/>
    </row>
    <row r="57" spans="1:16">
      <c r="A57" s="532"/>
      <c r="B57" s="478" t="str">
        <f>+A55</f>
        <v>Prior Period Adjustment</v>
      </c>
      <c r="C57" s="479" t="s">
        <v>17</v>
      </c>
      <c r="D57" s="480" t="s">
        <v>442</v>
      </c>
      <c r="E57" s="480" t="s">
        <v>19</v>
      </c>
      <c r="J57" s="475"/>
    </row>
    <row r="58" spans="1:16">
      <c r="A58" s="532"/>
      <c r="B58" s="481" t="s">
        <v>612</v>
      </c>
      <c r="C58" s="482" t="s">
        <v>545</v>
      </c>
      <c r="D58" s="482" t="s">
        <v>503</v>
      </c>
      <c r="E58" s="482" t="s">
        <v>546</v>
      </c>
      <c r="J58" s="475"/>
    </row>
    <row r="59" spans="1:16">
      <c r="A59" s="532" t="s">
        <v>166</v>
      </c>
      <c r="B59" s="483">
        <v>0</v>
      </c>
      <c r="C59" s="484">
        <v>0</v>
      </c>
      <c r="D59" s="484">
        <v>0</v>
      </c>
      <c r="E59" s="485">
        <f>+C59+D59</f>
        <v>0</v>
      </c>
      <c r="J59" s="475"/>
    </row>
    <row r="60" spans="1:16">
      <c r="A60" s="532"/>
      <c r="B60" s="486"/>
      <c r="C60" s="51"/>
      <c r="D60" s="51"/>
      <c r="E60" s="390"/>
      <c r="J60" s="475"/>
    </row>
    <row r="61" spans="1:16">
      <c r="A61" s="532"/>
      <c r="C61" s="475"/>
      <c r="D61" s="475"/>
      <c r="E61" s="475"/>
      <c r="F61" s="475"/>
      <c r="G61" s="475"/>
      <c r="H61" s="18"/>
      <c r="J61" s="475"/>
    </row>
    <row r="62" spans="1:16" ht="66" customHeight="1">
      <c r="A62" s="532"/>
      <c r="C62" s="509"/>
      <c r="D62" s="487"/>
      <c r="E62" s="487"/>
      <c r="F62" s="487"/>
      <c r="G62" s="487"/>
      <c r="H62" s="487"/>
      <c r="I62" s="487"/>
      <c r="J62" s="475"/>
    </row>
    <row r="63" spans="1:16" ht="56.25" customHeight="1">
      <c r="A63" s="533" t="s">
        <v>224</v>
      </c>
      <c r="B63" s="122" t="s">
        <v>73</v>
      </c>
      <c r="C63" s="775" t="s">
        <v>773</v>
      </c>
      <c r="D63" s="775"/>
      <c r="E63" s="775"/>
      <c r="F63" s="775"/>
      <c r="G63" s="775"/>
      <c r="H63" s="775"/>
      <c r="I63" s="775"/>
      <c r="J63" s="775"/>
    </row>
    <row r="64" spans="1:16" ht="27" customHeight="1">
      <c r="A64" s="532"/>
      <c r="B64" s="455" t="s">
        <v>74</v>
      </c>
      <c r="C64" s="770" t="s">
        <v>613</v>
      </c>
      <c r="D64" s="770"/>
      <c r="E64" s="770"/>
      <c r="F64" s="770"/>
      <c r="G64" s="770"/>
      <c r="H64" s="770"/>
      <c r="I64" s="770"/>
      <c r="J64" s="475"/>
    </row>
    <row r="68" ht="24" customHeight="1"/>
  </sheetData>
  <mergeCells count="4">
    <mergeCell ref="C64:I64"/>
    <mergeCell ref="D10:E10"/>
    <mergeCell ref="D11:E11"/>
    <mergeCell ref="C63:J63"/>
  </mergeCells>
  <phoneticPr fontId="0" type="noConversion"/>
  <pageMargins left="0.25" right="0.25" top="0.75" bottom="0.75" header="0.3" footer="0.3"/>
  <pageSetup scale="51" orientation="landscape" r:id="rId1"/>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92D050"/>
    <pageSetUpPr fitToPage="1"/>
  </sheetPr>
  <dimension ref="A1:P78"/>
  <sheetViews>
    <sheetView topLeftCell="B1" zoomScaleNormal="100" zoomScaleSheetLayoutView="85" workbookViewId="0">
      <selection activeCell="K4" sqref="K4"/>
    </sheetView>
  </sheetViews>
  <sheetFormatPr defaultColWidth="8.765625" defaultRowHeight="13"/>
  <cols>
    <col min="1" max="1" width="4.765625" style="13" customWidth="1"/>
    <col min="2" max="2" width="29" style="15" bestFit="1" customWidth="1"/>
    <col min="3" max="3" width="20" style="15" customWidth="1"/>
    <col min="4" max="4" width="19.23046875" style="15" customWidth="1"/>
    <col min="5" max="5" width="16" style="15" customWidth="1"/>
    <col min="6" max="6" width="17.23046875" style="15" customWidth="1"/>
    <col min="7" max="7" width="21.23046875" style="15" customWidth="1"/>
    <col min="8" max="8" width="18" style="15" customWidth="1"/>
    <col min="9" max="9" width="20.765625" style="15" customWidth="1"/>
    <col min="10" max="10" width="25.23046875" style="15" customWidth="1"/>
    <col min="11" max="14" width="11.765625" style="15" customWidth="1"/>
    <col min="15" max="16384" width="8.765625" style="15"/>
  </cols>
  <sheetData>
    <row r="1" spans="1:12">
      <c r="C1" s="1"/>
      <c r="D1" s="1"/>
      <c r="E1" s="1"/>
      <c r="G1" s="20" t="s">
        <v>233</v>
      </c>
      <c r="H1" s="1"/>
      <c r="I1" s="1"/>
      <c r="J1" s="7" t="s">
        <v>683</v>
      </c>
    </row>
    <row r="2" spans="1:12">
      <c r="A2" s="312"/>
      <c r="C2" s="304"/>
      <c r="D2" s="1"/>
      <c r="E2" s="1"/>
      <c r="F2" s="1"/>
      <c r="G2" s="355" t="s">
        <v>362</v>
      </c>
      <c r="H2" s="1"/>
      <c r="I2" s="1"/>
      <c r="J2" s="1"/>
      <c r="L2" s="305"/>
    </row>
    <row r="3" spans="1:12">
      <c r="A3" s="312"/>
      <c r="C3" s="1"/>
      <c r="D3" s="1"/>
      <c r="E3" s="1"/>
      <c r="F3" s="1"/>
      <c r="G3" s="650" t="str">
        <f>'Attachment H'!$D$5</f>
        <v>NextEra Energy Transmission MidAtlantic, Inc.</v>
      </c>
      <c r="H3" s="1"/>
      <c r="I3" s="1"/>
      <c r="J3" s="1"/>
    </row>
    <row r="4" spans="1:12">
      <c r="A4" s="312"/>
      <c r="B4" s="724"/>
      <c r="C4" s="725"/>
      <c r="D4" s="1"/>
      <c r="E4" s="1"/>
      <c r="F4" s="1"/>
      <c r="G4" s="1"/>
      <c r="H4" s="1"/>
      <c r="I4" s="1"/>
      <c r="J4" s="1"/>
    </row>
    <row r="5" spans="1:12">
      <c r="A5" s="312"/>
      <c r="B5" s="2"/>
      <c r="C5" s="726"/>
      <c r="D5" s="2"/>
      <c r="E5" s="2"/>
      <c r="F5" s="2"/>
      <c r="G5" s="2"/>
      <c r="H5" s="2"/>
      <c r="I5" s="2"/>
      <c r="J5" s="2"/>
    </row>
    <row r="6" spans="1:12">
      <c r="A6" s="312"/>
      <c r="B6" s="2"/>
      <c r="C6" s="778" t="s">
        <v>253</v>
      </c>
      <c r="D6" s="778"/>
      <c r="E6" s="11" t="s">
        <v>255</v>
      </c>
      <c r="F6" s="11" t="s">
        <v>256</v>
      </c>
      <c r="G6" s="778" t="s">
        <v>254</v>
      </c>
      <c r="H6" s="778"/>
      <c r="I6" s="777" t="s">
        <v>252</v>
      </c>
      <c r="J6" s="777"/>
    </row>
    <row r="7" spans="1:12" s="12" customFormat="1" ht="26">
      <c r="A7" s="313" t="s">
        <v>240</v>
      </c>
      <c r="B7" s="3" t="s">
        <v>201</v>
      </c>
      <c r="C7" s="3" t="s">
        <v>23</v>
      </c>
      <c r="D7" s="3" t="s">
        <v>211</v>
      </c>
      <c r="E7" s="3" t="s">
        <v>614</v>
      </c>
      <c r="F7" s="3" t="s">
        <v>202</v>
      </c>
      <c r="G7" s="3" t="s">
        <v>203</v>
      </c>
      <c r="H7" s="3" t="s">
        <v>204</v>
      </c>
      <c r="I7" s="3" t="s">
        <v>23</v>
      </c>
      <c r="J7" s="3" t="s">
        <v>211</v>
      </c>
    </row>
    <row r="8" spans="1:12" s="14" customFormat="1">
      <c r="A8" s="312"/>
      <c r="B8" s="11" t="s">
        <v>241</v>
      </c>
      <c r="C8" s="11" t="s">
        <v>242</v>
      </c>
      <c r="D8" s="11" t="s">
        <v>243</v>
      </c>
      <c r="E8" s="3" t="s">
        <v>244</v>
      </c>
      <c r="F8" s="3" t="s">
        <v>246</v>
      </c>
      <c r="G8" s="3" t="s">
        <v>245</v>
      </c>
      <c r="H8" s="3" t="s">
        <v>247</v>
      </c>
      <c r="I8" s="4" t="s">
        <v>248</v>
      </c>
      <c r="J8" s="4" t="s">
        <v>249</v>
      </c>
    </row>
    <row r="9" spans="1:12" s="14" customFormat="1">
      <c r="A9" s="511"/>
      <c r="B9" s="503" t="s">
        <v>616</v>
      </c>
      <c r="C9" s="355">
        <v>2</v>
      </c>
      <c r="D9" s="355">
        <v>4</v>
      </c>
      <c r="E9" s="356">
        <v>27</v>
      </c>
      <c r="F9" s="356">
        <v>31</v>
      </c>
      <c r="G9" s="356">
        <v>34</v>
      </c>
      <c r="H9" s="356">
        <v>35</v>
      </c>
      <c r="I9" s="357">
        <v>9</v>
      </c>
      <c r="J9" s="357">
        <v>11</v>
      </c>
    </row>
    <row r="10" spans="1:12" s="14" customFormat="1" ht="26">
      <c r="A10" s="312"/>
      <c r="B10" s="11"/>
      <c r="C10" s="406" t="s">
        <v>454</v>
      </c>
      <c r="D10" s="457" t="s">
        <v>498</v>
      </c>
      <c r="E10" s="534" t="s">
        <v>128</v>
      </c>
      <c r="F10" s="406" t="s">
        <v>662</v>
      </c>
      <c r="G10" s="406" t="s">
        <v>458</v>
      </c>
      <c r="H10" s="406" t="s">
        <v>457</v>
      </c>
      <c r="I10" s="406" t="s">
        <v>455</v>
      </c>
      <c r="J10" s="406" t="s">
        <v>456</v>
      </c>
    </row>
    <row r="11" spans="1:12">
      <c r="A11" s="312">
        <v>1</v>
      </c>
      <c r="B11" s="5" t="s">
        <v>238</v>
      </c>
      <c r="C11" s="6">
        <v>74004391.989999995</v>
      </c>
      <c r="D11" s="6">
        <v>578</v>
      </c>
      <c r="E11" s="6">
        <v>0</v>
      </c>
      <c r="F11" s="6">
        <v>0</v>
      </c>
      <c r="G11" s="6">
        <v>0</v>
      </c>
      <c r="H11" s="512">
        <v>50623.65</v>
      </c>
      <c r="I11" s="6">
        <v>336888.3</v>
      </c>
      <c r="J11" s="6">
        <v>258.23</v>
      </c>
    </row>
    <row r="12" spans="1:12">
      <c r="A12" s="312">
        <v>2</v>
      </c>
      <c r="B12" s="5" t="s">
        <v>101</v>
      </c>
      <c r="C12" s="6">
        <v>74559511.579999998</v>
      </c>
      <c r="D12" s="6">
        <v>578</v>
      </c>
      <c r="E12" s="6">
        <v>0</v>
      </c>
      <c r="F12" s="6">
        <v>0</v>
      </c>
      <c r="G12" s="6">
        <v>0</v>
      </c>
      <c r="H12" s="512">
        <v>27965.599999999999</v>
      </c>
      <c r="I12" s="6">
        <v>488115.43</v>
      </c>
      <c r="J12" s="6">
        <v>268.08999999999997</v>
      </c>
    </row>
    <row r="13" spans="1:12">
      <c r="A13" s="312">
        <v>3</v>
      </c>
      <c r="B13" s="1" t="s">
        <v>100</v>
      </c>
      <c r="C13" s="6">
        <v>74727074.36999999</v>
      </c>
      <c r="D13" s="6">
        <v>578</v>
      </c>
      <c r="E13" s="6">
        <v>2908633.28</v>
      </c>
      <c r="F13" s="6">
        <v>0</v>
      </c>
      <c r="G13" s="6">
        <v>0</v>
      </c>
      <c r="H13" s="512">
        <v>25169.040000000001</v>
      </c>
      <c r="I13" s="6">
        <v>643745.36</v>
      </c>
      <c r="J13" s="6">
        <v>277.95</v>
      </c>
    </row>
    <row r="14" spans="1:12">
      <c r="A14" s="312">
        <v>4</v>
      </c>
      <c r="B14" s="1" t="s">
        <v>205</v>
      </c>
      <c r="C14" s="6">
        <v>74921434.519999996</v>
      </c>
      <c r="D14" s="6">
        <v>578</v>
      </c>
      <c r="E14" s="6">
        <v>3898492.76</v>
      </c>
      <c r="F14" s="6">
        <v>0</v>
      </c>
      <c r="G14" s="6">
        <v>0</v>
      </c>
      <c r="H14" s="512">
        <v>22372.48</v>
      </c>
      <c r="I14" s="6">
        <v>799339.72</v>
      </c>
      <c r="J14" s="6">
        <v>287.81</v>
      </c>
    </row>
    <row r="15" spans="1:12">
      <c r="A15" s="312">
        <v>5</v>
      </c>
      <c r="B15" s="1" t="s">
        <v>91</v>
      </c>
      <c r="C15" s="6">
        <v>75134924.669999987</v>
      </c>
      <c r="D15" s="6">
        <v>578</v>
      </c>
      <c r="E15" s="6">
        <v>5031878.8</v>
      </c>
      <c r="F15" s="6">
        <v>0</v>
      </c>
      <c r="G15" s="6">
        <v>0</v>
      </c>
      <c r="H15" s="512">
        <v>24559.97</v>
      </c>
      <c r="I15" s="6">
        <v>955207.96</v>
      </c>
      <c r="J15" s="6">
        <v>297.67</v>
      </c>
    </row>
    <row r="16" spans="1:12">
      <c r="A16" s="312">
        <v>6</v>
      </c>
      <c r="B16" s="1" t="s">
        <v>90</v>
      </c>
      <c r="C16" s="6">
        <v>75292135.189999998</v>
      </c>
      <c r="D16" s="6">
        <v>578</v>
      </c>
      <c r="E16" s="6">
        <v>6091375.7999999998</v>
      </c>
      <c r="F16" s="6">
        <v>0</v>
      </c>
      <c r="G16" s="6">
        <v>0</v>
      </c>
      <c r="H16" s="512">
        <v>16779.36</v>
      </c>
      <c r="I16" s="6">
        <v>1111968.99</v>
      </c>
      <c r="J16" s="6">
        <v>307.52999999999997</v>
      </c>
    </row>
    <row r="17" spans="1:10">
      <c r="A17" s="312">
        <v>7</v>
      </c>
      <c r="B17" s="1" t="s">
        <v>111</v>
      </c>
      <c r="C17" s="6">
        <v>75428966.11999999</v>
      </c>
      <c r="D17" s="6">
        <v>578</v>
      </c>
      <c r="E17" s="6">
        <v>6824520.46</v>
      </c>
      <c r="F17" s="6">
        <v>0</v>
      </c>
      <c r="G17" s="6">
        <v>0</v>
      </c>
      <c r="H17" s="512">
        <v>13982.8</v>
      </c>
      <c r="I17" s="6">
        <v>1269522.71</v>
      </c>
      <c r="J17" s="6">
        <v>317.39</v>
      </c>
    </row>
    <row r="18" spans="1:10">
      <c r="A18" s="312">
        <v>8</v>
      </c>
      <c r="B18" s="1" t="s">
        <v>98</v>
      </c>
      <c r="C18" s="6">
        <v>75540520.029999986</v>
      </c>
      <c r="D18" s="6">
        <v>578</v>
      </c>
      <c r="E18" s="6">
        <v>7845044.1399999997</v>
      </c>
      <c r="F18" s="6">
        <v>0</v>
      </c>
      <c r="G18" s="6">
        <v>0</v>
      </c>
      <c r="H18" s="512">
        <v>11186.24</v>
      </c>
      <c r="I18" s="6">
        <v>1427303.04</v>
      </c>
      <c r="J18" s="6">
        <v>327.25</v>
      </c>
    </row>
    <row r="19" spans="1:10">
      <c r="A19" s="312">
        <v>9</v>
      </c>
      <c r="B19" s="1" t="s">
        <v>206</v>
      </c>
      <c r="C19" s="6"/>
      <c r="D19" s="6"/>
      <c r="E19" s="6"/>
      <c r="F19" s="6"/>
      <c r="G19" s="6"/>
      <c r="H19" s="512"/>
      <c r="I19" s="6"/>
      <c r="J19" s="6"/>
    </row>
    <row r="20" spans="1:10">
      <c r="A20" s="312">
        <v>10</v>
      </c>
      <c r="B20" s="1" t="s">
        <v>96</v>
      </c>
      <c r="C20" s="6"/>
      <c r="D20" s="6"/>
      <c r="E20" s="6"/>
      <c r="F20" s="6"/>
      <c r="G20" s="6"/>
      <c r="H20" s="512"/>
      <c r="I20" s="6"/>
      <c r="J20" s="6"/>
    </row>
    <row r="21" spans="1:10">
      <c r="A21" s="312">
        <v>11</v>
      </c>
      <c r="B21" s="1" t="s">
        <v>102</v>
      </c>
      <c r="C21" s="6"/>
      <c r="D21" s="6"/>
      <c r="E21" s="6"/>
      <c r="F21" s="6"/>
      <c r="G21" s="6"/>
      <c r="H21" s="512"/>
      <c r="I21" s="6"/>
      <c r="J21" s="6"/>
    </row>
    <row r="22" spans="1:10">
      <c r="A22" s="312">
        <v>12</v>
      </c>
      <c r="B22" s="1" t="s">
        <v>95</v>
      </c>
      <c r="C22" s="6"/>
      <c r="D22" s="6"/>
      <c r="E22" s="6"/>
      <c r="F22" s="6"/>
      <c r="G22" s="6"/>
      <c r="H22" s="512"/>
      <c r="I22" s="6"/>
      <c r="J22" s="6"/>
    </row>
    <row r="23" spans="1:10">
      <c r="A23" s="312">
        <v>13</v>
      </c>
      <c r="B23" s="1" t="s">
        <v>239</v>
      </c>
      <c r="C23" s="6"/>
      <c r="D23" s="6"/>
      <c r="E23" s="6"/>
      <c r="F23" s="6"/>
      <c r="G23" s="6"/>
      <c r="H23" s="512"/>
      <c r="I23" s="6"/>
      <c r="J23" s="6"/>
    </row>
    <row r="24" spans="1:10" ht="13.5" thickBot="1">
      <c r="A24" s="312">
        <v>14</v>
      </c>
      <c r="B24" s="7" t="s">
        <v>363</v>
      </c>
      <c r="C24" s="584">
        <f>SUM(C11:C23)/13</f>
        <v>46123766.036153845</v>
      </c>
      <c r="D24" s="584">
        <f t="shared" ref="D24:J24" si="0">SUM(D11:D23)/13</f>
        <v>355.69230769230768</v>
      </c>
      <c r="E24" s="584">
        <f t="shared" si="0"/>
        <v>2507688.0953846155</v>
      </c>
      <c r="F24" s="584">
        <f t="shared" si="0"/>
        <v>0</v>
      </c>
      <c r="G24" s="584">
        <f t="shared" si="0"/>
        <v>0</v>
      </c>
      <c r="H24" s="584">
        <f t="shared" si="0"/>
        <v>14818.395384615382</v>
      </c>
      <c r="I24" s="584">
        <f t="shared" si="0"/>
        <v>540930.11615384615</v>
      </c>
      <c r="J24" s="584">
        <f t="shared" si="0"/>
        <v>180.14769230769232</v>
      </c>
    </row>
    <row r="25" spans="1:10" ht="13.5" thickTop="1">
      <c r="A25" s="312"/>
      <c r="B25" s="1"/>
      <c r="C25" s="9"/>
      <c r="D25" s="16"/>
      <c r="E25" s="16"/>
      <c r="F25" s="16"/>
      <c r="G25" s="9"/>
      <c r="H25" s="9"/>
      <c r="I25" s="9"/>
    </row>
    <row r="26" spans="1:10">
      <c r="A26" s="312"/>
      <c r="B26" s="10"/>
      <c r="C26" s="777" t="s">
        <v>257</v>
      </c>
      <c r="D26" s="777"/>
      <c r="E26" s="777"/>
      <c r="F26" s="777"/>
      <c r="G26" s="777"/>
      <c r="H26" s="777"/>
      <c r="I26" s="777"/>
    </row>
    <row r="27" spans="1:10" ht="72" customHeight="1">
      <c r="A27" s="312" t="s">
        <v>240</v>
      </c>
      <c r="B27" s="11" t="s">
        <v>201</v>
      </c>
      <c r="C27" s="4" t="s">
        <v>207</v>
      </c>
      <c r="D27" s="4" t="s">
        <v>208</v>
      </c>
      <c r="E27" s="4" t="s">
        <v>529</v>
      </c>
      <c r="F27" s="4" t="s">
        <v>530</v>
      </c>
      <c r="G27" s="4" t="s">
        <v>531</v>
      </c>
      <c r="H27" s="4" t="s">
        <v>615</v>
      </c>
      <c r="I27" s="4" t="s">
        <v>365</v>
      </c>
    </row>
    <row r="28" spans="1:10" s="14" customFormat="1">
      <c r="A28" s="312"/>
      <c r="B28" s="11" t="s">
        <v>241</v>
      </c>
      <c r="C28" s="4" t="s">
        <v>242</v>
      </c>
      <c r="D28" s="4" t="s">
        <v>243</v>
      </c>
      <c r="E28" s="4" t="s">
        <v>244</v>
      </c>
      <c r="F28" s="4" t="s">
        <v>246</v>
      </c>
      <c r="G28" s="4" t="s">
        <v>245</v>
      </c>
      <c r="H28" s="4" t="s">
        <v>247</v>
      </c>
      <c r="I28" s="4" t="s">
        <v>248</v>
      </c>
    </row>
    <row r="29" spans="1:10" s="14" customFormat="1">
      <c r="A29" s="511"/>
      <c r="B29" s="503" t="s">
        <v>616</v>
      </c>
      <c r="C29" s="357">
        <v>28</v>
      </c>
      <c r="D29" s="357">
        <v>29</v>
      </c>
      <c r="E29" s="357">
        <v>22</v>
      </c>
      <c r="F29" s="357">
        <v>23</v>
      </c>
      <c r="G29" s="357">
        <v>24</v>
      </c>
      <c r="H29" s="357">
        <v>25</v>
      </c>
      <c r="I29" s="357">
        <v>26</v>
      </c>
    </row>
    <row r="30" spans="1:10" s="14" customFormat="1" ht="26">
      <c r="A30" s="312"/>
      <c r="B30" s="11"/>
      <c r="C30" s="458" t="s">
        <v>522</v>
      </c>
      <c r="D30" s="4" t="s">
        <v>523</v>
      </c>
      <c r="E30" s="4" t="s">
        <v>524</v>
      </c>
      <c r="F30" s="4" t="s">
        <v>525</v>
      </c>
      <c r="G30" s="4" t="s">
        <v>526</v>
      </c>
      <c r="H30" s="4" t="s">
        <v>527</v>
      </c>
      <c r="I30" s="4" t="s">
        <v>528</v>
      </c>
    </row>
    <row r="31" spans="1:10">
      <c r="A31" s="312">
        <v>15</v>
      </c>
      <c r="B31" s="5" t="s">
        <v>238</v>
      </c>
      <c r="C31" s="6">
        <v>0</v>
      </c>
      <c r="D31" s="6">
        <v>0</v>
      </c>
      <c r="E31" s="6">
        <v>0</v>
      </c>
      <c r="F31" s="6">
        <v>0</v>
      </c>
      <c r="G31" s="6">
        <v>0</v>
      </c>
      <c r="H31" s="6">
        <v>0</v>
      </c>
      <c r="I31" s="6">
        <v>0</v>
      </c>
    </row>
    <row r="32" spans="1:10">
      <c r="A32" s="312">
        <v>16</v>
      </c>
      <c r="B32" s="5" t="s">
        <v>101</v>
      </c>
      <c r="C32" s="6">
        <v>0</v>
      </c>
      <c r="D32" s="6">
        <v>0</v>
      </c>
      <c r="E32" s="428"/>
      <c r="F32" s="428"/>
      <c r="G32" s="428"/>
      <c r="H32" s="428"/>
      <c r="I32" s="6">
        <v>0</v>
      </c>
    </row>
    <row r="33" spans="1:15">
      <c r="A33" s="312">
        <v>17</v>
      </c>
      <c r="B33" s="1" t="s">
        <v>100</v>
      </c>
      <c r="C33" s="6">
        <v>0</v>
      </c>
      <c r="D33" s="6">
        <v>0</v>
      </c>
      <c r="E33" s="428"/>
      <c r="F33" s="428"/>
      <c r="G33" s="428"/>
      <c r="H33" s="428"/>
      <c r="I33" s="6">
        <v>0</v>
      </c>
    </row>
    <row r="34" spans="1:15">
      <c r="A34" s="312">
        <v>18</v>
      </c>
      <c r="B34" s="1" t="s">
        <v>205</v>
      </c>
      <c r="C34" s="6">
        <v>0</v>
      </c>
      <c r="D34" s="6">
        <v>0</v>
      </c>
      <c r="E34" s="428"/>
      <c r="F34" s="428"/>
      <c r="G34" s="428"/>
      <c r="H34" s="428"/>
      <c r="I34" s="6">
        <v>0</v>
      </c>
    </row>
    <row r="35" spans="1:15">
      <c r="A35" s="312">
        <v>19</v>
      </c>
      <c r="B35" s="1" t="s">
        <v>91</v>
      </c>
      <c r="C35" s="6">
        <v>0</v>
      </c>
      <c r="D35" s="6">
        <v>0</v>
      </c>
      <c r="E35" s="428"/>
      <c r="F35" s="428"/>
      <c r="G35" s="428"/>
      <c r="H35" s="428"/>
      <c r="I35" s="6">
        <v>0</v>
      </c>
    </row>
    <row r="36" spans="1:15">
      <c r="A36" s="312">
        <v>20</v>
      </c>
      <c r="B36" s="1" t="s">
        <v>90</v>
      </c>
      <c r="C36" s="6">
        <v>0</v>
      </c>
      <c r="D36" s="6">
        <v>0</v>
      </c>
      <c r="E36" s="428"/>
      <c r="F36" s="428"/>
      <c r="G36" s="428"/>
      <c r="H36" s="428"/>
      <c r="I36" s="6">
        <v>0</v>
      </c>
    </row>
    <row r="37" spans="1:15">
      <c r="A37" s="312">
        <v>21</v>
      </c>
      <c r="B37" s="1" t="s">
        <v>111</v>
      </c>
      <c r="C37" s="6">
        <v>0</v>
      </c>
      <c r="D37" s="6">
        <v>0</v>
      </c>
      <c r="E37" s="428"/>
      <c r="F37" s="428"/>
      <c r="G37" s="428"/>
      <c r="H37" s="428"/>
      <c r="I37" s="6">
        <v>0</v>
      </c>
    </row>
    <row r="38" spans="1:15">
      <c r="A38" s="312">
        <v>22</v>
      </c>
      <c r="B38" s="1" t="s">
        <v>98</v>
      </c>
      <c r="C38" s="6">
        <v>0</v>
      </c>
      <c r="D38" s="6">
        <v>0</v>
      </c>
      <c r="E38" s="428"/>
      <c r="F38" s="428"/>
      <c r="G38" s="428"/>
      <c r="H38" s="428"/>
      <c r="I38" s="6">
        <v>0</v>
      </c>
    </row>
    <row r="39" spans="1:15">
      <c r="A39" s="312">
        <v>23</v>
      </c>
      <c r="B39" s="1" t="s">
        <v>206</v>
      </c>
      <c r="C39" s="6">
        <v>0</v>
      </c>
      <c r="D39" s="6">
        <v>0</v>
      </c>
      <c r="E39" s="428"/>
      <c r="F39" s="428"/>
      <c r="G39" s="428"/>
      <c r="H39" s="428"/>
      <c r="I39" s="6">
        <v>0</v>
      </c>
    </row>
    <row r="40" spans="1:15">
      <c r="A40" s="312">
        <v>24</v>
      </c>
      <c r="B40" s="1" t="s">
        <v>96</v>
      </c>
      <c r="C40" s="6">
        <v>0</v>
      </c>
      <c r="D40" s="6">
        <v>0</v>
      </c>
      <c r="E40" s="428"/>
      <c r="F40" s="428"/>
      <c r="G40" s="428"/>
      <c r="H40" s="428"/>
      <c r="I40" s="6">
        <v>0</v>
      </c>
    </row>
    <row r="41" spans="1:15">
      <c r="A41" s="312">
        <v>25</v>
      </c>
      <c r="B41" s="1" t="s">
        <v>102</v>
      </c>
      <c r="C41" s="6">
        <v>0</v>
      </c>
      <c r="D41" s="6">
        <v>0</v>
      </c>
      <c r="E41" s="428"/>
      <c r="F41" s="428"/>
      <c r="G41" s="428"/>
      <c r="H41" s="428"/>
      <c r="I41" s="6">
        <v>0</v>
      </c>
    </row>
    <row r="42" spans="1:15">
      <c r="A42" s="312">
        <v>26</v>
      </c>
      <c r="B42" s="1" t="s">
        <v>95</v>
      </c>
      <c r="C42" s="6">
        <v>0</v>
      </c>
      <c r="D42" s="6">
        <v>0</v>
      </c>
      <c r="E42" s="428"/>
      <c r="F42" s="428"/>
      <c r="G42" s="428"/>
      <c r="H42" s="428"/>
      <c r="I42" s="6">
        <v>0</v>
      </c>
    </row>
    <row r="43" spans="1:15">
      <c r="A43" s="312">
        <v>27</v>
      </c>
      <c r="B43" s="1" t="s">
        <v>239</v>
      </c>
      <c r="C43" s="6">
        <v>0</v>
      </c>
      <c r="D43" s="6">
        <v>0</v>
      </c>
      <c r="E43" s="6">
        <v>0</v>
      </c>
      <c r="F43" s="6"/>
      <c r="G43" s="6">
        <v>0</v>
      </c>
      <c r="H43" s="6">
        <v>0</v>
      </c>
      <c r="I43" s="6">
        <v>0</v>
      </c>
    </row>
    <row r="44" spans="1:15" ht="13.5" thickBot="1">
      <c r="A44" s="312">
        <v>28</v>
      </c>
      <c r="B44" s="7" t="s">
        <v>364</v>
      </c>
      <c r="C44" s="584">
        <f t="shared" ref="C44:I44" si="1">SUM(C31:C43)/13</f>
        <v>0</v>
      </c>
      <c r="D44" s="8">
        <f t="shared" si="1"/>
        <v>0</v>
      </c>
      <c r="E44" s="8">
        <f>(E31+E43)/2</f>
        <v>0</v>
      </c>
      <c r="F44" s="584">
        <f>'4a-Projection ADIT'!J95</f>
        <v>1484235.536757991</v>
      </c>
      <c r="G44" s="584">
        <f>'4a-Projection ADIT'!J126</f>
        <v>0</v>
      </c>
      <c r="H44" s="584">
        <f>'4a-Projection ADIT'!J33</f>
        <v>-549347.26894977165</v>
      </c>
      <c r="I44" s="8">
        <f t="shared" si="1"/>
        <v>0</v>
      </c>
    </row>
    <row r="45" spans="1:15" ht="13.5" thickTop="1">
      <c r="A45" s="312"/>
      <c r="B45" s="1"/>
      <c r="I45" s="16"/>
    </row>
    <row r="46" spans="1:15">
      <c r="A46" s="312"/>
    </row>
    <row r="47" spans="1:15">
      <c r="F47" s="596" t="s">
        <v>233</v>
      </c>
    </row>
    <row r="48" spans="1:15">
      <c r="A48" s="436"/>
      <c r="B48" s="303"/>
      <c r="C48" s="437"/>
      <c r="D48" s="437"/>
      <c r="E48" s="437"/>
      <c r="F48" s="355" t="s">
        <v>362</v>
      </c>
      <c r="G48" s="437"/>
      <c r="L48" s="14"/>
      <c r="M48" s="14"/>
      <c r="N48" s="14"/>
      <c r="O48" s="14"/>
    </row>
    <row r="49" spans="1:16">
      <c r="A49" s="436"/>
      <c r="C49" s="437"/>
      <c r="D49" s="437"/>
      <c r="E49" s="437"/>
      <c r="F49" s="650" t="str">
        <f>'Attachment H'!$D$5</f>
        <v>NextEra Energy Transmission MidAtlantic, Inc.</v>
      </c>
      <c r="G49" s="438"/>
      <c r="H49" s="297"/>
      <c r="I49" s="297"/>
      <c r="K49" s="14"/>
      <c r="L49" s="14"/>
      <c r="M49" s="14"/>
      <c r="N49" s="14"/>
      <c r="O49" s="14"/>
    </row>
    <row r="50" spans="1:16" s="560" customFormat="1">
      <c r="A50" s="597"/>
      <c r="B50" s="385" t="s">
        <v>617</v>
      </c>
      <c r="C50" s="437"/>
      <c r="D50" s="437"/>
      <c r="E50" s="437"/>
      <c r="F50" s="595"/>
      <c r="G50" s="438"/>
      <c r="H50" s="297"/>
      <c r="I50" s="297"/>
      <c r="K50" s="14"/>
      <c r="L50" s="14"/>
      <c r="M50" s="14"/>
      <c r="N50" s="14"/>
      <c r="O50" s="14"/>
    </row>
    <row r="51" spans="1:16">
      <c r="A51" s="436"/>
      <c r="B51" s="303" t="s">
        <v>241</v>
      </c>
      <c r="C51" s="303" t="s">
        <v>242</v>
      </c>
      <c r="D51" s="303" t="s">
        <v>243</v>
      </c>
      <c r="E51" s="303" t="s">
        <v>244</v>
      </c>
      <c r="F51" s="385" t="s">
        <v>246</v>
      </c>
      <c r="G51" s="385" t="s">
        <v>245</v>
      </c>
      <c r="H51" s="385" t="s">
        <v>247</v>
      </c>
      <c r="I51" s="385" t="s">
        <v>248</v>
      </c>
      <c r="J51" s="305" t="s">
        <v>188</v>
      </c>
      <c r="K51" s="297"/>
      <c r="L51" s="14"/>
      <c r="M51" s="14"/>
      <c r="N51" s="14"/>
      <c r="O51" s="14"/>
      <c r="P51" s="14"/>
    </row>
    <row r="52" spans="1:16" ht="78">
      <c r="A52" s="436">
        <v>29</v>
      </c>
      <c r="B52" s="439" t="s">
        <v>505</v>
      </c>
      <c r="C52" s="295"/>
      <c r="D52" s="440" t="s">
        <v>17</v>
      </c>
      <c r="E52" s="440" t="s">
        <v>506</v>
      </c>
      <c r="F52" s="440" t="s">
        <v>507</v>
      </c>
      <c r="G52" s="440" t="s">
        <v>686</v>
      </c>
      <c r="H52" s="441" t="s">
        <v>508</v>
      </c>
      <c r="I52" s="441" t="s">
        <v>509</v>
      </c>
      <c r="J52" s="439"/>
      <c r="K52" s="439"/>
      <c r="L52" s="439"/>
      <c r="M52" s="442"/>
      <c r="N52" s="14"/>
      <c r="O52" s="14"/>
      <c r="P52" s="14"/>
    </row>
    <row r="53" spans="1:16">
      <c r="A53" s="436" t="s">
        <v>510</v>
      </c>
      <c r="B53" s="422"/>
      <c r="C53" s="443" t="s">
        <v>511</v>
      </c>
      <c r="D53" s="444">
        <v>0</v>
      </c>
      <c r="E53" s="444">
        <v>0</v>
      </c>
      <c r="F53" s="445"/>
      <c r="G53" s="445"/>
      <c r="H53" s="444"/>
      <c r="I53" s="446">
        <f>+H53*E53*D53</f>
        <v>0</v>
      </c>
      <c r="J53" s="422"/>
      <c r="K53" s="422"/>
      <c r="L53" s="422"/>
      <c r="M53" s="442"/>
      <c r="N53" s="14"/>
      <c r="O53" s="14"/>
      <c r="P53" s="14"/>
    </row>
    <row r="54" spans="1:16">
      <c r="A54" s="436" t="s">
        <v>512</v>
      </c>
      <c r="B54" s="422"/>
      <c r="C54" s="443" t="s">
        <v>513</v>
      </c>
      <c r="D54" s="447">
        <v>0</v>
      </c>
      <c r="E54" s="444">
        <v>0</v>
      </c>
      <c r="F54" s="445"/>
      <c r="G54" s="445"/>
      <c r="H54" s="444"/>
      <c r="I54" s="446">
        <f>+H54*E54*D54</f>
        <v>0</v>
      </c>
      <c r="J54" s="422"/>
      <c r="K54" s="422"/>
      <c r="L54" s="422"/>
      <c r="M54" s="442"/>
      <c r="N54" s="14"/>
      <c r="O54" s="14"/>
      <c r="P54" s="14"/>
    </row>
    <row r="55" spans="1:16">
      <c r="A55" s="436" t="s">
        <v>514</v>
      </c>
      <c r="B55" s="422"/>
      <c r="C55" s="443" t="s">
        <v>515</v>
      </c>
      <c r="D55" s="447"/>
      <c r="E55" s="444"/>
      <c r="F55" s="445"/>
      <c r="G55" s="445"/>
      <c r="H55" s="444"/>
      <c r="I55" s="446"/>
      <c r="J55" s="422"/>
      <c r="K55" s="422"/>
      <c r="L55" s="422"/>
      <c r="M55" s="442"/>
      <c r="N55" s="14"/>
      <c r="O55" s="14"/>
      <c r="P55" s="14"/>
    </row>
    <row r="56" spans="1:16">
      <c r="A56" s="436" t="s">
        <v>516</v>
      </c>
      <c r="B56" s="422"/>
      <c r="C56" s="443" t="s">
        <v>517</v>
      </c>
      <c r="D56" s="447"/>
      <c r="E56" s="444"/>
      <c r="F56" s="445"/>
      <c r="G56" s="445"/>
      <c r="H56" s="444"/>
      <c r="I56" s="446"/>
      <c r="J56" s="422"/>
      <c r="K56" s="422"/>
      <c r="L56" s="422"/>
      <c r="M56" s="442"/>
      <c r="N56" s="14"/>
      <c r="O56" s="14"/>
      <c r="P56" s="14"/>
    </row>
    <row r="57" spans="1:16">
      <c r="A57" s="436" t="s">
        <v>518</v>
      </c>
      <c r="B57" s="422"/>
      <c r="C57" s="443" t="s">
        <v>441</v>
      </c>
      <c r="D57" s="447"/>
      <c r="E57" s="444"/>
      <c r="F57" s="445"/>
      <c r="G57" s="445"/>
      <c r="H57" s="444"/>
      <c r="I57" s="446"/>
      <c r="J57" s="422"/>
      <c r="K57" s="422"/>
      <c r="L57" s="422"/>
      <c r="M57" s="442"/>
      <c r="N57" s="14"/>
      <c r="O57" s="14"/>
      <c r="P57" s="14"/>
    </row>
    <row r="58" spans="1:16">
      <c r="A58" s="436" t="s">
        <v>519</v>
      </c>
      <c r="B58" s="422"/>
      <c r="C58" s="448" t="s">
        <v>441</v>
      </c>
      <c r="D58" s="449">
        <v>0</v>
      </c>
      <c r="E58" s="450">
        <v>0</v>
      </c>
      <c r="F58" s="451"/>
      <c r="G58" s="451"/>
      <c r="H58" s="450"/>
      <c r="I58" s="452">
        <f>+H58*E58*D58</f>
        <v>0</v>
      </c>
      <c r="J58" s="422"/>
      <c r="K58" s="422"/>
      <c r="L58" s="422"/>
      <c r="M58" s="442"/>
      <c r="N58" s="14"/>
      <c r="O58" s="14"/>
      <c r="P58" s="14"/>
    </row>
    <row r="59" spans="1:16">
      <c r="A59" s="436">
        <v>31</v>
      </c>
      <c r="B59" s="422"/>
      <c r="C59" s="439" t="s">
        <v>19</v>
      </c>
      <c r="D59" s="453">
        <f>SUM(D53:D58)</f>
        <v>0</v>
      </c>
      <c r="E59" s="119"/>
      <c r="F59" s="14"/>
      <c r="G59" s="14"/>
      <c r="H59" s="119"/>
      <c r="I59" s="446">
        <f>SUM(I53:I58)</f>
        <v>0</v>
      </c>
      <c r="J59" s="422"/>
      <c r="K59" s="422"/>
      <c r="L59" s="422"/>
      <c r="M59" s="442"/>
      <c r="N59" s="14"/>
      <c r="O59" s="14"/>
      <c r="P59" s="14"/>
    </row>
    <row r="60" spans="1:16">
      <c r="A60" s="314"/>
      <c r="B60" s="315"/>
      <c r="C60" s="316"/>
      <c r="D60" s="316"/>
      <c r="E60" s="316"/>
      <c r="F60" s="316"/>
      <c r="G60" s="316"/>
      <c r="I60" s="454"/>
      <c r="J60" s="454"/>
      <c r="K60" s="454"/>
    </row>
    <row r="61" spans="1:16">
      <c r="A61" s="314"/>
      <c r="B61" s="315"/>
      <c r="C61" s="316"/>
      <c r="D61" s="316"/>
      <c r="E61" s="316"/>
      <c r="F61" s="316"/>
      <c r="G61" s="316"/>
      <c r="L61" s="14"/>
      <c r="M61" s="14"/>
      <c r="N61" s="14"/>
      <c r="O61" s="14"/>
      <c r="P61" s="14"/>
    </row>
    <row r="62" spans="1:16">
      <c r="A62" s="314"/>
      <c r="B62" s="315"/>
      <c r="C62" s="316"/>
      <c r="D62" s="316"/>
      <c r="E62" s="316"/>
      <c r="F62" s="316"/>
      <c r="G62" s="316"/>
      <c r="L62" s="14"/>
      <c r="M62" s="14"/>
      <c r="N62" s="14"/>
      <c r="O62" s="14"/>
      <c r="P62" s="14"/>
    </row>
    <row r="63" spans="1:16">
      <c r="A63" s="436" t="s">
        <v>224</v>
      </c>
    </row>
    <row r="64" spans="1:16" ht="12.75" customHeight="1">
      <c r="A64" s="511" t="s">
        <v>73</v>
      </c>
      <c r="B64" s="779" t="s">
        <v>520</v>
      </c>
      <c r="C64" s="779"/>
      <c r="D64" s="779"/>
      <c r="E64" s="779"/>
      <c r="F64" s="779"/>
      <c r="G64" s="779"/>
      <c r="H64" s="779"/>
      <c r="I64" s="779"/>
      <c r="J64" s="779"/>
      <c r="K64" s="779"/>
    </row>
    <row r="65" spans="1:12" ht="12.75" customHeight="1">
      <c r="A65" s="511" t="s">
        <v>74</v>
      </c>
      <c r="B65" s="779" t="s">
        <v>618</v>
      </c>
      <c r="C65" s="779"/>
      <c r="D65" s="779"/>
      <c r="E65" s="779"/>
      <c r="F65" s="779"/>
      <c r="G65" s="779"/>
      <c r="H65" s="779"/>
      <c r="I65" s="779"/>
      <c r="J65" s="779"/>
      <c r="K65" s="779"/>
      <c r="L65" s="305"/>
    </row>
    <row r="66" spans="1:12" ht="12.75" customHeight="1">
      <c r="A66" s="456" t="s">
        <v>75</v>
      </c>
      <c r="B66" s="667" t="s">
        <v>837</v>
      </c>
      <c r="C66" s="535"/>
      <c r="D66" s="535"/>
      <c r="E66" s="535"/>
      <c r="F66" s="535"/>
      <c r="G66" s="535"/>
      <c r="H66" s="535"/>
      <c r="I66" s="535"/>
      <c r="J66" s="535"/>
      <c r="K66" s="535"/>
    </row>
    <row r="67" spans="1:12">
      <c r="A67" s="456"/>
      <c r="B67" s="536" t="s">
        <v>822</v>
      </c>
      <c r="C67" s="508"/>
      <c r="D67" s="508"/>
      <c r="E67" s="508"/>
      <c r="F67" s="508"/>
      <c r="G67" s="508"/>
      <c r="H67" s="508"/>
      <c r="I67" s="508"/>
      <c r="J67" s="508"/>
      <c r="K67" s="508"/>
    </row>
    <row r="68" spans="1:12" s="560" customFormat="1">
      <c r="A68" s="456"/>
      <c r="B68" s="536" t="s">
        <v>823</v>
      </c>
      <c r="C68" s="653"/>
      <c r="D68" s="653"/>
      <c r="E68" s="653"/>
      <c r="F68" s="653"/>
      <c r="G68" s="653"/>
      <c r="H68" s="653"/>
      <c r="I68" s="653"/>
      <c r="J68" s="653"/>
      <c r="K68" s="653"/>
    </row>
    <row r="69" spans="1:12" ht="12.75" customHeight="1">
      <c r="A69" s="511" t="s">
        <v>76</v>
      </c>
      <c r="B69" s="297" t="s">
        <v>799</v>
      </c>
      <c r="C69" s="297"/>
      <c r="D69" s="297"/>
      <c r="E69" s="297"/>
      <c r="F69" s="297"/>
      <c r="G69" s="297"/>
      <c r="H69" s="297"/>
      <c r="I69" s="297"/>
      <c r="J69" s="297"/>
      <c r="K69" s="297"/>
    </row>
    <row r="70" spans="1:12" ht="24" customHeight="1">
      <c r="A70" s="455" t="s">
        <v>77</v>
      </c>
      <c r="B70" s="776" t="s">
        <v>829</v>
      </c>
      <c r="C70" s="776"/>
      <c r="D70" s="776"/>
      <c r="E70" s="776"/>
      <c r="F70" s="776"/>
      <c r="G70" s="776"/>
      <c r="H70" s="776"/>
      <c r="I70" s="776"/>
      <c r="J70" s="776"/>
      <c r="K70" s="652"/>
    </row>
    <row r="71" spans="1:12" ht="12.75" customHeight="1">
      <c r="A71" s="654" t="s">
        <v>78</v>
      </c>
      <c r="B71" s="780" t="s">
        <v>521</v>
      </c>
      <c r="C71" s="780"/>
      <c r="D71" s="780"/>
      <c r="E71" s="780"/>
      <c r="F71" s="780"/>
      <c r="G71" s="780"/>
      <c r="H71" s="780"/>
      <c r="I71" s="780"/>
      <c r="J71" s="780"/>
      <c r="K71" s="780"/>
    </row>
    <row r="72" spans="1:12" ht="43.5" customHeight="1">
      <c r="A72" s="488" t="s">
        <v>79</v>
      </c>
      <c r="B72" s="776" t="s">
        <v>619</v>
      </c>
      <c r="C72" s="776"/>
      <c r="D72" s="776"/>
      <c r="E72" s="776"/>
      <c r="F72" s="776"/>
      <c r="G72" s="776"/>
      <c r="H72" s="776"/>
      <c r="I72" s="776"/>
      <c r="J72" s="776"/>
      <c r="K72" s="652"/>
    </row>
    <row r="73" spans="1:12">
      <c r="A73" s="654" t="s">
        <v>81</v>
      </c>
      <c r="B73" s="537" t="s">
        <v>684</v>
      </c>
      <c r="C73" s="560"/>
      <c r="D73" s="560"/>
      <c r="E73" s="560"/>
      <c r="F73" s="560"/>
      <c r="G73" s="560"/>
      <c r="H73" s="560"/>
      <c r="I73" s="560"/>
      <c r="J73" s="560"/>
      <c r="K73" s="560"/>
    </row>
    <row r="76" spans="1:12">
      <c r="B76" s="557"/>
    </row>
    <row r="77" spans="1:12">
      <c r="B77" s="552"/>
    </row>
    <row r="78" spans="1:12">
      <c r="B78" s="553"/>
    </row>
  </sheetData>
  <customSheetViews>
    <customSheetView guid="{F04A2B9A-C6FE-4FEB-AD1E-2CF9AC309BE4}" scale="85" showPageBreaks="1" printArea="1">
      <selection activeCell="E6" sqref="E6"/>
      <pageMargins left="0.7" right="0.7" top="0.75" bottom="0.75" header="0.3" footer="0.3"/>
      <pageSetup scale="55" orientation="landscape" r:id="rId1"/>
    </customSheetView>
  </customSheetViews>
  <mergeCells count="9">
    <mergeCell ref="B72:J72"/>
    <mergeCell ref="C26:I26"/>
    <mergeCell ref="I6:J6"/>
    <mergeCell ref="G6:H6"/>
    <mergeCell ref="C6:D6"/>
    <mergeCell ref="B64:K64"/>
    <mergeCell ref="B65:K65"/>
    <mergeCell ref="B71:K71"/>
    <mergeCell ref="B70:J70"/>
  </mergeCells>
  <phoneticPr fontId="0" type="noConversion"/>
  <pageMargins left="0.25" right="0.25" top="0.75" bottom="0.75" header="0.3" footer="0.3"/>
  <pageSetup scale="58" fitToHeight="0" orientation="landscape" r:id="rId2"/>
  <rowBreaks count="1" manualBreakCount="1">
    <brk id="46" max="9" man="1"/>
  </rowBreaks>
  <customProperties>
    <customPr name="_pios_id" r:id="rId3"/>
    <customPr name="CofWorksheetType" r:id="rId4"/>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92D050"/>
    <pageSetUpPr fitToPage="1"/>
  </sheetPr>
  <dimension ref="A1:P129"/>
  <sheetViews>
    <sheetView zoomScale="80" zoomScaleNormal="80" workbookViewId="0">
      <selection activeCell="K4" sqref="K4"/>
    </sheetView>
  </sheetViews>
  <sheetFormatPr defaultColWidth="8.765625" defaultRowHeight="15.5"/>
  <cols>
    <col min="1" max="1" width="5.23046875" style="678" customWidth="1"/>
    <col min="2" max="2" width="10.765625" style="678" customWidth="1"/>
    <col min="3" max="3" width="9.53515625" style="678" customWidth="1"/>
    <col min="4" max="4" width="10.07421875" style="678" customWidth="1"/>
    <col min="5" max="5" width="12.4609375" style="678" customWidth="1"/>
    <col min="6" max="6" width="10.07421875" style="678" customWidth="1"/>
    <col min="7" max="7" width="2.07421875" style="678" customWidth="1"/>
    <col min="8" max="8" width="15.07421875" style="678" customWidth="1"/>
    <col min="9" max="9" width="14.23046875" style="678" customWidth="1"/>
    <col min="10" max="10" width="16.4609375" style="678" customWidth="1"/>
    <col min="11" max="11" width="13.4609375" style="678" customWidth="1"/>
    <col min="12" max="16384" width="8.765625" style="678"/>
  </cols>
  <sheetData>
    <row r="1" spans="1:11" s="677" customFormat="1" ht="15">
      <c r="B1" s="787" t="str">
        <f>'Attachment H'!$D$5</f>
        <v>NextEra Energy Transmission MidAtlantic, Inc.</v>
      </c>
      <c r="C1" s="787"/>
      <c r="D1" s="787"/>
      <c r="E1" s="787"/>
      <c r="F1" s="787"/>
      <c r="G1" s="787"/>
      <c r="H1" s="787"/>
      <c r="I1" s="787"/>
      <c r="J1" s="787"/>
      <c r="K1" s="787"/>
    </row>
    <row r="2" spans="1:11" s="677" customFormat="1" ht="15">
      <c r="B2" s="788" t="s">
        <v>807</v>
      </c>
      <c r="C2" s="788"/>
      <c r="D2" s="788"/>
      <c r="E2" s="788"/>
      <c r="F2" s="788"/>
      <c r="G2" s="788"/>
      <c r="H2" s="788"/>
      <c r="I2" s="788"/>
      <c r="J2" s="788"/>
      <c r="K2" s="788"/>
    </row>
    <row r="3" spans="1:11" s="677" customFormat="1" ht="15">
      <c r="B3" s="789" t="s">
        <v>882</v>
      </c>
      <c r="C3" s="789"/>
      <c r="D3" s="789"/>
      <c r="E3" s="789"/>
      <c r="F3" s="789"/>
      <c r="G3" s="789"/>
      <c r="H3" s="789"/>
      <c r="I3" s="789"/>
      <c r="J3" s="789"/>
      <c r="K3" s="789"/>
    </row>
    <row r="4" spans="1:11">
      <c r="J4" s="679" t="s">
        <v>687</v>
      </c>
      <c r="K4" s="680" t="s">
        <v>854</v>
      </c>
    </row>
    <row r="5" spans="1:11">
      <c r="A5" s="678">
        <v>1</v>
      </c>
      <c r="B5" s="681" t="s">
        <v>688</v>
      </c>
      <c r="H5" s="682"/>
      <c r="I5" s="682"/>
      <c r="J5" s="682"/>
      <c r="K5" s="682"/>
    </row>
    <row r="6" spans="1:11">
      <c r="A6" s="678">
        <f>+A5+1</f>
        <v>2</v>
      </c>
      <c r="B6" s="781" t="s">
        <v>689</v>
      </c>
      <c r="C6" s="782"/>
      <c r="D6" s="782"/>
      <c r="E6" s="782"/>
      <c r="F6" s="783"/>
      <c r="G6" s="683"/>
      <c r="H6" s="784" t="s">
        <v>690</v>
      </c>
      <c r="I6" s="785"/>
      <c r="J6" s="786"/>
      <c r="K6" s="682"/>
    </row>
    <row r="7" spans="1:11">
      <c r="B7" s="684" t="s">
        <v>73</v>
      </c>
      <c r="C7" s="684" t="s">
        <v>74</v>
      </c>
      <c r="D7" s="684" t="s">
        <v>75</v>
      </c>
      <c r="E7" s="684" t="s">
        <v>76</v>
      </c>
      <c r="F7" s="684" t="s">
        <v>77</v>
      </c>
      <c r="G7" s="683"/>
      <c r="H7" s="684" t="s">
        <v>78</v>
      </c>
      <c r="I7" s="684" t="s">
        <v>79</v>
      </c>
      <c r="J7" s="684" t="s">
        <v>81</v>
      </c>
      <c r="K7" s="685"/>
    </row>
    <row r="8" spans="1:11" ht="62">
      <c r="A8" s="678">
        <f>+A6+1</f>
        <v>3</v>
      </c>
      <c r="B8" s="686" t="s">
        <v>201</v>
      </c>
      <c r="C8" s="686" t="s">
        <v>691</v>
      </c>
      <c r="D8" s="686" t="s">
        <v>692</v>
      </c>
      <c r="E8" s="686" t="s">
        <v>693</v>
      </c>
      <c r="F8" s="686" t="s">
        <v>694</v>
      </c>
      <c r="G8" s="687"/>
      <c r="H8" s="686" t="s">
        <v>695</v>
      </c>
      <c r="I8" s="686" t="s">
        <v>696</v>
      </c>
      <c r="J8" s="686" t="s">
        <v>697</v>
      </c>
      <c r="K8" s="687"/>
    </row>
    <row r="9" spans="1:11">
      <c r="A9" s="678">
        <f t="shared" ref="A9:A23" si="0">+A8+1</f>
        <v>4</v>
      </c>
      <c r="C9" s="687"/>
      <c r="D9" s="687"/>
      <c r="E9" s="687"/>
      <c r="F9" s="687"/>
      <c r="G9" s="687"/>
      <c r="H9" s="687"/>
      <c r="I9" s="687"/>
      <c r="J9" s="687"/>
      <c r="K9" s="687"/>
    </row>
    <row r="10" spans="1:11">
      <c r="A10" s="678">
        <f t="shared" si="0"/>
        <v>5</v>
      </c>
      <c r="B10" s="688" t="s">
        <v>698</v>
      </c>
      <c r="C10" s="689"/>
      <c r="D10" s="690"/>
      <c r="E10" s="690"/>
      <c r="F10" s="690"/>
      <c r="G10" s="690"/>
      <c r="H10" s="691"/>
      <c r="I10" s="691"/>
      <c r="J10" s="692">
        <f>-401640</f>
        <v>-401640</v>
      </c>
      <c r="K10" s="693"/>
    </row>
    <row r="11" spans="1:11">
      <c r="A11" s="678">
        <f t="shared" si="0"/>
        <v>6</v>
      </c>
      <c r="B11" s="689" t="s">
        <v>101</v>
      </c>
      <c r="C11" s="691">
        <v>31</v>
      </c>
      <c r="D11" s="694">
        <f>C11</f>
        <v>31</v>
      </c>
      <c r="E11" s="695">
        <f>D23-D11+1</f>
        <v>335</v>
      </c>
      <c r="F11" s="696">
        <f>IF(E11=0,0,E11/$D$23)</f>
        <v>0.9178082191780822</v>
      </c>
      <c r="G11" s="690"/>
      <c r="H11" s="692">
        <v>-25234.333333333332</v>
      </c>
      <c r="I11" s="691">
        <f>+H11*F11</f>
        <v>-23160.278538812785</v>
      </c>
      <c r="J11" s="691">
        <f>+I11+J10</f>
        <v>-424800.27853881277</v>
      </c>
      <c r="K11" s="693"/>
    </row>
    <row r="12" spans="1:11">
      <c r="A12" s="678">
        <f t="shared" si="0"/>
        <v>7</v>
      </c>
      <c r="B12" s="689" t="s">
        <v>100</v>
      </c>
      <c r="C12" s="692">
        <v>28</v>
      </c>
      <c r="D12" s="694">
        <f t="shared" ref="D12:D22" si="1">C12</f>
        <v>28</v>
      </c>
      <c r="E12" s="695">
        <f>$D$23-SUM($D$11:D12)+1</f>
        <v>307</v>
      </c>
      <c r="F12" s="696">
        <f t="shared" ref="F12:F22" si="2">IF(E12=0,0,E12/$D$23)</f>
        <v>0.84109589041095889</v>
      </c>
      <c r="G12" s="690"/>
      <c r="H12" s="692">
        <f t="shared" ref="H12:H17" si="3">+H11</f>
        <v>-25234.333333333332</v>
      </c>
      <c r="I12" s="691">
        <f t="shared" ref="I12:I17" si="4">+H12*F12</f>
        <v>-21224.494063926941</v>
      </c>
      <c r="J12" s="691">
        <f t="shared" ref="J12:J22" si="5">+I12+J11</f>
        <v>-446024.77260273969</v>
      </c>
      <c r="K12" s="693"/>
    </row>
    <row r="13" spans="1:11">
      <c r="A13" s="678">
        <f t="shared" si="0"/>
        <v>8</v>
      </c>
      <c r="B13" s="689" t="s">
        <v>99</v>
      </c>
      <c r="C13" s="691">
        <v>31</v>
      </c>
      <c r="D13" s="694">
        <f t="shared" si="1"/>
        <v>31</v>
      </c>
      <c r="E13" s="695">
        <f>$D$23-SUM($D$11:D13)+1</f>
        <v>276</v>
      </c>
      <c r="F13" s="696">
        <f t="shared" si="2"/>
        <v>0.75616438356164384</v>
      </c>
      <c r="G13" s="690"/>
      <c r="H13" s="692">
        <f t="shared" si="3"/>
        <v>-25234.333333333332</v>
      </c>
      <c r="I13" s="691">
        <f t="shared" si="4"/>
        <v>-19081.30410958904</v>
      </c>
      <c r="J13" s="691">
        <f t="shared" si="5"/>
        <v>-465106.07671232871</v>
      </c>
      <c r="K13" s="693"/>
    </row>
    <row r="14" spans="1:11">
      <c r="A14" s="678">
        <f t="shared" si="0"/>
        <v>9</v>
      </c>
      <c r="B14" s="689" t="s">
        <v>91</v>
      </c>
      <c r="C14" s="691">
        <v>30</v>
      </c>
      <c r="D14" s="694">
        <f t="shared" si="1"/>
        <v>30</v>
      </c>
      <c r="E14" s="695">
        <f>$D$23-SUM($D$11:D14)+1</f>
        <v>246</v>
      </c>
      <c r="F14" s="696">
        <f t="shared" si="2"/>
        <v>0.67397260273972603</v>
      </c>
      <c r="G14" s="690"/>
      <c r="H14" s="692">
        <f t="shared" si="3"/>
        <v>-25234.333333333332</v>
      </c>
      <c r="I14" s="691">
        <f t="shared" si="4"/>
        <v>-17007.249315068493</v>
      </c>
      <c r="J14" s="691">
        <f t="shared" si="5"/>
        <v>-482113.32602739718</v>
      </c>
      <c r="K14" s="693"/>
    </row>
    <row r="15" spans="1:11">
      <c r="A15" s="678">
        <f t="shared" si="0"/>
        <v>10</v>
      </c>
      <c r="B15" s="689" t="s">
        <v>90</v>
      </c>
      <c r="C15" s="691">
        <v>31</v>
      </c>
      <c r="D15" s="694">
        <f t="shared" si="1"/>
        <v>31</v>
      </c>
      <c r="E15" s="695">
        <f>$D$23-SUM($D$11:D15)+1</f>
        <v>215</v>
      </c>
      <c r="F15" s="696">
        <f t="shared" si="2"/>
        <v>0.58904109589041098</v>
      </c>
      <c r="G15" s="690"/>
      <c r="H15" s="692">
        <f t="shared" si="3"/>
        <v>-25234.333333333332</v>
      </c>
      <c r="I15" s="691">
        <f t="shared" si="4"/>
        <v>-14864.059360730593</v>
      </c>
      <c r="J15" s="691">
        <f t="shared" si="5"/>
        <v>-496977.38538812776</v>
      </c>
      <c r="K15" s="693"/>
    </row>
    <row r="16" spans="1:11">
      <c r="A16" s="678">
        <f t="shared" si="0"/>
        <v>11</v>
      </c>
      <c r="B16" s="689" t="s">
        <v>111</v>
      </c>
      <c r="C16" s="691">
        <v>30</v>
      </c>
      <c r="D16" s="694">
        <f t="shared" si="1"/>
        <v>30</v>
      </c>
      <c r="E16" s="695">
        <f>$D$23-SUM($D$11:D16)+1</f>
        <v>185</v>
      </c>
      <c r="F16" s="696">
        <f t="shared" si="2"/>
        <v>0.50684931506849318</v>
      </c>
      <c r="G16" s="690"/>
      <c r="H16" s="692">
        <f t="shared" si="3"/>
        <v>-25234.333333333332</v>
      </c>
      <c r="I16" s="691">
        <f t="shared" si="4"/>
        <v>-12790.004566210046</v>
      </c>
      <c r="J16" s="691">
        <f t="shared" si="5"/>
        <v>-509767.38995433779</v>
      </c>
      <c r="K16" s="693"/>
    </row>
    <row r="17" spans="1:11">
      <c r="A17" s="678">
        <f t="shared" si="0"/>
        <v>12</v>
      </c>
      <c r="B17" s="689" t="s">
        <v>98</v>
      </c>
      <c r="C17" s="691">
        <v>31</v>
      </c>
      <c r="D17" s="694">
        <f t="shared" si="1"/>
        <v>31</v>
      </c>
      <c r="E17" s="695">
        <f>$D$23-SUM($D$11:D17)+1</f>
        <v>154</v>
      </c>
      <c r="F17" s="696">
        <f t="shared" si="2"/>
        <v>0.42191780821917807</v>
      </c>
      <c r="G17" s="690"/>
      <c r="H17" s="692">
        <f t="shared" si="3"/>
        <v>-25234.333333333332</v>
      </c>
      <c r="I17" s="691">
        <f t="shared" si="4"/>
        <v>-10646.814611872145</v>
      </c>
      <c r="J17" s="691">
        <f t="shared" si="5"/>
        <v>-520414.20456620993</v>
      </c>
      <c r="K17" s="693"/>
    </row>
    <row r="18" spans="1:11">
      <c r="A18" s="678">
        <f t="shared" si="0"/>
        <v>13</v>
      </c>
      <c r="B18" s="689" t="s">
        <v>97</v>
      </c>
      <c r="C18" s="691">
        <v>31</v>
      </c>
      <c r="D18" s="694">
        <f t="shared" si="1"/>
        <v>31</v>
      </c>
      <c r="E18" s="695">
        <f>$D$23-SUM($D$11:D18)+1</f>
        <v>123</v>
      </c>
      <c r="F18" s="696">
        <f t="shared" si="2"/>
        <v>0.33698630136986302</v>
      </c>
      <c r="G18" s="690"/>
      <c r="H18" s="692"/>
      <c r="I18" s="691"/>
      <c r="J18" s="691">
        <f t="shared" si="5"/>
        <v>-520414.20456620993</v>
      </c>
      <c r="K18" s="693"/>
    </row>
    <row r="19" spans="1:11">
      <c r="A19" s="678">
        <f t="shared" si="0"/>
        <v>14</v>
      </c>
      <c r="B19" s="689" t="s">
        <v>96</v>
      </c>
      <c r="C19" s="691">
        <v>30</v>
      </c>
      <c r="D19" s="694">
        <f t="shared" si="1"/>
        <v>30</v>
      </c>
      <c r="E19" s="695">
        <f>$D$23-SUM($D$11:D19)+1</f>
        <v>93</v>
      </c>
      <c r="F19" s="696">
        <f t="shared" si="2"/>
        <v>0.25479452054794521</v>
      </c>
      <c r="G19" s="690"/>
      <c r="H19" s="692"/>
      <c r="I19" s="691"/>
      <c r="J19" s="691">
        <f t="shared" si="5"/>
        <v>-520414.20456620993</v>
      </c>
      <c r="K19" s="693"/>
    </row>
    <row r="20" spans="1:11">
      <c r="A20" s="678">
        <f t="shared" si="0"/>
        <v>15</v>
      </c>
      <c r="B20" s="689" t="s">
        <v>102</v>
      </c>
      <c r="C20" s="691">
        <v>31</v>
      </c>
      <c r="D20" s="694">
        <f t="shared" si="1"/>
        <v>31</v>
      </c>
      <c r="E20" s="695">
        <f>$D$23-SUM($D$11:D20)+1</f>
        <v>62</v>
      </c>
      <c r="F20" s="696">
        <f t="shared" si="2"/>
        <v>0.16986301369863013</v>
      </c>
      <c r="G20" s="690"/>
      <c r="H20" s="692"/>
      <c r="I20" s="691"/>
      <c r="J20" s="691">
        <f t="shared" si="5"/>
        <v>-520414.20456620993</v>
      </c>
      <c r="K20" s="693"/>
    </row>
    <row r="21" spans="1:11">
      <c r="A21" s="678">
        <f t="shared" si="0"/>
        <v>16</v>
      </c>
      <c r="B21" s="689" t="s">
        <v>95</v>
      </c>
      <c r="C21" s="691">
        <v>30</v>
      </c>
      <c r="D21" s="694">
        <f t="shared" si="1"/>
        <v>30</v>
      </c>
      <c r="E21" s="695">
        <f>$D$23-SUM($D$11:D21)+1</f>
        <v>32</v>
      </c>
      <c r="F21" s="696">
        <f t="shared" si="2"/>
        <v>8.7671232876712329E-2</v>
      </c>
      <c r="G21" s="690"/>
      <c r="H21" s="692"/>
      <c r="I21" s="691"/>
      <c r="J21" s="691">
        <f t="shared" si="5"/>
        <v>-520414.20456620993</v>
      </c>
      <c r="K21" s="693"/>
    </row>
    <row r="22" spans="1:11">
      <c r="A22" s="678">
        <f t="shared" si="0"/>
        <v>17</v>
      </c>
      <c r="B22" s="689" t="s">
        <v>94</v>
      </c>
      <c r="C22" s="691">
        <v>31</v>
      </c>
      <c r="D22" s="694">
        <f t="shared" si="1"/>
        <v>31</v>
      </c>
      <c r="E22" s="695">
        <f>$D$23-SUM($D$11:D22)+1</f>
        <v>1</v>
      </c>
      <c r="F22" s="696">
        <f t="shared" si="2"/>
        <v>2.7397260273972603E-3</v>
      </c>
      <c r="G22" s="690"/>
      <c r="H22" s="692"/>
      <c r="I22" s="691"/>
      <c r="J22" s="691">
        <f t="shared" si="5"/>
        <v>-520414.20456620993</v>
      </c>
      <c r="K22" s="693"/>
    </row>
    <row r="23" spans="1:11">
      <c r="A23" s="678">
        <f t="shared" si="0"/>
        <v>18</v>
      </c>
      <c r="B23" s="697"/>
      <c r="C23" s="697" t="s">
        <v>19</v>
      </c>
      <c r="D23" s="698">
        <f>SUM(D11:D22)</f>
        <v>365</v>
      </c>
      <c r="E23" s="697"/>
      <c r="F23" s="699"/>
      <c r="G23" s="690"/>
      <c r="H23" s="700">
        <f>SUM(H11:H22)</f>
        <v>-176640.33333333334</v>
      </c>
      <c r="I23" s="700">
        <f>SUM(I11:I22)</f>
        <v>-118774.20456621004</v>
      </c>
      <c r="J23" s="699"/>
      <c r="K23" s="701"/>
    </row>
    <row r="24" spans="1:11">
      <c r="B24" s="702"/>
      <c r="C24" s="702"/>
      <c r="D24" s="702"/>
      <c r="E24" s="702"/>
      <c r="F24" s="701"/>
      <c r="G24" s="701"/>
      <c r="H24" s="703"/>
      <c r="I24" s="704"/>
      <c r="J24" s="701"/>
      <c r="K24" s="701"/>
    </row>
    <row r="25" spans="1:11">
      <c r="A25" s="678">
        <f>+A23+1</f>
        <v>19</v>
      </c>
      <c r="B25" s="678" t="s">
        <v>699</v>
      </c>
      <c r="F25" s="705" t="s">
        <v>700</v>
      </c>
      <c r="G25" s="701"/>
      <c r="I25" s="701"/>
      <c r="J25" s="692">
        <f>-401640</f>
        <v>-401640</v>
      </c>
    </row>
    <row r="26" spans="1:11">
      <c r="A26" s="678">
        <f>+A25+1</f>
        <v>20</v>
      </c>
      <c r="B26" s="678" t="s">
        <v>701</v>
      </c>
      <c r="F26" s="678" t="str">
        <f>"(Line "&amp;A25&amp;" less line "&amp;A27&amp;")"</f>
        <v>(Line 19 less line 21)</v>
      </c>
      <c r="G26" s="701"/>
      <c r="I26" s="701"/>
      <c r="J26" s="706">
        <f>+J25-J27</f>
        <v>0</v>
      </c>
    </row>
    <row r="27" spans="1:11">
      <c r="A27" s="678">
        <f t="shared" ref="A27:A33" si="6">+A26+1</f>
        <v>21</v>
      </c>
      <c r="B27" s="678" t="s">
        <v>702</v>
      </c>
      <c r="F27" s="678" t="str">
        <f>"(Line "&amp;A10&amp;", Col H)"</f>
        <v>(Line 5, Col H)</v>
      </c>
      <c r="G27" s="701"/>
      <c r="I27" s="701"/>
      <c r="J27" s="691">
        <f>+J10</f>
        <v>-401640</v>
      </c>
    </row>
    <row r="28" spans="1:11">
      <c r="A28" s="678">
        <f t="shared" si="6"/>
        <v>22</v>
      </c>
      <c r="B28" s="678" t="s">
        <v>703</v>
      </c>
      <c r="F28" s="705" t="s">
        <v>704</v>
      </c>
      <c r="G28" s="701"/>
      <c r="I28" s="701"/>
      <c r="J28" s="692">
        <f>J10+SUM(H11:H17)</f>
        <v>-578280.33333333337</v>
      </c>
    </row>
    <row r="29" spans="1:11">
      <c r="A29" s="678">
        <f t="shared" si="6"/>
        <v>23</v>
      </c>
      <c r="B29" s="678" t="str">
        <f>+B26</f>
        <v>Less non Prorated Items</v>
      </c>
      <c r="F29" s="678" t="str">
        <f>"(Line "&amp;A28&amp;" less line "&amp;A30&amp;")"</f>
        <v>(Line 22 less line 24)</v>
      </c>
      <c r="G29" s="701"/>
      <c r="I29" s="701"/>
      <c r="J29" s="706">
        <f>+J28-J30</f>
        <v>-57866.128767123446</v>
      </c>
    </row>
    <row r="30" spans="1:11">
      <c r="A30" s="678">
        <f t="shared" si="6"/>
        <v>24</v>
      </c>
      <c r="B30" s="678" t="s">
        <v>705</v>
      </c>
      <c r="F30" s="678" t="str">
        <f>"(Line "&amp;A22&amp;", Col H)"</f>
        <v>(Line 17, Col H)</v>
      </c>
      <c r="G30" s="701"/>
      <c r="I30" s="701"/>
      <c r="J30" s="691">
        <f>+J22</f>
        <v>-520414.20456620993</v>
      </c>
    </row>
    <row r="31" spans="1:11">
      <c r="A31" s="678">
        <f t="shared" si="6"/>
        <v>25</v>
      </c>
      <c r="B31" s="705" t="s">
        <v>706</v>
      </c>
      <c r="C31" s="705"/>
      <c r="D31" s="705"/>
      <c r="E31" s="705"/>
      <c r="F31" s="705" t="s">
        <v>844</v>
      </c>
      <c r="G31" s="728"/>
      <c r="H31" s="705"/>
      <c r="I31" s="729"/>
      <c r="J31" s="730">
        <f>J22+(J26+J29)/2</f>
        <v>-549347.26894977165</v>
      </c>
    </row>
    <row r="32" spans="1:11">
      <c r="A32" s="678">
        <f t="shared" si="6"/>
        <v>26</v>
      </c>
      <c r="B32" s="678" t="s">
        <v>707</v>
      </c>
      <c r="F32" s="678" t="s">
        <v>804</v>
      </c>
      <c r="G32" s="701"/>
      <c r="I32" s="687"/>
      <c r="J32" s="692">
        <v>0</v>
      </c>
    </row>
    <row r="33" spans="1:10">
      <c r="A33" s="678">
        <f t="shared" si="6"/>
        <v>27</v>
      </c>
      <c r="B33" s="678" t="s">
        <v>798</v>
      </c>
      <c r="F33" s="678" t="str">
        <f>"(Line "&amp;A31&amp;" less line "&amp;A32&amp;")"</f>
        <v>(Line 25 less line 26)</v>
      </c>
      <c r="J33" s="707">
        <f>+J31-J32</f>
        <v>-549347.26894977165</v>
      </c>
    </row>
    <row r="35" spans="1:10">
      <c r="A35" s="708"/>
      <c r="B35" s="709"/>
      <c r="C35" s="708"/>
      <c r="D35" s="708"/>
      <c r="E35" s="708"/>
      <c r="F35" s="708"/>
      <c r="G35" s="708"/>
      <c r="H35" s="708"/>
      <c r="I35" s="708"/>
      <c r="J35" s="708"/>
    </row>
    <row r="36" spans="1:10">
      <c r="A36" s="678">
        <f>+A33+1</f>
        <v>28</v>
      </c>
      <c r="B36" s="681" t="s">
        <v>714</v>
      </c>
      <c r="H36" s="682"/>
      <c r="I36" s="682"/>
      <c r="J36" s="682"/>
    </row>
    <row r="37" spans="1:10">
      <c r="A37" s="678">
        <f>+A36+1</f>
        <v>29</v>
      </c>
      <c r="B37" s="781" t="s">
        <v>689</v>
      </c>
      <c r="C37" s="782"/>
      <c r="D37" s="782"/>
      <c r="E37" s="782"/>
      <c r="F37" s="783"/>
      <c r="G37" s="683"/>
      <c r="H37" s="784" t="s">
        <v>690</v>
      </c>
      <c r="I37" s="785"/>
      <c r="J37" s="786"/>
    </row>
    <row r="38" spans="1:10">
      <c r="B38" s="684" t="s">
        <v>73</v>
      </c>
      <c r="C38" s="684" t="s">
        <v>74</v>
      </c>
      <c r="D38" s="684" t="s">
        <v>75</v>
      </c>
      <c r="E38" s="684" t="s">
        <v>76</v>
      </c>
      <c r="F38" s="684" t="s">
        <v>77</v>
      </c>
      <c r="G38" s="683"/>
      <c r="H38" s="684" t="s">
        <v>78</v>
      </c>
      <c r="I38" s="684" t="s">
        <v>79</v>
      </c>
      <c r="J38" s="684" t="s">
        <v>81</v>
      </c>
    </row>
    <row r="39" spans="1:10" ht="62">
      <c r="A39" s="678">
        <f>+A37+1</f>
        <v>30</v>
      </c>
      <c r="B39" s="686" t="s">
        <v>201</v>
      </c>
      <c r="C39" s="686" t="s">
        <v>691</v>
      </c>
      <c r="D39" s="686" t="s">
        <v>692</v>
      </c>
      <c r="E39" s="686" t="s">
        <v>693</v>
      </c>
      <c r="F39" s="686" t="s">
        <v>694</v>
      </c>
      <c r="G39" s="687"/>
      <c r="H39" s="686" t="s">
        <v>695</v>
      </c>
      <c r="I39" s="686" t="s">
        <v>696</v>
      </c>
      <c r="J39" s="686" t="s">
        <v>697</v>
      </c>
    </row>
    <row r="40" spans="1:10">
      <c r="A40" s="678">
        <f t="shared" ref="A40:A54" si="7">+A39+1</f>
        <v>31</v>
      </c>
      <c r="C40" s="687"/>
      <c r="D40" s="687"/>
      <c r="E40" s="687"/>
      <c r="F40" s="687"/>
      <c r="G40" s="687"/>
      <c r="H40" s="687"/>
      <c r="I40" s="687"/>
      <c r="J40" s="687"/>
    </row>
    <row r="41" spans="1:10">
      <c r="A41" s="678">
        <f t="shared" si="7"/>
        <v>32</v>
      </c>
      <c r="B41" s="688" t="s">
        <v>698</v>
      </c>
      <c r="C41" s="689"/>
      <c r="D41" s="690"/>
      <c r="E41" s="690"/>
      <c r="F41" s="690"/>
      <c r="G41" s="690"/>
      <c r="H41" s="691"/>
      <c r="I41" s="691"/>
      <c r="J41" s="692">
        <v>0</v>
      </c>
    </row>
    <row r="42" spans="1:10">
      <c r="A42" s="678">
        <f t="shared" si="7"/>
        <v>33</v>
      </c>
      <c r="B42" s="689" t="s">
        <v>101</v>
      </c>
      <c r="C42" s="691">
        <v>31</v>
      </c>
      <c r="D42" s="694">
        <f>C42</f>
        <v>31</v>
      </c>
      <c r="E42" s="695">
        <f>D54-D42+1</f>
        <v>335</v>
      </c>
      <c r="F42" s="696">
        <f>IF(E42=0,0,E42/$D$54)</f>
        <v>0.9178082191780822</v>
      </c>
      <c r="G42" s="690"/>
      <c r="H42" s="692">
        <v>0</v>
      </c>
      <c r="I42" s="691">
        <f>+H42*F42</f>
        <v>0</v>
      </c>
      <c r="J42" s="691">
        <f t="shared" ref="J42:J53" si="8">+I42+J41</f>
        <v>0</v>
      </c>
    </row>
    <row r="43" spans="1:10">
      <c r="A43" s="678">
        <f t="shared" si="7"/>
        <v>34</v>
      </c>
      <c r="B43" s="689" t="s">
        <v>100</v>
      </c>
      <c r="C43" s="692">
        <f>C12</f>
        <v>28</v>
      </c>
      <c r="D43" s="694">
        <f t="shared" ref="D43:D53" si="9">C43</f>
        <v>28</v>
      </c>
      <c r="E43" s="695">
        <f>$D$23-SUM($D$42:D43)+1</f>
        <v>307</v>
      </c>
      <c r="F43" s="696">
        <f t="shared" ref="F43:F53" si="10">IF(E43=0,0,E43/$D$54)</f>
        <v>0.84109589041095889</v>
      </c>
      <c r="G43" s="690"/>
      <c r="H43" s="692">
        <f t="shared" ref="H43:H53" si="11">+H42</f>
        <v>0</v>
      </c>
      <c r="I43" s="691">
        <f t="shared" ref="I43:I53" si="12">+H43*F43</f>
        <v>0</v>
      </c>
      <c r="J43" s="691">
        <f t="shared" si="8"/>
        <v>0</v>
      </c>
    </row>
    <row r="44" spans="1:10">
      <c r="A44" s="678">
        <f t="shared" si="7"/>
        <v>35</v>
      </c>
      <c r="B44" s="689" t="s">
        <v>99</v>
      </c>
      <c r="C44" s="691">
        <v>31</v>
      </c>
      <c r="D44" s="694">
        <f t="shared" si="9"/>
        <v>31</v>
      </c>
      <c r="E44" s="695">
        <f>$D$23-SUM($D$42:D44)+1</f>
        <v>276</v>
      </c>
      <c r="F44" s="696">
        <f t="shared" si="10"/>
        <v>0.75616438356164384</v>
      </c>
      <c r="G44" s="690"/>
      <c r="H44" s="692">
        <f t="shared" si="11"/>
        <v>0</v>
      </c>
      <c r="I44" s="691">
        <f t="shared" si="12"/>
        <v>0</v>
      </c>
      <c r="J44" s="691">
        <f t="shared" si="8"/>
        <v>0</v>
      </c>
    </row>
    <row r="45" spans="1:10">
      <c r="A45" s="678">
        <f t="shared" si="7"/>
        <v>36</v>
      </c>
      <c r="B45" s="689" t="s">
        <v>91</v>
      </c>
      <c r="C45" s="691">
        <v>30</v>
      </c>
      <c r="D45" s="694">
        <f t="shared" si="9"/>
        <v>30</v>
      </c>
      <c r="E45" s="695">
        <f>$D$23-SUM($D$42:D45)+1</f>
        <v>246</v>
      </c>
      <c r="F45" s="696">
        <f t="shared" si="10"/>
        <v>0.67397260273972603</v>
      </c>
      <c r="G45" s="690"/>
      <c r="H45" s="692">
        <f t="shared" si="11"/>
        <v>0</v>
      </c>
      <c r="I45" s="691">
        <f t="shared" si="12"/>
        <v>0</v>
      </c>
      <c r="J45" s="691">
        <f t="shared" si="8"/>
        <v>0</v>
      </c>
    </row>
    <row r="46" spans="1:10">
      <c r="A46" s="678">
        <f t="shared" si="7"/>
        <v>37</v>
      </c>
      <c r="B46" s="689" t="s">
        <v>90</v>
      </c>
      <c r="C46" s="691">
        <v>31</v>
      </c>
      <c r="D46" s="694">
        <f t="shared" si="9"/>
        <v>31</v>
      </c>
      <c r="E46" s="695">
        <f>$D$23-SUM($D$42:D46)+1</f>
        <v>215</v>
      </c>
      <c r="F46" s="696">
        <f t="shared" si="10"/>
        <v>0.58904109589041098</v>
      </c>
      <c r="G46" s="690"/>
      <c r="H46" s="692">
        <f t="shared" si="11"/>
        <v>0</v>
      </c>
      <c r="I46" s="691">
        <f t="shared" si="12"/>
        <v>0</v>
      </c>
      <c r="J46" s="691">
        <f t="shared" si="8"/>
        <v>0</v>
      </c>
    </row>
    <row r="47" spans="1:10">
      <c r="A47" s="678">
        <f t="shared" si="7"/>
        <v>38</v>
      </c>
      <c r="B47" s="689" t="s">
        <v>111</v>
      </c>
      <c r="C47" s="691">
        <v>30</v>
      </c>
      <c r="D47" s="694">
        <f t="shared" si="9"/>
        <v>30</v>
      </c>
      <c r="E47" s="695">
        <f>$D$23-SUM($D$42:D47)+1</f>
        <v>185</v>
      </c>
      <c r="F47" s="696">
        <f t="shared" si="10"/>
        <v>0.50684931506849318</v>
      </c>
      <c r="G47" s="690"/>
      <c r="H47" s="692">
        <f t="shared" si="11"/>
        <v>0</v>
      </c>
      <c r="I47" s="691">
        <f t="shared" si="12"/>
        <v>0</v>
      </c>
      <c r="J47" s="691">
        <f t="shared" si="8"/>
        <v>0</v>
      </c>
    </row>
    <row r="48" spans="1:10">
      <c r="A48" s="678">
        <f t="shared" si="7"/>
        <v>39</v>
      </c>
      <c r="B48" s="689" t="s">
        <v>98</v>
      </c>
      <c r="C48" s="691">
        <v>31</v>
      </c>
      <c r="D48" s="694">
        <f t="shared" si="9"/>
        <v>31</v>
      </c>
      <c r="E48" s="695">
        <f>$D$23-SUM($D$42:D48)+1</f>
        <v>154</v>
      </c>
      <c r="F48" s="696">
        <f t="shared" si="10"/>
        <v>0.42191780821917807</v>
      </c>
      <c r="G48" s="690"/>
      <c r="H48" s="692">
        <f t="shared" si="11"/>
        <v>0</v>
      </c>
      <c r="I48" s="691">
        <f t="shared" si="12"/>
        <v>0</v>
      </c>
      <c r="J48" s="691">
        <f t="shared" si="8"/>
        <v>0</v>
      </c>
    </row>
    <row r="49" spans="1:10">
      <c r="A49" s="678">
        <f t="shared" si="7"/>
        <v>40</v>
      </c>
      <c r="B49" s="689" t="s">
        <v>97</v>
      </c>
      <c r="C49" s="691">
        <v>31</v>
      </c>
      <c r="D49" s="694">
        <f t="shared" si="9"/>
        <v>31</v>
      </c>
      <c r="E49" s="695">
        <f>$D$23-SUM($D$42:D49)+1</f>
        <v>123</v>
      </c>
      <c r="F49" s="696">
        <f t="shared" si="10"/>
        <v>0.33698630136986302</v>
      </c>
      <c r="G49" s="690"/>
      <c r="H49" s="692">
        <f t="shared" si="11"/>
        <v>0</v>
      </c>
      <c r="I49" s="691">
        <f t="shared" si="12"/>
        <v>0</v>
      </c>
      <c r="J49" s="691">
        <f t="shared" si="8"/>
        <v>0</v>
      </c>
    </row>
    <row r="50" spans="1:10">
      <c r="A50" s="678">
        <f t="shared" si="7"/>
        <v>41</v>
      </c>
      <c r="B50" s="689" t="s">
        <v>96</v>
      </c>
      <c r="C50" s="691">
        <v>30</v>
      </c>
      <c r="D50" s="694">
        <f t="shared" si="9"/>
        <v>30</v>
      </c>
      <c r="E50" s="695">
        <f>$D$23-SUM($D$42:D50)+1</f>
        <v>93</v>
      </c>
      <c r="F50" s="696">
        <f t="shared" si="10"/>
        <v>0.25479452054794521</v>
      </c>
      <c r="G50" s="690"/>
      <c r="H50" s="692">
        <f t="shared" si="11"/>
        <v>0</v>
      </c>
      <c r="I50" s="691">
        <f t="shared" si="12"/>
        <v>0</v>
      </c>
      <c r="J50" s="691">
        <f t="shared" si="8"/>
        <v>0</v>
      </c>
    </row>
    <row r="51" spans="1:10">
      <c r="A51" s="678">
        <f t="shared" si="7"/>
        <v>42</v>
      </c>
      <c r="B51" s="689" t="s">
        <v>102</v>
      </c>
      <c r="C51" s="691">
        <v>31</v>
      </c>
      <c r="D51" s="694">
        <f t="shared" si="9"/>
        <v>31</v>
      </c>
      <c r="E51" s="695">
        <f>$D$23-SUM($D$42:D51)+1</f>
        <v>62</v>
      </c>
      <c r="F51" s="696">
        <f t="shared" si="10"/>
        <v>0.16986301369863013</v>
      </c>
      <c r="G51" s="690"/>
      <c r="H51" s="692">
        <f t="shared" si="11"/>
        <v>0</v>
      </c>
      <c r="I51" s="691">
        <f t="shared" si="12"/>
        <v>0</v>
      </c>
      <c r="J51" s="691">
        <f t="shared" si="8"/>
        <v>0</v>
      </c>
    </row>
    <row r="52" spans="1:10">
      <c r="A52" s="678">
        <f t="shared" si="7"/>
        <v>43</v>
      </c>
      <c r="B52" s="689" t="s">
        <v>95</v>
      </c>
      <c r="C52" s="691">
        <v>30</v>
      </c>
      <c r="D52" s="694">
        <f t="shared" si="9"/>
        <v>30</v>
      </c>
      <c r="E52" s="695">
        <f>$D$23-SUM($D$42:D52)+1</f>
        <v>32</v>
      </c>
      <c r="F52" s="696">
        <f t="shared" si="10"/>
        <v>8.7671232876712329E-2</v>
      </c>
      <c r="G52" s="690"/>
      <c r="H52" s="692">
        <f t="shared" si="11"/>
        <v>0</v>
      </c>
      <c r="I52" s="691">
        <f t="shared" si="12"/>
        <v>0</v>
      </c>
      <c r="J52" s="691">
        <f t="shared" si="8"/>
        <v>0</v>
      </c>
    </row>
    <row r="53" spans="1:10">
      <c r="A53" s="678">
        <f t="shared" si="7"/>
        <v>44</v>
      </c>
      <c r="B53" s="689" t="s">
        <v>94</v>
      </c>
      <c r="C53" s="691">
        <v>31</v>
      </c>
      <c r="D53" s="694">
        <f t="shared" si="9"/>
        <v>31</v>
      </c>
      <c r="E53" s="695">
        <f>$D$23-SUM($D$42:D53)+1</f>
        <v>1</v>
      </c>
      <c r="F53" s="696">
        <f t="shared" si="10"/>
        <v>2.7397260273972603E-3</v>
      </c>
      <c r="G53" s="690"/>
      <c r="H53" s="692">
        <f t="shared" si="11"/>
        <v>0</v>
      </c>
      <c r="I53" s="691">
        <f t="shared" si="12"/>
        <v>0</v>
      </c>
      <c r="J53" s="691">
        <f t="shared" si="8"/>
        <v>0</v>
      </c>
    </row>
    <row r="54" spans="1:10">
      <c r="A54" s="678">
        <f t="shared" si="7"/>
        <v>45</v>
      </c>
      <c r="B54" s="697"/>
      <c r="C54" s="697" t="s">
        <v>19</v>
      </c>
      <c r="D54" s="698">
        <f>SUM(D42:D53)</f>
        <v>365</v>
      </c>
      <c r="E54" s="697"/>
      <c r="F54" s="699"/>
      <c r="G54" s="690"/>
      <c r="H54" s="700">
        <f>SUM(H42:H53)</f>
        <v>0</v>
      </c>
      <c r="I54" s="700">
        <f>SUM(I42:I53)</f>
        <v>0</v>
      </c>
      <c r="J54" s="699"/>
    </row>
    <row r="55" spans="1:10">
      <c r="B55" s="702"/>
      <c r="C55" s="702"/>
      <c r="D55" s="702"/>
      <c r="E55" s="702"/>
      <c r="F55" s="701"/>
      <c r="G55" s="701"/>
      <c r="H55" s="703"/>
      <c r="I55" s="704"/>
      <c r="J55" s="701"/>
    </row>
    <row r="56" spans="1:10">
      <c r="A56" s="678">
        <f>+A54+1</f>
        <v>46</v>
      </c>
      <c r="B56" s="678" t="s">
        <v>699</v>
      </c>
      <c r="F56" s="705" t="s">
        <v>709</v>
      </c>
      <c r="G56" s="701"/>
      <c r="I56" s="701"/>
      <c r="J56" s="692">
        <v>0</v>
      </c>
    </row>
    <row r="57" spans="1:10">
      <c r="A57" s="678">
        <f>+A56+1</f>
        <v>47</v>
      </c>
      <c r="B57" s="678" t="s">
        <v>701</v>
      </c>
      <c r="F57" s="678" t="str">
        <f>"(Line "&amp;A56&amp;" less line "&amp;A58&amp;")"</f>
        <v>(Line 46 less line 48)</v>
      </c>
      <c r="G57" s="701"/>
      <c r="I57" s="701"/>
      <c r="J57" s="706">
        <f>+J56-J58</f>
        <v>0</v>
      </c>
    </row>
    <row r="58" spans="1:10">
      <c r="A58" s="678">
        <f t="shared" ref="A58:A64" si="13">+A57+1</f>
        <v>48</v>
      </c>
      <c r="B58" s="678" t="s">
        <v>702</v>
      </c>
      <c r="F58" s="678" t="str">
        <f>"(Line "&amp;A41&amp;", Col H)"</f>
        <v>(Line 32, Col H)</v>
      </c>
      <c r="G58" s="701"/>
      <c r="I58" s="701"/>
      <c r="J58" s="691">
        <f>+J41</f>
        <v>0</v>
      </c>
    </row>
    <row r="59" spans="1:10">
      <c r="A59" s="678">
        <f t="shared" si="13"/>
        <v>49</v>
      </c>
      <c r="B59" s="678" t="s">
        <v>703</v>
      </c>
      <c r="F59" s="705" t="s">
        <v>710</v>
      </c>
      <c r="G59" s="701"/>
      <c r="I59" s="701"/>
      <c r="J59" s="692">
        <v>0</v>
      </c>
    </row>
    <row r="60" spans="1:10">
      <c r="A60" s="678">
        <f t="shared" si="13"/>
        <v>50</v>
      </c>
      <c r="B60" s="678" t="str">
        <f>+B57</f>
        <v>Less non Prorated Items</v>
      </c>
      <c r="F60" s="678" t="str">
        <f>"(Line "&amp;A59&amp;" less line "&amp;A61&amp;")"</f>
        <v>(Line 49 less line 51)</v>
      </c>
      <c r="G60" s="701"/>
      <c r="I60" s="701"/>
      <c r="J60" s="706">
        <f>+J59-J61</f>
        <v>0</v>
      </c>
    </row>
    <row r="61" spans="1:10">
      <c r="A61" s="678">
        <f t="shared" si="13"/>
        <v>51</v>
      </c>
      <c r="B61" s="678" t="s">
        <v>705</v>
      </c>
      <c r="F61" s="678" t="str">
        <f>"(Line "&amp;A53&amp;", Col H)"</f>
        <v>(Line 44, Col H)</v>
      </c>
      <c r="G61" s="701"/>
      <c r="I61" s="701"/>
      <c r="J61" s="691">
        <f>+J53</f>
        <v>0</v>
      </c>
    </row>
    <row r="62" spans="1:10">
      <c r="A62" s="705">
        <f t="shared" si="13"/>
        <v>52</v>
      </c>
      <c r="B62" s="705" t="s">
        <v>706</v>
      </c>
      <c r="C62" s="705"/>
      <c r="D62" s="705"/>
      <c r="E62" s="705"/>
      <c r="F62" s="705" t="s">
        <v>845</v>
      </c>
      <c r="G62" s="728"/>
      <c r="H62" s="705"/>
      <c r="I62" s="729"/>
      <c r="J62" s="730">
        <f>J53+(J57+J60)/2</f>
        <v>0</v>
      </c>
    </row>
    <row r="63" spans="1:10">
      <c r="A63" s="678">
        <f t="shared" si="13"/>
        <v>53</v>
      </c>
      <c r="B63" s="678" t="s">
        <v>707</v>
      </c>
      <c r="F63" s="678" t="s">
        <v>804</v>
      </c>
      <c r="G63" s="701"/>
      <c r="I63" s="687"/>
      <c r="J63" s="692">
        <v>0</v>
      </c>
    </row>
    <row r="64" spans="1:10">
      <c r="A64" s="678">
        <f t="shared" si="13"/>
        <v>54</v>
      </c>
      <c r="B64" s="678" t="s">
        <v>798</v>
      </c>
      <c r="F64" s="678" t="str">
        <f>"(Line "&amp;A62&amp;" less line "&amp;A63&amp;")"</f>
        <v>(Line 52 less line 53)</v>
      </c>
      <c r="J64" s="707">
        <f>+J62-J63</f>
        <v>0</v>
      </c>
    </row>
    <row r="66" spans="1:16">
      <c r="A66" s="708"/>
      <c r="B66" s="709"/>
      <c r="C66" s="708"/>
      <c r="D66" s="708"/>
      <c r="E66" s="708"/>
      <c r="F66" s="708"/>
      <c r="G66" s="708"/>
      <c r="H66" s="708"/>
      <c r="I66" s="708"/>
      <c r="J66" s="708"/>
    </row>
    <row r="67" spans="1:16">
      <c r="A67" s="678">
        <f>+A64+1</f>
        <v>55</v>
      </c>
      <c r="B67" s="681" t="s">
        <v>708</v>
      </c>
      <c r="H67" s="682"/>
      <c r="I67" s="682"/>
      <c r="J67" s="682"/>
    </row>
    <row r="68" spans="1:16">
      <c r="A68" s="678">
        <f>+A67+1</f>
        <v>56</v>
      </c>
      <c r="B68" s="781" t="s">
        <v>689</v>
      </c>
      <c r="C68" s="782"/>
      <c r="D68" s="782"/>
      <c r="E68" s="782"/>
      <c r="F68" s="783"/>
      <c r="G68" s="683"/>
      <c r="H68" s="784" t="s">
        <v>690</v>
      </c>
      <c r="I68" s="785"/>
      <c r="J68" s="786"/>
    </row>
    <row r="69" spans="1:16">
      <c r="B69" s="684" t="s">
        <v>73</v>
      </c>
      <c r="C69" s="684" t="s">
        <v>74</v>
      </c>
      <c r="D69" s="684" t="s">
        <v>75</v>
      </c>
      <c r="E69" s="684" t="s">
        <v>76</v>
      </c>
      <c r="F69" s="684" t="s">
        <v>77</v>
      </c>
      <c r="G69" s="683"/>
      <c r="H69" s="684" t="s">
        <v>78</v>
      </c>
      <c r="I69" s="684" t="s">
        <v>79</v>
      </c>
      <c r="J69" s="684" t="s">
        <v>81</v>
      </c>
    </row>
    <row r="70" spans="1:16" ht="62">
      <c r="A70" s="678">
        <f>+A68+1</f>
        <v>57</v>
      </c>
      <c r="B70" s="686" t="s">
        <v>201</v>
      </c>
      <c r="C70" s="686" t="s">
        <v>691</v>
      </c>
      <c r="D70" s="686" t="s">
        <v>692</v>
      </c>
      <c r="E70" s="686" t="s">
        <v>693</v>
      </c>
      <c r="F70" s="686" t="s">
        <v>694</v>
      </c>
      <c r="G70" s="687"/>
      <c r="H70" s="686" t="s">
        <v>695</v>
      </c>
      <c r="I70" s="686" t="s">
        <v>696</v>
      </c>
      <c r="J70" s="686" t="s">
        <v>697</v>
      </c>
    </row>
    <row r="71" spans="1:16">
      <c r="A71" s="678">
        <f t="shared" ref="A71:A85" si="14">+A70+1</f>
        <v>58</v>
      </c>
      <c r="C71" s="687"/>
      <c r="D71" s="687"/>
      <c r="E71" s="687"/>
      <c r="F71" s="687"/>
      <c r="G71" s="687"/>
      <c r="H71" s="687"/>
      <c r="I71" s="687"/>
      <c r="J71" s="687"/>
    </row>
    <row r="72" spans="1:16">
      <c r="A72" s="678">
        <f t="shared" si="14"/>
        <v>59</v>
      </c>
      <c r="B72" s="688" t="s">
        <v>698</v>
      </c>
      <c r="C72" s="689"/>
      <c r="D72" s="690"/>
      <c r="E72" s="690"/>
      <c r="F72" s="690"/>
      <c r="G72" s="690"/>
      <c r="H72" s="691"/>
      <c r="I72" s="691"/>
      <c r="J72" s="692">
        <f>1162544</f>
        <v>1162544</v>
      </c>
      <c r="K72" s="710"/>
    </row>
    <row r="73" spans="1:16">
      <c r="A73" s="678">
        <f t="shared" si="14"/>
        <v>60</v>
      </c>
      <c r="B73" s="689" t="s">
        <v>101</v>
      </c>
      <c r="C73" s="691">
        <v>31</v>
      </c>
      <c r="D73" s="694">
        <f>C73</f>
        <v>31</v>
      </c>
      <c r="E73" s="695">
        <f>D85-D73+1</f>
        <v>335</v>
      </c>
      <c r="F73" s="696">
        <f>IF(E73=0,0,E73/$D$85)</f>
        <v>0.9178082191780822</v>
      </c>
      <c r="G73" s="690"/>
      <c r="H73" s="692">
        <v>54957.833333333336</v>
      </c>
      <c r="I73" s="691">
        <f>+H73*F73</f>
        <v>50440.751141552515</v>
      </c>
      <c r="J73" s="691">
        <f>+I73+J72</f>
        <v>1212984.7511415526</v>
      </c>
      <c r="L73" s="711"/>
      <c r="M73" s="712"/>
    </row>
    <row r="74" spans="1:16">
      <c r="A74" s="678">
        <f t="shared" si="14"/>
        <v>61</v>
      </c>
      <c r="B74" s="689" t="s">
        <v>100</v>
      </c>
      <c r="C74" s="692">
        <f>C12</f>
        <v>28</v>
      </c>
      <c r="D74" s="694">
        <f t="shared" ref="D74:D84" si="15">C74</f>
        <v>28</v>
      </c>
      <c r="E74" s="695">
        <f>$D$23-SUM($D$73:D74)+1</f>
        <v>307</v>
      </c>
      <c r="F74" s="696">
        <f t="shared" ref="F74:F84" si="16">IF(E74=0,0,E74/$D$85)</f>
        <v>0.84109589041095889</v>
      </c>
      <c r="G74" s="713"/>
      <c r="H74" s="692">
        <v>54957.833333333336</v>
      </c>
      <c r="I74" s="691">
        <f t="shared" ref="I74:I82" si="17">+H74*F74</f>
        <v>46224.80776255708</v>
      </c>
      <c r="J74" s="691">
        <f t="shared" ref="J74:J84" si="18">+I74+J73</f>
        <v>1259209.5589041098</v>
      </c>
      <c r="L74" s="711"/>
      <c r="M74" s="711"/>
    </row>
    <row r="75" spans="1:16">
      <c r="A75" s="678">
        <f t="shared" si="14"/>
        <v>62</v>
      </c>
      <c r="B75" s="689" t="s">
        <v>99</v>
      </c>
      <c r="C75" s="691">
        <v>31</v>
      </c>
      <c r="D75" s="694">
        <f t="shared" si="15"/>
        <v>31</v>
      </c>
      <c r="E75" s="695">
        <f>$D$23-SUM($D$73:D75)+1</f>
        <v>276</v>
      </c>
      <c r="F75" s="696">
        <f t="shared" si="16"/>
        <v>0.75616438356164384</v>
      </c>
      <c r="G75" s="713"/>
      <c r="H75" s="692">
        <v>54957.833333333336</v>
      </c>
      <c r="I75" s="691">
        <f t="shared" si="17"/>
        <v>41557.156164383567</v>
      </c>
      <c r="J75" s="691">
        <f t="shared" si="18"/>
        <v>1300766.7150684933</v>
      </c>
      <c r="L75" s="711"/>
      <c r="M75" s="711"/>
    </row>
    <row r="76" spans="1:16">
      <c r="A76" s="678">
        <f t="shared" si="14"/>
        <v>63</v>
      </c>
      <c r="B76" s="689" t="s">
        <v>91</v>
      </c>
      <c r="C76" s="691">
        <v>30</v>
      </c>
      <c r="D76" s="694">
        <f t="shared" si="15"/>
        <v>30</v>
      </c>
      <c r="E76" s="695">
        <f>$D$23-SUM($D$73:D76)+1</f>
        <v>246</v>
      </c>
      <c r="F76" s="696">
        <f t="shared" si="16"/>
        <v>0.67397260273972603</v>
      </c>
      <c r="G76" s="713"/>
      <c r="H76" s="692">
        <v>54957.833333333336</v>
      </c>
      <c r="I76" s="691">
        <f t="shared" si="17"/>
        <v>37040.073972602739</v>
      </c>
      <c r="J76" s="691">
        <f t="shared" si="18"/>
        <v>1337806.7890410961</v>
      </c>
      <c r="L76" s="711"/>
      <c r="M76" s="711"/>
    </row>
    <row r="77" spans="1:16">
      <c r="A77" s="678">
        <f t="shared" si="14"/>
        <v>64</v>
      </c>
      <c r="B77" s="689" t="s">
        <v>90</v>
      </c>
      <c r="C77" s="691">
        <v>31</v>
      </c>
      <c r="D77" s="694">
        <f t="shared" si="15"/>
        <v>31</v>
      </c>
      <c r="E77" s="695">
        <f>$D$23-SUM($D$73:D77)+1</f>
        <v>215</v>
      </c>
      <c r="F77" s="696">
        <f t="shared" si="16"/>
        <v>0.58904109589041098</v>
      </c>
      <c r="G77" s="713"/>
      <c r="H77" s="692">
        <v>54957.833333333336</v>
      </c>
      <c r="I77" s="691">
        <f t="shared" si="17"/>
        <v>32372.422374429225</v>
      </c>
      <c r="J77" s="691">
        <f t="shared" si="18"/>
        <v>1370179.2114155253</v>
      </c>
      <c r="L77" s="711"/>
      <c r="M77" s="711"/>
    </row>
    <row r="78" spans="1:16">
      <c r="A78" s="678">
        <f t="shared" si="14"/>
        <v>65</v>
      </c>
      <c r="B78" s="689" t="s">
        <v>111</v>
      </c>
      <c r="C78" s="691">
        <v>30</v>
      </c>
      <c r="D78" s="694">
        <f t="shared" si="15"/>
        <v>30</v>
      </c>
      <c r="E78" s="695">
        <f>$D$23-SUM($D$73:D78)+1</f>
        <v>185</v>
      </c>
      <c r="F78" s="696">
        <f t="shared" si="16"/>
        <v>0.50684931506849318</v>
      </c>
      <c r="G78" s="713"/>
      <c r="H78" s="692">
        <v>54957.833333333336</v>
      </c>
      <c r="I78" s="691">
        <f t="shared" si="17"/>
        <v>27855.340182648404</v>
      </c>
      <c r="J78" s="691">
        <f t="shared" si="18"/>
        <v>1398034.5515981738</v>
      </c>
      <c r="L78" s="711"/>
      <c r="M78" s="711"/>
    </row>
    <row r="79" spans="1:16">
      <c r="A79" s="678">
        <f t="shared" si="14"/>
        <v>66</v>
      </c>
      <c r="B79" s="689" t="s">
        <v>98</v>
      </c>
      <c r="C79" s="691">
        <v>31</v>
      </c>
      <c r="D79" s="694">
        <f t="shared" si="15"/>
        <v>31</v>
      </c>
      <c r="E79" s="695">
        <f>$D$23-SUM($D$73:D79)+1</f>
        <v>154</v>
      </c>
      <c r="F79" s="696">
        <f t="shared" si="16"/>
        <v>0.42191780821917807</v>
      </c>
      <c r="G79" s="713"/>
      <c r="H79" s="692">
        <v>54957.833333333336</v>
      </c>
      <c r="I79" s="691">
        <f t="shared" si="17"/>
        <v>23187.688584474887</v>
      </c>
      <c r="J79" s="691">
        <f t="shared" si="18"/>
        <v>1421222.2401826486</v>
      </c>
      <c r="L79" s="711"/>
      <c r="M79" s="711"/>
      <c r="N79" s="714"/>
      <c r="P79" s="711"/>
    </row>
    <row r="80" spans="1:16">
      <c r="A80" s="678">
        <f t="shared" si="14"/>
        <v>67</v>
      </c>
      <c r="B80" s="689" t="s">
        <v>97</v>
      </c>
      <c r="C80" s="691">
        <v>31</v>
      </c>
      <c r="D80" s="694">
        <f t="shared" si="15"/>
        <v>31</v>
      </c>
      <c r="E80" s="695">
        <f>$D$23-SUM($D$73:D80)+1</f>
        <v>123</v>
      </c>
      <c r="F80" s="696">
        <f t="shared" si="16"/>
        <v>0.33698630136986302</v>
      </c>
      <c r="G80" s="713"/>
      <c r="H80" s="692"/>
      <c r="I80" s="691">
        <f t="shared" si="17"/>
        <v>0</v>
      </c>
      <c r="J80" s="691">
        <f t="shared" si="18"/>
        <v>1421222.2401826486</v>
      </c>
      <c r="L80" s="711"/>
      <c r="M80" s="711"/>
      <c r="N80" s="714"/>
      <c r="P80" s="711"/>
    </row>
    <row r="81" spans="1:16">
      <c r="A81" s="678">
        <f t="shared" si="14"/>
        <v>68</v>
      </c>
      <c r="B81" s="689" t="s">
        <v>96</v>
      </c>
      <c r="C81" s="691">
        <v>30</v>
      </c>
      <c r="D81" s="694">
        <f t="shared" si="15"/>
        <v>30</v>
      </c>
      <c r="E81" s="695">
        <f>$D$23-SUM($D$73:D81)+1</f>
        <v>93</v>
      </c>
      <c r="F81" s="696">
        <f t="shared" si="16"/>
        <v>0.25479452054794521</v>
      </c>
      <c r="G81" s="713"/>
      <c r="H81" s="692"/>
      <c r="I81" s="691">
        <f t="shared" si="17"/>
        <v>0</v>
      </c>
      <c r="J81" s="691">
        <f t="shared" si="18"/>
        <v>1421222.2401826486</v>
      </c>
      <c r="L81" s="711"/>
      <c r="M81" s="711"/>
      <c r="N81" s="714"/>
      <c r="P81" s="711"/>
    </row>
    <row r="82" spans="1:16">
      <c r="A82" s="678">
        <f t="shared" si="14"/>
        <v>69</v>
      </c>
      <c r="B82" s="689" t="s">
        <v>102</v>
      </c>
      <c r="C82" s="691">
        <v>31</v>
      </c>
      <c r="D82" s="694">
        <f t="shared" si="15"/>
        <v>31</v>
      </c>
      <c r="E82" s="695">
        <f>$D$23-SUM($D$73:D82)+1</f>
        <v>62</v>
      </c>
      <c r="F82" s="696">
        <f t="shared" si="16"/>
        <v>0.16986301369863013</v>
      </c>
      <c r="G82" s="713"/>
      <c r="H82" s="692"/>
      <c r="I82" s="691">
        <f t="shared" si="17"/>
        <v>0</v>
      </c>
      <c r="J82" s="691">
        <f t="shared" si="18"/>
        <v>1421222.2401826486</v>
      </c>
      <c r="L82" s="711"/>
      <c r="M82" s="711"/>
      <c r="N82" s="714"/>
      <c r="P82" s="711"/>
    </row>
    <row r="83" spans="1:16">
      <c r="A83" s="678">
        <f t="shared" si="14"/>
        <v>70</v>
      </c>
      <c r="B83" s="689" t="s">
        <v>95</v>
      </c>
      <c r="C83" s="691">
        <v>30</v>
      </c>
      <c r="D83" s="694">
        <f t="shared" si="15"/>
        <v>30</v>
      </c>
      <c r="E83" s="695">
        <f>$D$23-SUM($D$73:D83)+1</f>
        <v>32</v>
      </c>
      <c r="F83" s="696">
        <f t="shared" si="16"/>
        <v>8.7671232876712329E-2</v>
      </c>
      <c r="G83" s="713"/>
      <c r="H83" s="692"/>
      <c r="I83" s="691">
        <f>+H83*F83</f>
        <v>0</v>
      </c>
      <c r="J83" s="691">
        <f t="shared" si="18"/>
        <v>1421222.2401826486</v>
      </c>
      <c r="L83" s="711"/>
      <c r="M83" s="711"/>
      <c r="N83" s="714"/>
      <c r="P83" s="711"/>
    </row>
    <row r="84" spans="1:16">
      <c r="A84" s="678">
        <f t="shared" si="14"/>
        <v>71</v>
      </c>
      <c r="B84" s="689" t="s">
        <v>94</v>
      </c>
      <c r="C84" s="691">
        <v>31</v>
      </c>
      <c r="D84" s="694">
        <f t="shared" si="15"/>
        <v>31</v>
      </c>
      <c r="E84" s="695">
        <f>$D$23-SUM($D$73:D84)+1</f>
        <v>1</v>
      </c>
      <c r="F84" s="696">
        <f t="shared" si="16"/>
        <v>2.7397260273972603E-3</v>
      </c>
      <c r="G84" s="713"/>
      <c r="H84" s="692"/>
      <c r="I84" s="691">
        <f>+H84*F84</f>
        <v>0</v>
      </c>
      <c r="J84" s="691">
        <f t="shared" si="18"/>
        <v>1421222.2401826486</v>
      </c>
      <c r="K84" s="715"/>
      <c r="L84" s="711"/>
      <c r="M84" s="711"/>
      <c r="N84" s="714"/>
      <c r="P84" s="711"/>
    </row>
    <row r="85" spans="1:16">
      <c r="A85" s="678">
        <f t="shared" si="14"/>
        <v>72</v>
      </c>
      <c r="B85" s="697"/>
      <c r="C85" s="697" t="s">
        <v>19</v>
      </c>
      <c r="D85" s="698">
        <f>SUM(D73:D84)</f>
        <v>365</v>
      </c>
      <c r="E85" s="697"/>
      <c r="F85" s="699"/>
      <c r="G85" s="690"/>
      <c r="H85" s="700">
        <f>SUM(H73:H84)</f>
        <v>384704.83333333331</v>
      </c>
      <c r="I85" s="700">
        <f>SUM(I73:I84)</f>
        <v>258678.24018264838</v>
      </c>
      <c r="J85" s="699"/>
    </row>
    <row r="86" spans="1:16">
      <c r="B86" s="702"/>
      <c r="C86" s="702"/>
      <c r="D86" s="702"/>
      <c r="E86" s="702"/>
      <c r="F86" s="701"/>
      <c r="G86" s="701"/>
      <c r="H86" s="716"/>
      <c r="I86" s="704"/>
      <c r="J86" s="701"/>
    </row>
    <row r="87" spans="1:16">
      <c r="A87" s="678">
        <f>+A85+1</f>
        <v>73</v>
      </c>
      <c r="B87" s="678" t="s">
        <v>699</v>
      </c>
      <c r="F87" s="705" t="s">
        <v>709</v>
      </c>
      <c r="G87" s="701"/>
      <c r="I87" s="701"/>
      <c r="J87" s="692">
        <f>1162544</f>
        <v>1162544</v>
      </c>
      <c r="K87" s="705"/>
      <c r="M87" s="717"/>
    </row>
    <row r="88" spans="1:16">
      <c r="A88" s="678">
        <f>+A87+1</f>
        <v>74</v>
      </c>
      <c r="B88" s="678" t="s">
        <v>842</v>
      </c>
      <c r="F88" s="678" t="str">
        <f>"(Line "&amp;A87&amp;" less line "&amp;A89&amp;")"</f>
        <v>(Line 73 less line 75)</v>
      </c>
      <c r="G88" s="701"/>
      <c r="I88" s="701"/>
      <c r="J88" s="706">
        <f>+J87-J89</f>
        <v>0</v>
      </c>
      <c r="K88" s="705"/>
    </row>
    <row r="89" spans="1:16">
      <c r="A89" s="678">
        <f t="shared" ref="A89:A95" si="19">+A88+1</f>
        <v>75</v>
      </c>
      <c r="B89" s="678" t="s">
        <v>702</v>
      </c>
      <c r="F89" s="678" t="str">
        <f>"(Line "&amp;A72&amp;", Col H)"</f>
        <v>(Line 59, Col H)</v>
      </c>
      <c r="G89" s="701"/>
      <c r="I89" s="701"/>
      <c r="J89" s="691">
        <f>+J72</f>
        <v>1162544</v>
      </c>
      <c r="K89" s="705"/>
    </row>
    <row r="90" spans="1:16">
      <c r="A90" s="678">
        <f t="shared" si="19"/>
        <v>76</v>
      </c>
      <c r="B90" s="678" t="s">
        <v>703</v>
      </c>
      <c r="F90" s="705" t="s">
        <v>710</v>
      </c>
      <c r="G90" s="701"/>
      <c r="I90" s="701"/>
      <c r="J90" s="692">
        <f>J72+SUM(H73:H79)</f>
        <v>1547248.8333333333</v>
      </c>
      <c r="K90" s="705"/>
    </row>
    <row r="91" spans="1:16">
      <c r="A91" s="678">
        <f t="shared" si="19"/>
        <v>77</v>
      </c>
      <c r="B91" s="678" t="str">
        <f>+B88</f>
        <v xml:space="preserve">Less non Prorated Items </v>
      </c>
      <c r="F91" s="678" t="str">
        <f>"(Line "&amp;A90&amp;" less line "&amp;A92&amp;")"</f>
        <v>(Line 76 less line 78)</v>
      </c>
      <c r="G91" s="701"/>
      <c r="I91" s="701"/>
      <c r="J91" s="706">
        <f>J90-J92</f>
        <v>126026.59315068461</v>
      </c>
      <c r="K91" s="705"/>
    </row>
    <row r="92" spans="1:16">
      <c r="A92" s="678">
        <f t="shared" si="19"/>
        <v>78</v>
      </c>
      <c r="B92" s="678" t="s">
        <v>705</v>
      </c>
      <c r="F92" s="678" t="str">
        <f>"(Line "&amp;A84&amp;", Col H)"</f>
        <v>(Line 71, Col H)</v>
      </c>
      <c r="G92" s="701"/>
      <c r="I92" s="701"/>
      <c r="J92" s="718">
        <f>J84</f>
        <v>1421222.2401826486</v>
      </c>
      <c r="K92" s="705"/>
    </row>
    <row r="93" spans="1:16">
      <c r="A93" s="678">
        <f t="shared" si="19"/>
        <v>79</v>
      </c>
      <c r="B93" s="705" t="s">
        <v>706</v>
      </c>
      <c r="C93" s="705"/>
      <c r="D93" s="705"/>
      <c r="E93" s="705"/>
      <c r="F93" s="705" t="s">
        <v>846</v>
      </c>
      <c r="G93" s="728"/>
      <c r="H93" s="705"/>
      <c r="I93" s="729"/>
      <c r="J93" s="730">
        <f>J84+(J88+J91)/2</f>
        <v>1484235.536757991</v>
      </c>
    </row>
    <row r="94" spans="1:16">
      <c r="A94" s="678">
        <f t="shared" si="19"/>
        <v>80</v>
      </c>
      <c r="B94" s="678" t="s">
        <v>707</v>
      </c>
      <c r="F94" s="678" t="s">
        <v>804</v>
      </c>
      <c r="G94" s="701"/>
      <c r="I94" s="687"/>
      <c r="J94" s="692">
        <v>0</v>
      </c>
    </row>
    <row r="95" spans="1:16">
      <c r="A95" s="678">
        <f t="shared" si="19"/>
        <v>81</v>
      </c>
      <c r="B95" s="678" t="s">
        <v>798</v>
      </c>
      <c r="F95" s="678" t="str">
        <f>"(Line "&amp;A93&amp;" less line "&amp;A94&amp;")"</f>
        <v>(Line 79 less line 80)</v>
      </c>
      <c r="J95" s="731">
        <f>+J93-J94</f>
        <v>1484235.536757991</v>
      </c>
    </row>
    <row r="98" spans="1:10">
      <c r="A98" s="678">
        <f>+A95+1</f>
        <v>82</v>
      </c>
      <c r="B98" s="681" t="s">
        <v>711</v>
      </c>
      <c r="H98" s="682"/>
      <c r="I98" s="682"/>
      <c r="J98" s="682"/>
    </row>
    <row r="99" spans="1:10">
      <c r="A99" s="678">
        <f>+A98+1</f>
        <v>83</v>
      </c>
      <c r="B99" s="781" t="s">
        <v>689</v>
      </c>
      <c r="C99" s="782"/>
      <c r="D99" s="782"/>
      <c r="E99" s="782"/>
      <c r="F99" s="783"/>
      <c r="G99" s="683"/>
      <c r="H99" s="784" t="s">
        <v>690</v>
      </c>
      <c r="I99" s="785"/>
      <c r="J99" s="786"/>
    </row>
    <row r="100" spans="1:10">
      <c r="B100" s="684" t="s">
        <v>73</v>
      </c>
      <c r="C100" s="684" t="s">
        <v>74</v>
      </c>
      <c r="D100" s="684" t="s">
        <v>75</v>
      </c>
      <c r="E100" s="684" t="s">
        <v>76</v>
      </c>
      <c r="F100" s="684" t="s">
        <v>77</v>
      </c>
      <c r="G100" s="683"/>
      <c r="H100" s="684" t="s">
        <v>78</v>
      </c>
      <c r="I100" s="684" t="s">
        <v>79</v>
      </c>
      <c r="J100" s="684" t="s">
        <v>81</v>
      </c>
    </row>
    <row r="101" spans="1:10" ht="62">
      <c r="A101" s="678">
        <f>+A99+1</f>
        <v>84</v>
      </c>
      <c r="B101" s="686" t="s">
        <v>201</v>
      </c>
      <c r="C101" s="686" t="s">
        <v>691</v>
      </c>
      <c r="D101" s="686" t="s">
        <v>692</v>
      </c>
      <c r="E101" s="686" t="s">
        <v>693</v>
      </c>
      <c r="F101" s="686" t="s">
        <v>694</v>
      </c>
      <c r="G101" s="687"/>
      <c r="H101" s="686" t="s">
        <v>695</v>
      </c>
      <c r="I101" s="686" t="s">
        <v>696</v>
      </c>
      <c r="J101" s="686" t="s">
        <v>697</v>
      </c>
    </row>
    <row r="102" spans="1:10">
      <c r="A102" s="678">
        <f t="shared" ref="A102:A116" si="20">+A101+1</f>
        <v>85</v>
      </c>
      <c r="C102" s="687"/>
      <c r="D102" s="687"/>
      <c r="E102" s="687"/>
      <c r="F102" s="687"/>
      <c r="G102" s="687"/>
      <c r="H102" s="687"/>
      <c r="I102" s="687"/>
      <c r="J102" s="687"/>
    </row>
    <row r="103" spans="1:10">
      <c r="A103" s="678">
        <f t="shared" si="20"/>
        <v>86</v>
      </c>
      <c r="B103" s="688" t="s">
        <v>698</v>
      </c>
      <c r="C103" s="689"/>
      <c r="D103" s="690"/>
      <c r="E103" s="690"/>
      <c r="F103" s="690"/>
      <c r="G103" s="690"/>
      <c r="H103" s="691"/>
      <c r="I103" s="691"/>
      <c r="J103" s="692">
        <v>0</v>
      </c>
    </row>
    <row r="104" spans="1:10">
      <c r="A104" s="678">
        <f t="shared" si="20"/>
        <v>87</v>
      </c>
      <c r="B104" s="689" t="s">
        <v>101</v>
      </c>
      <c r="C104" s="691">
        <v>31</v>
      </c>
      <c r="D104" s="694">
        <f>C104</f>
        <v>31</v>
      </c>
      <c r="E104" s="695">
        <f>D116-D104+1</f>
        <v>335</v>
      </c>
      <c r="F104" s="696">
        <f>IF(E104=0,0,E104/$D$116)</f>
        <v>0.9178082191780822</v>
      </c>
      <c r="G104" s="690"/>
      <c r="H104" s="692">
        <v>0</v>
      </c>
      <c r="I104" s="691">
        <f>+H104*F104</f>
        <v>0</v>
      </c>
      <c r="J104" s="691">
        <f t="shared" ref="J104:J115" si="21">+I104+J103</f>
        <v>0</v>
      </c>
    </row>
    <row r="105" spans="1:10">
      <c r="A105" s="678">
        <f t="shared" si="20"/>
        <v>88</v>
      </c>
      <c r="B105" s="689" t="s">
        <v>100</v>
      </c>
      <c r="C105" s="692">
        <v>28</v>
      </c>
      <c r="D105" s="694">
        <f t="shared" ref="D105:D115" si="22">C105</f>
        <v>28</v>
      </c>
      <c r="E105" s="695">
        <f>$D$23-SUM($D$104:D105)+1</f>
        <v>307</v>
      </c>
      <c r="F105" s="696">
        <f t="shared" ref="F105:F115" si="23">IF(E105=0,0,E105/$D$116)</f>
        <v>0.84109589041095889</v>
      </c>
      <c r="G105" s="690"/>
      <c r="H105" s="692">
        <f>+H104</f>
        <v>0</v>
      </c>
      <c r="I105" s="691">
        <f t="shared" ref="I105:I115" si="24">+H105*F105</f>
        <v>0</v>
      </c>
      <c r="J105" s="691">
        <f t="shared" si="21"/>
        <v>0</v>
      </c>
    </row>
    <row r="106" spans="1:10">
      <c r="A106" s="678">
        <f t="shared" si="20"/>
        <v>89</v>
      </c>
      <c r="B106" s="689" t="s">
        <v>99</v>
      </c>
      <c r="C106" s="691">
        <v>31</v>
      </c>
      <c r="D106" s="694">
        <f t="shared" si="22"/>
        <v>31</v>
      </c>
      <c r="E106" s="695">
        <f>$D$23-SUM($D$104:D106)+1</f>
        <v>276</v>
      </c>
      <c r="F106" s="696">
        <f t="shared" si="23"/>
        <v>0.75616438356164384</v>
      </c>
      <c r="G106" s="690"/>
      <c r="H106" s="692">
        <f t="shared" ref="H106:H115" si="25">+H105</f>
        <v>0</v>
      </c>
      <c r="I106" s="691">
        <f t="shared" si="24"/>
        <v>0</v>
      </c>
      <c r="J106" s="691">
        <f t="shared" si="21"/>
        <v>0</v>
      </c>
    </row>
    <row r="107" spans="1:10">
      <c r="A107" s="678">
        <f t="shared" si="20"/>
        <v>90</v>
      </c>
      <c r="B107" s="689" t="s">
        <v>91</v>
      </c>
      <c r="C107" s="691">
        <v>30</v>
      </c>
      <c r="D107" s="694">
        <f t="shared" si="22"/>
        <v>30</v>
      </c>
      <c r="E107" s="695">
        <f>$D$23-SUM($D$104:D107)+1</f>
        <v>246</v>
      </c>
      <c r="F107" s="696">
        <f t="shared" si="23"/>
        <v>0.67397260273972603</v>
      </c>
      <c r="G107" s="690"/>
      <c r="H107" s="692">
        <f t="shared" si="25"/>
        <v>0</v>
      </c>
      <c r="I107" s="691">
        <f t="shared" si="24"/>
        <v>0</v>
      </c>
      <c r="J107" s="691">
        <f t="shared" si="21"/>
        <v>0</v>
      </c>
    </row>
    <row r="108" spans="1:10">
      <c r="A108" s="678">
        <f t="shared" si="20"/>
        <v>91</v>
      </c>
      <c r="B108" s="689" t="s">
        <v>90</v>
      </c>
      <c r="C108" s="691">
        <v>31</v>
      </c>
      <c r="D108" s="694">
        <f t="shared" si="22"/>
        <v>31</v>
      </c>
      <c r="E108" s="695">
        <f>$D$23-SUM($D$104:D108)+1</f>
        <v>215</v>
      </c>
      <c r="F108" s="696">
        <f t="shared" si="23"/>
        <v>0.58904109589041098</v>
      </c>
      <c r="G108" s="690"/>
      <c r="H108" s="692">
        <f t="shared" si="25"/>
        <v>0</v>
      </c>
      <c r="I108" s="691">
        <f t="shared" si="24"/>
        <v>0</v>
      </c>
      <c r="J108" s="691">
        <f t="shared" si="21"/>
        <v>0</v>
      </c>
    </row>
    <row r="109" spans="1:10">
      <c r="A109" s="678">
        <f t="shared" si="20"/>
        <v>92</v>
      </c>
      <c r="B109" s="689" t="s">
        <v>111</v>
      </c>
      <c r="C109" s="691">
        <v>30</v>
      </c>
      <c r="D109" s="694">
        <f t="shared" si="22"/>
        <v>30</v>
      </c>
      <c r="E109" s="695">
        <f>$D$23-SUM($D$104:D109)+1</f>
        <v>185</v>
      </c>
      <c r="F109" s="696">
        <f t="shared" si="23"/>
        <v>0.50684931506849318</v>
      </c>
      <c r="G109" s="690"/>
      <c r="H109" s="692">
        <f t="shared" si="25"/>
        <v>0</v>
      </c>
      <c r="I109" s="691">
        <f t="shared" si="24"/>
        <v>0</v>
      </c>
      <c r="J109" s="691">
        <f t="shared" si="21"/>
        <v>0</v>
      </c>
    </row>
    <row r="110" spans="1:10">
      <c r="A110" s="678">
        <f t="shared" si="20"/>
        <v>93</v>
      </c>
      <c r="B110" s="689" t="s">
        <v>98</v>
      </c>
      <c r="C110" s="691">
        <v>31</v>
      </c>
      <c r="D110" s="694">
        <f t="shared" si="22"/>
        <v>31</v>
      </c>
      <c r="E110" s="695">
        <f>$D$23-SUM($D$104:D110)+1</f>
        <v>154</v>
      </c>
      <c r="F110" s="696">
        <f t="shared" si="23"/>
        <v>0.42191780821917807</v>
      </c>
      <c r="G110" s="690"/>
      <c r="H110" s="692">
        <f t="shared" si="25"/>
        <v>0</v>
      </c>
      <c r="I110" s="691">
        <f t="shared" si="24"/>
        <v>0</v>
      </c>
      <c r="J110" s="691">
        <f t="shared" si="21"/>
        <v>0</v>
      </c>
    </row>
    <row r="111" spans="1:10">
      <c r="A111" s="678">
        <f t="shared" si="20"/>
        <v>94</v>
      </c>
      <c r="B111" s="689" t="s">
        <v>97</v>
      </c>
      <c r="C111" s="691">
        <v>31</v>
      </c>
      <c r="D111" s="694">
        <f t="shared" si="22"/>
        <v>31</v>
      </c>
      <c r="E111" s="695">
        <f>$D$23-SUM($D$104:D111)+1</f>
        <v>123</v>
      </c>
      <c r="F111" s="696">
        <f t="shared" si="23"/>
        <v>0.33698630136986302</v>
      </c>
      <c r="G111" s="690"/>
      <c r="H111" s="692">
        <f t="shared" si="25"/>
        <v>0</v>
      </c>
      <c r="I111" s="691">
        <f t="shared" si="24"/>
        <v>0</v>
      </c>
      <c r="J111" s="691">
        <f t="shared" si="21"/>
        <v>0</v>
      </c>
    </row>
    <row r="112" spans="1:10">
      <c r="A112" s="678">
        <f t="shared" si="20"/>
        <v>95</v>
      </c>
      <c r="B112" s="689" t="s">
        <v>96</v>
      </c>
      <c r="C112" s="691">
        <v>30</v>
      </c>
      <c r="D112" s="694">
        <f t="shared" si="22"/>
        <v>30</v>
      </c>
      <c r="E112" s="695">
        <f>$D$23-SUM($D$104:D112)+1</f>
        <v>93</v>
      </c>
      <c r="F112" s="696">
        <f t="shared" si="23"/>
        <v>0.25479452054794521</v>
      </c>
      <c r="G112" s="690"/>
      <c r="H112" s="692">
        <f t="shared" si="25"/>
        <v>0</v>
      </c>
      <c r="I112" s="691">
        <f t="shared" si="24"/>
        <v>0</v>
      </c>
      <c r="J112" s="691">
        <f t="shared" si="21"/>
        <v>0</v>
      </c>
    </row>
    <row r="113" spans="1:10">
      <c r="A113" s="678">
        <f t="shared" si="20"/>
        <v>96</v>
      </c>
      <c r="B113" s="689" t="s">
        <v>102</v>
      </c>
      <c r="C113" s="691">
        <v>31</v>
      </c>
      <c r="D113" s="694">
        <f t="shared" si="22"/>
        <v>31</v>
      </c>
      <c r="E113" s="695">
        <f>$D$23-SUM($D$104:D113)+1</f>
        <v>62</v>
      </c>
      <c r="F113" s="696">
        <f t="shared" si="23"/>
        <v>0.16986301369863013</v>
      </c>
      <c r="G113" s="690"/>
      <c r="H113" s="692">
        <f t="shared" si="25"/>
        <v>0</v>
      </c>
      <c r="I113" s="691">
        <f t="shared" si="24"/>
        <v>0</v>
      </c>
      <c r="J113" s="691">
        <f t="shared" si="21"/>
        <v>0</v>
      </c>
    </row>
    <row r="114" spans="1:10">
      <c r="A114" s="678">
        <f t="shared" si="20"/>
        <v>97</v>
      </c>
      <c r="B114" s="689" t="s">
        <v>95</v>
      </c>
      <c r="C114" s="691">
        <v>30</v>
      </c>
      <c r="D114" s="694">
        <f t="shared" si="22"/>
        <v>30</v>
      </c>
      <c r="E114" s="695">
        <f>$D$23-SUM($D$104:D114)+1</f>
        <v>32</v>
      </c>
      <c r="F114" s="696">
        <f t="shared" si="23"/>
        <v>8.7671232876712329E-2</v>
      </c>
      <c r="G114" s="690"/>
      <c r="H114" s="692">
        <f t="shared" si="25"/>
        <v>0</v>
      </c>
      <c r="I114" s="691">
        <f t="shared" si="24"/>
        <v>0</v>
      </c>
      <c r="J114" s="691">
        <f t="shared" si="21"/>
        <v>0</v>
      </c>
    </row>
    <row r="115" spans="1:10">
      <c r="A115" s="678">
        <f t="shared" si="20"/>
        <v>98</v>
      </c>
      <c r="B115" s="689" t="s">
        <v>94</v>
      </c>
      <c r="C115" s="691">
        <v>31</v>
      </c>
      <c r="D115" s="694">
        <f t="shared" si="22"/>
        <v>31</v>
      </c>
      <c r="E115" s="695">
        <f>$D$23-SUM($D$104:D115)+1</f>
        <v>1</v>
      </c>
      <c r="F115" s="696">
        <f t="shared" si="23"/>
        <v>2.7397260273972603E-3</v>
      </c>
      <c r="G115" s="690"/>
      <c r="H115" s="692">
        <f t="shared" si="25"/>
        <v>0</v>
      </c>
      <c r="I115" s="691">
        <f t="shared" si="24"/>
        <v>0</v>
      </c>
      <c r="J115" s="691">
        <f t="shared" si="21"/>
        <v>0</v>
      </c>
    </row>
    <row r="116" spans="1:10">
      <c r="A116" s="678">
        <f t="shared" si="20"/>
        <v>99</v>
      </c>
      <c r="B116" s="697"/>
      <c r="C116" s="697" t="s">
        <v>19</v>
      </c>
      <c r="D116" s="698">
        <f>SUM(D104:D115)</f>
        <v>365</v>
      </c>
      <c r="E116" s="697"/>
      <c r="F116" s="699"/>
      <c r="G116" s="690"/>
      <c r="H116" s="700">
        <f>SUM(H104:H115)</f>
        <v>0</v>
      </c>
      <c r="I116" s="700">
        <f>SUM(I104:I115)</f>
        <v>0</v>
      </c>
      <c r="J116" s="699"/>
    </row>
    <row r="117" spans="1:10">
      <c r="B117" s="702"/>
      <c r="C117" s="702"/>
      <c r="D117" s="702"/>
      <c r="E117" s="702"/>
      <c r="F117" s="701"/>
      <c r="G117" s="701"/>
      <c r="H117" s="703"/>
      <c r="I117" s="704"/>
      <c r="J117" s="701"/>
    </row>
    <row r="118" spans="1:10">
      <c r="A118" s="678">
        <f>+A116+1</f>
        <v>100</v>
      </c>
      <c r="B118" s="678" t="s">
        <v>699</v>
      </c>
      <c r="F118" s="705" t="s">
        <v>712</v>
      </c>
      <c r="G118" s="701"/>
      <c r="I118" s="701"/>
      <c r="J118" s="692">
        <v>0</v>
      </c>
    </row>
    <row r="119" spans="1:10">
      <c r="A119" s="678">
        <f>+A118+1</f>
        <v>101</v>
      </c>
      <c r="B119" s="678" t="s">
        <v>701</v>
      </c>
      <c r="F119" s="678" t="str">
        <f>"(Line "&amp;A118&amp;" less line "&amp;A120&amp;")"</f>
        <v>(Line 100 less line 102)</v>
      </c>
      <c r="G119" s="701"/>
      <c r="I119" s="701"/>
      <c r="J119" s="706">
        <f>+J118-J120</f>
        <v>0</v>
      </c>
    </row>
    <row r="120" spans="1:10">
      <c r="A120" s="678">
        <f t="shared" ref="A120:A126" si="26">+A119+1</f>
        <v>102</v>
      </c>
      <c r="B120" s="678" t="s">
        <v>702</v>
      </c>
      <c r="F120" s="678" t="str">
        <f>"(Line "&amp;A103&amp;", Col H)"</f>
        <v>(Line 86, Col H)</v>
      </c>
      <c r="G120" s="701"/>
      <c r="I120" s="701"/>
      <c r="J120" s="691">
        <f>+J103</f>
        <v>0</v>
      </c>
    </row>
    <row r="121" spans="1:10">
      <c r="A121" s="678">
        <f t="shared" si="26"/>
        <v>103</v>
      </c>
      <c r="B121" s="678" t="s">
        <v>703</v>
      </c>
      <c r="F121" s="705" t="s">
        <v>713</v>
      </c>
      <c r="G121" s="701"/>
      <c r="I121" s="701"/>
      <c r="J121" s="692">
        <v>0</v>
      </c>
    </row>
    <row r="122" spans="1:10">
      <c r="A122" s="678">
        <f t="shared" si="26"/>
        <v>104</v>
      </c>
      <c r="B122" s="678" t="str">
        <f>+B119</f>
        <v>Less non Prorated Items</v>
      </c>
      <c r="F122" s="678" t="str">
        <f>"(Line "&amp;A121&amp;" less line "&amp;A123&amp;")"</f>
        <v>(Line 103 less line 105)</v>
      </c>
      <c r="G122" s="701"/>
      <c r="I122" s="701"/>
      <c r="J122" s="706">
        <f>+J121-J123</f>
        <v>0</v>
      </c>
    </row>
    <row r="123" spans="1:10">
      <c r="A123" s="678">
        <f t="shared" si="26"/>
        <v>105</v>
      </c>
      <c r="B123" s="678" t="s">
        <v>705</v>
      </c>
      <c r="F123" s="678" t="str">
        <f>"(Line "&amp;A115&amp;", Col H)"</f>
        <v>(Line 98, Col H)</v>
      </c>
      <c r="G123" s="701"/>
      <c r="I123" s="701"/>
      <c r="J123" s="691">
        <f>+J115</f>
        <v>0</v>
      </c>
    </row>
    <row r="124" spans="1:10">
      <c r="A124" s="678">
        <f t="shared" si="26"/>
        <v>106</v>
      </c>
      <c r="B124" s="705" t="s">
        <v>706</v>
      </c>
      <c r="C124" s="705"/>
      <c r="D124" s="705"/>
      <c r="E124" s="705"/>
      <c r="F124" s="705" t="s">
        <v>847</v>
      </c>
      <c r="G124" s="728"/>
      <c r="H124" s="705"/>
      <c r="I124" s="729"/>
      <c r="J124" s="730">
        <f>J115+(J119+J122)/2</f>
        <v>0</v>
      </c>
    </row>
    <row r="125" spans="1:10">
      <c r="A125" s="678">
        <f t="shared" si="26"/>
        <v>107</v>
      </c>
      <c r="B125" s="678" t="s">
        <v>707</v>
      </c>
      <c r="F125" s="678" t="s">
        <v>804</v>
      </c>
      <c r="G125" s="701"/>
      <c r="I125" s="687"/>
      <c r="J125" s="692"/>
    </row>
    <row r="126" spans="1:10">
      <c r="A126" s="678">
        <f t="shared" si="26"/>
        <v>108</v>
      </c>
      <c r="B126" s="678" t="s">
        <v>798</v>
      </c>
      <c r="F126" s="678" t="str">
        <f>"(Line "&amp;A124&amp;" less line "&amp;A125&amp;")"</f>
        <v>(Line 106 less line 107)</v>
      </c>
      <c r="J126" s="707">
        <f>+J124-J125</f>
        <v>0</v>
      </c>
    </row>
    <row r="128" spans="1:10">
      <c r="A128" s="719"/>
      <c r="B128" s="719"/>
      <c r="C128" s="719"/>
      <c r="D128" s="719"/>
      <c r="E128" s="719"/>
      <c r="F128" s="719"/>
      <c r="G128" s="719"/>
      <c r="H128" s="719"/>
    </row>
    <row r="129" spans="1:8">
      <c r="A129" s="719"/>
      <c r="B129" s="719"/>
      <c r="C129" s="719"/>
      <c r="D129" s="719"/>
      <c r="E129" s="719"/>
      <c r="F129" s="719"/>
      <c r="G129" s="719"/>
      <c r="H129" s="719"/>
    </row>
  </sheetData>
  <mergeCells count="11">
    <mergeCell ref="B99:F99"/>
    <mergeCell ref="H99:J99"/>
    <mergeCell ref="B37:F37"/>
    <mergeCell ref="H37:J37"/>
    <mergeCell ref="B1:K1"/>
    <mergeCell ref="B2:K2"/>
    <mergeCell ref="B3:K3"/>
    <mergeCell ref="B6:F6"/>
    <mergeCell ref="H6:J6"/>
    <mergeCell ref="B68:F68"/>
    <mergeCell ref="H68:J68"/>
  </mergeCells>
  <printOptions horizontalCentered="1"/>
  <pageMargins left="0.45" right="0.45" top="0.5" bottom="0.5" header="0.3" footer="0.3"/>
  <pageSetup scale="35" orientation="portrait" r:id="rId1"/>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92D050"/>
  </sheetPr>
  <dimension ref="A1:V96"/>
  <sheetViews>
    <sheetView zoomScale="90" zoomScaleNormal="90" workbookViewId="0">
      <selection activeCell="K4" sqref="K4"/>
    </sheetView>
  </sheetViews>
  <sheetFormatPr defaultColWidth="14" defaultRowHeight="13"/>
  <cols>
    <col min="1" max="1" width="5.765625" style="123" bestFit="1" customWidth="1"/>
    <col min="2" max="2" width="23.765625" style="15" customWidth="1"/>
    <col min="3" max="3" width="16.765625" style="15" customWidth="1"/>
    <col min="4" max="4" width="16.23046875" style="15" customWidth="1"/>
    <col min="5" max="5" width="12" style="15" customWidth="1"/>
    <col min="6" max="7" width="10.765625" style="15" customWidth="1"/>
    <col min="8" max="8" width="12.4609375" style="15" bestFit="1" customWidth="1"/>
    <col min="9" max="9" width="12.4609375" style="15" customWidth="1"/>
    <col min="10" max="10" width="13.765625" style="15" bestFit="1" customWidth="1"/>
    <col min="11" max="11" width="12.53515625" style="15" bestFit="1" customWidth="1"/>
    <col min="12" max="12" width="13.23046875" style="15" customWidth="1"/>
    <col min="13" max="13" width="12.765625" style="15" customWidth="1"/>
    <col min="14" max="14" width="14" style="15"/>
    <col min="15" max="15" width="10" style="15" bestFit="1" customWidth="1"/>
    <col min="16" max="16384" width="14" style="15"/>
  </cols>
  <sheetData>
    <row r="1" spans="1:20">
      <c r="G1" s="20" t="s">
        <v>234</v>
      </c>
      <c r="M1" s="305" t="s">
        <v>683</v>
      </c>
    </row>
    <row r="2" spans="1:20" ht="15" customHeight="1">
      <c r="G2" s="303" t="s">
        <v>620</v>
      </c>
    </row>
    <row r="3" spans="1:20">
      <c r="D3" s="40"/>
      <c r="E3" s="40"/>
      <c r="F3" s="40"/>
      <c r="G3" s="650" t="str">
        <f>'Attachment H'!$D$5</f>
        <v>NextEra Energy Transmission MidAtlantic, Inc.</v>
      </c>
      <c r="H3" s="40"/>
      <c r="J3" s="40"/>
      <c r="K3" s="40"/>
      <c r="L3" s="40"/>
      <c r="M3" s="40"/>
      <c r="N3" s="40"/>
    </row>
    <row r="4" spans="1:20">
      <c r="B4" s="29"/>
    </row>
    <row r="6" spans="1:20" s="136" customFormat="1" ht="69.75" customHeight="1">
      <c r="A6" s="395" t="s">
        <v>189</v>
      </c>
      <c r="B6" s="134" t="s">
        <v>201</v>
      </c>
      <c r="C6" s="134" t="s">
        <v>406</v>
      </c>
      <c r="D6" s="134" t="s">
        <v>345</v>
      </c>
      <c r="E6" s="134" t="s">
        <v>346</v>
      </c>
      <c r="F6" s="134" t="s">
        <v>407</v>
      </c>
      <c r="G6" s="134" t="s">
        <v>326</v>
      </c>
      <c r="H6" s="134" t="s">
        <v>209</v>
      </c>
      <c r="I6" s="134" t="s">
        <v>210</v>
      </c>
      <c r="J6" s="135" t="s">
        <v>330</v>
      </c>
      <c r="K6" s="135" t="s">
        <v>408</v>
      </c>
      <c r="L6" s="506" t="s">
        <v>495</v>
      </c>
      <c r="M6" s="134" t="s">
        <v>409</v>
      </c>
      <c r="O6" s="416"/>
    </row>
    <row r="7" spans="1:20" s="136" customFormat="1">
      <c r="A7" s="395"/>
      <c r="B7" s="134"/>
      <c r="C7" s="127" t="s">
        <v>241</v>
      </c>
      <c r="D7" s="355" t="s">
        <v>242</v>
      </c>
      <c r="E7" s="355" t="s">
        <v>243</v>
      </c>
      <c r="F7" s="356" t="s">
        <v>244</v>
      </c>
      <c r="G7" s="356" t="s">
        <v>246</v>
      </c>
      <c r="H7" s="356" t="s">
        <v>245</v>
      </c>
      <c r="I7" s="357" t="s">
        <v>247</v>
      </c>
      <c r="J7" s="357" t="s">
        <v>248</v>
      </c>
      <c r="K7" s="357" t="s">
        <v>249</v>
      </c>
      <c r="L7" s="303" t="s">
        <v>344</v>
      </c>
      <c r="M7" s="303" t="s">
        <v>348</v>
      </c>
      <c r="O7" s="416"/>
    </row>
    <row r="8" spans="1:20" ht="25.5" customHeight="1">
      <c r="A8" s="359"/>
      <c r="B8" s="503" t="s">
        <v>499</v>
      </c>
      <c r="C8" s="127">
        <v>1</v>
      </c>
      <c r="D8" s="127">
        <v>2</v>
      </c>
      <c r="E8" s="127">
        <v>3</v>
      </c>
      <c r="F8" s="127">
        <v>4</v>
      </c>
      <c r="G8" s="127">
        <v>5</v>
      </c>
      <c r="H8" s="128">
        <v>6</v>
      </c>
      <c r="I8" s="127">
        <v>7</v>
      </c>
      <c r="J8" s="128">
        <v>9</v>
      </c>
      <c r="K8" s="128">
        <v>11</v>
      </c>
      <c r="L8" s="128">
        <v>12</v>
      </c>
      <c r="M8" s="127">
        <v>16</v>
      </c>
      <c r="O8" s="417"/>
    </row>
    <row r="9" spans="1:20" s="17" customFormat="1" ht="24.75" customHeight="1">
      <c r="A9" s="359"/>
      <c r="B9" s="130" t="s">
        <v>621</v>
      </c>
      <c r="C9" s="303" t="s">
        <v>622</v>
      </c>
      <c r="D9" s="303" t="s">
        <v>623</v>
      </c>
      <c r="E9" s="303" t="s">
        <v>624</v>
      </c>
      <c r="F9" s="303" t="s">
        <v>625</v>
      </c>
      <c r="G9" s="538" t="s">
        <v>626</v>
      </c>
      <c r="H9" s="538" t="str">
        <f>+G9</f>
        <v>(Note E)</v>
      </c>
      <c r="I9" s="538" t="str">
        <f>+H9</f>
        <v>(Note E)</v>
      </c>
      <c r="J9" s="538" t="s">
        <v>627</v>
      </c>
      <c r="K9" s="538" t="s">
        <v>628</v>
      </c>
      <c r="L9" s="538" t="s">
        <v>629</v>
      </c>
      <c r="M9" s="303" t="s">
        <v>630</v>
      </c>
      <c r="O9" s="418"/>
    </row>
    <row r="10" spans="1:20" s="17" customFormat="1">
      <c r="A10" s="359"/>
      <c r="B10" s="130"/>
      <c r="O10" s="418"/>
    </row>
    <row r="11" spans="1:20">
      <c r="A11" s="359"/>
      <c r="B11" s="137"/>
      <c r="C11" s="127"/>
      <c r="D11" s="127"/>
      <c r="E11" s="127"/>
      <c r="F11" s="127"/>
      <c r="G11" s="127"/>
      <c r="H11" s="128"/>
      <c r="I11" s="127"/>
      <c r="J11" s="128"/>
      <c r="K11" s="128"/>
      <c r="L11" s="128"/>
      <c r="M11" s="127"/>
      <c r="O11" s="417"/>
    </row>
    <row r="12" spans="1:20">
      <c r="A12" s="359" t="s">
        <v>332</v>
      </c>
      <c r="B12" s="126" t="s">
        <v>101</v>
      </c>
      <c r="C12" s="513">
        <v>-22713.4</v>
      </c>
      <c r="D12" s="512">
        <v>0</v>
      </c>
      <c r="E12" s="512">
        <v>0</v>
      </c>
      <c r="F12" s="512">
        <v>115663.48999999999</v>
      </c>
      <c r="G12" s="512">
        <v>0</v>
      </c>
      <c r="H12" s="512">
        <v>0</v>
      </c>
      <c r="I12" s="512">
        <v>0</v>
      </c>
      <c r="J12" s="512">
        <v>0</v>
      </c>
      <c r="K12" s="512">
        <v>0</v>
      </c>
      <c r="L12" s="512">
        <v>0</v>
      </c>
      <c r="M12" s="512">
        <v>156254.63</v>
      </c>
      <c r="O12" s="419"/>
    </row>
    <row r="13" spans="1:20">
      <c r="A13" s="359" t="s">
        <v>199</v>
      </c>
      <c r="B13" s="126" t="s">
        <v>100</v>
      </c>
      <c r="C13" s="513">
        <v>23108.32</v>
      </c>
      <c r="D13" s="512">
        <v>0</v>
      </c>
      <c r="E13" s="512">
        <v>0</v>
      </c>
      <c r="F13" s="512">
        <v>69506.559999999998</v>
      </c>
      <c r="G13" s="512">
        <v>0</v>
      </c>
      <c r="H13" s="512">
        <v>0</v>
      </c>
      <c r="I13" s="512">
        <v>0</v>
      </c>
      <c r="J13" s="512">
        <v>0</v>
      </c>
      <c r="K13" s="512">
        <v>0</v>
      </c>
      <c r="L13" s="512">
        <v>0</v>
      </c>
      <c r="M13" s="512">
        <v>157017.19</v>
      </c>
      <c r="O13" s="419"/>
    </row>
    <row r="14" spans="1:20">
      <c r="A14" s="359" t="s">
        <v>333</v>
      </c>
      <c r="B14" s="126" t="s">
        <v>99</v>
      </c>
      <c r="C14" s="513">
        <v>40489.42</v>
      </c>
      <c r="D14" s="512">
        <v>0</v>
      </c>
      <c r="E14" s="512">
        <v>0</v>
      </c>
      <c r="F14" s="512">
        <v>144542.31999999998</v>
      </c>
      <c r="G14" s="512">
        <v>0</v>
      </c>
      <c r="H14" s="512">
        <v>0</v>
      </c>
      <c r="I14" s="512">
        <v>0</v>
      </c>
      <c r="J14" s="512">
        <v>0</v>
      </c>
      <c r="K14" s="512">
        <v>0</v>
      </c>
      <c r="L14" s="512">
        <v>0</v>
      </c>
      <c r="M14" s="512">
        <v>157399.07999999999</v>
      </c>
      <c r="O14" s="419"/>
    </row>
    <row r="15" spans="1:20">
      <c r="A15" s="359" t="s">
        <v>331</v>
      </c>
      <c r="B15" s="126" t="s">
        <v>91</v>
      </c>
      <c r="C15" s="513">
        <v>124766.45000000001</v>
      </c>
      <c r="D15" s="512">
        <v>0</v>
      </c>
      <c r="E15" s="512">
        <v>0</v>
      </c>
      <c r="F15" s="512">
        <v>151650.81</v>
      </c>
      <c r="G15" s="512">
        <v>0</v>
      </c>
      <c r="H15" s="512">
        <v>0</v>
      </c>
      <c r="I15" s="512">
        <v>0</v>
      </c>
      <c r="J15" s="512">
        <v>0</v>
      </c>
      <c r="K15" s="512">
        <v>0</v>
      </c>
      <c r="L15" s="512">
        <v>0</v>
      </c>
      <c r="M15" s="512">
        <v>157829.44</v>
      </c>
      <c r="O15" s="419"/>
    </row>
    <row r="16" spans="1:20">
      <c r="A16" s="359" t="s">
        <v>166</v>
      </c>
      <c r="B16" s="126" t="s">
        <v>90</v>
      </c>
      <c r="C16" s="513">
        <v>306858.73000000004</v>
      </c>
      <c r="D16" s="512">
        <v>0</v>
      </c>
      <c r="E16" s="512">
        <v>0</v>
      </c>
      <c r="F16" s="512">
        <v>90997.47</v>
      </c>
      <c r="G16" s="512">
        <v>0</v>
      </c>
      <c r="H16" s="512">
        <v>0</v>
      </c>
      <c r="I16" s="512">
        <v>0</v>
      </c>
      <c r="J16" s="512">
        <v>0</v>
      </c>
      <c r="K16" s="512">
        <v>0</v>
      </c>
      <c r="L16" s="512">
        <v>0</v>
      </c>
      <c r="M16" s="512">
        <v>158220.6</v>
      </c>
      <c r="O16" s="419"/>
      <c r="T16" s="664"/>
    </row>
    <row r="17" spans="1:22">
      <c r="A17" s="359" t="s">
        <v>167</v>
      </c>
      <c r="B17" s="126" t="s">
        <v>111</v>
      </c>
      <c r="C17" s="513">
        <v>398196.82999999996</v>
      </c>
      <c r="D17" s="512">
        <v>0</v>
      </c>
      <c r="E17" s="512">
        <v>0</v>
      </c>
      <c r="F17" s="512">
        <v>128892.35</v>
      </c>
      <c r="G17" s="512">
        <v>0</v>
      </c>
      <c r="H17" s="512">
        <v>0</v>
      </c>
      <c r="I17" s="512">
        <v>0</v>
      </c>
      <c r="J17" s="512">
        <v>0</v>
      </c>
      <c r="K17" s="512">
        <v>0</v>
      </c>
      <c r="L17" s="512">
        <v>0</v>
      </c>
      <c r="M17" s="512">
        <v>158541.1</v>
      </c>
      <c r="O17" s="419"/>
    </row>
    <row r="18" spans="1:22">
      <c r="A18" s="359" t="s">
        <v>170</v>
      </c>
      <c r="B18" s="126" t="s">
        <v>98</v>
      </c>
      <c r="C18" s="513">
        <v>587733.05000000005</v>
      </c>
      <c r="D18" s="512">
        <v>0</v>
      </c>
      <c r="E18" s="512">
        <v>0</v>
      </c>
      <c r="F18" s="512">
        <v>133611.08999999997</v>
      </c>
      <c r="G18" s="512">
        <v>0</v>
      </c>
      <c r="H18" s="512">
        <v>0</v>
      </c>
      <c r="I18" s="512">
        <v>0</v>
      </c>
      <c r="J18" s="512">
        <v>0</v>
      </c>
      <c r="K18" s="512">
        <v>0</v>
      </c>
      <c r="L18" s="512">
        <v>0</v>
      </c>
      <c r="M18" s="512">
        <v>158813.45000000001</v>
      </c>
      <c r="O18" s="419"/>
      <c r="V18" s="664"/>
    </row>
    <row r="19" spans="1:22">
      <c r="A19" s="359" t="s">
        <v>172</v>
      </c>
      <c r="B19" s="126" t="s">
        <v>97</v>
      </c>
      <c r="C19" s="513"/>
      <c r="D19" s="512"/>
      <c r="E19" s="512"/>
      <c r="F19" s="512"/>
      <c r="G19" s="512">
        <v>0</v>
      </c>
      <c r="H19" s="512">
        <v>0</v>
      </c>
      <c r="I19" s="512">
        <v>0</v>
      </c>
      <c r="J19" s="512">
        <v>0</v>
      </c>
      <c r="K19" s="512">
        <v>0</v>
      </c>
      <c r="L19" s="512">
        <v>0</v>
      </c>
      <c r="M19" s="512"/>
      <c r="O19" s="419"/>
    </row>
    <row r="20" spans="1:22">
      <c r="A20" s="359" t="s">
        <v>175</v>
      </c>
      <c r="B20" s="126" t="s">
        <v>96</v>
      </c>
      <c r="C20" s="513"/>
      <c r="D20" s="512"/>
      <c r="E20" s="512"/>
      <c r="F20" s="512"/>
      <c r="G20" s="512">
        <v>0</v>
      </c>
      <c r="H20" s="512">
        <v>0</v>
      </c>
      <c r="I20" s="512">
        <v>0</v>
      </c>
      <c r="J20" s="512">
        <v>0</v>
      </c>
      <c r="K20" s="512">
        <v>0</v>
      </c>
      <c r="L20" s="512">
        <v>0</v>
      </c>
      <c r="M20" s="512"/>
      <c r="O20" s="419"/>
    </row>
    <row r="21" spans="1:22">
      <c r="A21" s="359" t="s">
        <v>178</v>
      </c>
      <c r="B21" s="126" t="s">
        <v>102</v>
      </c>
      <c r="C21" s="513"/>
      <c r="D21" s="512"/>
      <c r="E21" s="512"/>
      <c r="F21" s="512"/>
      <c r="G21" s="512">
        <v>0</v>
      </c>
      <c r="H21" s="512">
        <v>0</v>
      </c>
      <c r="I21" s="512">
        <v>0</v>
      </c>
      <c r="J21" s="512">
        <v>0</v>
      </c>
      <c r="K21" s="512">
        <v>0</v>
      </c>
      <c r="L21" s="512">
        <v>0</v>
      </c>
      <c r="M21" s="512"/>
      <c r="O21" s="419"/>
    </row>
    <row r="22" spans="1:22">
      <c r="A22" s="359" t="s">
        <v>179</v>
      </c>
      <c r="B22" s="126" t="s">
        <v>95</v>
      </c>
      <c r="C22" s="513"/>
      <c r="D22" s="512"/>
      <c r="E22" s="512"/>
      <c r="F22" s="512"/>
      <c r="G22" s="512">
        <v>0</v>
      </c>
      <c r="H22" s="512">
        <v>0</v>
      </c>
      <c r="I22" s="512">
        <v>0</v>
      </c>
      <c r="J22" s="512">
        <v>0</v>
      </c>
      <c r="K22" s="512">
        <v>0</v>
      </c>
      <c r="L22" s="512">
        <v>0</v>
      </c>
      <c r="M22" s="512"/>
      <c r="O22" s="419"/>
    </row>
    <row r="23" spans="1:22">
      <c r="A23" s="359" t="s">
        <v>181</v>
      </c>
      <c r="B23" s="126" t="s">
        <v>94</v>
      </c>
      <c r="C23" s="513"/>
      <c r="D23" s="512"/>
      <c r="E23" s="512"/>
      <c r="F23" s="512"/>
      <c r="G23" s="512">
        <v>0</v>
      </c>
      <c r="H23" s="512">
        <v>0</v>
      </c>
      <c r="I23" s="512">
        <v>0</v>
      </c>
      <c r="J23" s="512">
        <v>0</v>
      </c>
      <c r="K23" s="512">
        <v>0</v>
      </c>
      <c r="L23" s="512">
        <v>0</v>
      </c>
      <c r="M23" s="512"/>
      <c r="O23" s="419"/>
    </row>
    <row r="24" spans="1:22">
      <c r="A24" s="359" t="s">
        <v>183</v>
      </c>
      <c r="B24" s="129" t="s">
        <v>19</v>
      </c>
      <c r="C24" s="133">
        <f>SUM(C12:C23)</f>
        <v>1458439.4</v>
      </c>
      <c r="D24" s="133">
        <f t="shared" ref="D24:L24" si="0">SUM(D12:D23)</f>
        <v>0</v>
      </c>
      <c r="E24" s="133">
        <f t="shared" si="0"/>
        <v>0</v>
      </c>
      <c r="F24" s="133">
        <f>SUM(F12:F23)</f>
        <v>834864.09</v>
      </c>
      <c r="G24" s="133">
        <f t="shared" si="0"/>
        <v>0</v>
      </c>
      <c r="H24" s="133">
        <f t="shared" si="0"/>
        <v>0</v>
      </c>
      <c r="I24" s="133">
        <f t="shared" si="0"/>
        <v>0</v>
      </c>
      <c r="J24" s="133">
        <f t="shared" si="0"/>
        <v>0</v>
      </c>
      <c r="K24" s="133">
        <f t="shared" si="0"/>
        <v>0</v>
      </c>
      <c r="L24" s="133">
        <f t="shared" si="0"/>
        <v>0</v>
      </c>
      <c r="M24" s="133">
        <f>SUM(M12:M23)</f>
        <v>1104075.49</v>
      </c>
      <c r="O24" s="420"/>
      <c r="Q24" s="664"/>
    </row>
    <row r="25" spans="1:22">
      <c r="A25" s="359"/>
      <c r="B25" s="126"/>
      <c r="C25" s="675"/>
      <c r="D25" s="126"/>
      <c r="E25" s="126"/>
      <c r="F25" s="675"/>
      <c r="G25" s="126"/>
      <c r="H25" s="126"/>
      <c r="I25" s="126"/>
      <c r="J25" s="126"/>
      <c r="N25" s="126"/>
      <c r="O25" s="421"/>
    </row>
    <row r="26" spans="1:22">
      <c r="A26" s="359"/>
      <c r="B26" s="126"/>
      <c r="C26" s="126"/>
      <c r="D26" s="126"/>
      <c r="E26" s="126"/>
      <c r="F26" s="126"/>
      <c r="G26" s="126"/>
      <c r="H26" s="126"/>
      <c r="I26" s="126"/>
      <c r="J26" s="126"/>
      <c r="N26" s="126"/>
      <c r="O26" s="421"/>
    </row>
    <row r="27" spans="1:22" ht="39">
      <c r="A27" s="359"/>
      <c r="C27" s="134" t="s">
        <v>410</v>
      </c>
      <c r="D27" s="136" t="s">
        <v>347</v>
      </c>
      <c r="E27" s="134" t="s">
        <v>411</v>
      </c>
      <c r="F27" s="136" t="s">
        <v>327</v>
      </c>
      <c r="G27" s="135" t="s">
        <v>412</v>
      </c>
      <c r="H27" s="134" t="s">
        <v>328</v>
      </c>
      <c r="I27" s="134" t="s">
        <v>413</v>
      </c>
      <c r="J27" s="134" t="s">
        <v>329</v>
      </c>
      <c r="K27" s="134" t="s">
        <v>213</v>
      </c>
      <c r="L27" s="134" t="s">
        <v>212</v>
      </c>
      <c r="M27" s="134" t="s">
        <v>417</v>
      </c>
      <c r="N27" s="126"/>
      <c r="O27" s="422"/>
    </row>
    <row r="28" spans="1:22" s="509" customFormat="1">
      <c r="A28" s="359"/>
      <c r="C28" s="127" t="s">
        <v>241</v>
      </c>
      <c r="D28" s="355" t="s">
        <v>242</v>
      </c>
      <c r="E28" s="355" t="s">
        <v>243</v>
      </c>
      <c r="F28" s="356" t="s">
        <v>244</v>
      </c>
      <c r="G28" s="356" t="s">
        <v>246</v>
      </c>
      <c r="H28" s="356" t="s">
        <v>245</v>
      </c>
      <c r="I28" s="356" t="s">
        <v>247</v>
      </c>
      <c r="J28" s="357" t="s">
        <v>248</v>
      </c>
      <c r="K28" s="357" t="s">
        <v>249</v>
      </c>
      <c r="L28" s="303" t="s">
        <v>344</v>
      </c>
      <c r="M28" s="303" t="s">
        <v>348</v>
      </c>
      <c r="N28" s="126"/>
      <c r="O28" s="422"/>
    </row>
    <row r="29" spans="1:22">
      <c r="A29" s="359"/>
      <c r="B29" s="139" t="s">
        <v>446</v>
      </c>
      <c r="C29" s="127">
        <v>17</v>
      </c>
      <c r="D29" s="359">
        <v>19</v>
      </c>
      <c r="E29" s="128">
        <v>23</v>
      </c>
      <c r="F29" s="128">
        <v>24</v>
      </c>
      <c r="G29" s="128">
        <v>26</v>
      </c>
      <c r="H29" s="128">
        <v>27</v>
      </c>
      <c r="I29" s="128">
        <v>28</v>
      </c>
      <c r="J29" s="128">
        <v>29</v>
      </c>
      <c r="K29" s="360">
        <v>37</v>
      </c>
      <c r="L29" s="128">
        <v>38</v>
      </c>
      <c r="M29" s="128">
        <v>39</v>
      </c>
      <c r="N29" s="126"/>
      <c r="O29" s="422"/>
    </row>
    <row r="30" spans="1:22" s="509" customFormat="1" ht="26">
      <c r="A30" s="359"/>
      <c r="B30" s="130" t="s">
        <v>621</v>
      </c>
      <c r="C30" s="538" t="s">
        <v>634</v>
      </c>
      <c r="D30" s="303" t="s">
        <v>631</v>
      </c>
      <c r="E30" s="303" t="s">
        <v>677</v>
      </c>
      <c r="F30" s="303" t="str">
        <f>+E30</f>
        <v>263.i</v>
      </c>
      <c r="G30" s="303" t="str">
        <f>+F30</f>
        <v>263.i</v>
      </c>
      <c r="H30" s="303" t="str">
        <f>+G30</f>
        <v>263.i</v>
      </c>
      <c r="I30" s="303" t="str">
        <f>+H30</f>
        <v>263.i</v>
      </c>
      <c r="J30" s="303" t="str">
        <f>+I30</f>
        <v>263.i</v>
      </c>
      <c r="K30" s="303" t="s">
        <v>632</v>
      </c>
      <c r="L30" s="303" t="s">
        <v>320</v>
      </c>
      <c r="M30" s="303" t="s">
        <v>633</v>
      </c>
      <c r="N30" s="126"/>
      <c r="O30" s="422"/>
    </row>
    <row r="31" spans="1:22" s="17" customFormat="1">
      <c r="A31" s="359"/>
      <c r="B31" s="130"/>
      <c r="N31" s="303"/>
    </row>
    <row r="32" spans="1:22">
      <c r="A32" s="359"/>
      <c r="C32" s="127"/>
      <c r="E32" s="127"/>
      <c r="F32" s="127"/>
      <c r="G32" s="127"/>
      <c r="H32" s="127"/>
      <c r="I32" s="127"/>
      <c r="J32" s="127"/>
      <c r="K32" s="127"/>
      <c r="L32" s="127"/>
      <c r="M32" s="127"/>
      <c r="N32" s="126"/>
    </row>
    <row r="33" spans="1:15">
      <c r="A33" s="359" t="s">
        <v>186</v>
      </c>
      <c r="B33" s="126" t="s">
        <v>101</v>
      </c>
      <c r="C33" s="513">
        <v>9.86</v>
      </c>
      <c r="D33" s="358">
        <v>0</v>
      </c>
      <c r="E33" s="358">
        <v>0</v>
      </c>
      <c r="F33" s="358">
        <v>0</v>
      </c>
      <c r="G33" s="512">
        <v>167911.29</v>
      </c>
      <c r="H33" s="358">
        <v>0</v>
      </c>
      <c r="I33" s="358">
        <v>0</v>
      </c>
      <c r="J33" s="358">
        <v>0</v>
      </c>
      <c r="K33" s="358">
        <v>0</v>
      </c>
      <c r="L33" s="358">
        <v>0</v>
      </c>
      <c r="M33" s="732">
        <v>285.29109583333332</v>
      </c>
      <c r="N33" s="126"/>
    </row>
    <row r="34" spans="1:15">
      <c r="A34" s="359" t="s">
        <v>214</v>
      </c>
      <c r="B34" s="126" t="s">
        <v>100</v>
      </c>
      <c r="C34" s="513">
        <v>9.86</v>
      </c>
      <c r="D34" s="358">
        <v>0</v>
      </c>
      <c r="E34" s="358">
        <v>0</v>
      </c>
      <c r="F34" s="358">
        <v>0</v>
      </c>
      <c r="G34" s="512">
        <v>166194.96</v>
      </c>
      <c r="H34" s="358">
        <v>0</v>
      </c>
      <c r="I34" s="358">
        <v>0</v>
      </c>
      <c r="J34" s="358">
        <v>0</v>
      </c>
      <c r="K34" s="358">
        <v>0</v>
      </c>
      <c r="L34" s="358">
        <v>0</v>
      </c>
      <c r="M34" s="732">
        <v>285.29109583333332</v>
      </c>
      <c r="N34" s="126"/>
    </row>
    <row r="35" spans="1:15">
      <c r="A35" s="359" t="s">
        <v>215</v>
      </c>
      <c r="B35" s="126" t="s">
        <v>99</v>
      </c>
      <c r="C35" s="513">
        <v>9.86</v>
      </c>
      <c r="D35" s="358">
        <v>0</v>
      </c>
      <c r="E35" s="358">
        <v>0</v>
      </c>
      <c r="F35" s="358">
        <v>0</v>
      </c>
      <c r="G35" s="512">
        <v>166194.96</v>
      </c>
      <c r="H35" s="358">
        <v>0</v>
      </c>
      <c r="I35" s="358">
        <v>0</v>
      </c>
      <c r="J35" s="358">
        <v>0</v>
      </c>
      <c r="K35" s="358">
        <v>0</v>
      </c>
      <c r="L35" s="358">
        <v>0</v>
      </c>
      <c r="M35" s="732">
        <v>285.29109583333332</v>
      </c>
      <c r="N35" s="126"/>
    </row>
    <row r="36" spans="1:15">
      <c r="A36" s="359" t="s">
        <v>334</v>
      </c>
      <c r="B36" s="126" t="s">
        <v>91</v>
      </c>
      <c r="C36" s="513">
        <v>9.86</v>
      </c>
      <c r="D36" s="358">
        <v>0</v>
      </c>
      <c r="E36" s="358">
        <v>0</v>
      </c>
      <c r="F36" s="358">
        <v>0</v>
      </c>
      <c r="G36" s="512">
        <v>166194.96</v>
      </c>
      <c r="H36" s="358">
        <v>0</v>
      </c>
      <c r="I36" s="358">
        <v>0</v>
      </c>
      <c r="J36" s="358">
        <v>0</v>
      </c>
      <c r="K36" s="358">
        <v>0</v>
      </c>
      <c r="L36" s="358">
        <v>0</v>
      </c>
      <c r="M36" s="732">
        <v>285.29109583333332</v>
      </c>
      <c r="N36" s="126"/>
    </row>
    <row r="37" spans="1:15">
      <c r="A37" s="359" t="s">
        <v>335</v>
      </c>
      <c r="B37" s="126" t="s">
        <v>90</v>
      </c>
      <c r="C37" s="513">
        <v>9.86</v>
      </c>
      <c r="D37" s="358">
        <v>0</v>
      </c>
      <c r="E37" s="358">
        <v>0</v>
      </c>
      <c r="F37" s="358">
        <v>0</v>
      </c>
      <c r="G37" s="512">
        <v>166194.96</v>
      </c>
      <c r="H37" s="358">
        <v>0</v>
      </c>
      <c r="I37" s="358">
        <v>0</v>
      </c>
      <c r="J37" s="358">
        <v>0</v>
      </c>
      <c r="K37" s="358">
        <v>0</v>
      </c>
      <c r="L37" s="358">
        <v>0</v>
      </c>
      <c r="M37" s="732">
        <v>285.29109583333332</v>
      </c>
      <c r="N37" s="126"/>
    </row>
    <row r="38" spans="1:15">
      <c r="A38" s="359" t="s">
        <v>336</v>
      </c>
      <c r="B38" s="126" t="s">
        <v>111</v>
      </c>
      <c r="C38" s="513">
        <v>9.86</v>
      </c>
      <c r="D38" s="358">
        <v>0</v>
      </c>
      <c r="E38" s="358">
        <v>0</v>
      </c>
      <c r="F38" s="358">
        <v>0</v>
      </c>
      <c r="G38" s="512">
        <v>166194.96</v>
      </c>
      <c r="H38" s="358">
        <v>0</v>
      </c>
      <c r="I38" s="358">
        <v>0</v>
      </c>
      <c r="J38" s="358">
        <v>0</v>
      </c>
      <c r="K38" s="358">
        <v>0</v>
      </c>
      <c r="L38" s="358">
        <v>0</v>
      </c>
      <c r="M38" s="732">
        <v>285.29109583333332</v>
      </c>
      <c r="N38" s="126"/>
    </row>
    <row r="39" spans="1:15">
      <c r="A39" s="359" t="s">
        <v>337</v>
      </c>
      <c r="B39" s="126" t="s">
        <v>98</v>
      </c>
      <c r="C39" s="513">
        <v>9.86</v>
      </c>
      <c r="D39" s="358">
        <v>0</v>
      </c>
      <c r="E39" s="358">
        <v>0</v>
      </c>
      <c r="F39" s="512">
        <v>0</v>
      </c>
      <c r="G39" s="512">
        <v>0</v>
      </c>
      <c r="H39" s="358">
        <v>0</v>
      </c>
      <c r="I39" s="358">
        <v>0</v>
      </c>
      <c r="J39" s="358">
        <v>0</v>
      </c>
      <c r="K39" s="358">
        <v>0</v>
      </c>
      <c r="L39" s="358">
        <v>0</v>
      </c>
      <c r="M39" s="732">
        <v>285.29109583333332</v>
      </c>
      <c r="N39" s="126"/>
    </row>
    <row r="40" spans="1:15">
      <c r="A40" s="359" t="s">
        <v>338</v>
      </c>
      <c r="B40" s="126" t="s">
        <v>97</v>
      </c>
      <c r="C40" s="513"/>
      <c r="D40" s="358">
        <v>0</v>
      </c>
      <c r="E40" s="358">
        <v>0</v>
      </c>
      <c r="F40" s="512">
        <v>0</v>
      </c>
      <c r="G40" s="512">
        <v>0</v>
      </c>
      <c r="H40" s="358">
        <v>0</v>
      </c>
      <c r="I40" s="358">
        <v>0</v>
      </c>
      <c r="J40" s="358">
        <v>0</v>
      </c>
      <c r="K40" s="358">
        <v>0</v>
      </c>
      <c r="L40" s="358">
        <v>0</v>
      </c>
      <c r="M40" s="732"/>
      <c r="N40" s="126"/>
    </row>
    <row r="41" spans="1:15">
      <c r="A41" s="359" t="s">
        <v>339</v>
      </c>
      <c r="B41" s="126" t="s">
        <v>96</v>
      </c>
      <c r="C41" s="513"/>
      <c r="D41" s="358">
        <v>0</v>
      </c>
      <c r="E41" s="358">
        <v>0</v>
      </c>
      <c r="F41" s="512">
        <v>0</v>
      </c>
      <c r="G41" s="512">
        <v>0</v>
      </c>
      <c r="H41" s="358">
        <v>0</v>
      </c>
      <c r="I41" s="358">
        <v>0</v>
      </c>
      <c r="J41" s="358">
        <v>0</v>
      </c>
      <c r="K41" s="358">
        <v>0</v>
      </c>
      <c r="L41" s="358">
        <v>0</v>
      </c>
      <c r="M41" s="732"/>
      <c r="N41" s="126"/>
    </row>
    <row r="42" spans="1:15">
      <c r="A42" s="359" t="s">
        <v>340</v>
      </c>
      <c r="B42" s="126" t="s">
        <v>102</v>
      </c>
      <c r="C42" s="513"/>
      <c r="D42" s="358">
        <v>0</v>
      </c>
      <c r="E42" s="358">
        <v>0</v>
      </c>
      <c r="F42" s="512">
        <v>0</v>
      </c>
      <c r="G42" s="512">
        <v>0</v>
      </c>
      <c r="H42" s="358">
        <v>0</v>
      </c>
      <c r="I42" s="358">
        <v>0</v>
      </c>
      <c r="J42" s="358">
        <v>0</v>
      </c>
      <c r="K42" s="358">
        <v>0</v>
      </c>
      <c r="L42" s="358">
        <v>0</v>
      </c>
      <c r="M42" s="732"/>
      <c r="N42" s="126"/>
    </row>
    <row r="43" spans="1:15">
      <c r="A43" s="359" t="s">
        <v>341</v>
      </c>
      <c r="B43" s="126" t="s">
        <v>95</v>
      </c>
      <c r="C43" s="513"/>
      <c r="D43" s="358">
        <v>0</v>
      </c>
      <c r="E43" s="358">
        <v>0</v>
      </c>
      <c r="F43" s="512">
        <v>0</v>
      </c>
      <c r="G43" s="512">
        <v>0</v>
      </c>
      <c r="H43" s="358">
        <v>0</v>
      </c>
      <c r="I43" s="358">
        <v>0</v>
      </c>
      <c r="J43" s="358">
        <v>0</v>
      </c>
      <c r="K43" s="358">
        <v>0</v>
      </c>
      <c r="L43" s="358">
        <v>0</v>
      </c>
      <c r="M43" s="732"/>
      <c r="N43" s="126"/>
    </row>
    <row r="44" spans="1:15">
      <c r="A44" s="359" t="s">
        <v>342</v>
      </c>
      <c r="B44" s="126" t="s">
        <v>94</v>
      </c>
      <c r="C44" s="513"/>
      <c r="D44" s="358">
        <v>0</v>
      </c>
      <c r="E44" s="358">
        <v>0</v>
      </c>
      <c r="F44" s="512">
        <v>0</v>
      </c>
      <c r="G44" s="512">
        <v>0</v>
      </c>
      <c r="H44" s="358">
        <v>0</v>
      </c>
      <c r="I44" s="358">
        <v>0</v>
      </c>
      <c r="J44" s="358">
        <v>0</v>
      </c>
      <c r="K44" s="358">
        <v>0</v>
      </c>
      <c r="L44" s="358">
        <v>0</v>
      </c>
      <c r="M44" s="732"/>
      <c r="N44" s="126"/>
    </row>
    <row r="45" spans="1:15">
      <c r="A45" s="359" t="s">
        <v>343</v>
      </c>
      <c r="B45" s="129" t="s">
        <v>19</v>
      </c>
      <c r="C45" s="133">
        <f t="shared" ref="C45:M45" si="1">SUM(C33:C44)</f>
        <v>69.02</v>
      </c>
      <c r="D45" s="133">
        <f t="shared" si="1"/>
        <v>0</v>
      </c>
      <c r="E45" s="133">
        <f t="shared" si="1"/>
        <v>0</v>
      </c>
      <c r="F45" s="133">
        <f t="shared" si="1"/>
        <v>0</v>
      </c>
      <c r="G45" s="133">
        <f>SUM(G33:G44)</f>
        <v>998886.08999999985</v>
      </c>
      <c r="H45" s="133">
        <f t="shared" si="1"/>
        <v>0</v>
      </c>
      <c r="I45" s="133">
        <f t="shared" si="1"/>
        <v>0</v>
      </c>
      <c r="J45" s="133">
        <f t="shared" si="1"/>
        <v>0</v>
      </c>
      <c r="K45" s="133">
        <f t="shared" si="1"/>
        <v>0</v>
      </c>
      <c r="L45" s="133">
        <f t="shared" si="1"/>
        <v>0</v>
      </c>
      <c r="M45" s="133">
        <f t="shared" si="1"/>
        <v>1997.0376708333329</v>
      </c>
      <c r="N45" s="126"/>
    </row>
    <row r="46" spans="1:15">
      <c r="B46" s="126"/>
      <c r="C46" s="126"/>
      <c r="D46" s="126"/>
      <c r="E46" s="126"/>
      <c r="F46" s="126"/>
      <c r="G46" s="127" t="s">
        <v>234</v>
      </c>
      <c r="H46" s="126"/>
      <c r="I46" s="126"/>
      <c r="J46" s="126"/>
      <c r="M46" s="305" t="s">
        <v>188</v>
      </c>
      <c r="N46" s="126"/>
      <c r="O46" s="138"/>
    </row>
    <row r="47" spans="1:15" s="560" customFormat="1">
      <c r="A47" s="123"/>
      <c r="B47" s="126"/>
      <c r="C47" s="126"/>
      <c r="D47" s="126"/>
      <c r="E47" s="126"/>
      <c r="F47" s="126"/>
      <c r="G47" s="127" t="s">
        <v>620</v>
      </c>
      <c r="H47" s="126"/>
      <c r="I47" s="126"/>
      <c r="J47" s="126"/>
      <c r="N47" s="126"/>
      <c r="O47" s="138"/>
    </row>
    <row r="48" spans="1:15" s="560" customFormat="1">
      <c r="A48" s="123"/>
      <c r="B48" s="126"/>
      <c r="C48" s="126"/>
      <c r="D48" s="126"/>
      <c r="E48" s="126"/>
      <c r="F48" s="126"/>
      <c r="G48" s="650" t="str">
        <f>'Attachment H'!$D$5</f>
        <v>NextEra Energy Transmission MidAtlantic, Inc.</v>
      </c>
      <c r="H48" s="126"/>
      <c r="I48" s="126"/>
      <c r="J48" s="126"/>
      <c r="N48" s="126"/>
      <c r="O48" s="138"/>
    </row>
    <row r="49" spans="1:15" s="560" customFormat="1">
      <c r="A49" s="123"/>
      <c r="B49" s="126"/>
      <c r="C49" s="126"/>
      <c r="D49" s="126"/>
      <c r="E49" s="126"/>
      <c r="F49" s="126"/>
      <c r="G49" s="126"/>
      <c r="H49" s="126"/>
      <c r="I49" s="126"/>
      <c r="J49" s="126"/>
      <c r="N49" s="126"/>
      <c r="O49" s="138"/>
    </row>
    <row r="50" spans="1:15">
      <c r="B50" s="126"/>
      <c r="C50" s="126"/>
      <c r="D50" s="126"/>
      <c r="E50" s="126"/>
      <c r="F50" s="126"/>
      <c r="G50" s="126"/>
      <c r="H50" s="126"/>
      <c r="I50" s="126"/>
      <c r="J50" s="126"/>
      <c r="N50" s="126"/>
      <c r="O50" s="138"/>
    </row>
    <row r="51" spans="1:15" ht="129" customHeight="1">
      <c r="B51" s="539"/>
      <c r="C51" s="540" t="s">
        <v>0</v>
      </c>
      <c r="D51" s="541" t="s">
        <v>264</v>
      </c>
      <c r="E51" s="541" t="s">
        <v>422</v>
      </c>
      <c r="F51" s="542" t="s">
        <v>423</v>
      </c>
      <c r="G51" s="543" t="s">
        <v>223</v>
      </c>
      <c r="H51" s="126"/>
      <c r="I51" s="126"/>
      <c r="J51" s="126"/>
      <c r="K51" s="509"/>
      <c r="L51" s="509"/>
      <c r="M51" s="509"/>
      <c r="N51" s="126"/>
      <c r="O51" s="126"/>
    </row>
    <row r="52" spans="1:15">
      <c r="B52" s="509"/>
      <c r="C52" s="128" t="s">
        <v>241</v>
      </c>
      <c r="D52" s="377" t="s">
        <v>242</v>
      </c>
      <c r="E52" s="377" t="s">
        <v>243</v>
      </c>
      <c r="F52" s="378" t="s">
        <v>244</v>
      </c>
      <c r="G52" s="378" t="s">
        <v>246</v>
      </c>
      <c r="H52" s="126"/>
      <c r="I52" s="126"/>
      <c r="J52" s="126"/>
      <c r="K52" s="509"/>
      <c r="L52" s="509"/>
      <c r="M52" s="509"/>
      <c r="N52" s="126"/>
      <c r="O52" s="126"/>
    </row>
    <row r="53" spans="1:15" ht="26">
      <c r="B53" s="503" t="s">
        <v>500</v>
      </c>
      <c r="C53" s="128">
        <v>27</v>
      </c>
      <c r="D53" s="376" t="s">
        <v>424</v>
      </c>
      <c r="E53" s="128">
        <v>31</v>
      </c>
      <c r="F53" s="128">
        <v>32</v>
      </c>
      <c r="G53" s="360" t="s">
        <v>479</v>
      </c>
      <c r="H53" s="127"/>
      <c r="I53" s="127"/>
      <c r="J53" s="126"/>
      <c r="K53" s="509"/>
      <c r="L53" s="509"/>
      <c r="M53" s="509"/>
    </row>
    <row r="54" spans="1:15" ht="26">
      <c r="B54" s="130"/>
      <c r="C54" s="538" t="s">
        <v>635</v>
      </c>
      <c r="D54" s="303" t="s">
        <v>636</v>
      </c>
      <c r="E54" s="12" t="s">
        <v>637</v>
      </c>
      <c r="F54" s="509" t="str">
        <f>+E54</f>
        <v>Portion of Account 456.1</v>
      </c>
      <c r="G54" s="509"/>
      <c r="H54" s="127"/>
      <c r="I54" s="509"/>
      <c r="J54" s="509"/>
      <c r="K54" s="509"/>
      <c r="L54" s="127"/>
      <c r="M54" s="127"/>
    </row>
    <row r="55" spans="1:15">
      <c r="B55" s="509"/>
      <c r="C55" s="127"/>
      <c r="D55" s="509"/>
      <c r="E55" s="127"/>
      <c r="F55" s="127"/>
      <c r="G55" s="127"/>
      <c r="H55" s="127"/>
      <c r="I55" s="36"/>
      <c r="J55" s="509"/>
      <c r="K55" s="509"/>
      <c r="L55" s="127"/>
      <c r="M55" s="127"/>
    </row>
    <row r="56" spans="1:15">
      <c r="A56" s="375">
        <f>+A45+1</f>
        <v>27</v>
      </c>
      <c r="B56" s="126" t="s">
        <v>101</v>
      </c>
      <c r="C56" s="358">
        <v>0</v>
      </c>
      <c r="D56" s="358">
        <v>0</v>
      </c>
      <c r="E56" s="358">
        <v>1921.82</v>
      </c>
      <c r="F56" s="358">
        <v>0</v>
      </c>
      <c r="G56" s="358">
        <v>0</v>
      </c>
      <c r="H56" s="126"/>
      <c r="I56" s="36"/>
      <c r="J56" s="509"/>
      <c r="K56" s="509"/>
      <c r="L56" s="126"/>
      <c r="M56" s="126"/>
    </row>
    <row r="57" spans="1:15">
      <c r="A57" s="375">
        <f t="shared" ref="A57:A88" si="2">+A56+1</f>
        <v>28</v>
      </c>
      <c r="B57" s="126" t="s">
        <v>100</v>
      </c>
      <c r="C57" s="358">
        <v>0</v>
      </c>
      <c r="D57" s="358">
        <v>0</v>
      </c>
      <c r="E57" s="358">
        <v>3439.23</v>
      </c>
      <c r="F57" s="358">
        <v>0</v>
      </c>
      <c r="G57" s="358">
        <v>0</v>
      </c>
      <c r="H57" s="126"/>
      <c r="I57" s="509"/>
      <c r="J57" s="509"/>
      <c r="K57" s="509"/>
      <c r="L57" s="126"/>
      <c r="M57" s="126"/>
    </row>
    <row r="58" spans="1:15">
      <c r="A58" s="375">
        <f t="shared" si="2"/>
        <v>29</v>
      </c>
      <c r="B58" s="126" t="s">
        <v>99</v>
      </c>
      <c r="C58" s="358">
        <v>0</v>
      </c>
      <c r="D58" s="358">
        <v>0</v>
      </c>
      <c r="E58" s="358">
        <v>1605.19</v>
      </c>
      <c r="F58" s="358">
        <v>0</v>
      </c>
      <c r="G58" s="358">
        <v>0</v>
      </c>
      <c r="H58" s="126"/>
      <c r="I58" s="36" t="s">
        <v>848</v>
      </c>
      <c r="J58" s="509"/>
      <c r="K58" s="509"/>
      <c r="L58" s="126"/>
      <c r="M58" s="126"/>
    </row>
    <row r="59" spans="1:15">
      <c r="A59" s="375">
        <f t="shared" si="2"/>
        <v>30</v>
      </c>
      <c r="B59" s="126" t="s">
        <v>91</v>
      </c>
      <c r="C59" s="358">
        <v>0</v>
      </c>
      <c r="D59" s="358">
        <v>0</v>
      </c>
      <c r="E59" s="358">
        <v>1423.14</v>
      </c>
      <c r="F59" s="358">
        <v>0</v>
      </c>
      <c r="G59" s="358">
        <v>0</v>
      </c>
      <c r="H59" s="126"/>
      <c r="I59" s="28"/>
      <c r="J59" s="509"/>
      <c r="K59" s="509"/>
      <c r="L59" s="126"/>
      <c r="M59" s="126"/>
    </row>
    <row r="60" spans="1:15">
      <c r="A60" s="375">
        <f t="shared" si="2"/>
        <v>31</v>
      </c>
      <c r="B60" s="126" t="s">
        <v>90</v>
      </c>
      <c r="C60" s="358">
        <v>0</v>
      </c>
      <c r="D60" s="358">
        <v>0</v>
      </c>
      <c r="E60" s="358">
        <v>1421.63</v>
      </c>
      <c r="F60" s="358">
        <v>0</v>
      </c>
      <c r="G60" s="358">
        <v>0</v>
      </c>
      <c r="H60" s="126"/>
      <c r="I60" s="509"/>
      <c r="J60" s="509"/>
      <c r="K60" s="509"/>
      <c r="L60" s="126"/>
      <c r="M60" s="126"/>
    </row>
    <row r="61" spans="1:15">
      <c r="A61" s="375">
        <f t="shared" si="2"/>
        <v>32</v>
      </c>
      <c r="B61" s="126" t="s">
        <v>111</v>
      </c>
      <c r="C61" s="358">
        <v>0</v>
      </c>
      <c r="D61" s="358">
        <v>0</v>
      </c>
      <c r="E61" s="358">
        <v>1463.09</v>
      </c>
      <c r="F61" s="358">
        <v>0</v>
      </c>
      <c r="G61" s="358">
        <v>0</v>
      </c>
      <c r="H61" s="126"/>
      <c r="I61" s="509"/>
      <c r="J61" s="509"/>
      <c r="K61" s="509"/>
      <c r="L61" s="126"/>
      <c r="M61" s="126"/>
    </row>
    <row r="62" spans="1:15">
      <c r="A62" s="375">
        <f t="shared" si="2"/>
        <v>33</v>
      </c>
      <c r="B62" s="126" t="s">
        <v>98</v>
      </c>
      <c r="C62" s="358">
        <v>0</v>
      </c>
      <c r="D62" s="358">
        <v>0</v>
      </c>
      <c r="E62" s="358">
        <v>15867.74</v>
      </c>
      <c r="F62" s="358">
        <v>0</v>
      </c>
      <c r="G62" s="358">
        <v>0</v>
      </c>
      <c r="H62" s="126"/>
      <c r="I62" s="509"/>
      <c r="J62" s="509"/>
      <c r="K62" s="509"/>
      <c r="L62" s="126"/>
      <c r="M62" s="126"/>
    </row>
    <row r="63" spans="1:15">
      <c r="A63" s="375">
        <f t="shared" si="2"/>
        <v>34</v>
      </c>
      <c r="B63" s="126" t="s">
        <v>97</v>
      </c>
      <c r="C63" s="358">
        <v>0</v>
      </c>
      <c r="D63" s="358">
        <v>0</v>
      </c>
      <c r="E63" s="358"/>
      <c r="F63" s="358">
        <v>0</v>
      </c>
      <c r="G63" s="358">
        <v>0</v>
      </c>
      <c r="H63" s="126"/>
      <c r="I63" s="509"/>
      <c r="J63" s="509"/>
      <c r="K63" s="509"/>
      <c r="L63" s="126"/>
      <c r="M63" s="126"/>
    </row>
    <row r="64" spans="1:15">
      <c r="A64" s="375">
        <f t="shared" si="2"/>
        <v>35</v>
      </c>
      <c r="B64" s="126" t="s">
        <v>96</v>
      </c>
      <c r="C64" s="358">
        <v>0</v>
      </c>
      <c r="D64" s="358">
        <v>0</v>
      </c>
      <c r="E64" s="358"/>
      <c r="F64" s="358">
        <v>0</v>
      </c>
      <c r="G64" s="358">
        <v>0</v>
      </c>
      <c r="H64" s="126"/>
      <c r="I64" s="509"/>
      <c r="J64" s="509"/>
      <c r="K64" s="509"/>
      <c r="L64" s="126"/>
      <c r="M64" s="126"/>
    </row>
    <row r="65" spans="1:15">
      <c r="A65" s="375">
        <f t="shared" si="2"/>
        <v>36</v>
      </c>
      <c r="B65" s="126" t="s">
        <v>102</v>
      </c>
      <c r="C65" s="358">
        <v>0</v>
      </c>
      <c r="D65" s="358">
        <v>0</v>
      </c>
      <c r="E65" s="358"/>
      <c r="F65" s="358">
        <v>0</v>
      </c>
      <c r="G65" s="358">
        <v>0</v>
      </c>
      <c r="H65" s="126"/>
      <c r="I65" s="509"/>
      <c r="J65" s="509"/>
      <c r="K65" s="509"/>
      <c r="L65" s="126"/>
      <c r="M65" s="126"/>
    </row>
    <row r="66" spans="1:15">
      <c r="A66" s="375">
        <f t="shared" si="2"/>
        <v>37</v>
      </c>
      <c r="B66" s="126" t="s">
        <v>95</v>
      </c>
      <c r="C66" s="358">
        <v>0</v>
      </c>
      <c r="D66" s="358">
        <v>0</v>
      </c>
      <c r="E66" s="358"/>
      <c r="F66" s="358">
        <v>0</v>
      </c>
      <c r="G66" s="358">
        <v>0</v>
      </c>
      <c r="H66" s="126"/>
      <c r="I66" s="509"/>
      <c r="J66" s="509"/>
      <c r="K66" s="509"/>
      <c r="L66" s="126"/>
      <c r="M66" s="126"/>
    </row>
    <row r="67" spans="1:15">
      <c r="A67" s="375">
        <f t="shared" si="2"/>
        <v>38</v>
      </c>
      <c r="B67" s="126" t="s">
        <v>94</v>
      </c>
      <c r="C67" s="358">
        <v>0</v>
      </c>
      <c r="D67" s="358">
        <v>0</v>
      </c>
      <c r="E67" s="358"/>
      <c r="F67" s="358">
        <v>0</v>
      </c>
      <c r="G67" s="358">
        <v>0</v>
      </c>
      <c r="H67" s="126"/>
      <c r="I67" s="509"/>
      <c r="J67" s="509"/>
      <c r="K67" s="509"/>
      <c r="L67" s="126"/>
      <c r="M67" s="126"/>
      <c r="N67" s="126"/>
      <c r="O67" s="126"/>
    </row>
    <row r="68" spans="1:15">
      <c r="A68" s="375">
        <f t="shared" si="2"/>
        <v>39</v>
      </c>
      <c r="B68" s="129" t="s">
        <v>19</v>
      </c>
      <c r="C68" s="133">
        <f>SUM(C56:C67)</f>
        <v>0</v>
      </c>
      <c r="D68" s="133">
        <f>SUM(D56:D67)</f>
        <v>0</v>
      </c>
      <c r="E68" s="133">
        <f>SUM(E56:E67)</f>
        <v>27141.839999999997</v>
      </c>
      <c r="F68" s="133">
        <f>SUM(F56:F67)</f>
        <v>0</v>
      </c>
      <c r="G68" s="133">
        <f>SUM(G56:G67)</f>
        <v>0</v>
      </c>
      <c r="H68" s="126"/>
      <c r="I68" s="126"/>
      <c r="J68" s="126"/>
      <c r="K68" s="509"/>
      <c r="L68" s="509"/>
      <c r="M68" s="509"/>
      <c r="N68" s="126"/>
      <c r="O68" s="126"/>
    </row>
    <row r="69" spans="1:15">
      <c r="A69" s="375">
        <f t="shared" si="2"/>
        <v>40</v>
      </c>
      <c r="B69" s="126"/>
      <c r="C69" s="126"/>
      <c r="D69" s="126"/>
      <c r="E69" s="126"/>
      <c r="F69" s="126"/>
      <c r="G69" s="126"/>
      <c r="H69" s="126"/>
      <c r="I69" s="126"/>
      <c r="J69" s="126"/>
      <c r="K69" s="509"/>
      <c r="L69" s="509"/>
      <c r="M69" s="509"/>
      <c r="N69" s="126"/>
      <c r="O69" s="126"/>
    </row>
    <row r="70" spans="1:15">
      <c r="A70" s="375">
        <f t="shared" si="2"/>
        <v>41</v>
      </c>
      <c r="B70" s="28" t="s">
        <v>64</v>
      </c>
      <c r="C70" s="29"/>
      <c r="D70" s="509"/>
      <c r="E70" s="509"/>
      <c r="F70" s="29"/>
      <c r="G70" s="29"/>
      <c r="H70" s="29"/>
      <c r="I70" s="29"/>
      <c r="J70" s="37"/>
      <c r="K70" s="399"/>
      <c r="L70" s="37"/>
      <c r="M70" s="509"/>
      <c r="N70" s="126"/>
      <c r="O70" s="126"/>
    </row>
    <row r="71" spans="1:15" ht="24" customHeight="1">
      <c r="A71" s="375"/>
      <c r="B71" s="28" t="s">
        <v>638</v>
      </c>
      <c r="C71" s="29"/>
      <c r="D71" s="509"/>
      <c r="E71" s="509"/>
      <c r="F71" s="29"/>
      <c r="G71" s="29"/>
      <c r="H71" s="29"/>
      <c r="I71" s="29"/>
      <c r="J71" s="29"/>
      <c r="K71" s="400"/>
      <c r="L71" s="29"/>
      <c r="M71" s="509"/>
      <c r="N71" s="126"/>
      <c r="O71" s="126"/>
    </row>
    <row r="72" spans="1:15" ht="16" thickBot="1">
      <c r="A72" s="375"/>
      <c r="B72" s="28"/>
      <c r="C72" s="29"/>
      <c r="D72" s="401"/>
      <c r="E72" s="401"/>
      <c r="F72" s="401"/>
      <c r="G72" s="401"/>
      <c r="H72" s="401"/>
      <c r="I72" s="401"/>
      <c r="J72" s="402" t="s">
        <v>56</v>
      </c>
      <c r="K72" s="400"/>
      <c r="L72" s="29"/>
      <c r="M72" s="509"/>
      <c r="N72" s="132"/>
      <c r="O72" s="132"/>
    </row>
    <row r="73" spans="1:15" ht="15.5">
      <c r="A73" s="375">
        <f>+A70+1</f>
        <v>42</v>
      </c>
      <c r="B73" s="28"/>
      <c r="C73" s="29"/>
      <c r="D73" s="401" t="s">
        <v>838</v>
      </c>
      <c r="E73" s="401"/>
      <c r="F73" s="401"/>
      <c r="G73" s="401"/>
      <c r="H73" s="401"/>
      <c r="I73" s="401"/>
      <c r="J73" s="430">
        <v>2714551</v>
      </c>
      <c r="K73" s="509"/>
      <c r="L73" s="509"/>
      <c r="M73" s="509"/>
      <c r="N73" s="126"/>
      <c r="O73" s="126"/>
    </row>
    <row r="74" spans="1:15" ht="15.5">
      <c r="A74" s="375"/>
      <c r="B74" s="28"/>
      <c r="C74" s="29"/>
      <c r="D74" s="401"/>
      <c r="E74" s="401"/>
      <c r="F74" s="401"/>
      <c r="G74" s="401"/>
      <c r="H74" s="401"/>
      <c r="I74" s="401"/>
      <c r="J74" s="379"/>
      <c r="K74" s="509"/>
      <c r="L74" s="509"/>
      <c r="M74" s="509"/>
      <c r="N74" s="126"/>
      <c r="O74" s="126"/>
    </row>
    <row r="75" spans="1:15" ht="15.5">
      <c r="A75" s="375">
        <f>+A73+1</f>
        <v>43</v>
      </c>
      <c r="B75" s="28"/>
      <c r="C75" s="29"/>
      <c r="D75" s="401" t="s">
        <v>450</v>
      </c>
      <c r="E75" s="401"/>
      <c r="F75" s="401"/>
      <c r="G75" s="401"/>
      <c r="H75" s="401"/>
      <c r="I75" s="403"/>
      <c r="J75" s="430">
        <v>0</v>
      </c>
      <c r="K75" s="509"/>
      <c r="L75" s="509"/>
      <c r="M75" s="509"/>
      <c r="N75" s="126"/>
      <c r="O75" s="126"/>
    </row>
    <row r="76" spans="1:15" ht="15.5">
      <c r="A76" s="375"/>
      <c r="B76" s="28"/>
      <c r="C76" s="29"/>
      <c r="D76" s="401"/>
      <c r="E76" s="401"/>
      <c r="F76" s="401"/>
      <c r="G76" s="401"/>
      <c r="H76" s="401"/>
      <c r="I76" s="401"/>
      <c r="J76" s="379"/>
      <c r="K76" s="509"/>
      <c r="L76" s="509"/>
      <c r="M76" s="509"/>
    </row>
    <row r="77" spans="1:15" ht="15.5">
      <c r="A77" s="375">
        <f>+A75+1</f>
        <v>44</v>
      </c>
      <c r="B77" s="28"/>
      <c r="C77" s="29"/>
      <c r="D77" s="401" t="s">
        <v>451</v>
      </c>
      <c r="E77" s="404"/>
      <c r="F77" s="401"/>
      <c r="G77" s="401"/>
      <c r="H77" s="401"/>
      <c r="I77" s="401"/>
      <c r="J77" s="430">
        <v>56488897</v>
      </c>
      <c r="K77" s="509"/>
      <c r="L77" s="509"/>
      <c r="M77" s="509"/>
    </row>
    <row r="78" spans="1:15" ht="15.5">
      <c r="A78" s="375">
        <f t="shared" si="2"/>
        <v>45</v>
      </c>
      <c r="B78" s="28"/>
      <c r="C78" s="29"/>
      <c r="D78" s="401" t="s">
        <v>481</v>
      </c>
      <c r="E78" s="401"/>
      <c r="F78" s="401"/>
      <c r="G78" s="401"/>
      <c r="H78" s="401"/>
      <c r="I78" s="401"/>
      <c r="J78" s="431">
        <v>0</v>
      </c>
      <c r="K78" s="509"/>
      <c r="L78" s="509"/>
      <c r="M78" s="509"/>
    </row>
    <row r="79" spans="1:15" ht="16" thickBot="1">
      <c r="A79" s="375">
        <f t="shared" si="2"/>
        <v>46</v>
      </c>
      <c r="B79" s="28"/>
      <c r="C79" s="29"/>
      <c r="D79" s="401" t="s">
        <v>452</v>
      </c>
      <c r="E79" s="401"/>
      <c r="F79" s="401"/>
      <c r="G79" s="401"/>
      <c r="H79" s="401"/>
      <c r="I79" s="401"/>
      <c r="J79" s="432">
        <v>0</v>
      </c>
      <c r="K79" s="509"/>
      <c r="L79" s="509"/>
      <c r="M79" s="509"/>
    </row>
    <row r="80" spans="1:15" ht="15.5">
      <c r="A80" s="375">
        <f t="shared" si="2"/>
        <v>47</v>
      </c>
      <c r="B80" s="28"/>
      <c r="C80" s="29"/>
      <c r="D80" s="401" t="s">
        <v>453</v>
      </c>
      <c r="E80" s="404" t="s">
        <v>678</v>
      </c>
      <c r="F80" s="404"/>
      <c r="G80" s="404"/>
      <c r="H80" s="405"/>
      <c r="I80" s="404"/>
      <c r="J80" s="379">
        <f>+J77-J78-J79</f>
        <v>56488897</v>
      </c>
      <c r="K80" s="509"/>
      <c r="L80" s="509"/>
      <c r="M80" s="509"/>
    </row>
    <row r="81" spans="1:13">
      <c r="A81" s="375"/>
      <c r="B81" s="28"/>
      <c r="C81" s="29"/>
      <c r="D81" s="509"/>
      <c r="E81" s="509"/>
      <c r="F81" s="509"/>
      <c r="G81" s="509"/>
      <c r="H81" s="509"/>
      <c r="I81" s="509"/>
      <c r="J81" s="18"/>
      <c r="K81" s="509"/>
      <c r="L81" s="509"/>
      <c r="M81" s="509"/>
    </row>
    <row r="82" spans="1:13">
      <c r="A82" s="375"/>
      <c r="B82" s="28"/>
      <c r="C82" s="29"/>
      <c r="D82" s="509"/>
      <c r="E82" s="509"/>
      <c r="G82" s="29"/>
      <c r="H82" s="29"/>
      <c r="I82" s="29"/>
      <c r="J82" s="29"/>
      <c r="K82" s="400"/>
      <c r="L82" s="29"/>
      <c r="M82" s="509"/>
    </row>
    <row r="83" spans="1:13">
      <c r="A83" s="375"/>
      <c r="B83" s="31"/>
      <c r="C83" s="29"/>
      <c r="D83" s="509"/>
      <c r="E83" s="509"/>
      <c r="F83" s="29"/>
      <c r="G83" s="29"/>
      <c r="H83" s="29"/>
      <c r="I83" s="32" t="s">
        <v>65</v>
      </c>
      <c r="J83" s="29"/>
      <c r="K83" s="29"/>
      <c r="L83" s="29"/>
      <c r="M83" s="509"/>
    </row>
    <row r="84" spans="1:13" ht="13.5" thickBot="1">
      <c r="A84" s="375"/>
      <c r="B84" s="31"/>
      <c r="C84" s="29"/>
      <c r="D84" s="509"/>
      <c r="E84" s="509"/>
      <c r="F84" s="33" t="s">
        <v>56</v>
      </c>
      <c r="G84" s="33" t="s">
        <v>66</v>
      </c>
      <c r="H84" s="29"/>
      <c r="I84" s="253"/>
      <c r="J84" s="29"/>
      <c r="K84" s="33" t="s">
        <v>67</v>
      </c>
      <c r="L84" s="29"/>
      <c r="M84" s="509"/>
    </row>
    <row r="85" spans="1:13">
      <c r="A85" s="375">
        <f>+A80+1</f>
        <v>48</v>
      </c>
      <c r="B85" s="28" t="s">
        <v>305</v>
      </c>
      <c r="C85" s="34" t="s">
        <v>502</v>
      </c>
      <c r="D85" s="509"/>
      <c r="E85" s="665"/>
      <c r="F85" s="444">
        <v>47192307.692307696</v>
      </c>
      <c r="G85" s="158">
        <f>IF(F$88=0,0,F85/F$88)</f>
        <v>0.40019645280788718</v>
      </c>
      <c r="H85" s="27"/>
      <c r="I85" s="720">
        <f>J73/F85</f>
        <v>5.7521048084759573E-2</v>
      </c>
      <c r="J85" s="27"/>
      <c r="K85" s="27">
        <f>G85*I85</f>
        <v>2.3019719405312694E-2</v>
      </c>
      <c r="L85" s="254" t="s">
        <v>68</v>
      </c>
      <c r="M85" s="509"/>
    </row>
    <row r="86" spans="1:13">
      <c r="A86" s="375">
        <f t="shared" si="2"/>
        <v>49</v>
      </c>
      <c r="B86" s="28" t="s">
        <v>142</v>
      </c>
      <c r="C86" s="36" t="s">
        <v>503</v>
      </c>
      <c r="D86" s="509"/>
      <c r="E86" s="509"/>
      <c r="F86" s="444">
        <v>0</v>
      </c>
      <c r="G86" s="158">
        <f>IF(F$88=0,0,F86/F$88)</f>
        <v>0</v>
      </c>
      <c r="H86" s="27"/>
      <c r="I86" s="158">
        <v>0</v>
      </c>
      <c r="J86" s="27"/>
      <c r="K86" s="27">
        <f>G86*I86</f>
        <v>0</v>
      </c>
      <c r="L86" s="29"/>
      <c r="M86" s="509"/>
    </row>
    <row r="87" spans="1:13" ht="13.5" thickBot="1">
      <c r="A87" s="375">
        <f t="shared" si="2"/>
        <v>50</v>
      </c>
      <c r="B87" s="28" t="s">
        <v>414</v>
      </c>
      <c r="C87" s="36" t="s">
        <v>504</v>
      </c>
      <c r="D87" s="509"/>
      <c r="E87" s="664" t="s">
        <v>843</v>
      </c>
      <c r="F87" s="629">
        <v>70730545.849230781</v>
      </c>
      <c r="G87" s="158">
        <f>IF(F$88=0,0,F87/F$88)</f>
        <v>0.59980354719211282</v>
      </c>
      <c r="H87" s="35"/>
      <c r="I87" s="632">
        <v>0.10100000000000001</v>
      </c>
      <c r="J87" s="27"/>
      <c r="K87" s="47">
        <f>G87*I87</f>
        <v>6.0580158266403401E-2</v>
      </c>
      <c r="L87" s="29"/>
      <c r="M87" s="509"/>
    </row>
    <row r="88" spans="1:13">
      <c r="A88" s="375">
        <f t="shared" si="2"/>
        <v>51</v>
      </c>
      <c r="B88" s="31" t="s">
        <v>293</v>
      </c>
      <c r="C88" s="36" t="s">
        <v>797</v>
      </c>
      <c r="D88" s="509"/>
      <c r="E88" s="509"/>
      <c r="F88" s="255">
        <f>SUM(F85:F87)</f>
        <v>117922853.54153848</v>
      </c>
      <c r="G88" s="27" t="s">
        <v>8</v>
      </c>
      <c r="H88" s="29"/>
      <c r="I88" s="158"/>
      <c r="J88" s="27"/>
      <c r="K88" s="27">
        <f>SUM(K85:K87)</f>
        <v>8.3599877671716089E-2</v>
      </c>
      <c r="L88" s="254" t="s">
        <v>69</v>
      </c>
      <c r="M88" s="509"/>
    </row>
    <row r="89" spans="1:13">
      <c r="A89" s="375"/>
      <c r="B89" s="509"/>
      <c r="C89" s="509"/>
      <c r="D89" s="509"/>
      <c r="E89" s="509"/>
      <c r="F89" s="509"/>
      <c r="G89" s="27"/>
      <c r="H89" s="509"/>
      <c r="I89" s="509"/>
      <c r="J89" s="509"/>
      <c r="K89" s="509"/>
      <c r="L89" s="509"/>
      <c r="M89" s="509"/>
    </row>
    <row r="90" spans="1:13">
      <c r="A90" s="509" t="s">
        <v>501</v>
      </c>
      <c r="B90" s="509"/>
      <c r="C90" s="509"/>
      <c r="D90" s="509"/>
      <c r="E90" s="509"/>
      <c r="F90" s="509"/>
      <c r="G90" s="509"/>
      <c r="H90" s="509"/>
      <c r="I90" s="509"/>
      <c r="J90" s="509"/>
      <c r="K90" s="509"/>
      <c r="L90" s="509"/>
      <c r="M90" s="509"/>
    </row>
    <row r="91" spans="1:13">
      <c r="A91" s="376" t="s">
        <v>73</v>
      </c>
      <c r="B91" s="297" t="s">
        <v>839</v>
      </c>
      <c r="C91" s="297"/>
      <c r="D91" s="297"/>
      <c r="E91" s="297"/>
      <c r="F91" s="297"/>
      <c r="G91" s="297"/>
      <c r="H91" s="297"/>
      <c r="I91" s="297"/>
      <c r="J91" s="297"/>
      <c r="K91" s="297"/>
      <c r="L91" s="297"/>
      <c r="M91" s="297"/>
    </row>
    <row r="92" spans="1:13" s="664" customFormat="1">
      <c r="A92" s="666"/>
      <c r="B92" s="668" t="s">
        <v>836</v>
      </c>
      <c r="C92" s="665"/>
      <c r="D92" s="665"/>
      <c r="E92" s="665"/>
      <c r="F92" s="665"/>
      <c r="G92" s="665"/>
      <c r="H92" s="665"/>
      <c r="I92" s="665"/>
      <c r="J92" s="665"/>
      <c r="K92" s="665"/>
      <c r="L92" s="665"/>
      <c r="M92" s="665"/>
    </row>
    <row r="93" spans="1:13">
      <c r="A93" s="376" t="s">
        <v>74</v>
      </c>
      <c r="B93" s="297" t="s">
        <v>679</v>
      </c>
      <c r="C93" s="297"/>
      <c r="D93" s="297"/>
      <c r="E93" s="297"/>
      <c r="F93" s="297"/>
      <c r="G93" s="297"/>
      <c r="H93" s="297"/>
      <c r="I93" s="297"/>
      <c r="J93" s="297"/>
      <c r="K93" s="297"/>
      <c r="L93" s="297"/>
      <c r="M93" s="297"/>
    </row>
    <row r="94" spans="1:13">
      <c r="A94" s="376" t="s">
        <v>75</v>
      </c>
      <c r="B94" s="297" t="s">
        <v>680</v>
      </c>
      <c r="C94" s="297"/>
      <c r="D94" s="297"/>
      <c r="E94" s="297"/>
      <c r="F94" s="297"/>
      <c r="G94" s="297"/>
      <c r="H94" s="297"/>
      <c r="I94" s="297"/>
      <c r="J94" s="297"/>
      <c r="K94" s="297"/>
      <c r="L94" s="297"/>
      <c r="M94" s="297"/>
    </row>
    <row r="95" spans="1:13">
      <c r="A95" s="359"/>
      <c r="B95" s="754" t="s">
        <v>237</v>
      </c>
      <c r="C95" s="754"/>
      <c r="D95" s="754"/>
      <c r="E95" s="754"/>
      <c r="F95" s="754"/>
      <c r="G95" s="754"/>
      <c r="H95" s="754"/>
      <c r="I95" s="754"/>
      <c r="J95" s="754"/>
      <c r="K95" s="754"/>
    </row>
    <row r="96" spans="1:13">
      <c r="A96" s="359"/>
    </row>
  </sheetData>
  <customSheetViews>
    <customSheetView guid="{F04A2B9A-C6FE-4FEB-AD1E-2CF9AC309BE4}" fitToPage="1">
      <selection activeCell="G20" sqref="G20"/>
      <pageMargins left="0.7" right="0.7" top="0.75" bottom="0.75" header="0.3" footer="0.3"/>
      <pageSetup scale="76" orientation="landscape" r:id="rId1"/>
    </customSheetView>
  </customSheetViews>
  <mergeCells count="1">
    <mergeCell ref="B95:K95"/>
  </mergeCells>
  <phoneticPr fontId="0" type="noConversion"/>
  <pageMargins left="0.25" right="0.25" top="0.75" bottom="0.75" header="0.3" footer="0.3"/>
  <pageSetup scale="62" fitToHeight="0" orientation="landscape" r:id="rId2"/>
  <rowBreaks count="1" manualBreakCount="1">
    <brk id="45" max="12" man="1"/>
  </rowBreaks>
  <customProperties>
    <customPr name="_pios_id" r:id="rId3"/>
    <customPr name="CofWorksheetType" r:id="rId4"/>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92D050"/>
  </sheetPr>
  <dimension ref="A1:AA70"/>
  <sheetViews>
    <sheetView zoomScale="85" zoomScaleNormal="85" zoomScaleSheetLayoutView="100" workbookViewId="0">
      <selection activeCell="K4" sqref="K4"/>
    </sheetView>
  </sheetViews>
  <sheetFormatPr defaultColWidth="8.765625" defaultRowHeight="13"/>
  <cols>
    <col min="1" max="1" width="4" style="15" customWidth="1"/>
    <col min="2" max="2" width="12" style="15" bestFit="1" customWidth="1"/>
    <col min="3" max="3" width="8.765625" style="15"/>
    <col min="4" max="6" width="7.765625" style="15" customWidth="1"/>
    <col min="7" max="7" width="8.23046875" style="15" customWidth="1"/>
    <col min="8" max="16" width="7.765625" style="15" customWidth="1"/>
    <col min="17" max="17" width="10.765625" style="15" bestFit="1" customWidth="1"/>
    <col min="18" max="16384" width="8.765625" style="15"/>
  </cols>
  <sheetData>
    <row r="1" spans="1:27">
      <c r="I1" s="20" t="s">
        <v>235</v>
      </c>
      <c r="Q1" s="305" t="s">
        <v>676</v>
      </c>
    </row>
    <row r="2" spans="1:27">
      <c r="I2" s="303" t="s">
        <v>641</v>
      </c>
    </row>
    <row r="3" spans="1:27">
      <c r="I3" s="650" t="str">
        <f>'Attachment H'!$D$5</f>
        <v>NextEra Energy Transmission MidAtlantic, Inc.</v>
      </c>
    </row>
    <row r="4" spans="1:27" s="560" customFormat="1">
      <c r="I4" s="595"/>
    </row>
    <row r="5" spans="1:27" s="560" customFormat="1">
      <c r="I5" s="595"/>
    </row>
    <row r="6" spans="1:27" ht="15.5">
      <c r="E6" s="636" t="s">
        <v>782</v>
      </c>
      <c r="F6" s="637" t="s">
        <v>783</v>
      </c>
      <c r="G6" s="638" t="s">
        <v>784</v>
      </c>
      <c r="H6" s="637" t="s">
        <v>785</v>
      </c>
    </row>
    <row r="7" spans="1:27" ht="51">
      <c r="A7" s="409"/>
      <c r="B7" s="309"/>
      <c r="C7" s="306" t="s">
        <v>639</v>
      </c>
      <c r="D7" s="306"/>
      <c r="E7" s="639" t="s">
        <v>786</v>
      </c>
      <c r="F7" s="639" t="s">
        <v>791</v>
      </c>
      <c r="G7" s="639" t="s">
        <v>824</v>
      </c>
      <c r="H7" s="639" t="s">
        <v>787</v>
      </c>
      <c r="R7" s="422"/>
      <c r="S7" s="422"/>
      <c r="T7" s="422"/>
      <c r="U7" s="422"/>
      <c r="V7" s="422"/>
      <c r="W7" s="422"/>
      <c r="X7" s="422"/>
      <c r="Y7" s="422"/>
      <c r="Z7" s="422"/>
      <c r="AA7" s="422"/>
    </row>
    <row r="8" spans="1:27" ht="15.5">
      <c r="A8" s="409">
        <v>1</v>
      </c>
      <c r="B8" s="723">
        <v>2024</v>
      </c>
      <c r="C8" s="308" t="s">
        <v>462</v>
      </c>
      <c r="D8" s="544"/>
      <c r="E8" s="640">
        <v>8.5000000000000006E-2</v>
      </c>
      <c r="F8" s="640"/>
      <c r="G8" s="733">
        <f>IF(F8&gt;0,MIN(E8:F8),E8)</f>
        <v>8.5000000000000006E-2</v>
      </c>
      <c r="H8" s="733">
        <f t="shared" ref="H8:H14" si="0">E8</f>
        <v>8.5000000000000006E-2</v>
      </c>
      <c r="R8" s="641"/>
      <c r="S8" s="642"/>
      <c r="T8" s="642"/>
      <c r="U8" s="642"/>
      <c r="V8" s="643"/>
      <c r="W8" s="644"/>
      <c r="X8" s="645"/>
      <c r="Y8" s="644"/>
      <c r="Z8" s="642"/>
      <c r="AA8" s="422"/>
    </row>
    <row r="9" spans="1:27" ht="15.5">
      <c r="A9" s="409">
        <v>2</v>
      </c>
      <c r="B9" s="723">
        <v>2024</v>
      </c>
      <c r="C9" s="308" t="s">
        <v>460</v>
      </c>
      <c r="D9" s="544"/>
      <c r="E9" s="640">
        <v>8.5000000000000006E-2</v>
      </c>
      <c r="F9" s="640"/>
      <c r="G9" s="733">
        <f t="shared" ref="G9:G14" si="1">IF(F9&gt;0,MIN(E9:F9),E9)</f>
        <v>8.5000000000000006E-2</v>
      </c>
      <c r="H9" s="733">
        <f t="shared" si="0"/>
        <v>8.5000000000000006E-2</v>
      </c>
      <c r="R9" s="641"/>
      <c r="S9" s="642"/>
      <c r="T9" s="641"/>
      <c r="U9" s="641"/>
      <c r="V9" s="646"/>
      <c r="W9" s="646"/>
      <c r="X9" s="646"/>
      <c r="Y9" s="646"/>
      <c r="Z9" s="646"/>
      <c r="AA9" s="422"/>
    </row>
    <row r="10" spans="1:27" ht="15.5">
      <c r="A10" s="409">
        <v>3</v>
      </c>
      <c r="B10" s="723">
        <v>2024</v>
      </c>
      <c r="C10" s="308" t="s">
        <v>461</v>
      </c>
      <c r="D10" s="544"/>
      <c r="E10" s="640">
        <v>8.5000000000000006E-2</v>
      </c>
      <c r="F10" s="640"/>
      <c r="G10" s="733">
        <f t="shared" si="1"/>
        <v>8.5000000000000006E-2</v>
      </c>
      <c r="H10" s="733">
        <f t="shared" si="0"/>
        <v>8.5000000000000006E-2</v>
      </c>
      <c r="R10" s="641"/>
      <c r="S10" s="642"/>
      <c r="T10" s="641"/>
      <c r="U10" s="641"/>
      <c r="V10" s="647"/>
      <c r="W10" s="647"/>
      <c r="X10" s="648"/>
      <c r="Y10" s="648"/>
      <c r="Z10" s="648"/>
      <c r="AA10" s="422"/>
    </row>
    <row r="11" spans="1:27" ht="15.5">
      <c r="A11" s="409">
        <v>4</v>
      </c>
      <c r="B11" s="723">
        <v>2024</v>
      </c>
      <c r="C11" s="308" t="s">
        <v>801</v>
      </c>
      <c r="D11" s="544"/>
      <c r="E11" s="640">
        <v>8.5000000000000006E-2</v>
      </c>
      <c r="F11" s="640"/>
      <c r="G11" s="733">
        <f t="shared" si="1"/>
        <v>8.5000000000000006E-2</v>
      </c>
      <c r="H11" s="733">
        <f t="shared" si="0"/>
        <v>8.5000000000000006E-2</v>
      </c>
      <c r="R11" s="641"/>
      <c r="S11" s="642"/>
      <c r="T11" s="641"/>
      <c r="U11" s="641"/>
      <c r="V11" s="647"/>
      <c r="W11" s="647"/>
      <c r="X11" s="648"/>
      <c r="Y11" s="648"/>
      <c r="Z11" s="648"/>
      <c r="AA11" s="422"/>
    </row>
    <row r="12" spans="1:27" ht="15.75" customHeight="1">
      <c r="A12" s="409">
        <v>5</v>
      </c>
      <c r="B12" s="723">
        <v>2025</v>
      </c>
      <c r="C12" s="308" t="s">
        <v>462</v>
      </c>
      <c r="D12" s="544"/>
      <c r="E12" s="640">
        <v>8.0399999999999999E-2</v>
      </c>
      <c r="F12" s="640"/>
      <c r="G12" s="733">
        <f t="shared" si="1"/>
        <v>8.0399999999999999E-2</v>
      </c>
      <c r="H12" s="733">
        <f t="shared" si="0"/>
        <v>8.0399999999999999E-2</v>
      </c>
      <c r="R12" s="641"/>
      <c r="S12" s="642"/>
      <c r="T12" s="641"/>
      <c r="U12" s="641"/>
      <c r="V12" s="647"/>
      <c r="W12" s="647"/>
      <c r="X12" s="648"/>
      <c r="Y12" s="648"/>
      <c r="Z12" s="648"/>
      <c r="AA12" s="422"/>
    </row>
    <row r="13" spans="1:27" ht="15.5">
      <c r="A13" s="409">
        <v>6</v>
      </c>
      <c r="B13" s="723">
        <v>2025</v>
      </c>
      <c r="C13" s="308" t="s">
        <v>460</v>
      </c>
      <c r="D13" s="544"/>
      <c r="E13" s="640">
        <v>7.5499999999999998E-2</v>
      </c>
      <c r="F13" s="640"/>
      <c r="G13" s="733">
        <f t="shared" si="1"/>
        <v>7.5499999999999998E-2</v>
      </c>
      <c r="H13" s="733">
        <f t="shared" si="0"/>
        <v>7.5499999999999998E-2</v>
      </c>
      <c r="R13" s="641"/>
      <c r="S13" s="642"/>
      <c r="T13" s="641"/>
      <c r="U13" s="641"/>
      <c r="V13" s="647"/>
      <c r="W13" s="647"/>
      <c r="X13" s="648"/>
      <c r="Y13" s="648"/>
      <c r="Z13" s="648"/>
      <c r="AA13" s="422"/>
    </row>
    <row r="14" spans="1:27" ht="15.5">
      <c r="A14" s="409">
        <v>7</v>
      </c>
      <c r="B14" s="723">
        <v>2025</v>
      </c>
      <c r="C14" s="308" t="s">
        <v>461</v>
      </c>
      <c r="D14" s="544"/>
      <c r="E14" s="640">
        <v>7.5499999999999998E-2</v>
      </c>
      <c r="F14" s="640"/>
      <c r="G14" s="733">
        <f t="shared" si="1"/>
        <v>7.5499999999999998E-2</v>
      </c>
      <c r="H14" s="733">
        <f t="shared" si="0"/>
        <v>7.5499999999999998E-2</v>
      </c>
      <c r="R14" s="641"/>
      <c r="S14" s="642"/>
      <c r="T14" s="642"/>
      <c r="U14" s="642"/>
      <c r="V14" s="642"/>
      <c r="W14" s="642"/>
      <c r="X14" s="642"/>
      <c r="Y14" s="642"/>
      <c r="Z14" s="642"/>
      <c r="AA14" s="422"/>
    </row>
    <row r="15" spans="1:27" ht="15.5">
      <c r="A15" s="409"/>
      <c r="B15" s="307"/>
      <c r="C15" s="307"/>
      <c r="D15" s="433"/>
      <c r="E15" s="640"/>
      <c r="F15" s="640"/>
      <c r="G15" s="734"/>
      <c r="H15" s="734"/>
      <c r="R15" s="641"/>
      <c r="S15" s="642"/>
      <c r="T15" s="642"/>
      <c r="U15" s="642"/>
      <c r="V15" s="642"/>
      <c r="W15" s="642"/>
      <c r="X15" s="642"/>
      <c r="Y15" s="642"/>
      <c r="Z15" s="642"/>
      <c r="AA15" s="422"/>
    </row>
    <row r="16" spans="1:27" ht="15.5">
      <c r="A16" s="409"/>
      <c r="B16" s="307"/>
      <c r="C16" s="310"/>
      <c r="D16" s="434"/>
      <c r="E16" s="434"/>
      <c r="F16" s="433"/>
      <c r="G16" s="433"/>
      <c r="H16" s="433"/>
      <c r="R16" s="641"/>
      <c r="S16" s="642"/>
      <c r="T16" s="642"/>
      <c r="U16" s="642"/>
      <c r="V16" s="649"/>
      <c r="W16" s="648"/>
      <c r="X16" s="642"/>
      <c r="Y16" s="642"/>
      <c r="Z16" s="642"/>
      <c r="AA16" s="422"/>
    </row>
    <row r="17" spans="1:27" ht="15.5">
      <c r="A17" s="409">
        <v>8</v>
      </c>
      <c r="B17" s="410" t="s">
        <v>789</v>
      </c>
      <c r="C17" s="311"/>
      <c r="D17" s="434"/>
      <c r="E17" s="433"/>
      <c r="F17" s="433"/>
      <c r="G17" s="735">
        <f>AVERAGE(G8:G14)</f>
        <v>8.1628571428571425E-2</v>
      </c>
      <c r="H17" s="735">
        <f>AVERAGE(H8:H14)</f>
        <v>8.1628571428571425E-2</v>
      </c>
      <c r="R17" s="641"/>
      <c r="S17" s="642"/>
      <c r="T17" s="642"/>
      <c r="U17" s="642"/>
      <c r="V17" s="649"/>
      <c r="W17" s="648"/>
      <c r="X17" s="642"/>
      <c r="Y17" s="642"/>
      <c r="Z17" s="642"/>
      <c r="AA17" s="422"/>
    </row>
    <row r="18" spans="1:27" ht="15.5">
      <c r="A18" s="307"/>
      <c r="B18" s="307"/>
      <c r="C18" s="311"/>
      <c r="D18" s="434"/>
      <c r="E18" s="434"/>
      <c r="F18" s="433"/>
      <c r="G18" s="433"/>
      <c r="H18" s="433"/>
      <c r="R18" s="641"/>
      <c r="S18" s="642"/>
      <c r="T18" s="642"/>
      <c r="U18" s="642"/>
      <c r="V18" s="642"/>
      <c r="W18" s="642"/>
      <c r="X18" s="642"/>
      <c r="Y18" s="642"/>
      <c r="Z18" s="642"/>
      <c r="AA18" s="422"/>
    </row>
    <row r="19" spans="1:27" ht="15.5">
      <c r="A19" s="307" t="s">
        <v>640</v>
      </c>
      <c r="B19" s="307"/>
      <c r="C19" s="307"/>
      <c r="D19" s="307"/>
      <c r="E19" s="307"/>
      <c r="F19" s="307"/>
      <c r="G19" s="307"/>
      <c r="H19" s="307"/>
      <c r="R19" s="641"/>
      <c r="S19" s="642"/>
      <c r="T19" s="642"/>
      <c r="U19" s="642"/>
      <c r="V19" s="642"/>
      <c r="W19" s="642"/>
      <c r="X19" s="642"/>
      <c r="Y19" s="642"/>
      <c r="Z19" s="642"/>
      <c r="AA19" s="422"/>
    </row>
    <row r="20" spans="1:27" ht="15.5">
      <c r="A20" s="307"/>
      <c r="B20" s="635" t="s">
        <v>788</v>
      </c>
      <c r="C20" s="307"/>
      <c r="D20" s="307"/>
      <c r="E20" s="307"/>
      <c r="F20" s="307"/>
      <c r="G20" s="307"/>
      <c r="H20" s="307"/>
      <c r="R20" s="641"/>
      <c r="S20" s="641"/>
      <c r="T20" s="422"/>
      <c r="U20" s="642"/>
      <c r="V20" s="642"/>
      <c r="W20" s="642"/>
      <c r="X20" s="642"/>
      <c r="Y20" s="642"/>
      <c r="Z20" s="642"/>
      <c r="AA20" s="422"/>
    </row>
    <row r="21" spans="1:27" ht="15.5">
      <c r="A21" s="307"/>
      <c r="B21" s="635" t="s">
        <v>790</v>
      </c>
      <c r="C21" s="307"/>
      <c r="D21" s="307"/>
      <c r="E21" s="307"/>
      <c r="F21" s="307"/>
      <c r="G21" s="307"/>
      <c r="H21" s="307"/>
      <c r="R21" s="634"/>
      <c r="S21" s="635"/>
      <c r="U21" s="635"/>
      <c r="V21" s="635"/>
      <c r="W21" s="635"/>
      <c r="X21" s="635"/>
      <c r="Y21" s="635"/>
      <c r="Z21" s="635"/>
    </row>
    <row r="22" spans="1:27" s="560" customFormat="1" ht="15.5">
      <c r="A22" s="307"/>
      <c r="B22" s="635" t="s">
        <v>792</v>
      </c>
      <c r="C22" s="307"/>
      <c r="D22" s="307"/>
      <c r="E22" s="307"/>
      <c r="F22" s="307"/>
      <c r="G22" s="307"/>
      <c r="H22" s="307"/>
      <c r="R22" s="634"/>
      <c r="S22" s="635"/>
      <c r="T22" s="635"/>
      <c r="U22" s="635"/>
      <c r="V22" s="635"/>
      <c r="W22" s="635"/>
      <c r="X22" s="635"/>
      <c r="Y22" s="635"/>
      <c r="Z22" s="635"/>
    </row>
    <row r="23" spans="1:27" s="560" customFormat="1" ht="15.5">
      <c r="A23" s="307"/>
      <c r="B23" s="307"/>
      <c r="C23" s="307"/>
      <c r="D23" s="307"/>
      <c r="E23" s="307"/>
      <c r="F23" s="307"/>
      <c r="G23" s="307"/>
      <c r="H23" s="307"/>
    </row>
    <row r="24" spans="1:27">
      <c r="A24" s="516"/>
      <c r="B24" s="296"/>
      <c r="C24" s="296"/>
      <c r="D24" s="791"/>
      <c r="E24" s="791"/>
      <c r="F24" s="299"/>
      <c r="G24" s="299"/>
      <c r="H24" s="562"/>
      <c r="I24" s="299"/>
      <c r="J24" s="299"/>
      <c r="K24" s="299"/>
      <c r="L24" s="299"/>
    </row>
    <row r="25" spans="1:27">
      <c r="A25" s="516">
        <v>9</v>
      </c>
      <c r="B25" s="296" t="s">
        <v>92</v>
      </c>
      <c r="C25" s="296"/>
      <c r="D25" s="791"/>
      <c r="E25" s="791"/>
      <c r="F25" s="791"/>
      <c r="G25" s="791"/>
      <c r="H25" s="562"/>
      <c r="I25" s="791"/>
      <c r="J25" s="791"/>
      <c r="K25" s="791"/>
      <c r="L25" s="791"/>
    </row>
    <row r="26" spans="1:27">
      <c r="A26" s="516">
        <v>10</v>
      </c>
      <c r="B26" s="722">
        <v>2024</v>
      </c>
      <c r="C26" s="296"/>
      <c r="D26" s="299"/>
      <c r="E26" s="299"/>
      <c r="F26" s="300"/>
      <c r="G26" s="299"/>
      <c r="H26" s="299"/>
      <c r="I26" s="299"/>
      <c r="J26" s="299"/>
      <c r="K26" s="299"/>
      <c r="L26" s="299"/>
    </row>
    <row r="27" spans="1:27">
      <c r="A27" s="407"/>
      <c r="B27" s="469" t="s">
        <v>73</v>
      </c>
      <c r="C27" s="469" t="s">
        <v>74</v>
      </c>
      <c r="D27" s="571" t="s">
        <v>75</v>
      </c>
      <c r="E27" s="572" t="s">
        <v>76</v>
      </c>
      <c r="F27" s="572" t="s">
        <v>77</v>
      </c>
      <c r="G27" s="572" t="s">
        <v>78</v>
      </c>
      <c r="H27" s="572" t="s">
        <v>79</v>
      </c>
      <c r="I27" s="572" t="s">
        <v>81</v>
      </c>
      <c r="J27" s="572" t="s">
        <v>82</v>
      </c>
      <c r="K27" s="572" t="s">
        <v>83</v>
      </c>
      <c r="L27" s="572" t="s">
        <v>120</v>
      </c>
      <c r="M27" s="573" t="s">
        <v>649</v>
      </c>
      <c r="N27" s="573" t="s">
        <v>150</v>
      </c>
      <c r="O27" s="574" t="s">
        <v>642</v>
      </c>
      <c r="P27" s="558" t="s">
        <v>153</v>
      </c>
      <c r="Q27" s="559" t="s">
        <v>154</v>
      </c>
    </row>
    <row r="28" spans="1:27">
      <c r="A28" s="516"/>
      <c r="B28" s="467"/>
      <c r="C28" s="464"/>
      <c r="D28" s="561"/>
      <c r="E28" s="562"/>
      <c r="F28" s="562"/>
      <c r="G28" s="407"/>
      <c r="H28" s="562"/>
      <c r="I28" s="299"/>
      <c r="J28" s="562"/>
      <c r="K28" s="299"/>
      <c r="L28" s="299"/>
      <c r="M28" s="454"/>
      <c r="N28" s="454"/>
      <c r="O28" s="566"/>
      <c r="P28" s="578"/>
      <c r="Q28" s="579"/>
    </row>
    <row r="29" spans="1:27">
      <c r="A29" s="516"/>
      <c r="B29" s="468"/>
      <c r="C29" s="470"/>
      <c r="D29" s="561"/>
      <c r="E29" s="562"/>
      <c r="F29" s="562"/>
      <c r="G29" s="562"/>
      <c r="H29" s="562"/>
      <c r="I29" s="562"/>
      <c r="J29" s="562"/>
      <c r="K29" s="562"/>
      <c r="L29" s="562"/>
      <c r="M29" s="564"/>
      <c r="N29" s="564"/>
      <c r="O29" s="519"/>
      <c r="P29" s="518"/>
      <c r="Q29" s="470"/>
    </row>
    <row r="30" spans="1:27">
      <c r="A30" s="516"/>
      <c r="B30" s="470" t="s">
        <v>547</v>
      </c>
      <c r="C30" s="470"/>
      <c r="D30" s="790" t="s">
        <v>650</v>
      </c>
      <c r="E30" s="791"/>
      <c r="F30" s="791"/>
      <c r="G30" s="791"/>
      <c r="H30" s="791"/>
      <c r="I30" s="791"/>
      <c r="J30" s="791"/>
      <c r="K30" s="791"/>
      <c r="L30" s="791"/>
      <c r="M30" s="791"/>
      <c r="N30" s="791"/>
      <c r="O30" s="792"/>
      <c r="P30" s="518" t="s">
        <v>442</v>
      </c>
      <c r="Q30" s="470" t="s">
        <v>442</v>
      </c>
    </row>
    <row r="31" spans="1:27">
      <c r="A31" s="516"/>
      <c r="B31" s="466" t="s">
        <v>539</v>
      </c>
      <c r="C31" s="466" t="s">
        <v>540</v>
      </c>
      <c r="D31" s="589" t="s">
        <v>101</v>
      </c>
      <c r="E31" s="590" t="s">
        <v>100</v>
      </c>
      <c r="F31" s="591" t="s">
        <v>99</v>
      </c>
      <c r="G31" s="591" t="s">
        <v>91</v>
      </c>
      <c r="H31" s="590" t="s">
        <v>90</v>
      </c>
      <c r="I31" s="590" t="s">
        <v>111</v>
      </c>
      <c r="J31" s="590" t="s">
        <v>98</v>
      </c>
      <c r="K31" s="590" t="s">
        <v>97</v>
      </c>
      <c r="L31" s="590" t="s">
        <v>96</v>
      </c>
      <c r="M31" s="592" t="s">
        <v>102</v>
      </c>
      <c r="N31" s="592" t="s">
        <v>95</v>
      </c>
      <c r="O31" s="587" t="s">
        <v>94</v>
      </c>
      <c r="P31" s="586" t="s">
        <v>651</v>
      </c>
      <c r="Q31" s="466" t="s">
        <v>612</v>
      </c>
    </row>
    <row r="32" spans="1:27">
      <c r="A32" s="516">
        <v>11</v>
      </c>
      <c r="B32" s="489" t="s">
        <v>447</v>
      </c>
      <c r="C32" s="489" t="s">
        <v>841</v>
      </c>
      <c r="D32" s="524"/>
      <c r="E32" s="490"/>
      <c r="F32" s="490"/>
      <c r="G32" s="490"/>
      <c r="H32" s="490"/>
      <c r="I32" s="565"/>
      <c r="J32" s="565"/>
      <c r="K32" s="565"/>
      <c r="L32" s="565"/>
      <c r="M32" s="546"/>
      <c r="N32" s="546"/>
      <c r="O32" s="567"/>
      <c r="P32" s="575"/>
      <c r="Q32" s="580"/>
    </row>
    <row r="33" spans="1:17">
      <c r="A33" s="516" t="s">
        <v>646</v>
      </c>
      <c r="B33" s="489"/>
      <c r="C33" s="489"/>
      <c r="D33" s="524"/>
      <c r="E33" s="490"/>
      <c r="F33" s="490"/>
      <c r="G33" s="490"/>
      <c r="H33" s="490"/>
      <c r="I33" s="490"/>
      <c r="J33" s="490"/>
      <c r="K33" s="565"/>
      <c r="L33" s="565"/>
      <c r="M33" s="546"/>
      <c r="N33" s="546"/>
      <c r="O33" s="567"/>
      <c r="P33" s="576">
        <f>+H17</f>
        <v>8.1628571428571425E-2</v>
      </c>
      <c r="Q33" s="593">
        <f>+P33*(D33+E33*0.91667+F33*0.83333+G33*0.75+H33*0.66667+I33*7/12+J33*6/12+K33*5/12+L33*4/12+M33*3/12+N33*2/12+O33*1/12)+P33*1.5*SUM(D33:O33)</f>
        <v>0</v>
      </c>
    </row>
    <row r="34" spans="1:17">
      <c r="A34" s="516" t="s">
        <v>647</v>
      </c>
      <c r="B34" s="489"/>
      <c r="C34" s="489"/>
      <c r="D34" s="524"/>
      <c r="E34" s="490"/>
      <c r="F34" s="490"/>
      <c r="G34" s="490"/>
      <c r="H34" s="490"/>
      <c r="I34" s="490"/>
      <c r="J34" s="490"/>
      <c r="K34" s="565"/>
      <c r="L34" s="565"/>
      <c r="M34" s="546"/>
      <c r="N34" s="546"/>
      <c r="O34" s="567"/>
      <c r="P34" s="576">
        <f>+P33</f>
        <v>8.1628571428571425E-2</v>
      </c>
      <c r="Q34" s="593">
        <f t="shared" ref="Q34:Q51" si="2">+P34*(D34+E34*0.91667+F34*0.83333+G34*0.75+H34*0.66667+I34*7/12+J34*6/12+K34*5/12+L34*4/12+M34*3/12+N34*2/12+O34*1/12)+P34*1.5*SUM(D34:O34)</f>
        <v>0</v>
      </c>
    </row>
    <row r="35" spans="1:17">
      <c r="A35" s="516" t="s">
        <v>648</v>
      </c>
      <c r="B35" s="489"/>
      <c r="C35" s="489"/>
      <c r="D35" s="524"/>
      <c r="E35" s="490"/>
      <c r="F35" s="490"/>
      <c r="G35" s="490"/>
      <c r="H35" s="490"/>
      <c r="I35" s="490"/>
      <c r="J35" s="490"/>
      <c r="K35" s="565"/>
      <c r="L35" s="565"/>
      <c r="M35" s="546"/>
      <c r="N35" s="546"/>
      <c r="O35" s="567"/>
      <c r="P35" s="576">
        <f t="shared" ref="P35:P51" si="3">+P34</f>
        <v>8.1628571428571425E-2</v>
      </c>
      <c r="Q35" s="593">
        <f t="shared" si="2"/>
        <v>0</v>
      </c>
    </row>
    <row r="36" spans="1:17">
      <c r="A36" s="516" t="s">
        <v>441</v>
      </c>
      <c r="B36" s="489"/>
      <c r="C36" s="489"/>
      <c r="D36" s="524"/>
      <c r="E36" s="490"/>
      <c r="F36" s="490"/>
      <c r="G36" s="490"/>
      <c r="H36" s="490"/>
      <c r="I36" s="490"/>
      <c r="J36" s="490"/>
      <c r="K36" s="565"/>
      <c r="L36" s="565"/>
      <c r="M36" s="546"/>
      <c r="N36" s="546"/>
      <c r="O36" s="567"/>
      <c r="P36" s="576">
        <f t="shared" si="3"/>
        <v>8.1628571428571425E-2</v>
      </c>
      <c r="Q36" s="593">
        <f t="shared" si="2"/>
        <v>0</v>
      </c>
    </row>
    <row r="37" spans="1:17">
      <c r="A37" s="516"/>
      <c r="B37" s="489"/>
      <c r="C37" s="489"/>
      <c r="D37" s="524"/>
      <c r="E37" s="490"/>
      <c r="F37" s="490"/>
      <c r="G37" s="490"/>
      <c r="H37" s="490"/>
      <c r="I37" s="490"/>
      <c r="J37" s="490"/>
      <c r="K37" s="565"/>
      <c r="L37" s="565"/>
      <c r="M37" s="546"/>
      <c r="N37" s="546"/>
      <c r="O37" s="567"/>
      <c r="P37" s="576">
        <f t="shared" si="3"/>
        <v>8.1628571428571425E-2</v>
      </c>
      <c r="Q37" s="593">
        <f t="shared" si="2"/>
        <v>0</v>
      </c>
    </row>
    <row r="38" spans="1:17">
      <c r="A38" s="516"/>
      <c r="B38" s="489"/>
      <c r="C38" s="489"/>
      <c r="D38" s="524"/>
      <c r="E38" s="490"/>
      <c r="F38" s="490"/>
      <c r="G38" s="490"/>
      <c r="H38" s="490"/>
      <c r="I38" s="490"/>
      <c r="J38" s="490"/>
      <c r="K38" s="565"/>
      <c r="L38" s="565"/>
      <c r="M38" s="546"/>
      <c r="N38" s="546"/>
      <c r="O38" s="567"/>
      <c r="P38" s="576">
        <f t="shared" si="3"/>
        <v>8.1628571428571425E-2</v>
      </c>
      <c r="Q38" s="593">
        <f t="shared" si="2"/>
        <v>0</v>
      </c>
    </row>
    <row r="39" spans="1:17">
      <c r="A39" s="516"/>
      <c r="B39" s="489"/>
      <c r="C39" s="489"/>
      <c r="D39" s="524"/>
      <c r="E39" s="490"/>
      <c r="F39" s="490"/>
      <c r="G39" s="490"/>
      <c r="H39" s="490"/>
      <c r="I39" s="490"/>
      <c r="J39" s="490"/>
      <c r="K39" s="565"/>
      <c r="L39" s="565"/>
      <c r="M39" s="546"/>
      <c r="N39" s="546"/>
      <c r="O39" s="567"/>
      <c r="P39" s="576">
        <f t="shared" si="3"/>
        <v>8.1628571428571425E-2</v>
      </c>
      <c r="Q39" s="593">
        <f t="shared" si="2"/>
        <v>0</v>
      </c>
    </row>
    <row r="40" spans="1:17">
      <c r="A40" s="516"/>
      <c r="B40" s="489"/>
      <c r="C40" s="489"/>
      <c r="D40" s="524"/>
      <c r="E40" s="490"/>
      <c r="F40" s="490"/>
      <c r="G40" s="490"/>
      <c r="H40" s="490"/>
      <c r="I40" s="490"/>
      <c r="J40" s="490"/>
      <c r="K40" s="565"/>
      <c r="L40" s="565"/>
      <c r="M40" s="546"/>
      <c r="N40" s="546"/>
      <c r="O40" s="567"/>
      <c r="P40" s="576">
        <f t="shared" si="3"/>
        <v>8.1628571428571425E-2</v>
      </c>
      <c r="Q40" s="593">
        <f t="shared" si="2"/>
        <v>0</v>
      </c>
    </row>
    <row r="41" spans="1:17">
      <c r="A41" s="516"/>
      <c r="B41" s="489"/>
      <c r="C41" s="489"/>
      <c r="D41" s="524"/>
      <c r="E41" s="490"/>
      <c r="F41" s="490"/>
      <c r="G41" s="490"/>
      <c r="H41" s="490"/>
      <c r="I41" s="490"/>
      <c r="J41" s="490"/>
      <c r="K41" s="565"/>
      <c r="L41" s="565"/>
      <c r="M41" s="546"/>
      <c r="N41" s="546"/>
      <c r="O41" s="567"/>
      <c r="P41" s="576">
        <f t="shared" si="3"/>
        <v>8.1628571428571425E-2</v>
      </c>
      <c r="Q41" s="593">
        <f t="shared" si="2"/>
        <v>0</v>
      </c>
    </row>
    <row r="42" spans="1:17">
      <c r="A42" s="516"/>
      <c r="B42" s="489"/>
      <c r="C42" s="489"/>
      <c r="D42" s="524"/>
      <c r="E42" s="490"/>
      <c r="F42" s="490"/>
      <c r="G42" s="490"/>
      <c r="H42" s="490"/>
      <c r="I42" s="490"/>
      <c r="J42" s="490"/>
      <c r="K42" s="565"/>
      <c r="L42" s="565"/>
      <c r="M42" s="546"/>
      <c r="N42" s="546"/>
      <c r="O42" s="567"/>
      <c r="P42" s="576">
        <f t="shared" si="3"/>
        <v>8.1628571428571425E-2</v>
      </c>
      <c r="Q42" s="593">
        <f t="shared" si="2"/>
        <v>0</v>
      </c>
    </row>
    <row r="43" spans="1:17">
      <c r="A43" s="516"/>
      <c r="B43" s="489"/>
      <c r="C43" s="489"/>
      <c r="D43" s="524"/>
      <c r="E43" s="490"/>
      <c r="F43" s="490"/>
      <c r="G43" s="490"/>
      <c r="H43" s="490"/>
      <c r="I43" s="490"/>
      <c r="J43" s="490"/>
      <c r="K43" s="565"/>
      <c r="L43" s="565"/>
      <c r="M43" s="546"/>
      <c r="N43" s="546"/>
      <c r="O43" s="567"/>
      <c r="P43" s="576">
        <f t="shared" si="3"/>
        <v>8.1628571428571425E-2</v>
      </c>
      <c r="Q43" s="593">
        <f t="shared" si="2"/>
        <v>0</v>
      </c>
    </row>
    <row r="44" spans="1:17">
      <c r="A44" s="516"/>
      <c r="B44" s="489"/>
      <c r="C44" s="489"/>
      <c r="D44" s="524"/>
      <c r="E44" s="490"/>
      <c r="F44" s="490"/>
      <c r="G44" s="490"/>
      <c r="H44" s="490"/>
      <c r="I44" s="490"/>
      <c r="J44" s="490"/>
      <c r="K44" s="565"/>
      <c r="L44" s="565"/>
      <c r="M44" s="546"/>
      <c r="N44" s="546"/>
      <c r="O44" s="567"/>
      <c r="P44" s="576">
        <f t="shared" si="3"/>
        <v>8.1628571428571425E-2</v>
      </c>
      <c r="Q44" s="593">
        <f t="shared" si="2"/>
        <v>0</v>
      </c>
    </row>
    <row r="45" spans="1:17">
      <c r="A45" s="516"/>
      <c r="B45" s="489"/>
      <c r="C45" s="489"/>
      <c r="D45" s="524"/>
      <c r="E45" s="490"/>
      <c r="F45" s="490"/>
      <c r="G45" s="490"/>
      <c r="H45" s="490"/>
      <c r="I45" s="490"/>
      <c r="J45" s="490"/>
      <c r="K45" s="565"/>
      <c r="L45" s="565"/>
      <c r="M45" s="546"/>
      <c r="N45" s="546"/>
      <c r="O45" s="567"/>
      <c r="P45" s="576">
        <f t="shared" si="3"/>
        <v>8.1628571428571425E-2</v>
      </c>
      <c r="Q45" s="593">
        <f t="shared" si="2"/>
        <v>0</v>
      </c>
    </row>
    <row r="46" spans="1:17">
      <c r="A46" s="516"/>
      <c r="B46" s="489"/>
      <c r="C46" s="489"/>
      <c r="D46" s="524"/>
      <c r="E46" s="490"/>
      <c r="F46" s="490"/>
      <c r="G46" s="490"/>
      <c r="H46" s="490"/>
      <c r="I46" s="490"/>
      <c r="J46" s="490"/>
      <c r="K46" s="565"/>
      <c r="L46" s="565"/>
      <c r="M46" s="546"/>
      <c r="N46" s="546"/>
      <c r="O46" s="567"/>
      <c r="P46" s="576">
        <f t="shared" si="3"/>
        <v>8.1628571428571425E-2</v>
      </c>
      <c r="Q46" s="593">
        <f t="shared" si="2"/>
        <v>0</v>
      </c>
    </row>
    <row r="47" spans="1:17">
      <c r="A47" s="516"/>
      <c r="B47" s="489"/>
      <c r="C47" s="489"/>
      <c r="D47" s="524"/>
      <c r="E47" s="490"/>
      <c r="F47" s="490"/>
      <c r="G47" s="490"/>
      <c r="H47" s="490"/>
      <c r="I47" s="490"/>
      <c r="J47" s="490"/>
      <c r="K47" s="565"/>
      <c r="L47" s="565"/>
      <c r="M47" s="546"/>
      <c r="N47" s="546"/>
      <c r="O47" s="567"/>
      <c r="P47" s="576">
        <f t="shared" si="3"/>
        <v>8.1628571428571425E-2</v>
      </c>
      <c r="Q47" s="593">
        <f t="shared" si="2"/>
        <v>0</v>
      </c>
    </row>
    <row r="48" spans="1:17">
      <c r="A48" s="516"/>
      <c r="B48" s="489"/>
      <c r="C48" s="489"/>
      <c r="D48" s="524"/>
      <c r="E48" s="490"/>
      <c r="F48" s="490"/>
      <c r="G48" s="490"/>
      <c r="H48" s="490"/>
      <c r="I48" s="490"/>
      <c r="J48" s="490"/>
      <c r="K48" s="565"/>
      <c r="L48" s="565"/>
      <c r="M48" s="546"/>
      <c r="N48" s="546"/>
      <c r="O48" s="567"/>
      <c r="P48" s="576">
        <f t="shared" si="3"/>
        <v>8.1628571428571425E-2</v>
      </c>
      <c r="Q48" s="593">
        <f t="shared" si="2"/>
        <v>0</v>
      </c>
    </row>
    <row r="49" spans="1:17">
      <c r="A49" s="516"/>
      <c r="B49" s="489"/>
      <c r="C49" s="489"/>
      <c r="D49" s="524"/>
      <c r="E49" s="490"/>
      <c r="F49" s="490"/>
      <c r="G49" s="490"/>
      <c r="H49" s="490"/>
      <c r="I49" s="490"/>
      <c r="J49" s="490"/>
      <c r="K49" s="565"/>
      <c r="L49" s="565"/>
      <c r="M49" s="546"/>
      <c r="N49" s="546"/>
      <c r="O49" s="567"/>
      <c r="P49" s="576">
        <f t="shared" si="3"/>
        <v>8.1628571428571425E-2</v>
      </c>
      <c r="Q49" s="593">
        <f t="shared" si="2"/>
        <v>0</v>
      </c>
    </row>
    <row r="50" spans="1:17">
      <c r="A50" s="516"/>
      <c r="B50" s="489"/>
      <c r="C50" s="489"/>
      <c r="D50" s="524"/>
      <c r="E50" s="490"/>
      <c r="F50" s="490"/>
      <c r="G50" s="490"/>
      <c r="H50" s="490"/>
      <c r="I50" s="490"/>
      <c r="J50" s="490"/>
      <c r="K50" s="565"/>
      <c r="L50" s="565"/>
      <c r="M50" s="546"/>
      <c r="N50" s="546"/>
      <c r="O50" s="567"/>
      <c r="P50" s="576">
        <f t="shared" si="3"/>
        <v>8.1628571428571425E-2</v>
      </c>
      <c r="Q50" s="593">
        <f t="shared" si="2"/>
        <v>0</v>
      </c>
    </row>
    <row r="51" spans="1:17">
      <c r="A51" s="516"/>
      <c r="B51" s="489"/>
      <c r="C51" s="489"/>
      <c r="D51" s="524"/>
      <c r="E51" s="490"/>
      <c r="F51" s="490"/>
      <c r="G51" s="490"/>
      <c r="H51" s="490"/>
      <c r="I51" s="490"/>
      <c r="J51" s="490"/>
      <c r="K51" s="565"/>
      <c r="L51" s="565"/>
      <c r="M51" s="546"/>
      <c r="N51" s="546"/>
      <c r="O51" s="567"/>
      <c r="P51" s="576">
        <f t="shared" si="3"/>
        <v>8.1628571428571425E-2</v>
      </c>
      <c r="Q51" s="593">
        <f t="shared" si="2"/>
        <v>0</v>
      </c>
    </row>
    <row r="52" spans="1:17">
      <c r="A52" s="516"/>
      <c r="B52" s="471"/>
      <c r="C52" s="471"/>
      <c r="D52" s="528"/>
      <c r="E52" s="568"/>
      <c r="F52" s="301"/>
      <c r="G52" s="568"/>
      <c r="H52" s="302"/>
      <c r="I52" s="301"/>
      <c r="J52" s="301"/>
      <c r="K52" s="301"/>
      <c r="L52" s="301"/>
      <c r="M52" s="569"/>
      <c r="N52" s="569"/>
      <c r="O52" s="570"/>
      <c r="P52" s="577"/>
      <c r="Q52" s="581"/>
    </row>
    <row r="53" spans="1:17">
      <c r="A53" s="516"/>
      <c r="B53" s="296"/>
      <c r="C53" s="296"/>
      <c r="D53" s="563"/>
      <c r="E53" s="563"/>
      <c r="F53" s="563"/>
      <c r="G53" s="563"/>
      <c r="H53" s="563"/>
      <c r="I53" s="563"/>
      <c r="J53" s="563"/>
      <c r="K53" s="563"/>
      <c r="L53" s="563"/>
    </row>
    <row r="54" spans="1:17">
      <c r="A54" s="516"/>
      <c r="B54" s="296" t="s">
        <v>503</v>
      </c>
      <c r="C54" s="296"/>
      <c r="D54" s="530"/>
      <c r="E54" s="530"/>
      <c r="F54" s="530"/>
      <c r="G54" s="530"/>
      <c r="H54" s="530"/>
      <c r="I54" s="530"/>
      <c r="J54" s="530"/>
      <c r="K54" s="530"/>
      <c r="L54" s="530"/>
    </row>
    <row r="55" spans="1:17">
      <c r="A55" s="516"/>
      <c r="B55" s="296" t="s">
        <v>655</v>
      </c>
      <c r="C55" s="296"/>
      <c r="D55" s="530"/>
      <c r="E55" s="530"/>
      <c r="F55" s="530"/>
      <c r="G55" s="530"/>
      <c r="H55" s="131"/>
      <c r="I55" s="131"/>
      <c r="J55" s="131"/>
      <c r="K55" s="131"/>
      <c r="L55" s="530"/>
    </row>
    <row r="56" spans="1:17">
      <c r="A56" s="516"/>
      <c r="B56" s="296" t="s">
        <v>656</v>
      </c>
      <c r="C56" s="296"/>
      <c r="D56" s="530"/>
      <c r="E56" s="530"/>
      <c r="F56" s="530"/>
      <c r="G56" s="530"/>
      <c r="H56" s="131"/>
      <c r="I56" s="131"/>
      <c r="J56" s="131"/>
      <c r="K56" s="131"/>
      <c r="L56" s="530"/>
    </row>
    <row r="70" ht="24" customHeight="1"/>
  </sheetData>
  <customSheetViews>
    <customSheetView guid="{F04A2B9A-C6FE-4FEB-AD1E-2CF9AC309BE4}" scale="60" showPageBreaks="1" view="pageBreakPreview">
      <selection activeCell="G20" sqref="G20"/>
      <pageMargins left="0.7" right="0.7" top="0.75" bottom="0.75" header="0.3" footer="0.3"/>
      <pageSetup scale="79" orientation="landscape" r:id="rId1"/>
    </customSheetView>
  </customSheetViews>
  <mergeCells count="5">
    <mergeCell ref="D30:O30"/>
    <mergeCell ref="D24:E24"/>
    <mergeCell ref="D25:E25"/>
    <mergeCell ref="F25:G25"/>
    <mergeCell ref="I25:L25"/>
  </mergeCells>
  <phoneticPr fontId="0" type="noConversion"/>
  <pageMargins left="0.25" right="0.25" top="0.75" bottom="0.75" header="0.3" footer="0.3"/>
  <pageSetup scale="49" orientation="landscape" r:id="rId2"/>
  <customProperties>
    <customPr name="_pios_id" r:id="rId3"/>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Application xmlns="http://www.sap.com/cof/excel/application">
  <Version>2</Version>
  <Revision>2.8.2000.1138</Revision>
</Application>
</file>

<file path=customXml/item3.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8DBC8E-E135-4F5E-ADEE-BD14D77AAFE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2.xml><?xml version="1.0" encoding="utf-8"?>
<ds:datastoreItem xmlns:ds="http://schemas.openxmlformats.org/officeDocument/2006/customXml" ds:itemID="{B408757C-21AE-4530-B609-E754281F9CEF}">
  <ds:schemaRefs>
    <ds:schemaRef ds:uri="http://www.sap.com/cof/excel/application"/>
  </ds:schemaRefs>
</ds:datastoreItem>
</file>

<file path=customXml/itemProps3.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FD723D70-A657-44DA-B12B-0E0123C8D40A}">
  <ds:schemaRefs>
    <ds:schemaRef ds:uri="http://schemas.microsoft.com/sharepoint/v3/contenttype/forms"/>
  </ds:schemaRefs>
</ds:datastoreItem>
</file>

<file path=docMetadata/LabelInfo.xml><?xml version="1.0" encoding="utf-8"?>
<clbl:labelList xmlns:clbl="http://schemas.microsoft.com/office/2020/mipLabelMetadata">
  <clbl:label id="{a1681294-4857-4624-8d04-edaddb44ee26}" enabled="0" method="" siteId="{a1681294-4857-4624-8d04-edaddb44ee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Attachment H</vt:lpstr>
      <vt:lpstr>1-Project Rev Req</vt:lpstr>
      <vt:lpstr>2-Incentive ROE</vt:lpstr>
      <vt:lpstr>3-Project True-up</vt:lpstr>
      <vt:lpstr>4- Rate Base</vt:lpstr>
      <vt:lpstr>4a-Projection ADIT</vt:lpstr>
      <vt:lpstr>5-P3 Support</vt:lpstr>
      <vt:lpstr>6-True-Up Interest</vt:lpstr>
      <vt:lpstr>7 - PBOP</vt:lpstr>
      <vt:lpstr>8-Dep Rates</vt:lpstr>
      <vt:lpstr>'1-Project Rev Req'!Print_Area</vt:lpstr>
      <vt:lpstr>'2-Incentive ROE'!Print_Area</vt:lpstr>
      <vt:lpstr>'3-Project True-up'!Print_Area</vt:lpstr>
      <vt:lpstr>'4- Rate Base'!Print_Area</vt:lpstr>
      <vt:lpstr>'4a-Projection ADIT'!Print_Area</vt:lpstr>
      <vt:lpstr>'5-P3 Support'!Print_Area</vt:lpstr>
      <vt:lpstr>'7 - PBOP'!Print_Area</vt:lpstr>
      <vt:lpstr>'8-Dep Rates'!Print_Area</vt:lpstr>
      <vt:lpstr>'Attachment H'!Print_Area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Hollis, Gabriel</dc:creator>
  <cp:lastModifiedBy>Beilhart, Alex</cp:lastModifiedBy>
  <cp:lastPrinted>2025-06-20T20:16:06Z</cp:lastPrinted>
  <dcterms:created xsi:type="dcterms:W3CDTF">2020-03-10T19:08:26Z</dcterms:created>
  <dcterms:modified xsi:type="dcterms:W3CDTF">2025-06-20T20:41:09Z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2</vt:lpwstr>
  </property>
</Properties>
</file>