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defaultThemeVersion="124226"/>
  <mc:AlternateContent xmlns:mc="http://schemas.openxmlformats.org/markup-compatibility/2006">
    <mc:Choice Requires="x15">
      <x15ac:absPath xmlns:x15ac="http://schemas.microsoft.com/office/spreadsheetml/2010/11/ac" url="T:\_NEET MidAtlantic\Formula Rate\2026 Formula Rate Filing\2026 Projection\"/>
    </mc:Choice>
  </mc:AlternateContent>
  <xr:revisionPtr revIDLastSave="0" documentId="13_ncr:1_{CCC39F7F-15B4-43B5-9632-825BCCE1065F}" xr6:coauthVersionLast="47" xr6:coauthVersionMax="47" xr10:uidLastSave="{00000000-0000-0000-0000-000000000000}"/>
  <bookViews>
    <workbookView xWindow="-120" yWindow="-120" windowWidth="38640" windowHeight="21120" tabRatio="815" xr2:uid="{00000000-000D-0000-FFFF-FFFF00000000}"/>
  </bookViews>
  <sheets>
    <sheet name="Attachment H" sheetId="1" r:id="rId1"/>
    <sheet name="1-Project Rev Req" sheetId="2" r:id="rId2"/>
    <sheet name="2-Incentive ROE" sheetId="16" r:id="rId3"/>
    <sheet name="3-Project True-up" sheetId="21" r:id="rId4"/>
    <sheet name="4- Rate Base" sheetId="5" r:id="rId5"/>
    <sheet name="4a-Projection ADIT" sheetId="26" r:id="rId6"/>
    <sheet name="5-P3 Support" sheetId="6" r:id="rId7"/>
    <sheet name="6-True-Up Interest" sheetId="7" r:id="rId8"/>
    <sheet name="7 - PBOP" sheetId="17" r:id="rId9"/>
    <sheet name="8-Dep Rates" sheetId="13" r:id="rId10"/>
  </sheets>
  <definedNames>
    <definedName name="\\MODAYS">#REF!</definedName>
    <definedName name="\\PDATA">#REF!</definedName>
    <definedName name="\\PROD">#REF!</definedName>
    <definedName name="\0">#REF!</definedName>
    <definedName name="\2">#N/A</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m">#REF!</definedName>
    <definedName name="\M1">#REF!</definedName>
    <definedName name="\o">#REF!</definedName>
    <definedName name="\p">#REF!</definedName>
    <definedName name="\q">#REF!</definedName>
    <definedName name="\r">#REF!</definedName>
    <definedName name="\s">#REF!</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#REF!</definedName>
    <definedName name="\u">#REF!</definedName>
    <definedName name="\v">#REF!</definedName>
    <definedName name="\w">#REF!</definedName>
    <definedName name="\x">#REF!</definedName>
    <definedName name="\y">#REF!</definedName>
    <definedName name="\z">#REF!</definedName>
    <definedName name="_________hpe1">#REF!</definedName>
    <definedName name="_________hpe2">#REF!</definedName>
    <definedName name="_________hwp1">#REF!</definedName>
    <definedName name="_________hwp2">#REF!</definedName>
    <definedName name="________hpe1">#REF!</definedName>
    <definedName name="________hpe2">#REF!</definedName>
    <definedName name="________hwp1">#REF!</definedName>
    <definedName name="________hwp2">#REF!</definedName>
    <definedName name="_______APR1">#REF!</definedName>
    <definedName name="_______APR2">#REF!</definedName>
    <definedName name="_______AUG1">#REF!</definedName>
    <definedName name="_______AUG2">#REF!</definedName>
    <definedName name="_______DEC1">#REF!</definedName>
    <definedName name="_______DEC2">#REF!</definedName>
    <definedName name="_______FEB1">#REF!</definedName>
    <definedName name="_______FEB2">#REF!</definedName>
    <definedName name="_______hpe1">#REF!</definedName>
    <definedName name="_______hpe2">#REF!</definedName>
    <definedName name="_______hwp1">#REF!</definedName>
    <definedName name="_______hwp2">#REF!</definedName>
    <definedName name="_______JAN1">#REF!</definedName>
    <definedName name="_______JAN2">#REF!</definedName>
    <definedName name="_______JUL1">#REF!</definedName>
    <definedName name="_______JUL2">#REF!</definedName>
    <definedName name="_______JUN1">#REF!</definedName>
    <definedName name="_______JUN2">#REF!</definedName>
    <definedName name="_______MAR1">#REF!</definedName>
    <definedName name="_______MAR2">#REF!</definedName>
    <definedName name="_______MAY1">#REF!</definedName>
    <definedName name="_______MAY2">#REF!</definedName>
    <definedName name="_______NOV1">#REF!</definedName>
    <definedName name="_______NOV2">#REF!</definedName>
    <definedName name="_______OCT1">#REF!</definedName>
    <definedName name="_______OCT2">#REF!</definedName>
    <definedName name="_______SEP1">#REF!</definedName>
    <definedName name="_______SEP2">#REF!</definedName>
    <definedName name="______APR1">#REF!</definedName>
    <definedName name="______APR2">#REF!</definedName>
    <definedName name="______AUG1">#REF!</definedName>
    <definedName name="______AUG2">#REF!</definedName>
    <definedName name="______DEC1">#REF!</definedName>
    <definedName name="______DEC2">#REF!</definedName>
    <definedName name="______FEB1">#REF!</definedName>
    <definedName name="______FEB2">#REF!</definedName>
    <definedName name="______hpe1">#REF!</definedName>
    <definedName name="______hpe2">#REF!</definedName>
    <definedName name="______hwp1">#REF!</definedName>
    <definedName name="______hwp2">#REF!</definedName>
    <definedName name="______JAN1">#REF!</definedName>
    <definedName name="______JAN2">#REF!</definedName>
    <definedName name="______JUL1">#REF!</definedName>
    <definedName name="______JUL2">#REF!</definedName>
    <definedName name="______JUN1">#REF!</definedName>
    <definedName name="______JUN2">#REF!</definedName>
    <definedName name="______MAR1">#REF!</definedName>
    <definedName name="______MAR2">#REF!</definedName>
    <definedName name="______mat1">#REF!</definedName>
    <definedName name="______MAY1">#REF!</definedName>
    <definedName name="______MAY2">#REF!</definedName>
    <definedName name="______NOV1">#REF!</definedName>
    <definedName name="______NOV2">#REF!</definedName>
    <definedName name="______OCT1">#REF!</definedName>
    <definedName name="______OCT2">#REF!</definedName>
    <definedName name="______SEP1">#REF!</definedName>
    <definedName name="______SEP2">#REF!</definedName>
    <definedName name="_____APR1">#REF!</definedName>
    <definedName name="_____APR2">#REF!</definedName>
    <definedName name="_____AUG1">#REF!</definedName>
    <definedName name="_____AUG2">#REF!</definedName>
    <definedName name="_____dat1111">#REF!</definedName>
    <definedName name="_____DEC1">#REF!</definedName>
    <definedName name="_____DEC2">#REF!</definedName>
    <definedName name="_____FEB1">#REF!</definedName>
    <definedName name="_____FEB2">#REF!</definedName>
    <definedName name="_____hpe1">#REF!</definedName>
    <definedName name="_____hpe2">#REF!</definedName>
    <definedName name="_____hwp1">#REF!</definedName>
    <definedName name="_____hwp2">#REF!</definedName>
    <definedName name="_____IRR10">#REF!</definedName>
    <definedName name="_____JAN1">#REF!</definedName>
    <definedName name="_____JAN2">#REF!</definedName>
    <definedName name="_____JUL1">#REF!</definedName>
    <definedName name="_____JUL2">#REF!</definedName>
    <definedName name="_____JUN1">#REF!</definedName>
    <definedName name="_____JUN2">#REF!</definedName>
    <definedName name="_____MAR1">#REF!</definedName>
    <definedName name="_____MAR2">#REF!</definedName>
    <definedName name="_____mat1">#REF!</definedName>
    <definedName name="_____MAY1">#REF!</definedName>
    <definedName name="_____MAY2">#REF!</definedName>
    <definedName name="_____NOV1">#REF!</definedName>
    <definedName name="_____NOV2">#REF!</definedName>
    <definedName name="_____OCT1">#REF!</definedName>
    <definedName name="_____OCT2">#REF!</definedName>
    <definedName name="_____SEP1">#REF!</definedName>
    <definedName name="_____SEP2">#REF!</definedName>
    <definedName name="____APR1">#REF!</definedName>
    <definedName name="____APR2">#REF!</definedName>
    <definedName name="____AUG1">#REF!</definedName>
    <definedName name="____AUG2">#REF!</definedName>
    <definedName name="____dat1111">#REF!</definedName>
    <definedName name="____DEC1">#REF!</definedName>
    <definedName name="____DEC2">#REF!</definedName>
    <definedName name="____FEB1">#REF!</definedName>
    <definedName name="____FEB2">#REF!</definedName>
    <definedName name="____hpe1">#REF!</definedName>
    <definedName name="____hpe2">#REF!</definedName>
    <definedName name="____hwp1">#REF!</definedName>
    <definedName name="____hwp2">#REF!</definedName>
    <definedName name="____INP1">#REF!</definedName>
    <definedName name="____INP2">#REF!</definedName>
    <definedName name="____INP3">#REF!</definedName>
    <definedName name="____INP4">#REF!</definedName>
    <definedName name="____INP5">#REF!</definedName>
    <definedName name="____INP6">#REF!</definedName>
    <definedName name="____JAN1">#REF!</definedName>
    <definedName name="____JAN2">#REF!</definedName>
    <definedName name="____JUL1">#REF!</definedName>
    <definedName name="____JUL2">#REF!</definedName>
    <definedName name="____JUN1">#REF!</definedName>
    <definedName name="____JUN2">#REF!</definedName>
    <definedName name="____MAR1">#REF!</definedName>
    <definedName name="____MAR2">#REF!</definedName>
    <definedName name="____MAY1">#REF!</definedName>
    <definedName name="____MAY2">#REF!</definedName>
    <definedName name="____n4" hidden="1">{"EXCELHLP.HLP!1802";5;10;5;10;13;13;13;8;5;5;10;14;13;13;13;13;5;10;14;13;5;10;1;2;24}</definedName>
    <definedName name="____NOV1">#REF!</definedName>
    <definedName name="____NOV2">#REF!</definedName>
    <definedName name="____OCT1">#REF!</definedName>
    <definedName name="____OCT2">#REF!</definedName>
    <definedName name="____SEP1">#REF!</definedName>
    <definedName name="____SEP2">#REF!</definedName>
    <definedName name="____W.O.R.K.B.O.O.K..C.O.N.T.E.N.T.S____">#REF!</definedName>
    <definedName name="___APR1">#REF!</definedName>
    <definedName name="___APR2">#REF!</definedName>
    <definedName name="___ASD2">#REF!</definedName>
    <definedName name="___AUG1">#REF!</definedName>
    <definedName name="___AUG2">#REF!</definedName>
    <definedName name="___DAT1">#REF!</definedName>
    <definedName name="___DAT10">#REF!</definedName>
    <definedName name="___DAT11">#REF!</definedName>
    <definedName name="___dat11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5">#REF!</definedName>
    <definedName name="___DAT6">#REF!</definedName>
    <definedName name="___DAT7">#REF!</definedName>
    <definedName name="___DAT8">#REF!</definedName>
    <definedName name="___DAT9">#REF!</definedName>
    <definedName name="___DEC1">#REF!</definedName>
    <definedName name="___DEC2">#REF!</definedName>
    <definedName name="___FEB1">#REF!</definedName>
    <definedName name="___FEB2">#REF!</definedName>
    <definedName name="___hpe1">#REF!</definedName>
    <definedName name="___hpe2">#REF!</definedName>
    <definedName name="___hwp1">#REF!</definedName>
    <definedName name="___hwp2">#REF!</definedName>
    <definedName name="___INP3">#REF!</definedName>
    <definedName name="___INP4">#REF!</definedName>
    <definedName name="___INP5">#REF!</definedName>
    <definedName name="___INP6">#REF!</definedName>
    <definedName name="___INP8">#REF!</definedName>
    <definedName name="___IRR10">#REF!</definedName>
    <definedName name="___JAN1">#REF!</definedName>
    <definedName name="___JAN2">#REF!</definedName>
    <definedName name="___JUL1">#REF!</definedName>
    <definedName name="___JUL2">#REF!</definedName>
    <definedName name="___JUN1">#REF!</definedName>
    <definedName name="___JUN2">#REF!</definedName>
    <definedName name="___LYN2">#REF!</definedName>
    <definedName name="___MAR1">#REF!</definedName>
    <definedName name="___MAR2">#REF!</definedName>
    <definedName name="___mat1">#REF!</definedName>
    <definedName name="___MAY1">#REF!</definedName>
    <definedName name="___MAY2">#REF!</definedName>
    <definedName name="___mm2001">#REF!</definedName>
    <definedName name="___mm2002">#REF!</definedName>
    <definedName name="___mm2003">#REF!</definedName>
    <definedName name="___mm2004">#REF!</definedName>
    <definedName name="___mm2005">#REF!</definedName>
    <definedName name="___Moj16">#REF!</definedName>
    <definedName name="___Moj18">#REF!</definedName>
    <definedName name="___n4" hidden="1">{"EXCELHLP.HLP!1802";5;10;5;10;13;13;13;8;5;5;10;14;13;13;13;13;5;10;14;13;5;10;1;2;24}</definedName>
    <definedName name="___NOV1">#REF!</definedName>
    <definedName name="___NOV2">#REF!</definedName>
    <definedName name="___OCT1">#REF!</definedName>
    <definedName name="___OCT2">#REF!</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RBN2">#REF!</definedName>
    <definedName name="___RBU2">#REF!</definedName>
    <definedName name="___SEP1">#REF!</definedName>
    <definedName name="___SEP2">#REF!</definedName>
    <definedName name="__1__123Graph_ACHART_1" hidden="1">#REF!</definedName>
    <definedName name="__10__123Graph_XMKT_STOR" hidden="1">#REF!</definedName>
    <definedName name="__11__123Graph_XX_ACTUAL" hidden="1">#REF!</definedName>
    <definedName name="__123Graph_A" hidden="1">#REF!</definedName>
    <definedName name="__123Graph_A1991" hidden="1">#REF!</definedName>
    <definedName name="__123Graph_A1992" hidden="1">#REF!</definedName>
    <definedName name="__123Graph_A1993" hidden="1">#REF!</definedName>
    <definedName name="__123Graph_A1994" hidden="1">#REF!</definedName>
    <definedName name="__123Graph_A1995" hidden="1">#REF!</definedName>
    <definedName name="__123Graph_A1996" hidden="1">#REF!</definedName>
    <definedName name="__123Graph_ABAR" hidden="1">#REF!</definedName>
    <definedName name="__123Graph_ACCMS" hidden="1">#REF!</definedName>
    <definedName name="__123Graph_ACCSP" hidden="1">#REF!</definedName>
    <definedName name="__123Graph_ACG" hidden="1">#REF!</definedName>
    <definedName name="__123Graph_ACM" hidden="1">#REF!</definedName>
    <definedName name="__123Graph_ACMS" hidden="1">#REF!</definedName>
    <definedName name="__123Graph_ACSP" hidden="1">#REF!</definedName>
    <definedName name="__123Graph_AHG" hidden="1">#REF!</definedName>
    <definedName name="__123Graph_AHMS" hidden="1">#REF!</definedName>
    <definedName name="__123Graph_AILL" hidden="1">#REF!</definedName>
    <definedName name="__123Graph_AIOWA" hidden="1">#REF!</definedName>
    <definedName name="__123Graph_AKEOTA" hidden="1">#REF!</definedName>
    <definedName name="__123Graph_ALOUD" hidden="1">#REF!</definedName>
    <definedName name="__123Graph_ANL" hidden="1">#REF!</definedName>
    <definedName name="__123Graph_ASAY" hidden="1">#REF!</definedName>
    <definedName name="__123Graph_ATOTSYS" hidden="1">#REF!</definedName>
    <definedName name="__123Graph_B" hidden="1">#REF!</definedName>
    <definedName name="__123Graph_B1991" hidden="1">#REF!</definedName>
    <definedName name="__123Graph_B1992" hidden="1">#REF!</definedName>
    <definedName name="__123Graph_B1993" hidden="1">#REF!</definedName>
    <definedName name="__123Graph_B1994" hidden="1">#REF!</definedName>
    <definedName name="__123Graph_B1995" hidden="1">#REF!</definedName>
    <definedName name="__123Graph_B1996" hidden="1">#REF!</definedName>
    <definedName name="__123Graph_BBAR" hidden="1">#REF!</definedName>
    <definedName name="__123Graph_BCCMS" hidden="1">#REF!</definedName>
    <definedName name="__123Graph_BCCSP" hidden="1">#REF!</definedName>
    <definedName name="__123Graph_BCG" hidden="1">#REF!</definedName>
    <definedName name="__123Graph_BCM" hidden="1">#REF!</definedName>
    <definedName name="__123Graph_BCMS" hidden="1">#REF!</definedName>
    <definedName name="__123Graph_BCSP" hidden="1">#REF!</definedName>
    <definedName name="__123Graph_BHG" hidden="1">#REF!</definedName>
    <definedName name="__123Graph_BHMS" hidden="1">#REF!</definedName>
    <definedName name="__123Graph_BILL" hidden="1">#REF!</definedName>
    <definedName name="__123Graph_BIOWA" hidden="1">#REF!</definedName>
    <definedName name="__123Graph_BKEOTA" hidden="1">#REF!</definedName>
    <definedName name="__123Graph_BLOUD" hidden="1">#REF!</definedName>
    <definedName name="__123Graph_BNL" hidden="1">#REF!</definedName>
    <definedName name="__123Graph_BSAY" hidden="1">#REF!</definedName>
    <definedName name="__123Graph_BTOTSYS" hidden="1">#REF!</definedName>
    <definedName name="__123Graph_C" hidden="1">#REF!</definedName>
    <definedName name="__123Graph_CBAR" hidden="1">#REF!</definedName>
    <definedName name="__123Graph_CCCMS" hidden="1">#REF!</definedName>
    <definedName name="__123Graph_CCCSP" hidden="1">#REF!</definedName>
    <definedName name="__123Graph_CCG" hidden="1">#REF!</definedName>
    <definedName name="__123Graph_CCM" hidden="1">#REF!</definedName>
    <definedName name="__123Graph_CCMS" hidden="1">#REF!</definedName>
    <definedName name="__123Graph_CCSP" hidden="1">#REF!</definedName>
    <definedName name="__123Graph_CHG" hidden="1">#REF!</definedName>
    <definedName name="__123Graph_CHMS" hidden="1">#REF!</definedName>
    <definedName name="__123Graph_CILL" hidden="1">#REF!</definedName>
    <definedName name="__123Graph_CIOWA" hidden="1">#REF!</definedName>
    <definedName name="__123Graph_CKEOTA" hidden="1">#REF!</definedName>
    <definedName name="__123Graph_CLOUD" hidden="1">#REF!</definedName>
    <definedName name="__123Graph_CNL" hidden="1">#REF!</definedName>
    <definedName name="__123Graph_CSAY" hidden="1">#REF!</definedName>
    <definedName name="__123Graph_CTOTSYS" hidden="1">#REF!</definedName>
    <definedName name="__123Graph_D" hidden="1">#REF!</definedName>
    <definedName name="__123Graph_DBAR" hidden="1">#REF!</definedName>
    <definedName name="__123Graph_E" hidden="1">#REF!</definedName>
    <definedName name="__123Graph_EBAR" hidden="1">#REF!</definedName>
    <definedName name="__123Graph_FBAR" hidden="1">#REF!</definedName>
    <definedName name="__123Graph_X" hidden="1">#REF!</definedName>
    <definedName name="__123Graph_X1991" hidden="1">#REF!</definedName>
    <definedName name="__123Graph_X1992" hidden="1">#REF!</definedName>
    <definedName name="__123Graph_X1993" hidden="1">#REF!</definedName>
    <definedName name="__123Graph_X1994" hidden="1">#REF!</definedName>
    <definedName name="__123Graph_X1995" hidden="1">#REF!</definedName>
    <definedName name="__123Graph_X1996" hidden="1">#REF!</definedName>
    <definedName name="__123Graph_XCCMS" hidden="1">#REF!</definedName>
    <definedName name="__123Graph_XCCSP" hidden="1">#REF!</definedName>
    <definedName name="__123Graph_XCG" hidden="1">#REF!</definedName>
    <definedName name="__123Graph_XCM" hidden="1">#REF!</definedName>
    <definedName name="__123Graph_XCMS" hidden="1">#REF!</definedName>
    <definedName name="__123Graph_XCSP" hidden="1">#REF!</definedName>
    <definedName name="__123Graph_XHG" hidden="1">#REF!</definedName>
    <definedName name="__123Graph_XHMS" hidden="1">#REF!</definedName>
    <definedName name="__123Graph_XILL" hidden="1">#REF!</definedName>
    <definedName name="__123Graph_XIOWA" hidden="1">#REF!</definedName>
    <definedName name="__123Graph_XKEOTA" hidden="1">#REF!</definedName>
    <definedName name="__123Graph_XLOUD" hidden="1">#REF!</definedName>
    <definedName name="__123Graph_XNL" hidden="1">#REF!</definedName>
    <definedName name="__123Graph_XSAY" hidden="1">#REF!</definedName>
    <definedName name="__123Graph_XTOTSYS" hidden="1">#REF!</definedName>
    <definedName name="__2__123Graph_AMKT_STOR" hidden="1">#REF!</definedName>
    <definedName name="__3__123Graph_AX_ACTUAL" hidden="1">#REF!</definedName>
    <definedName name="__4__123Graph_BCHART_1" hidden="1">#REF!</definedName>
    <definedName name="__5__123Graph_BMKT_STOR" hidden="1">#REF!</definedName>
    <definedName name="__6__123Graph_CCHART_1" hidden="1">#REF!</definedName>
    <definedName name="__7__123Graph_CMKT_STOR" hidden="1">#REF!</definedName>
    <definedName name="__8__123Graph_CX_ACTUAL" hidden="1">#REF!</definedName>
    <definedName name="__9__123Graph_XCHART_1" hidden="1">#REF!</definedName>
    <definedName name="__APR1">#REF!</definedName>
    <definedName name="__APR2">#REF!</definedName>
    <definedName name="__ASD2">#REF!</definedName>
    <definedName name="__AUG1">#REF!</definedName>
    <definedName name="__AUG2">#REF!</definedName>
    <definedName name="__DAT1">#REF!</definedName>
    <definedName name="__DAT10">#REF!</definedName>
    <definedName name="__DAT11">#REF!</definedName>
    <definedName name="__dat11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1">#REF!</definedName>
    <definedName name="__DEC2">#REF!</definedName>
    <definedName name="__FDS_HYPERLINK_TOGGLE_STATE__" hidden="1">"ON"</definedName>
    <definedName name="__FEB1">#REF!</definedName>
    <definedName name="__FEB2">#REF!</definedName>
    <definedName name="__hpe1">#REF!</definedName>
    <definedName name="__hpe2">#REF!</definedName>
    <definedName name="__hwp1">#REF!</definedName>
    <definedName name="__hwp2">#REF!</definedName>
    <definedName name="__inf2000">#REF!</definedName>
    <definedName name="__inf2001">#REF!</definedName>
    <definedName name="__inf2002">#REF!</definedName>
    <definedName name="__inf2003">#REF!</definedName>
    <definedName name="__inf2004">#REF!</definedName>
    <definedName name="__inf2005">#REF!</definedName>
    <definedName name="__inf2006">#REF!</definedName>
    <definedName name="__inf2007">#REF!</definedName>
    <definedName name="__inf2008">#REF!</definedName>
    <definedName name="__inf2009">#REF!</definedName>
    <definedName name="__INP1">#REF!</definedName>
    <definedName name="__INP2">#REF!</definedName>
    <definedName name="__INP3">#REF!</definedName>
    <definedName name="__INP4">#REF!</definedName>
    <definedName name="__INP5">#REF!</definedName>
    <definedName name="__INP6">#REF!</definedName>
    <definedName name="__IntlFixup">TRUE</definedName>
    <definedName name="__JAN1">#REF!</definedName>
    <definedName name="__JAN2">#REF!</definedName>
    <definedName name="__JUL1">#REF!</definedName>
    <definedName name="__JUL2">#REF!</definedName>
    <definedName name="__JUN1">#REF!</definedName>
    <definedName name="__JUN2">#REF!</definedName>
    <definedName name="__LYN2">#REF!</definedName>
    <definedName name="__MAR1">#REF!</definedName>
    <definedName name="__MAR2">#REF!</definedName>
    <definedName name="__MAY1">#REF!</definedName>
    <definedName name="__MAY2">#REF!</definedName>
    <definedName name="__mm2001">#REF!</definedName>
    <definedName name="__mm2002">#REF!</definedName>
    <definedName name="__mm2003">#REF!</definedName>
    <definedName name="__mm2004">#REF!</definedName>
    <definedName name="__mm2005">#REF!</definedName>
    <definedName name="__Moj16">#REF!</definedName>
    <definedName name="__Moj18">#REF!</definedName>
    <definedName name="__n4" hidden="1">{"EXCELHLP.HLP!1802";5;10;5;10;13;13;13;8;5;5;10;14;13;13;13;13;5;10;14;13;5;10;1;2;24}</definedName>
    <definedName name="__NOV1">#REF!</definedName>
    <definedName name="__NOV2">#REF!</definedName>
    <definedName name="__OCT1">#REF!</definedName>
    <definedName name="__OCT2">#REF!</definedName>
    <definedName name="__PTP96">#REF!</definedName>
    <definedName name="__RBN2">#REF!</definedName>
    <definedName name="__RBU2">#REF!</definedName>
    <definedName name="__rm9" hidden="1">{"detail305",#N/A,FALSE,"BI-305"}</definedName>
    <definedName name="__SEP1">#REF!</definedName>
    <definedName name="__SEP2">#REF!</definedName>
    <definedName name="__TAD1">#REF!</definedName>
    <definedName name="__TAD2">#REF!</definedName>
    <definedName name="__TAD3">#REF!</definedName>
    <definedName name="__WSH7">#REF!</definedName>
    <definedName name="_1_">#REF!</definedName>
    <definedName name="_1__123Graph_ACHART_1" hidden="1">#REF!</definedName>
    <definedName name="_1__123Graph_XCHART_2" hidden="1">#REF!</definedName>
    <definedName name="_1_0c">#REF!</definedName>
    <definedName name="_1_2005_Plan_Descriptions___Methodologies">#REF!</definedName>
    <definedName name="_10__123Graph_COP75_25PRICE" hidden="1">#N/A</definedName>
    <definedName name="_10__123Graph_XMKT_STOR" hidden="1">#REF!</definedName>
    <definedName name="_10_0calculat">#REF!</definedName>
    <definedName name="_101__123Graph_BCHART_2" hidden="1">#REF!</definedName>
    <definedName name="_104__123Graph_BCHART_20" hidden="1">#REF!</definedName>
    <definedName name="_107__123Graph_BCHART_3" hidden="1">#REF!</definedName>
    <definedName name="_10C_58">#REF!</definedName>
    <definedName name="_11__123Graph_COP75_25RETURN" hidden="1">#N/A</definedName>
    <definedName name="_11__123Graph_XX_ACTUAL" hidden="1">#REF!</definedName>
    <definedName name="_110__123Graph_BCHART_6" hidden="1">#REF!</definedName>
    <definedName name="_113__123Graph_BCHART_7" hidden="1">#REF!</definedName>
    <definedName name="_116__123Graph_BCHART_8" hidden="1">#REF!</definedName>
    <definedName name="_119__123Graph_BCHART_9" hidden="1">#REF!</definedName>
    <definedName name="_11D_1">#REF!</definedName>
    <definedName name="_12__123Graph_DHO_MPRICE" hidden="1">#N/A</definedName>
    <definedName name="_122__123Graph_CCHART_1" hidden="1">#REF!</definedName>
    <definedName name="_125__123Graph_CCHART_11" hidden="1">#REF!</definedName>
    <definedName name="_128__123Graph_CCHART_12" hidden="1">#REF!</definedName>
    <definedName name="_12PG_1">#REF!</definedName>
    <definedName name="_13__123Graph_DO_MPRICE" hidden="1">#N/A</definedName>
    <definedName name="_13_0jen">#REF!</definedName>
    <definedName name="_131__123Graph_CCHART_2" hidden="1">#REF!</definedName>
    <definedName name="_134__123Graph_CCHART_20" hidden="1">#REF!</definedName>
    <definedName name="_137__123Graph_CCHART_7" hidden="1">#REF!</definedName>
    <definedName name="_14__123Graph_DOP75_25PRICE" hidden="1">#N/A</definedName>
    <definedName name="_14_0jen">#REF!</definedName>
    <definedName name="_140__123Graph_CCHART_8" hidden="1">#REF!</definedName>
    <definedName name="_143__123Graph_DCHART_1" hidden="1">#REF!</definedName>
    <definedName name="_146__123Graph_DCHART_12" hidden="1">#REF!</definedName>
    <definedName name="_149__123Graph_DCHART_2" hidden="1">#REF!</definedName>
    <definedName name="_15__123Graph_DOP75_25RETURN" hidden="1">#N/A</definedName>
    <definedName name="_152__123Graph_DCHART_8" hidden="1">#REF!</definedName>
    <definedName name="_155__123Graph_ECHART_12" hidden="1">#REF!</definedName>
    <definedName name="_158__123Graph_ECHART_2" hidden="1">#REF!</definedName>
    <definedName name="_16__123Graph_EHO_MPRICE" hidden="1">#N/A</definedName>
    <definedName name="_161__123Graph_ECHART_8" hidden="1">#REF!</definedName>
    <definedName name="_164__123Graph_FCHART_1" hidden="1">#REF!</definedName>
    <definedName name="_167__123Graph_XCHART_10" hidden="1">#REF!</definedName>
    <definedName name="_17__123Graph_ACHART_1" hidden="1">#REF!</definedName>
    <definedName name="_17__123Graph_EO_MPRICE" hidden="1">#N/A</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__123Graph_EOP75_25PRICE" hidden="1">#N/A</definedName>
    <definedName name="_182__123Graph_XCHART_15" hidden="1">#REF!</definedName>
    <definedName name="_185__123Graph_XCHART_16" hidden="1">#REF!</definedName>
    <definedName name="_188__123Graph_XCHART_18" hidden="1">#REF!</definedName>
    <definedName name="_19__123Graph_EOP75_25RETURN" hidden="1">#N/A</definedName>
    <definedName name="_191__123Graph_XCHART_2" hidden="1">#REF!</definedName>
    <definedName name="_194__123Graph_XCHART_20" hidden="1">#REF!</definedName>
    <definedName name="_1961COPY">#REF!</definedName>
    <definedName name="_1962">#REF!</definedName>
    <definedName name="_1963">#REF!</definedName>
    <definedName name="_1964">#REF!</definedName>
    <definedName name="_1965">#REF!</definedName>
    <definedName name="_1966">#REF!</definedName>
    <definedName name="_1967">#REF!</definedName>
    <definedName name="_1968">#REF!</definedName>
    <definedName name="_1969">#REF!</definedName>
    <definedName name="_197__123Graph_XCHART_3" hidden="1">#REF!</definedName>
    <definedName name="_1970">#REF!</definedName>
    <definedName name="_1971">#REF!</definedName>
    <definedName name="_1972">#REF!</definedName>
    <definedName name="_1973">#REF!</definedName>
    <definedName name="_1974">#REF!</definedName>
    <definedName name="_1975">#REF!</definedName>
    <definedName name="_1976">#REF!</definedName>
    <definedName name="_1977">#REF!</definedName>
    <definedName name="_1978">#REF!</definedName>
    <definedName name="_1979">#REF!</definedName>
    <definedName name="_1980">#REF!</definedName>
    <definedName name="_1981">#REF!</definedName>
    <definedName name="_1982">#REF!</definedName>
    <definedName name="_1983">#REF!</definedName>
    <definedName name="_1984">#REF!</definedName>
    <definedName name="_1985">#REF!</definedName>
    <definedName name="_1986">#REF!</definedName>
    <definedName name="_1987">#REF!</definedName>
    <definedName name="_1988">#REF!</definedName>
    <definedName name="_1989">#REF!</definedName>
    <definedName name="_1990">#REF!</definedName>
    <definedName name="_1991">#REF!</definedName>
    <definedName name="_1992">#REF!</definedName>
    <definedName name="_1993">#REF!</definedName>
    <definedName name="_1B_6">#REF!</definedName>
    <definedName name="_1E_1">#N/A</definedName>
    <definedName name="_2_">#REF!</definedName>
    <definedName name="_2__123Graph_AMKT_STOR" hidden="1">#REF!</definedName>
    <definedName name="_2__123Graph_AOP75_25PRICE" hidden="1">#N/A</definedName>
    <definedName name="_2_0calculat">#REF!</definedName>
    <definedName name="_20__123Graph_ACHART_10" hidden="1">#REF!</definedName>
    <definedName name="_20__123Graph_FHO_MPRICE" hidden="1">#N/A</definedName>
    <definedName name="_200__123Graph_XCHART_4" hidden="1">#REF!</definedName>
    <definedName name="_2001E_EBITDA_Multiple">#REF!</definedName>
    <definedName name="_203__123Graph_XCHART_5" hidden="1">#REF!</definedName>
    <definedName name="_206__123Graph_XCHART_6" hidden="1">#REF!</definedName>
    <definedName name="_209__123Graph_XCHART_7" hidden="1">#REF!</definedName>
    <definedName name="_21__123Graph_FO_MPRICE" hidden="1">#N/A</definedName>
    <definedName name="_212__123Graph_XCHART_8" hidden="1">#REF!</definedName>
    <definedName name="_215__123Graph_XCHART_9" hidden="1">#REF!</definedName>
    <definedName name="_22__123Graph_FOP75_25PRICE" hidden="1">#N/A</definedName>
    <definedName name="_23__123Graph_ACHART_11" hidden="1">#REF!</definedName>
    <definedName name="_23__123Graph_FOP75_25RETURN" hidden="1">#N/A</definedName>
    <definedName name="_24__123Graph_XCHART_1" hidden="1">#N/A</definedName>
    <definedName name="_25__123Graph_XOP75_25PRICE" hidden="1">#N/A</definedName>
    <definedName name="_26__123Graph_ACHART_12" hidden="1">#REF!</definedName>
    <definedName name="_26__123Graph_XOP75_25RETURN" hidden="1">#N/A</definedName>
    <definedName name="_29__123Graph_ACHART_13" hidden="1">#REF!</definedName>
    <definedName name="_3__123Graph_AOP75_25RETURN" hidden="1">#N/A</definedName>
    <definedName name="_3__123Graph_AX_ACTUAL" hidden="1">#REF!</definedName>
    <definedName name="_3_0c">#REF!</definedName>
    <definedName name="_3_0jen">#REF!</definedName>
    <definedName name="_31_Dec_00" localSheetId="2">#REF!</definedName>
    <definedName name="_31_Dec_00">#REF!</definedName>
    <definedName name="_31_Jan_01">#REF!</definedName>
    <definedName name="_32__123Graph_ACHART_14" hidden="1">#REF!</definedName>
    <definedName name="_331">#REF!</definedName>
    <definedName name="_35__123Graph_ACHART_15" hidden="1">#REF!</definedName>
    <definedName name="_38__123Graph_ACHART_16" hidden="1">#REF!</definedName>
    <definedName name="_3C_12">#REF!</definedName>
    <definedName name="_4__123Graph_BCHART_1" hidden="1">#REF!</definedName>
    <definedName name="_4_0calculat">#REF!</definedName>
    <definedName name="_41__123Graph_ACHART_17" hidden="1">#REF!</definedName>
    <definedName name="_44__123Graph_ACHART_18" hidden="1">#REF!</definedName>
    <definedName name="_47__123Graph_ACHART_19" hidden="1">#REF!</definedName>
    <definedName name="_4c">#REF!</definedName>
    <definedName name="_4C_2">#REF!</definedName>
    <definedName name="_5__123Graph_BMKT_STOR" hidden="1">#REF!</definedName>
    <definedName name="_5__123Graph_BOP75_25PRICE" hidden="1">#N/A</definedName>
    <definedName name="_5_0c">#REF!</definedName>
    <definedName name="_5_0jen">#REF!</definedName>
    <definedName name="_50__123Graph_ACHART_2" hidden="1">#REF!</definedName>
    <definedName name="_53__123Graph_ACHART_20" hidden="1">#REF!</definedName>
    <definedName name="_56__123Graph_ACHART_3" hidden="1">#REF!</definedName>
    <definedName name="_59__123Graph_ACHART_4" hidden="1">#REF!</definedName>
    <definedName name="_5calculat">#REF!</definedName>
    <definedName name="_6__123Graph_BOP75_25RETURN" hidden="1">#N/A</definedName>
    <definedName name="_6__123Graph_CCHART_1" hidden="1">#REF!</definedName>
    <definedName name="_6_0c">#REF!</definedName>
    <definedName name="_62__123Graph_ACHART_5" hidden="1">#REF!</definedName>
    <definedName name="_65__123Graph_ACHART_6" hidden="1">#REF!</definedName>
    <definedName name="_68__123Graph_ACHART_7" hidden="1">#REF!</definedName>
    <definedName name="_6c">#REF!</definedName>
    <definedName name="_6C_38B">#REF!</definedName>
    <definedName name="_6jen">#REF!</definedName>
    <definedName name="_7__123Graph_CCHART_1" hidden="1">#N/A</definedName>
    <definedName name="_7__123Graph_CMKT_STOR" hidden="1">#REF!</definedName>
    <definedName name="_71__123Graph_ACHART_8" hidden="1">#REF!</definedName>
    <definedName name="_74__123Graph_ACHART_9" hidden="1">#REF!</definedName>
    <definedName name="_77__123Graph_BCHART_1" hidden="1">#REF!</definedName>
    <definedName name="_7calculat">#REF!</definedName>
    <definedName name="_8__123Graph_CHO_MPRICE" hidden="1">#N/A</definedName>
    <definedName name="_8__123Graph_CX_ACTUAL" hidden="1">#REF!</definedName>
    <definedName name="_80__123Graph_BCHART_11" hidden="1">#REF!</definedName>
    <definedName name="_83__123Graph_BCHART_12" hidden="1">#REF!</definedName>
    <definedName name="_86__123Graph_BCHART_13" hidden="1">#REF!</definedName>
    <definedName name="_89__123Graph_BCHART_14" hidden="1">#REF!</definedName>
    <definedName name="_8C_56">#REF!</definedName>
    <definedName name="_8jen">#REF!</definedName>
    <definedName name="_9__123Graph_CO_MPRICE" hidden="1">#N/A</definedName>
    <definedName name="_9__123Graph_XCHART_1" hidden="1">#REF!</definedName>
    <definedName name="_9_0calculat">#REF!</definedName>
    <definedName name="_92__123Graph_BCHART_15" hidden="1">#REF!</definedName>
    <definedName name="_94SALES">#REF!</definedName>
    <definedName name="_95__123Graph_BCHART_16" hidden="1">#REF!</definedName>
    <definedName name="_98__123Graph_BCHART_17" hidden="1">#REF!</definedName>
    <definedName name="_A">#REF!</definedName>
    <definedName name="_a1111" hidden="1">{"Cash Budget",#N/A,FALSE,"98 Cash";"Running Cash Budget",#N/A,FALSE,"98 Cash";"Actual Cash",#N/A,FALSE,"98 Cash";"Update Cash Budget",#N/A,FALSE,"98 Cash"}</definedName>
    <definedName name="_ACD1">#REF!</definedName>
    <definedName name="_ACD2">#REF!</definedName>
    <definedName name="_ACD3">#REF!</definedName>
    <definedName name="_ACQ1">#REF!</definedName>
    <definedName name="_ACQ10">#REF!</definedName>
    <definedName name="_ACQ11">#REF!</definedName>
    <definedName name="_ACQ12">#REF!</definedName>
    <definedName name="_ACQ13">#REF!</definedName>
    <definedName name="_ACQ14">#REF!</definedName>
    <definedName name="_ACQ15">#REF!</definedName>
    <definedName name="_ACQ16">#REF!</definedName>
    <definedName name="_ACQ17">#REF!</definedName>
    <definedName name="_ACQ18">#REF!</definedName>
    <definedName name="_ACQ19">#REF!</definedName>
    <definedName name="_ACQ2">#REF!</definedName>
    <definedName name="_ACQ20">#REF!</definedName>
    <definedName name="_ACQ21">#REF!</definedName>
    <definedName name="_ACQ22">#REF!</definedName>
    <definedName name="_ACQ23">#REF!</definedName>
    <definedName name="_ACQ24">#REF!</definedName>
    <definedName name="_ACQ25">#REF!</definedName>
    <definedName name="_ACQ26">#REF!</definedName>
    <definedName name="_ACQ27">#REF!</definedName>
    <definedName name="_ACQ28">#REF!</definedName>
    <definedName name="_ACQ29">#REF!</definedName>
    <definedName name="_ACQ3">#REF!</definedName>
    <definedName name="_ACQ30">#REF!</definedName>
    <definedName name="_ACQ31">#REF!</definedName>
    <definedName name="_ACQ32">#REF!</definedName>
    <definedName name="_ACQ33">#REF!</definedName>
    <definedName name="_ACQ34">#REF!</definedName>
    <definedName name="_ACQ35">#REF!</definedName>
    <definedName name="_ACQ36">#REF!</definedName>
    <definedName name="_ACQ37">#REF!</definedName>
    <definedName name="_ACQ38">#REF!</definedName>
    <definedName name="_ACQ39">#REF!</definedName>
    <definedName name="_ACQ4">#REF!</definedName>
    <definedName name="_ACQ40">#REF!</definedName>
    <definedName name="_ACQ41">#REF!</definedName>
    <definedName name="_ACQ42">#REF!</definedName>
    <definedName name="_ACQ43">#REF!</definedName>
    <definedName name="_ACQ44">#REF!</definedName>
    <definedName name="_ACQ45">#REF!</definedName>
    <definedName name="_ACQ46">#REF!</definedName>
    <definedName name="_ACQ47">#REF!</definedName>
    <definedName name="_ACQ48">#REF!</definedName>
    <definedName name="_ACQ49">#REF!</definedName>
    <definedName name="_ACQ5">#REF!</definedName>
    <definedName name="_ACQ50">#REF!</definedName>
    <definedName name="_ACQ6">#REF!</definedName>
    <definedName name="_ACQ7">#REF!</definedName>
    <definedName name="_ACQ8">#REF!</definedName>
    <definedName name="_ACQ9">#REF!</definedName>
    <definedName name="_act1">#REF!</definedName>
    <definedName name="_act2">#REF!</definedName>
    <definedName name="_ALB1">#REF!</definedName>
    <definedName name="_ALB10">#REF!</definedName>
    <definedName name="_ALB11">#REF!</definedName>
    <definedName name="_ALB12">#REF!</definedName>
    <definedName name="_ALB13">#REF!</definedName>
    <definedName name="_ALB14">#REF!</definedName>
    <definedName name="_ALB15">#REF!</definedName>
    <definedName name="_ALB16">#REF!</definedName>
    <definedName name="_ALB17">#REF!</definedName>
    <definedName name="_ALB18">#REF!</definedName>
    <definedName name="_ALB19">#REF!</definedName>
    <definedName name="_ALB2">#REF!</definedName>
    <definedName name="_ALB20">#REF!</definedName>
    <definedName name="_ALB23">#REF!</definedName>
    <definedName name="_ALB24">#REF!</definedName>
    <definedName name="_ALB26">#REF!</definedName>
    <definedName name="_ALB27">#REF!</definedName>
    <definedName name="_ALB28">#REF!</definedName>
    <definedName name="_ALB29">#REF!</definedName>
    <definedName name="_ALB3">#REF!</definedName>
    <definedName name="_ALB30">#REF!</definedName>
    <definedName name="_ALB31">#REF!</definedName>
    <definedName name="_ALB32">#REF!</definedName>
    <definedName name="_ALB33">#REF!</definedName>
    <definedName name="_ALB35">#REF!</definedName>
    <definedName name="_ALB38">#REF!</definedName>
    <definedName name="_ALB39">#REF!</definedName>
    <definedName name="_ALB4">#REF!</definedName>
    <definedName name="_ALB40">#REF!</definedName>
    <definedName name="_ALB41">#REF!</definedName>
    <definedName name="_ALB43">#REF!</definedName>
    <definedName name="_ALB44">#REF!</definedName>
    <definedName name="_ALB45">#REF!</definedName>
    <definedName name="_ALB46">#REF!</definedName>
    <definedName name="_ALB47">#REF!</definedName>
    <definedName name="_ALB48">#REF!</definedName>
    <definedName name="_ALB5">#REF!</definedName>
    <definedName name="_ALB6">#REF!</definedName>
    <definedName name="_ALB7">#REF!</definedName>
    <definedName name="_ALB8">#REF!</definedName>
    <definedName name="_ALB9">#REF!</definedName>
    <definedName name="_ALK1">#REF!</definedName>
    <definedName name="_ALK2">#REF!</definedName>
    <definedName name="_ALK3">#REF!</definedName>
    <definedName name="_AMO_UniqueIdentifier" hidden="1">"'8403d099-e876-4d31-b913-cb2efff0232f'"</definedName>
    <definedName name="_APR1">#REF!</definedName>
    <definedName name="_APR2">#REF!</definedName>
    <definedName name="_asd2">#REF!</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UG1">#REF!</definedName>
    <definedName name="_AUG2">#REF!</definedName>
    <definedName name="_B">#REF!</definedName>
    <definedName name="_BAL1">#REF!</definedName>
    <definedName name="_bal2">#REF!</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dm.37E2A9A526F14BE28438D0D77462415E.edm" hidden="1">#REF!</definedName>
    <definedName name="_bdm.67DB5193A043445CAC1F8C017AB81E09.edm" hidden="1">#REF!</definedName>
    <definedName name="_BLM11">#REF!</definedName>
    <definedName name="_BLM12">#REF!</definedName>
    <definedName name="_bok2">#REF!,#REF!,#REF!,#REF!</definedName>
    <definedName name="_bud1">#REF!</definedName>
    <definedName name="_bud2">#REF!</definedName>
    <definedName name="_C">#REF!</definedName>
    <definedName name="_Check_Input">#REF!</definedName>
    <definedName name="_Checks">#REF!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22">#REF!</definedName>
    <definedName name="_COM23">#REF!</definedName>
    <definedName name="_COM24">#REF!</definedName>
    <definedName name="_COM25">#REF!</definedName>
    <definedName name="_COM26">#REF!</definedName>
    <definedName name="_COM27">#REF!</definedName>
    <definedName name="_COM28">#REF!</definedName>
    <definedName name="_COM29">#REF!</definedName>
    <definedName name="_COM3">#REF!</definedName>
    <definedName name="_COM30">#REF!</definedName>
    <definedName name="_COM31">#REF!</definedName>
    <definedName name="_COM32">#REF!</definedName>
    <definedName name="_COM33">#REF!</definedName>
    <definedName name="_COM34">#REF!</definedName>
    <definedName name="_COM35">#REF!</definedName>
    <definedName name="_COM36">#REF!</definedName>
    <definedName name="_COM37">#REF!</definedName>
    <definedName name="_COM38">#REF!</definedName>
    <definedName name="_COM39">#REF!</definedName>
    <definedName name="_COM4">#REF!</definedName>
    <definedName name="_COM40">#REF!</definedName>
    <definedName name="_COM41">#REF!</definedName>
    <definedName name="_COM42">#REF!</definedName>
    <definedName name="_COM43">#REF!</definedName>
    <definedName name="_COM44">#REF!</definedName>
    <definedName name="_COM45">#REF!</definedName>
    <definedName name="_COM46">#REF!</definedName>
    <definedName name="_COM47">#REF!</definedName>
    <definedName name="_COM48">#REF!</definedName>
    <definedName name="_COM49">#REF!</definedName>
    <definedName name="_COM5">#REF!</definedName>
    <definedName name="_COM50">#REF!</definedName>
    <definedName name="_COM6">#REF!</definedName>
    <definedName name="_COM7">#REF!</definedName>
    <definedName name="_COM8">#REF!</definedName>
    <definedName name="_COM9">#REF!</definedName>
    <definedName name="_cpi2007">#REF!</definedName>
    <definedName name="_cpi2008">#REF!</definedName>
    <definedName name="_cpi2009">#REF!</definedName>
    <definedName name="_cpi2010">#REF!</definedName>
    <definedName name="_cpi2011">#REF!</definedName>
    <definedName name="_CPY1">#REF!</definedName>
    <definedName name="_CPY2">#REF!</definedName>
    <definedName name="_CPY3">#REF!</definedName>
    <definedName name="_cs1">#REF!</definedName>
    <definedName name="_CS2">#REF!</definedName>
    <definedName name="_CTG1">#REF!</definedName>
    <definedName name="_CTG2">#REF!</definedName>
    <definedName name="_CTG3">#REF!</definedName>
    <definedName name="_CTG4">#REF!</definedName>
    <definedName name="_CurrCase">#REF!</definedName>
    <definedName name="_DAT1">#REF!</definedName>
    <definedName name="_DAT10">#REF!</definedName>
    <definedName name="_DAT11">#REF!</definedName>
    <definedName name="_dat11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4">#REF!</definedName>
    <definedName name="_DAT5">#REF!</definedName>
    <definedName name="_DAT6">#REF!</definedName>
    <definedName name="_DAT7">#REF!</definedName>
    <definedName name="_DAT8">#REF!</definedName>
    <definedName name="_DAT9">#REF!</definedName>
    <definedName name="_Data_Query">#REF!</definedName>
    <definedName name="_Data_Query2">#REF!</definedName>
    <definedName name="_DEC1">#REF!</definedName>
    <definedName name="_DEC2">#REF!</definedName>
    <definedName name="_DIC1">#REF!</definedName>
    <definedName name="_DIC2">#REF!</definedName>
    <definedName name="_End_Yr">#REF!</definedName>
    <definedName name="_EndYr2">#REF!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0">#REF!</definedName>
    <definedName name="_EST21">#REF!</definedName>
    <definedName name="_EST22">#REF!</definedName>
    <definedName name="_EST23">#REF!</definedName>
    <definedName name="_EST24">#REF!</definedName>
    <definedName name="_EST25">#REF!</definedName>
    <definedName name="_EST26">#REF!</definedName>
    <definedName name="_EST27">#REF!</definedName>
    <definedName name="_EST28">#REF!</definedName>
    <definedName name="_EST29">#REF!</definedName>
    <definedName name="_EST3">#REF!</definedName>
    <definedName name="_EST30">#REF!</definedName>
    <definedName name="_EST31">#REF!</definedName>
    <definedName name="_EST32">#REF!</definedName>
    <definedName name="_EST33">#REF!</definedName>
    <definedName name="_EST34">#REF!</definedName>
    <definedName name="_EST35">#REF!</definedName>
    <definedName name="_EST36">#REF!</definedName>
    <definedName name="_EST37">#REF!</definedName>
    <definedName name="_EST38">#REF!</definedName>
    <definedName name="_EST39">#REF!</definedName>
    <definedName name="_EST4">#REF!</definedName>
    <definedName name="_EST40">#REF!</definedName>
    <definedName name="_EST41">#REF!</definedName>
    <definedName name="_EST42">#REF!</definedName>
    <definedName name="_EST43">#REF!</definedName>
    <definedName name="_EST44">#REF!</definedName>
    <definedName name="_EST45">#REF!</definedName>
    <definedName name="_EST46">#REF!</definedName>
    <definedName name="_EST47">#REF!</definedName>
    <definedName name="_EST48">#REF!</definedName>
    <definedName name="_EST49">#REF!</definedName>
    <definedName name="_EST5">#REF!</definedName>
    <definedName name="_EST50">#REF!</definedName>
    <definedName name="_EST6">#REF!</definedName>
    <definedName name="_EST7">#REF!</definedName>
    <definedName name="_EST8">#REF!</definedName>
    <definedName name="_EST9">#REF!</definedName>
    <definedName name="_FC_ID">#REF!</definedName>
    <definedName name="_FC_Query">#REF!</definedName>
    <definedName name="_FC_Table">#REF!</definedName>
    <definedName name="_FEB1">#REF!</definedName>
    <definedName name="_FEB1a">#REF!</definedName>
    <definedName name="_FEB2">#REF!</definedName>
    <definedName name="_FFO1">#REF!</definedName>
    <definedName name="_FFO2">#REF!</definedName>
    <definedName name="_FFO3">#REF!</definedName>
    <definedName name="_FFO4">#REF!</definedName>
    <definedName name="_Fill" hidden="1">#REF!</definedName>
    <definedName name="_Fill1" hidden="1">#REF!</definedName>
    <definedName name="_xlnm._FilterDatabase" hidden="1">#REF!</definedName>
    <definedName name="_FLL2" hidden="1">#REF!</definedName>
    <definedName name="_FMA1">#REF!</definedName>
    <definedName name="_FMA2">#REF!</definedName>
    <definedName name="_GECCBID">#REF!</definedName>
    <definedName name="_HBO2">#REF!,#REF!,#REF!,#REF!</definedName>
    <definedName name="_hpe1">#REF!</definedName>
    <definedName name="_hpe2">#REF!</definedName>
    <definedName name="_hwp1">#REF!</definedName>
    <definedName name="_hwp2">#REF!</definedName>
    <definedName name="_inf2000">#REF!</definedName>
    <definedName name="_Inf2001">#REF!</definedName>
    <definedName name="_inf2002">#REF!</definedName>
    <definedName name="_inf2003">#REF!</definedName>
    <definedName name="_inf2004">#REF!</definedName>
    <definedName name="_inf2005">#REF!</definedName>
    <definedName name="_inf2006">#REF!</definedName>
    <definedName name="_inf2007">#REF!</definedName>
    <definedName name="_inf2008">#REF!</definedName>
    <definedName name="_inf2009">#REF!</definedName>
    <definedName name="_inf2010">#REF!</definedName>
    <definedName name="_inf2011">#REF!</definedName>
    <definedName name="_INP1">#REF!</definedName>
    <definedName name="_INP2">#REF!</definedName>
    <definedName name="_INP3">#REF!</definedName>
    <definedName name="_INP4">#REF!</definedName>
    <definedName name="_INP5">#REF!</definedName>
    <definedName name="_INP6">#REF!</definedName>
    <definedName name="_INP8">#REF!</definedName>
    <definedName name="_IRR10">#REF!</definedName>
    <definedName name="_JAN1">#REF!</definedName>
    <definedName name="_JAN2">#REF!</definedName>
    <definedName name="_JUL1">#REF!</definedName>
    <definedName name="_JUL2">#REF!</definedName>
    <definedName name="_JUN1">#REF!</definedName>
    <definedName name="_JUN2">#REF!</definedName>
    <definedName name="_Key1" hidden="1">#REF!</definedName>
    <definedName name="_Key2" hidden="1">#REF!</definedName>
    <definedName name="_LB1">#REF!</definedName>
    <definedName name="_LB10">#REF!</definedName>
    <definedName name="_LB11">#REF!</definedName>
    <definedName name="_LB12">#REF!</definedName>
    <definedName name="_LB13">#REF!</definedName>
    <definedName name="_LB14">#REF!</definedName>
    <definedName name="_LB15">#REF!</definedName>
    <definedName name="_LB16">#REF!</definedName>
    <definedName name="_LB17">#REF!</definedName>
    <definedName name="_LB18">#REF!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6">#REF!</definedName>
    <definedName name="_LB7">#REF!</definedName>
    <definedName name="_LB8">#REF!</definedName>
    <definedName name="_LB9">#REF!</definedName>
    <definedName name="_LYN2">#REF!</definedName>
    <definedName name="_M">#REF!</definedName>
    <definedName name="_MAR1">#REF!</definedName>
    <definedName name="_MAR2">#REF!</definedName>
    <definedName name="_mat1">#REF!</definedName>
    <definedName name="_MAY1">#REF!</definedName>
    <definedName name="_MAY2">#REF!</definedName>
    <definedName name="_MDZ2">#REF!,#REF!,#REF!,#REF!</definedName>
    <definedName name="_Meter_Pt">#REF!</definedName>
    <definedName name="_mm2001">#REF!</definedName>
    <definedName name="_mm2002">#REF!</definedName>
    <definedName name="_mm2003">#REF!</definedName>
    <definedName name="_mm2004">#REF!</definedName>
    <definedName name="_mm2005">#REF!</definedName>
    <definedName name="_Moj16">#REF!</definedName>
    <definedName name="_Moj18">#REF!</definedName>
    <definedName name="_MTD1">#REF!</definedName>
    <definedName name="_n4" hidden="1">{"EXCELHLP.HLP!1802";5;10;5;10;13;13;13;8;5;5;10;14;13;13;13;13;5;10;14;13;5;10;1;2;24}</definedName>
    <definedName name="_NOV1">#REF!</definedName>
    <definedName name="_NOV2">#REF!</definedName>
    <definedName name="_OCT1">#REF!</definedName>
    <definedName name="_OCT2">#REF!</definedName>
    <definedName name="_OP1">#REF!</definedName>
    <definedName name="_OP2">#REF!</definedName>
    <definedName name="_OP3">#REF!</definedName>
    <definedName name="_OP4">#REF!</definedName>
    <definedName name="_Order1" hidden="1">255</definedName>
    <definedName name="_Order2" hidden="1">255</definedName>
    <definedName name="_Own10">#REF!</definedName>
    <definedName name="_Own11">#REF!</definedName>
    <definedName name="_Own4">#REF!</definedName>
    <definedName name="_Own5">#REF!</definedName>
    <definedName name="_Own6">#REF!</definedName>
    <definedName name="_Own8">#REF!</definedName>
    <definedName name="_Parse_Out" hidden="1">#REF!</definedName>
    <definedName name="_pcp1">#REF!</definedName>
    <definedName name="_PG1">#REF!</definedName>
    <definedName name="_pg12">#REF!</definedName>
    <definedName name="_pg2">#REF!</definedName>
    <definedName name="_PG3">#REF!</definedName>
    <definedName name="_PG4">#REF!</definedName>
    <definedName name="_PG45">#REF!</definedName>
    <definedName name="_PG56">#REF!</definedName>
    <definedName name="_PG8">#REF!</definedName>
    <definedName name="_PG89">#REF!</definedName>
    <definedName name="_PH1">#REF!</definedName>
    <definedName name="_PH2">#REF!</definedName>
    <definedName name="_PH3">#REF!</definedName>
    <definedName name="_pHF1">#REF!</definedName>
    <definedName name="_PP1">#REF!</definedName>
    <definedName name="_PP2">#REF!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#REF!</definedName>
    <definedName name="_PR50">#REF!</definedName>
    <definedName name="_PR6">#REF!</definedName>
    <definedName name="_PR7">#REF!</definedName>
    <definedName name="_PR8">#REF!</definedName>
    <definedName name="_PR9">#REF!</definedName>
    <definedName name="_PTP96">#REF!</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uery1a">#REF!</definedName>
    <definedName name="_Query1b">#REF!</definedName>
    <definedName name="_Query2a">#REF!</definedName>
    <definedName name="_Query2b">#REF!</definedName>
    <definedName name="_RBN2">#REF!</definedName>
    <definedName name="_RBU2">#REF!</definedName>
    <definedName name="_reb7">#REF!</definedName>
    <definedName name="_REF1">#REF!</definedName>
    <definedName name="_REF2">#REF!</definedName>
    <definedName name="_REF3">#REF!</definedName>
    <definedName name="_REF4">#REF!</definedName>
    <definedName name="_Regression_Int">1</definedName>
    <definedName name="_Regression_Out" hidden="1">#REF!</definedName>
    <definedName name="_Regression_X" hidden="1">#REF!</definedName>
    <definedName name="_Regression_Y" hidden="1">#REF!</definedName>
    <definedName name="_Report">"Print All"</definedName>
    <definedName name="_RG2">#REF!</definedName>
    <definedName name="_rm9" hidden="1">{"detail305",#N/A,FALSE,"BI-305"}</definedName>
    <definedName name="_RunCase">#REF!</definedName>
    <definedName name="_S_Base">{0.1;0;0.382758620689655;0;0;0;0.258620689655172;0;0.258620689655172}</definedName>
    <definedName name="_S_new_case">{0.1;0;0.45;0;0;0;0;0;0.45}</definedName>
    <definedName name="_sec1">#REF!</definedName>
    <definedName name="_sec2">#REF!</definedName>
    <definedName name="_SEP1">#REF!</definedName>
    <definedName name="_SEP2">#REF!</definedName>
    <definedName name="_SHT1">#REF!</definedName>
    <definedName name="_SHT2">#N/A</definedName>
    <definedName name="_SHT3">#N/A</definedName>
    <definedName name="_SO41">#REF!</definedName>
    <definedName name="_Sort" hidden="1">#REF!</definedName>
    <definedName name="_Split_Mthd">#REF!</definedName>
    <definedName name="_STAMPA_RIMANENZE">#REF!</definedName>
    <definedName name="_Start_Yr">#REF!</definedName>
    <definedName name="_StartYr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D1">#REF!</definedName>
    <definedName name="_TAD2">#REF!</definedName>
    <definedName name="_TAD3">#REF!</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t12" hidden="1">{"assumptions",#N/A,FALSE,"Scenario 1";"valuation",#N/A,FALSE,"Scenario 1"}</definedName>
    <definedName name="_tet5" hidden="1">{"assumptions",#N/A,FALSE,"Scenario 1";"valuation",#N/A,FALSE,"Scenario 1"}</definedName>
    <definedName name="_The">#REF!</definedName>
    <definedName name="_var1">#REF!</definedName>
    <definedName name="_var2">#REF!</definedName>
    <definedName name="_wrn1" hidden="1">{#N/A,#N/A,FALSE,"MBR PCS";#N/A,#N/A,FALSE,"MBR CIG";#N/A,#N/A,FALSE,"MBR iDEN";#N/A,#N/A,FALSE,"MBR_FWT";#N/A,#N/A,FALSE,"MBR TOTAL"}</definedName>
    <definedName name="_WSH7">#REF!</definedName>
    <definedName name="_xlcn.WorksheetConnection_CopyofCableEventCostTrackingCURRENT2.xlsxtable_cable_splice" hidden="1">table_cable_splice</definedName>
    <definedName name="_xlcn.WorksheetConnection_CopyofCableEventCostTrackingCURRENT2.xlsxtable_demob" hidden="1">table_demob</definedName>
    <definedName name="_xlcn.WorksheetConnection_CopyofCableEventCostTrackingCURRENT2.xlsxtable_inspection" hidden="1">table_inspection</definedName>
    <definedName name="_xx" hidden="1">#REF!</definedName>
    <definedName name="A">#REF!</definedName>
    <definedName name="A_">#REF!</definedName>
    <definedName name="A_1">#REF!</definedName>
    <definedName name="a_g">#REF!</definedName>
    <definedName name="aa" hidden="1">{"1999 Cash Budget",#N/A,FALSE,"99 Cash";"1999 Cash Budget YTD",#N/A,FALSE,"99 Cash";"1999 Cash Actual/Forcast",#N/A,FALSE,"99 Cash";"1999 Cash Actual/Forcast YTD",#N/A,FALSE,"99 Cash"}</definedName>
    <definedName name="aaa" hidden="1">{#N/A,#N/A,FALSE,"O&amp;M by processes";#N/A,#N/A,FALSE,"Elec Act vs Bud";#N/A,#N/A,FALSE,"G&amp;A";#N/A,#N/A,FALSE,"BGS";#N/A,#N/A,FALSE,"Res Cost"}</definedName>
    <definedName name="AAA_DOCTOPS" hidden="1">"AAA_SET"</definedName>
    <definedName name="AAA_duser" hidden="1">"OFF"</definedName>
    <definedName name="aaaa" hidden="1">{"1999 Cash Budget",#N/A,FALSE,"99 Cash";"1999 Cash Budget YTD",#N/A,FALSE,"99 Cash";"1999 Cash Actual/Forcast",#N/A,FALSE,"99 Cash";"1999 Cash Actual/Forcast YTD",#N/A,FALSE,"99 Cash"}</definedName>
    <definedName name="aaaa1" hidden="1">{"1999 Cash Budget",#N/A,FALSE,"99 Cash";"1999 Cash Budget YTD",#N/A,FALSE,"99 Cash";"1999 Cash Actual/Forcast",#N/A,FALSE,"99 Cash";"1999 Cash Actual/Forcast YTD",#N/A,FALSE,"99 Cash"}</definedName>
    <definedName name="aaaaa" hidden="1">{"Income Budget",#N/A,FALSE,"98 Income";"Running GAAP Budget Income",#N/A,FALSE,"98 Income";"GAAP Actual",#N/A,FALSE,"98 Income";"GAAP Varinance",#N/A,FALSE,"98 Income"}</definedName>
    <definedName name="aaaaaa" hidden="1">{"Cash Budget",#N/A,FALSE,"98 Cash";"Running Cash Budget",#N/A,FALSE,"98 Cash";"Actual Cash",#N/A,FALSE,"98 Cash";"Update Cash Budget",#N/A,FALSE,"98 Cash"}</definedName>
    <definedName name="aaaaaaa" hidden="1">{"Cash Budget",#N/A,FALSE,"98 Cash";"Running Cash Budget",#N/A,FALSE,"98 Cash";"Actual Cash",#N/A,FALSE,"98 Cash";"Update Cash Budget",#N/A,FALSE,"98 Cash"}</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c" hidden="1">{"Alles",#N/A,FALSE,"H A Ü"}</definedName>
    <definedName name="abcd" hidden="1">{#N/A,#N/A,TRUE,"TOTAL DSBN";#N/A,#N/A,TRUE,"WEST";#N/A,#N/A,TRUE,"SOUTH";#N/A,#N/A,TRUE,"NORTHEAST"}</definedName>
    <definedName name="abcde" hidden="1">{#N/A,#N/A,FALSE,"Title Page";#N/A,#N/A,FALSE,"Conclusions";#N/A,#N/A,FALSE,"Assum.";#N/A,#N/A,FALSE,"Sun  DCF-WC-Dep";#N/A,#N/A,FALSE,"MarketValue";#N/A,#N/A,FALSE,"BalSheet";#N/A,#N/A,FALSE,"WACC";#N/A,#N/A,FALSE,"PC+ Info.";#N/A,#N/A,FALSE,"PC+Info_2"}</definedName>
    <definedName name="ABD">#REF!,#REF!,#REF!,#REF!</definedName>
    <definedName name="abit">0.000000001</definedName>
    <definedName name="ABS_Legacy_Long_Bond">#REF!</definedName>
    <definedName name="ABS_Legacy_Long_Loan">#REF!</definedName>
    <definedName name="ABS_Legacy_Long_Treasury">#REF!</definedName>
    <definedName name="ABS_Legacy_Short_Bond">#REF!</definedName>
    <definedName name="ABS_Legacy_Short_Treasury">#REF!</definedName>
    <definedName name="ABSORP___PRICE">#REF!</definedName>
    <definedName name="ABSW">#REF!</definedName>
    <definedName name="AC_255">#REF!</definedName>
    <definedName name="Access_Button">"Loan_Front_End_Input_List"</definedName>
    <definedName name="AccessDatabase">"C:\My Documents\DAVE\MODELS\Cash at Risk\Loan Front End.mdb"</definedName>
    <definedName name="ACCNT">#REF!</definedName>
    <definedName name="Accompanying">#REF!</definedName>
    <definedName name="Account">#REF!</definedName>
    <definedName name="Account_List">#REF!</definedName>
    <definedName name="Account2">#REF!</definedName>
    <definedName name="AccountDescr">#REF!</definedName>
    <definedName name="AccountDescr2">#REF!</definedName>
    <definedName name="Accounting_Method">#REF!</definedName>
    <definedName name="ACCOUNTS">#REF!</definedName>
    <definedName name="accruedc">#REF!</definedName>
    <definedName name="accruedp">#REF!</definedName>
    <definedName name="ACDADD">#REF!</definedName>
    <definedName name="ACGDIST">#REF!</definedName>
    <definedName name="acoeff">#REF!</definedName>
    <definedName name="ACQ_FEE">#REF!</definedName>
    <definedName name="ACQ0">#REF!</definedName>
    <definedName name="Acquirer">#REF!</definedName>
    <definedName name="Acquirer_Shares_Outstanding">#REF!</definedName>
    <definedName name="Acquisition_Cost_Period">#REF!</definedName>
    <definedName name="Acquisition_Goodwill_Period">#REF!</definedName>
    <definedName name="Acres_SegVal">#REF!</definedName>
    <definedName name="ACSR">#REF!</definedName>
    <definedName name="ACSRCosts">#REF!</definedName>
    <definedName name="Active">#REF!</definedName>
    <definedName name="Activity">#REF!</definedName>
    <definedName name="Activity2">#REF!</definedName>
    <definedName name="ActivityDescr">#REF!</definedName>
    <definedName name="ActivityDescr2">#REF!</definedName>
    <definedName name="activo">#REF!</definedName>
    <definedName name="Actual">#REF!</definedName>
    <definedName name="Actual_IRRs">#REF!</definedName>
    <definedName name="ACwvu.earnings." hidden="1">#REF!</definedName>
    <definedName name="ACwvu.OP." hidden="1">#REF!</definedName>
    <definedName name="AD">#REF!</definedName>
    <definedName name="AD_2">#REF!</definedName>
    <definedName name="adas" hidden="1">{#N/A,#N/A,FALSE,"Balance SPS";#N/A,#N/A,FALSE,"P&amp;L_SPS"}</definedName>
    <definedName name="addl_pass">#REF!</definedName>
    <definedName name="Addr1" hidden="1">#REF!</definedName>
    <definedName name="Addr2" hidden="1">#REF!</definedName>
    <definedName name="adg">#REF!</definedName>
    <definedName name="Adj">#REF!</definedName>
    <definedName name="ADJI">#REF!</definedName>
    <definedName name="ADJIII">#REF!</definedName>
    <definedName name="adjust">#REF!</definedName>
    <definedName name="Adjustments">#REF!</definedName>
    <definedName name="ADMIN">#REF!</definedName>
    <definedName name="Administration">#REF!</definedName>
    <definedName name="adsfadsfsadfdsafa">#REF!</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a">#REF!</definedName>
    <definedName name="adviser_list">#REF!</definedName>
    <definedName name="aersrter">#REF!,#REF!,#REF!,#REF!</definedName>
    <definedName name="afdas">#REF!</definedName>
    <definedName name="Affiliate">#REF!</definedName>
    <definedName name="Affiliate2">#REF!</definedName>
    <definedName name="AffiliateDescr">#REF!</definedName>
    <definedName name="AFUDC">#REF!</definedName>
    <definedName name="AFUDC_1">#REF!</definedName>
    <definedName name="AFUDC_or_Not">#REF!</definedName>
    <definedName name="ag">#REF!,#REF!,#REF!,#REF!</definedName>
    <definedName name="AG_Expense_Rate">#REF!</definedName>
    <definedName name="aga">#REF!,#REF!,#REF!,#REF!</definedName>
    <definedName name="aGF">#REF!,#REF!,#REF!,#REF!</definedName>
    <definedName name="agfd" hidden="1">{#N/A,#N/A,FALSE,"Balance SPS";#N/A,#N/A,FALSE,"P&amp;L_SPS"}</definedName>
    <definedName name="AggregateOut">#REF!</definedName>
    <definedName name="aging">#REF!</definedName>
    <definedName name="agrt">#REF!,#REF!,#REF!,#REF!</definedName>
    <definedName name="AIC_Software">#REF!</definedName>
    <definedName name="AJO">#REF!</definedName>
    <definedName name="aksdhf" hidden="1">{"Alles",#N/A,FALSE,"H A Ü"}</definedName>
    <definedName name="ALANDCO">#REF!</definedName>
    <definedName name="ALB0">#REF!</definedName>
    <definedName name="Alignment" hidden="1">"a1"</definedName>
    <definedName name="ALKADD">#REF!</definedName>
    <definedName name="ALKF">#REF!</definedName>
    <definedName name="all_months">#REF!</definedName>
    <definedName name="AllASS">#REF!</definedName>
    <definedName name="ALLCGI">#REF!</definedName>
    <definedName name="ALLJE">#REF!</definedName>
    <definedName name="Alloc">#REF!</definedName>
    <definedName name="alloc1">#REF!</definedName>
    <definedName name="alloc2">#REF!</definedName>
    <definedName name="AllocateFuelFlareMcfBasedOnGallons">#REF!</definedName>
    <definedName name="AllocateFuelFlareMcfBasedOnWellHeadMcf">#REF!</definedName>
    <definedName name="AllocateFuelFlareMmbtuBasedOnGallons">#REF!</definedName>
    <definedName name="AllocateFuelFlareMmbtuBasedOnWellHeadMcf">#REF!</definedName>
    <definedName name="AllocationType">OFFSET(#REF!,0,0,COUNTA(#REF!),1)</definedName>
    <definedName name="ALLRD">#REF!</definedName>
    <definedName name="ALLSKP">#REF!</definedName>
    <definedName name="AllTables">{4}</definedName>
    <definedName name="AllTemplate1">#REF!</definedName>
    <definedName name="AllTemplate2">#REF!</definedName>
    <definedName name="ALTADJ">#REF!</definedName>
    <definedName name="am">#REF!,#REF!,#REF!,#REF!</definedName>
    <definedName name="Amort">#REF!</definedName>
    <definedName name="Amort_Table">#REF!</definedName>
    <definedName name="Amort_Target">#REF!</definedName>
    <definedName name="amort2">#REF!</definedName>
    <definedName name="Amortization_Period">#REF!</definedName>
    <definedName name="Amortization_Period_Additions">#REF!</definedName>
    <definedName name="amortizationtable">#REF!</definedName>
    <definedName name="Amortize_Finance_Fees">#REF!</definedName>
    <definedName name="AmortizingMortgageTerm">#REF!</definedName>
    <definedName name="Amps">#REF!</definedName>
    <definedName name="AMT_tax">#REF!</definedName>
    <definedName name="an">#REF!,#REF!,#REF!,#REF!</definedName>
    <definedName name="ANA_PRD">#REF!</definedName>
    <definedName name="analysis">#REF!</definedName>
    <definedName name="AnalysisTab">#REF!</definedName>
    <definedName name="analyst">#REF!</definedName>
    <definedName name="Angle_DE_PoleCount">#REF!</definedName>
    <definedName name="Angle_DE_PoleCount_Column">#REF!</definedName>
    <definedName name="Angle_DE_PoleCount_Row">#REF!</definedName>
    <definedName name="Angle_List">#REF!</definedName>
    <definedName name="Angle_Pole_Costs">#REF!</definedName>
    <definedName name="Angle_Poles">#REF!</definedName>
    <definedName name="Angle_Poles_Column">#REF!</definedName>
    <definedName name="Angle_Poles_Column_FPL">#REF!</definedName>
    <definedName name="Angle_Poles_Costs">#REF!</definedName>
    <definedName name="Angle_Tangents">#REF!</definedName>
    <definedName name="Annual_Energy_Production">#REF!</definedName>
    <definedName name="Annual_kWh">#REF!</definedName>
    <definedName name="annual_qty">#REF!</definedName>
    <definedName name="Annual_Tariff_2013_On">#REF!</definedName>
    <definedName name="Annual_Tariff_Escalation_2012">#REF!</definedName>
    <definedName name="ANNUALCF">#REF!</definedName>
    <definedName name="another">#REF!,#REF!,#REF!,#REF!</definedName>
    <definedName name="anscount" hidden="1">1</definedName>
    <definedName name="APA">#REF!</definedName>
    <definedName name="APN">#REF!</definedName>
    <definedName name="AppliedFor" hidden="1">#REF!</definedName>
    <definedName name="AppliedForDate" hidden="1">#REF!</definedName>
    <definedName name="apr">#REF!</definedName>
    <definedName name="AprCurHV">#REF!</definedName>
    <definedName name="AprCurLV">#REF!</definedName>
    <definedName name="april">#REF!</definedName>
    <definedName name="AprLiabHV">#REF!</definedName>
    <definedName name="AprLiabLV">#REF!</definedName>
    <definedName name="AprPrevHV">#REF!</definedName>
    <definedName name="AprPrevLV">#REF!</definedName>
    <definedName name="AR">#REF!</definedName>
    <definedName name="ARA_Threshold">#REF!</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a_2">#REF!</definedName>
    <definedName name="Argus_File_Name">#REF!</definedName>
    <definedName name="Argus_File_Path">#REF!</definedName>
    <definedName name="ARP_Threshold">#REF!</definedName>
    <definedName name="as" hidden="1">{#N/A,#N/A,FALSE,"BACK UP CIG"}</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axWorkpaper" hidden="1">" "</definedName>
    <definedName name="AS2TickmarkLS" hidden="1">#REF!</definedName>
    <definedName name="AS2VersionLS" hidden="1">300</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s">#REF!,#REF!,#REF!,#REF!</definedName>
    <definedName name="asd" hidden="1">{2;#N/A;"R13C16:R17C16";#N/A;"R13C14:R17C15";FALSE;FALSE;FALSE;95;#N/A;#N/A;"R13C19";#N/A;FALSE;FALSE;FALSE;FALSE;#N/A;"";#N/A;FALSE;"";"";#N/A;#N/A;#N/A}</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hidden="1">{#N/A,#N/A,FALSE,"MBR PCS";#N/A,#N/A,FALSE,"MBR CIG";#N/A,#N/A,FALSE,"MBR iDEN";#N/A,#N/A,FALSE,"MBR_FWT";#N/A,#N/A,FALSE,"MBR TOTAL"}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hidden="1">{#N/A,#N/A,FALSE,"Headcount_PCS ";#N/A,#N/A,FALSE,"Headcount CIG";#N/A,#N/A,FALSE,"Headcount iDEN";#N/A,#N/A,FALSE,"JAG PLANT TREND"}</definedName>
    <definedName name="asdf">#REF!,#REF!,#REF!,#REF!</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fsd" hidden="1">{#N/A,#N/A,FALSE,"Aging Summary";#N/A,#N/A,FALSE,"Ratio Analysis";#N/A,#N/A,FALSE,"Test 120 Day Accts";#N/A,#N/A,FALSE,"Tickmarks"}</definedName>
    <definedName name="asdgasd" hidden="1">{#N/A,#N/A,FALSE,"BS_ESG ";#N/A,#N/A,FALSE,"P&amp;L_ESG"}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SH">#REF!</definedName>
    <definedName name="Ash_Disposal____ton">#REF!</definedName>
    <definedName name="Ash_Generation_Rate__tons_MWH">#REF!</definedName>
    <definedName name="Assembly_Costs">#REF!</definedName>
    <definedName name="Assembly_Labor">#REF!</definedName>
    <definedName name="Asset_Write_up_Period">#REF!</definedName>
    <definedName name="AssetType">#REF!</definedName>
    <definedName name="AsSoldExcRev" hidden="1">{#N/A,#N/A,FALSE,"Sum6 (1)"}</definedName>
    <definedName name="assum">#REF!</definedName>
    <definedName name="ASSUME">#REF!</definedName>
    <definedName name="Assumed_Equity_Return">#REF!</definedName>
    <definedName name="assumptions">#REF!</definedName>
    <definedName name="assumptions97">#REF!</definedName>
    <definedName name="assumptions98">#REF!</definedName>
    <definedName name="assumptions99">#REF!</definedName>
    <definedName name="At_Closing_International_Sale">#REF!</definedName>
    <definedName name="AT_T">#REF!</definedName>
    <definedName name="ATAX">#REF!</definedName>
    <definedName name="atpr" hidden="1">{"EXCELHLP.HLP!1802";5;10;5;10;13;13;13;8;5;5;10;14;13;13;13;13;5;10;14;13;5;10;1;2;24}</definedName>
    <definedName name="ATRR_Percent_Assigned">#REF!</definedName>
    <definedName name="ATXQAVersion" hidden="1">2</definedName>
    <definedName name="AU_329">#REF!</definedName>
    <definedName name="aud">#REF!</definedName>
    <definedName name="aug">#REF!</definedName>
    <definedName name="AugCurHV">#REF!</definedName>
    <definedName name="AugCurLV">#REF!</definedName>
    <definedName name="Auger">#REF!</definedName>
    <definedName name="Auger_Setup">#REF!</definedName>
    <definedName name="AugLiabHV">#REF!</definedName>
    <definedName name="AugLiabLV">#REF!</definedName>
    <definedName name="AugPrevHV">#REF!</definedName>
    <definedName name="AugPrevLV">#REF!</definedName>
    <definedName name="AUX">#REF!</definedName>
    <definedName name="avail">#REF!</definedName>
    <definedName name="AVAIL_1">#REF!</definedName>
    <definedName name="AVAIL_2">#REF!</definedName>
    <definedName name="AVAIL_POST_COD">#REF!</definedName>
    <definedName name="AVAIL_POST_COD_1">#REF!</definedName>
    <definedName name="AVAIL_POST_COD_2">#REF!</definedName>
    <definedName name="AVAILABILITY">#REF!</definedName>
    <definedName name="Average_EBITDA_Exit_Multiple">#REF!</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zle_Outlet_Mcf">#REF!</definedName>
    <definedName name="Azle_Outlet_MMBtu">#REF!</definedName>
    <definedName name="B">#REF!</definedName>
    <definedName name="B_">#REF!</definedName>
    <definedName name="B_1">#REF!</definedName>
    <definedName name="B_2">#REF!</definedName>
    <definedName name="B_3">#REF!</definedName>
    <definedName name="B_V_ACTUAL_PRO">#REF!</definedName>
    <definedName name="B_V_MILESTONES">#REF!</definedName>
    <definedName name="B_V_PLANNED_PRO">#REF!</definedName>
    <definedName name="baird">#REF!</definedName>
    <definedName name="BAL">#REF!</definedName>
    <definedName name="Bal_sheet">#REF!</definedName>
    <definedName name="BALANCE">#REF!</definedName>
    <definedName name="Balance_Sheet">#REF!</definedName>
    <definedName name="balance_type">1</definedName>
    <definedName name="Balances">#REF!</definedName>
    <definedName name="balancesheet">#REF!</definedName>
    <definedName name="Bank_Debt_U_W_Spread">#REF!</definedName>
    <definedName name="bankdebt">#REF!</definedName>
    <definedName name="Base_Rate">#REF!</definedName>
    <definedName name="BaseYear">#REF!</definedName>
    <definedName name="basis_2x16">#REF!</definedName>
    <definedName name="basis_7x8">#REF!</definedName>
    <definedName name="Basis_Points">#REF!</definedName>
    <definedName name="BasisPointCor">#REF!</definedName>
    <definedName name="bayatxinc">#REF!</definedName>
    <definedName name="bb">#REF!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bbbb" hidden="1">{#N/A,#N/A,FALSE,"Title Page";#N/A,#N/A,FALSE,"Conclusions";#N/A,#N/A,FALSE,"Assum.";#N/A,#N/A,FALSE,"Sun  DCF-WC-Dep";#N/A,#N/A,FALSE,"MarketValue";#N/A,#N/A,FALSE,"BalSheet";#N/A,#N/A,FALSE,"WACC";#N/A,#N/A,FALSE,"PC+ Info.";#N/A,#N/A,FALSE,"PC+Info_2"}</definedName>
    <definedName name="bbc" hidden="1">{#N/A,#N/A,FALSE,"O&amp;M by processes";#N/A,#N/A,FALSE,"Elec Act vs Bud";#N/A,#N/A,FALSE,"G&amp;A";#N/A,#N/A,FALSE,"BGS";#N/A,#N/A,FALSE,"Res Cost"}</definedName>
    <definedName name="BBPROP">#REF!</definedName>
    <definedName name="bcoeff">#REF!</definedName>
    <definedName name="BDV">#REF!</definedName>
    <definedName name="Beauregard">"Check Box 1"</definedName>
    <definedName name="Because" hidden="1">{#N/A,#N/A,TRUE,"TOTAL DISTRIBUTION";#N/A,#N/A,TRUE,"SOUTH";#N/A,#N/A,TRUE,"NORTHEAST";#N/A,#N/A,TRUE,"WEST"}</definedName>
    <definedName name="beg_CWIP">#REF!</definedName>
    <definedName name="begdate">#REF!</definedName>
    <definedName name="BeginDateOut">#REF!</definedName>
    <definedName name="BELL">#REF!</definedName>
    <definedName name="bfc_esc">#REF!</definedName>
    <definedName name="BG_Del" hidden="1">15</definedName>
    <definedName name="BG_Ins" hidden="1">4</definedName>
    <definedName name="BG_Mod" hidden="1">6</definedName>
    <definedName name="BGS_Cost_Scenario">#REF!</definedName>
    <definedName name="BGS_RFP">#REF!</definedName>
    <definedName name="BIADJ">#REF!</definedName>
    <definedName name="Bid_Data_Sub">#REF!</definedName>
    <definedName name="Bid_Data_TLine">#REF!</definedName>
    <definedName name="Bid_Form_Quant">#REF!</definedName>
    <definedName name="Bid_Form_Sub_Quant">#REF!</definedName>
    <definedName name="bid_price">#REF!</definedName>
    <definedName name="BidformQuant">#REF!</definedName>
    <definedName name="BidformQuantSub">#REF!</definedName>
    <definedName name="Bill">#REF!</definedName>
    <definedName name="BILLDESCRIPTION">#REF!</definedName>
    <definedName name="Bird_Diverters">#REF!</definedName>
    <definedName name="Bkr_Column">#REF!</definedName>
    <definedName name="Blank" hidden="1">{"ARK_JURIS_FUEL",#N/A,FALSE,"Ark_Fuel&amp;Rev"}</definedName>
    <definedName name="BLE_Close_Date">#REF!</definedName>
    <definedName name="Blended_Hurdle">#REF!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6" hidden="1">#REF!</definedName>
    <definedName name="BLPH66" hidden="1">#REF!</definedName>
    <definedName name="bma_2x16">#REF!</definedName>
    <definedName name="bma_7x8">#REF!</definedName>
    <definedName name="BNE_MESSAGES_HIDDEN" hidden="1">#REF!</definedName>
    <definedName name="BOEquipment_Concrete">#REF!</definedName>
    <definedName name="BOEquipment_Costs">#REF!</definedName>
    <definedName name="BOEquipment_Steel">#REF!</definedName>
    <definedName name="BoilerFeedwtrPumpNoiseEmiss">#REF!</definedName>
    <definedName name="BoilerFeedwtrPumpVend">#REF!</definedName>
    <definedName name="BONUS">#REF!</definedName>
    <definedName name="Bonus_Mo_Acrl">#REF!</definedName>
    <definedName name="booby" hidden="1">{#N/A,#N/A,TRUE,"TOTAL DISTRIBUTION";#N/A,#N/A,TRUE,"SOUTH";#N/A,#N/A,TRUE,"NORTHEAST";#N/A,#N/A,TRUE,"WEST"}</definedName>
    <definedName name="booby2" hidden="1">{#N/A,#N/A,TRUE,"TOTAL DSBN";#N/A,#N/A,TRUE,"WEST";#N/A,#N/A,TRUE,"SOUTH";#N/A,#N/A,TRUE,"NORTHEAST"}</definedName>
    <definedName name="book2.xls" hidden="1">{#N/A,#N/A,TRUE,"TOTAL DISTRIBUTION";#N/A,#N/A,TRUE,"SOUTH";#N/A,#N/A,TRUE,"NORTHEAST";#N/A,#N/A,TRUE,"WEST"}</definedName>
    <definedName name="book2a\.xls" hidden="1">{#N/A,#N/A,TRUE,"TOTAL DSBN";#N/A,#N/A,TRUE,"WEST";#N/A,#N/A,TRUE,"SOUTH";#N/A,#N/A,TRUE,"NORTHEAST"}</definedName>
    <definedName name="BookType">1</definedName>
    <definedName name="BOPEquipment_Labor">#REF!</definedName>
    <definedName name="Bore">#REF!</definedName>
    <definedName name="Borrowing">#REF!</definedName>
    <definedName name="BOY">#REF!</definedName>
    <definedName name="BR">#REF!</definedName>
    <definedName name="BR_2">#REF!</definedName>
    <definedName name="bra">#REF!</definedName>
    <definedName name="bradtxinc">#REF!</definedName>
    <definedName name="Brazil">#REF!</definedName>
    <definedName name="bre">#REF!</definedName>
    <definedName name="Breakers_LV">#REF!</definedName>
    <definedName name="BRECP">#REF!</definedName>
    <definedName name="BRECP_II">#REF!</definedName>
    <definedName name="BREH_REC">#REF!</definedName>
    <definedName name="BREOCP">#REF!</definedName>
    <definedName name="BREP_I">#REF!</definedName>
    <definedName name="BREP_II">#REF!</definedName>
    <definedName name="BREP_III">#REF!</definedName>
    <definedName name="BREP_IV">#REF!</definedName>
    <definedName name="BREPIII">#REF!</definedName>
    <definedName name="brick">#REF!</definedName>
    <definedName name="Bridge" hidden="1">{"'Highlights'!$A$1:$M$123"}</definedName>
    <definedName name="BridgeCrane">#REF!</definedName>
    <definedName name="Brokerage_Fee">#REF!</definedName>
    <definedName name="BS">#REF!</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Exch_Rate">#REF!</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TL_06Actual_Essbase">#REF!</definedName>
    <definedName name="btwcols">#REF!,#REF!,#REF!,#REF!,#REF!,#REF!,#REF!,#REF!,#REF!,#REF!,#REF!,#REF!,#REF!,#REF!,#REF!</definedName>
    <definedName name="BU_Table">#REF!</definedName>
    <definedName name="bud" hidden="1">{"summary",#N/A,FALSE,"PCR DIRECTORY"}</definedName>
    <definedName name="BUDACT">#REF!</definedName>
    <definedName name="Budget">#REF!</definedName>
    <definedName name="budgetdata">#REF!</definedName>
    <definedName name="Bulk" hidden="1">{#N/A,#N/A,FALSE,"Sum6 (1)"}</definedName>
    <definedName name="Bundle_Discount">#REF!</definedName>
    <definedName name="Burlington_Resources">#REF!</definedName>
    <definedName name="BUrole">#REF!</definedName>
    <definedName name="BURoles">#REF!</definedName>
    <definedName name="Bus_Bar">#REF!</definedName>
    <definedName name="Bus_Bar_Concrete">#REF!</definedName>
    <definedName name="Bus_Bar_Steel">#REF!</definedName>
    <definedName name="Bus_Cable">#REF!</definedName>
    <definedName name="Bus_Dia">#REF!</definedName>
    <definedName name="Bus_Insulator_Costs">#REF!</definedName>
    <definedName name="Bus_Insulator_Labor">#REF!</definedName>
    <definedName name="Bus_Support">#REF!</definedName>
    <definedName name="Bus_Support_Spacing">#REF!</definedName>
    <definedName name="Business_Activities_Tax">#REF!</definedName>
    <definedName name="Business_Units">#REF!</definedName>
    <definedName name="Butt_Dia">#REF!</definedName>
    <definedName name="BV">#REF!</definedName>
    <definedName name="BV_2">#REF!</definedName>
    <definedName name="bym" hidden="1">{"summary",#N/A,FALSE,"PCR DIRECTORY"}</definedName>
    <definedName name="c_">#REF!</definedName>
    <definedName name="c_1">#REF!</definedName>
    <definedName name="C_5">#REF!</definedName>
    <definedName name="C00_tax_rptBak">#REF!</definedName>
    <definedName name="CA1_">#REF!</definedName>
    <definedName name="CA2_">#REF!</definedName>
    <definedName name="CA3_">#REF!</definedName>
    <definedName name="CAADD">#REF!</definedName>
    <definedName name="Cable_Bus">#REF!</definedName>
    <definedName name="Cable_pick">#REF!</definedName>
    <definedName name="Cable_pick_ACSS">#REF!</definedName>
    <definedName name="Cable_Pick_Amps">#REF!</definedName>
    <definedName name="Cable_Pick_Auto">#REF!</definedName>
    <definedName name="Cable_Pick_Bundles">#REF!</definedName>
    <definedName name="Cable_Pick_Row">#REF!</definedName>
    <definedName name="Cable_Pick_Temp">#REF!</definedName>
    <definedName name="Cable_Pick_Type">#REF!</definedName>
    <definedName name="Cable_Pick_Voltage">#REF!</definedName>
    <definedName name="Cable_Pick_Voltage_Bundle">#REF!</definedName>
    <definedName name="Cabot">#REF!</definedName>
    <definedName name="Cadastral_Value">#REF!</definedName>
    <definedName name="CAF">#REF!</definedName>
    <definedName name="Caisson_Foundations">#REF!</definedName>
    <definedName name="calc">#REF!</definedName>
    <definedName name="CalcET">#REF!</definedName>
    <definedName name="calcs">#REF!</definedName>
    <definedName name="calculation">#REF!</definedName>
    <definedName name="calitxinc">#REF!</definedName>
    <definedName name="can" hidden="1">{#N/A,#N/A,FALSE,"O&amp;M by processes";#N/A,#N/A,FALSE,"Elec Act vs Bud";#N/A,#N/A,FALSE,"G&amp;A";#N/A,#N/A,FALSE,"BGS";#N/A,#N/A,FALSE,"Res Cost"}</definedName>
    <definedName name="CAP">#REF!</definedName>
    <definedName name="Cap_06Actual_Essbase">#REF!</definedName>
    <definedName name="Cap_Bank_Series_Labor">#REF!</definedName>
    <definedName name="Cap_banks">#REF!</definedName>
    <definedName name="Cap_banks_concrete">#REF!</definedName>
    <definedName name="Cap_banks_labor">#REF!</definedName>
    <definedName name="Cap_Banks_Series">#REF!</definedName>
    <definedName name="Cap_Banks_Series_Concrete">#REF!</definedName>
    <definedName name="Cap_Banks_Shunt">#REF!</definedName>
    <definedName name="Cap_Banks_Shunt_Concrete">#REF!</definedName>
    <definedName name="Cap_Banks_Shunt_Labor">#REF!</definedName>
    <definedName name="Cap_Fac_Jan97">#REF!</definedName>
    <definedName name="cap_interest">#REF!</definedName>
    <definedName name="Cap_Rate">#REF!</definedName>
    <definedName name="Capacity">#REF!</definedName>
    <definedName name="Capacity_Factor">#REF!</definedName>
    <definedName name="Capacity_Price">#REF!</definedName>
    <definedName name="Capacity_Price_Wind">#REF!</definedName>
    <definedName name="capacity7">#REF!</definedName>
    <definedName name="CapacityPrice">#REF!</definedName>
    <definedName name="CapacityRate">HLOOKUP(ProjectYear,tblCapRate,swCaptbl+1)</definedName>
    <definedName name="capBig">#REF!,#REF!,#REF!,#REF!,#REF!,#REF!,#REF!</definedName>
    <definedName name="capc_toggle">#REF!</definedName>
    <definedName name="CAPCALC">#REF!</definedName>
    <definedName name="CAPCOST">#REF!</definedName>
    <definedName name="capData">#REF!</definedName>
    <definedName name="Capex">#REF!</definedName>
    <definedName name="Capital">#REF!</definedName>
    <definedName name="Capital_Gains_Tax">#REF!</definedName>
    <definedName name="Capital_table">#REF!</definedName>
    <definedName name="capitalc">#REF!</definedName>
    <definedName name="capitalexpenditures">#REF!</definedName>
    <definedName name="capitalized" hidden="1">{#N/A,#N/A,FALSE,"Title Page";#N/A,#N/A,FALSE,"Conclusions";#N/A,#N/A,FALSE,"Assum.";#N/A,#N/A,FALSE,"Sun  DCF-WC-Dep";#N/A,#N/A,FALSE,"MarketValue";#N/A,#N/A,FALSE,"BalSheet";#N/A,#N/A,FALSE,"WACC";#N/A,#N/A,FALSE,"PC+ Info.";#N/A,#N/A,FALSE,"PC+Info_2"}</definedName>
    <definedName name="capitalp">#REF!</definedName>
    <definedName name="caprate">HLOOKUP(ProjectYear,tblCapRate,swCaptbl+1)</definedName>
    <definedName name="capres">#REF!</definedName>
    <definedName name="capSmall">#REF!,#REF!,#REF!,#REF!,#REF!,#REF!</definedName>
    <definedName name="CAPTI">#REF!</definedName>
    <definedName name="captionslist1">#REF!</definedName>
    <definedName name="captionslist2">#REF!</definedName>
    <definedName name="captionslist3">#REF!</definedName>
    <definedName name="CASAT1">#REF!</definedName>
    <definedName name="CASAT2">#REF!</definedName>
    <definedName name="Case">#REF!</definedName>
    <definedName name="CaseID1">#REF!</definedName>
    <definedName name="CaseID2">#REF!</definedName>
    <definedName name="CaseII">#REF!</definedName>
    <definedName name="CASH">#REF!</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FLOW_FROM_OPERATIONS">#REF!</definedName>
    <definedName name="Cash_Flow_Statement">#REF!</definedName>
    <definedName name="Cash_Working_Capital_Percent">#REF!</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Flow">#REF!</definedName>
    <definedName name="cashflowstatement">#REF!</definedName>
    <definedName name="cashsalvage">"j41"</definedName>
    <definedName name="CATEGORY">#N/A</definedName>
    <definedName name="CB">#REF!</definedName>
    <definedName name="cbnusdca">#REF!</definedName>
    <definedName name="CBS_Code_Labor">#REF!</definedName>
    <definedName name="CBS_Code_Mat">#REF!</definedName>
    <definedName name="CBWorkbookPriority" hidden="1">-988078685</definedName>
    <definedName name="CC">#REF!</definedName>
    <definedName name="CC_2">#REF!</definedName>
    <definedName name="ccash">#REF!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ccccc" hidden="1">{"EXCELHLP.HLP!1802";5;10;5;10;13;13;13;8;5;5;10;14;13;13;13;13;5;10;14;13;5;10;1;2;24}</definedName>
    <definedName name="CCLRR">#REF!</definedName>
    <definedName name="ccoeff">#REF!</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l_data">#REF!,#REF!,#REF!,#REF!,#REF!,#REF!,#REF!,#REF!,#REF!,#REF!,#REF!,#REF!,#REF!,#REF!,#REF!,#REF!,#REF!,#REF!,#REF!,#REF!,#REF!,#REF!</definedName>
    <definedName name="cell_data1">#REF!,#REF!,#REF!,#REF!,#REF!,#REF!,#REF!,#REF!,#REF!,#REF!,#REF!,#REF!,#REF!,#REF!,#REF!,#REF!,#REF!,#REF!</definedName>
    <definedName name="cell_data2">#REF!,#REF!,#REF!,#REF!</definedName>
    <definedName name="CEND5">#REF!</definedName>
    <definedName name="CEP_Amortization">#REF!</definedName>
    <definedName name="CER">#REF!</definedName>
    <definedName name="cf.page">#REF!</definedName>
    <definedName name="CFA">#REF!</definedName>
    <definedName name="CFCAM">#REF!</definedName>
    <definedName name="CFCAO">#REF!</definedName>
    <definedName name="CFCAP">#REF!</definedName>
    <definedName name="CFCBM">#REF!</definedName>
    <definedName name="CFCBO">#REF!</definedName>
    <definedName name="CFCBS">#REF!</definedName>
    <definedName name="CFEAM">#REF!</definedName>
    <definedName name="CFEAO">#REF!</definedName>
    <definedName name="CFEAP">#REF!</definedName>
    <definedName name="CFEBM">#REF!</definedName>
    <definedName name="CFEBO">#REF!</definedName>
    <definedName name="CFEBS">#REF!</definedName>
    <definedName name="CFLO">#REF!</definedName>
    <definedName name="CFLOA">#REF!</definedName>
    <definedName name="CFLOO">#REF!</definedName>
    <definedName name="CG">#REF!</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T">#REF!</definedName>
    <definedName name="CGT_Tax">#REF!</definedName>
    <definedName name="CH_COS" localSheetId="1">#REF!</definedName>
    <definedName name="CH_COS">#REF!</definedName>
    <definedName name="change">#REF!</definedName>
    <definedName name="change1">#REF!</definedName>
    <definedName name="change2">#REF!</definedName>
    <definedName name="change3">#REF!</definedName>
    <definedName name="change4">#REF!</definedName>
    <definedName name="change5">#REF!</definedName>
    <definedName name="change6">#REF!</definedName>
    <definedName name="CHANGES">#REF!</definedName>
    <definedName name="Char">#REF!</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lyr">#REF!</definedName>
    <definedName name="charlyr1">#REF!</definedName>
    <definedName name="charlyr2">#REF!</definedName>
    <definedName name="CHART">#REF!</definedName>
    <definedName name="Chart_Comm_1_30">OFFSET(#REF!,0,COUNTA(#REF!)-(#REF!*2)-1,1,(#REF!*2))</definedName>
    <definedName name="Chart_Comm_121_150">OFFSET(#REF!,0,COUNTA(#REF!)-(#REF!*2)-1,1,(#REF!*2))</definedName>
    <definedName name="Chart_Comm_151_180">OFFSET(#REF!,0,COUNTA(#REF!)-(#REF!*2)-1,1,(#REF!*2))</definedName>
    <definedName name="Chart_Comm_181">OFFSET(#REF!,0,COUNTA(#REF!)-(#REF!*2)-1,1,(#REF!*2))</definedName>
    <definedName name="Chart_Comm_31_60">OFFSET(#REF!,0,COUNTA(#REF!)-(#REF!*2)-1,1,(#REF!*2))</definedName>
    <definedName name="Chart_Comm_61_90">OFFSET(#REF!,0,COUNTA(#REF!)-(#REF!*2)-1,1,(#REF!*2))</definedName>
    <definedName name="Chart_Comm_91_120">OFFSET(#REF!,0,COUNTA(#REF!)-(#REF!*2)-1,1,(#REF!*2))</definedName>
    <definedName name="Chart_Comm_CreditBal">OFFSET(#REF!,0,COUNTA(#REF!)-(#REF!*2)-1,1,(#REF!*2))</definedName>
    <definedName name="Chart_Comm_Current">OFFSET(#REF!,0,COUNTA(#REF!)-(#REF!*2)-1,1,(#REF!*2))</definedName>
    <definedName name="Chart_MF_1_30">OFFSET(#REF!,0,COUNTA(#REF!)-(#REF!*2)-1,1,(#REF!*2))</definedName>
    <definedName name="Chart_MF_121_150">OFFSET(#REF!,0,COUNTA(#REF!)-(#REF!*2)-1,1,(#REF!*2))</definedName>
    <definedName name="Chart_MF_151_180">OFFSET(#REF!,0,COUNTA(#REF!)-(#REF!*2)-1,1,(#REF!*2))</definedName>
    <definedName name="Chart_MF_181">OFFSET(#REF!,0,COUNTA(#REF!)-(#REF!*2)-1,1,(#REF!*2))</definedName>
    <definedName name="Chart_MF_31_60">OFFSET(#REF!,0,COUNTA(#REF!)-(#REF!*2)-1,1,(#REF!*2))</definedName>
    <definedName name="Chart_MF_61_90">OFFSET(#REF!,0,COUNTA(#REF!)-(#REF!*2)-1,1,(#REF!*2))</definedName>
    <definedName name="Chart_MF_91_120">OFFSET(#REF!,0,COUNTA(#REF!)-(#REF!*2)-1,1,(#REF!*2))</definedName>
    <definedName name="Chart_MF_CreditBal">OFFSET(#REF!,0,COUNTA(#REF!)-(#REF!*2)-1,1,(#REF!*2))</definedName>
    <definedName name="Chart_MF_Current">OFFSET(#REF!,0,COUNTA(#REF!)-(#REF!*2)-1,1,(#REF!*2))</definedName>
    <definedName name="Chart_Proforma_Comm_Total">OFFSET(#REF!,0,COUNTA(#REF!)-(#REF!*2)-1,1,(#REF!*2))</definedName>
    <definedName name="Chart_Proforma_MF_Total">OFFSET(#REF!,0,COUNTA(#REF!)-(#REF!*2)-1,1,(#REF!*2))</definedName>
    <definedName name="Chart_Proforma_Total">OFFSET(#REF!,0,COUNTA(#REF!)-(#REF!*2)-1,1,(#REF!*2))</definedName>
    <definedName name="Chart_Projection_Aging">OFFSET(#REF!,0,COUNTA(#REF!)-(#REF!*2)-1,1,(#REF!*2))</definedName>
    <definedName name="Chart_Projection_Percent">OFFSET(#REF!,0,COUNTA(#REF!)-(#REF!*2)-1,1,(#REF!*2))</definedName>
    <definedName name="Chart_Projection_Proforma">OFFSET(#REF!,0,COUNTA(#REF!)-(#REF!*2)-1,1,(#REF!*2))</definedName>
    <definedName name="Chart_Projection_Writeoffs">OFFSET(#REF!,0,COUNTA(#REF!)-(#REF!*2)-1,1,(#REF!*2))</definedName>
    <definedName name="Chart_Reserve_Comm_1_30">OFFSET(#REF!,0,COUNTA(#REF!)-(#REF!*2)-2,1,(#REF!*2))</definedName>
    <definedName name="Chart_Reserve_Comm_121_150">OFFSET(#REF!,0,COUNTA(#REF!)-(#REF!*2)-2,1,(#REF!*2))</definedName>
    <definedName name="Chart_Reserve_Comm_151_180">OFFSET(#REF!,0,COUNTA(#REF!)-(#REF!*2)-2,1,(#REF!*2))</definedName>
    <definedName name="Chart_Reserve_Comm_181">OFFSET(#REF!,0,COUNTA(#REF!)-(#REF!*2)-2,1,(#REF!*2))</definedName>
    <definedName name="Chart_Reserve_Comm_31_60">OFFSET(#REF!,0,COUNTA(#REF!)-(#REF!*2)-2,1,(#REF!*2))</definedName>
    <definedName name="Chart_Reserve_Comm_61_90">OFFSET(#REF!,0,COUNTA(#REF!)-(#REF!*2)-2,1,(#REF!*2))</definedName>
    <definedName name="Chart_Reserve_Comm_91_120">OFFSET(#REF!,0,COUNTA(#REF!)-(#REF!*2)-2,1,(#REF!*2))</definedName>
    <definedName name="Chart_Reserve_Comm_CreditBal">OFFSET(#REF!,0,COUNTA(#REF!)-(#REF!*2)-2,1,(#REF!*2))</definedName>
    <definedName name="Chart_Reserve_Comm_Current">OFFSET(#REF!,0,COUNTA(#REF!)-(#REF!*2)-2,1,(#REF!*2))</definedName>
    <definedName name="Chart_Reserve_Comm_Total">OFFSET(#REF!,0,COUNTA(#REF!)-(#REF!*2)-2,1,(#REF!*2))</definedName>
    <definedName name="Chart_Reserve_MF_1_30">OFFSET(#REF!,0,COUNTA(#REF!)-(#REF!*2)-2,1,(#REF!*2))</definedName>
    <definedName name="Chart_Reserve_MF_121_150">OFFSET(#REF!,0,COUNTA(#REF!)-(#REF!*2)-2,1,(#REF!*2))</definedName>
    <definedName name="Chart_Reserve_MF_151_180">OFFSET(#REF!,0,COUNTA(#REF!)-(#REF!*2)-2,1,(#REF!*2))</definedName>
    <definedName name="Chart_Reserve_MF_181">OFFSET(#REF!,0,COUNTA(#REF!)-(#REF!*2)-2,1,(#REF!*2))</definedName>
    <definedName name="Chart_Reserve_MF_31_60">OFFSET(#REF!,0,COUNTA(#REF!)-(#REF!*2)-2,1,(#REF!*2))</definedName>
    <definedName name="Chart_Reserve_MF_61_90">OFFSET(#REF!,0,COUNTA(#REF!)-(#REF!*2)-2,1,(#REF!*2))</definedName>
    <definedName name="Chart_Reserve_MF_91_120">OFFSET(#REF!,0,COUNTA(#REF!)-(#REF!*2)-2,1,(#REF!*2))</definedName>
    <definedName name="Chart_Reserve_MF_CreditBal">OFFSET(#REF!,0,COUNTA(#REF!)-(#REF!*2)-2,1,(#REF!*2))</definedName>
    <definedName name="Chart_Reserve_MF_Current">OFFSET(#REF!,0,COUNTA(#REF!)-(#REF!*2)-2,1,(#REF!*2))</definedName>
    <definedName name="Chart_Reserve_MF_Total">OFFSET(#REF!,0,COUNTA(#REF!)-(#REF!*2)-2,1,(#REF!*2))</definedName>
    <definedName name="Chart_Reserve_Resi_1_30">OFFSET(#REF!,0,COUNTA(#REF!)-(#REF!*2)-2,1,(#REF!*2))</definedName>
    <definedName name="Chart_Reserve_Resi_121_150">OFFSET(#REF!,0,COUNTA(#REF!)-(#REF!*2)-2,1,(#REF!*2))</definedName>
    <definedName name="Chart_Reserve_Resi_151_180">OFFSET(#REF!,0,COUNTA(#REF!)-(#REF!*2)-2,1,(#REF!*2))</definedName>
    <definedName name="Chart_Reserve_Resi_181">OFFSET(#REF!,0,COUNTA(#REF!)-(#REF!*2)-2,1,(#REF!*2))</definedName>
    <definedName name="Chart_Reserve_Resi_31_60">OFFSET(#REF!,0,COUNTA(#REF!)-(#REF!*2)-2,1,(#REF!*2))</definedName>
    <definedName name="Chart_Reserve_Resi_61_90">OFFSET(#REF!,0,COUNTA(#REF!)-(#REF!*2)-2,1,(#REF!*2))</definedName>
    <definedName name="Chart_Reserve_Resi_91_120">OFFSET(#REF!,0,COUNTA(#REF!)-(#REF!*2)-2,1,(#REF!*2))</definedName>
    <definedName name="Chart_Reserve_Resi_CreditBal">OFFSET(#REF!,0,COUNTA(#REF!)-(#REF!*2)-2,1,(#REF!*2))</definedName>
    <definedName name="Chart_Reserve_Resi_Current">OFFSET(#REF!,0,COUNTA(#REF!)-(#REF!*2)-2,1,(#REF!*2))</definedName>
    <definedName name="Chart_Reserve_Resi_Total">OFFSET(#REF!,0,COUNTA(#REF!)-(#REF!*2)-2,1,(#REF!*2))</definedName>
    <definedName name="Chart_Reserve_UnBilled_AR">OFFSET(#REF!,0,COUNTA(#REF!)-(#REF!*2)-2,1,(#REF!*2))</definedName>
    <definedName name="Chart_Resi_1_30">OFFSET(#REF!,0,COUNTA(#REF!)-(#REF!*2)-1,1,(#REF!*2))</definedName>
    <definedName name="Chart_Resi_121_150">OFFSET(#REF!,0,COUNTA(#REF!)-(#REF!*2)-1,1,(#REF!*2))</definedName>
    <definedName name="Chart_Resi_151_180">OFFSET(#REF!,0,COUNTA(#REF!)-(#REF!*2)-1,1,(#REF!*2))</definedName>
    <definedName name="Chart_Resi_181">OFFSET(#REF!,0,COUNTA(#REF!)-(#REF!*2)-1,1,(#REF!*2))</definedName>
    <definedName name="Chart_Resi_31_60">OFFSET(#REF!,0,COUNTA(#REF!)-(#REF!*2)-1,1,(#REF!*2))</definedName>
    <definedName name="Chart_Resi_61_90">OFFSET(#REF!,0,COUNTA(#REF!)-(#REF!*2)-1,1,(#REF!*2))</definedName>
    <definedName name="Chart_Resi_91_120">OFFSET(#REF!,0,COUNTA(#REF!)-(#REF!*2)-1,1,(#REF!*2))</definedName>
    <definedName name="Chart_Resi_CreditBal">OFFSET(#REF!,0,COUNTA(#REF!)-(#REF!*2)-1,1,(#REF!*2))</definedName>
    <definedName name="Chart_Resi_Current">OFFSET(#REF!,0,COUNTA(#REF!)-(#REF!*2)-1,1,(#REF!*2))</definedName>
    <definedName name="Chart_UnBilled_AR">OFFSET(#REF!,0,COUNTA(#REF!)-(#REF!*2)-1,1,(#REF!*2))</definedName>
    <definedName name="ChartAccounts">#REF!</definedName>
    <definedName name="CHIAT">#REF!</definedName>
    <definedName name="Chloridetype">#REF!</definedName>
    <definedName name="cintexp">#REF!</definedName>
    <definedName name="cip">#REF!</definedName>
    <definedName name="CIP_Year">OFFSET(#REF!,0,0,COUNTA(#REF!)-1,1)</definedName>
    <definedName name="CIQWBGuid" hidden="1">"1cbb647e-56c6-4fd6-8155-649f77b34fbe"</definedName>
    <definedName name="Circuit_Breaker">#REF!</definedName>
    <definedName name="Circuit_Breaker_Concrete">#REF!</definedName>
    <definedName name="Circuit_Breaker_Labor">#REF!</definedName>
    <definedName name="Circuit_Breaker_Steel">#REF!</definedName>
    <definedName name="Circuit_Switcher">#REF!</definedName>
    <definedName name="Circuit_Switcher_Concrete">#REF!</definedName>
    <definedName name="Circuit_Switcher_Labor">#REF!</definedName>
    <definedName name="Circuit_Switcher_Steel">#REF!</definedName>
    <definedName name="City">#REF!</definedName>
    <definedName name="CL">#REF!</definedName>
    <definedName name="CL1_">#REF!</definedName>
    <definedName name="CL2DOSE">#REF!</definedName>
    <definedName name="CL2RESID">#REF!</definedName>
    <definedName name="CLADD">#REF!</definedName>
    <definedName name="Class">OFFSET(#REF!,0,0,COUNTA(#REF!),1)</definedName>
    <definedName name="Clearing">#REF!</definedName>
    <definedName name="Clearing_Cost">#REF!</definedName>
    <definedName name="Clearing_Debris_Type">#REF!</definedName>
    <definedName name="Clearing_Type">#REF!</definedName>
    <definedName name="ClientMatter" hidden="1">"b1"</definedName>
    <definedName name="Close">#REF!</definedName>
    <definedName name="close_date">#REF!</definedName>
    <definedName name="Closing_date">#REF!</definedName>
    <definedName name="Closing_Month">#REF!</definedName>
    <definedName name="CMBS_Legacy_Long_Loan">#REF!</definedName>
    <definedName name="CMBS_Legacy_Long_Treasury">#REF!</definedName>
    <definedName name="CMBS_Legacy_Short_Treasury">#REF!</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OW">#N/A</definedName>
    <definedName name="Cnst_Loan_Amt">#REF!</definedName>
    <definedName name="Cnst_Loan_Cmp">#REF!</definedName>
    <definedName name="Cnst_Loan_Input">#REF!</definedName>
    <definedName name="Cnst_Loan_Rec">#REF!</definedName>
    <definedName name="co">230</definedName>
    <definedName name="co_name_line1">#REF!</definedName>
    <definedName name="co_name_line2">#REF!</definedName>
    <definedName name="COA">#REF!</definedName>
    <definedName name="Coal_Efficiency__BTU_LB.">#REF!</definedName>
    <definedName name="Coal_Price____TON">#REF!</definedName>
    <definedName name="CoCode0500">#REF!</definedName>
    <definedName name="COD">#REF!</definedName>
    <definedName name="COD_2012">#REF!</definedName>
    <definedName name="COD_DATE">#REF!</definedName>
    <definedName name="COD_Months">#REF!</definedName>
    <definedName name="CODE">#N/A</definedName>
    <definedName name="Code_WBS">#REF!</definedName>
    <definedName name="COGEN">#REF!</definedName>
    <definedName name="cogen_fuel">#REF!</definedName>
    <definedName name="CoInvAtl">#REF!</definedName>
    <definedName name="CoInvBeg1stQ">#REF!</definedName>
    <definedName name="CoInvBeg2ndQ">#REF!</definedName>
    <definedName name="CoInvCad">#REF!</definedName>
    <definedName name="CoInvCad2">#REF!</definedName>
    <definedName name="CoInvDKB">#REF!</definedName>
    <definedName name="CoInvGtBr">#REF!</definedName>
    <definedName name="CoInvHntgtn">#REF!</definedName>
    <definedName name="coinvirr">#REF!</definedName>
    <definedName name="CoInvKmrt">#REF!</definedName>
    <definedName name="CoInvPhl">#REF!</definedName>
    <definedName name="CoInvTmbl">#REF!</definedName>
    <definedName name="CoIRDen">#REF!</definedName>
    <definedName name="col">#REF!</definedName>
    <definedName name="col_fin">#REF!,#REF!,#REF!,#REF!,#REF!,#REF!,#REF!,#REF!,#REF!</definedName>
    <definedName name="col_percent">#REF!,#REF!,#REF!,#REF!,#REF!</definedName>
    <definedName name="COLDSU">#REF!</definedName>
    <definedName name="Coll_UG_Cable_LF_TO">#REF!</definedName>
    <definedName name="CollectionYard_Spacing">#REF!</definedName>
    <definedName name="colNEET_GL">#REF!</definedName>
    <definedName name="ColNum">#REF!</definedName>
    <definedName name="cols">#REF!</definedName>
    <definedName name="colTBC_Legacy_Budget">#REF!</definedName>
    <definedName name="colTBC_Legacy_Budget_GL">#REF!</definedName>
    <definedName name="column_mid">#REF!,#REF!,#REF!</definedName>
    <definedName name="column_mid2">#REF!,#REF!</definedName>
    <definedName name="ColumnCommand">#REF!</definedName>
    <definedName name="ColumnMember">#REF!</definedName>
    <definedName name="Columns">#REF!</definedName>
    <definedName name="colWBS">#REF!</definedName>
    <definedName name="colWBS_Suffix">#REF!</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0">#REF!</definedName>
    <definedName name="CombLiqProps">#REF!</definedName>
    <definedName name="COMFEE">#REF!</definedName>
    <definedName name="COMM_CAPACITY">#REF!</definedName>
    <definedName name="comm_ops_1">#REF!</definedName>
    <definedName name="comm_ops_2">#REF!</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ited">#REF!</definedName>
    <definedName name="CommodityCor">#REF!</definedName>
    <definedName name="COMP">#REF!</definedName>
    <definedName name="Companies">#REF!:OFFSET(#REF!,0,0,COUNTA(#REF!)-COUNTBLANK(#REF!),)</definedName>
    <definedName name="compans">#REF!</definedName>
    <definedName name="COMPANY">#REF!</definedName>
    <definedName name="company_id_valid_values">#REF!</definedName>
    <definedName name="Company_Name">#REF!</definedName>
    <definedName name="COMPARE">#REF!</definedName>
    <definedName name="COMPETITIVE_SET">#REF!</definedName>
    <definedName name="compInc">#REF!</definedName>
    <definedName name="Completed">#REF!</definedName>
    <definedName name="completed2">#REF!</definedName>
    <definedName name="CompsList">#REF!</definedName>
    <definedName name="ComRisk_Fcst">#REF!</definedName>
    <definedName name="Concentric_Network__Corp.">"FY99_FY00"</definedName>
    <definedName name="Concrete">#REF!</definedName>
    <definedName name="Concrete_Bulks_HV">#REF!</definedName>
    <definedName name="Concrete_Bulks_LV">#REF!</definedName>
    <definedName name="Concrete_PolePlant_Loc">#REF!</definedName>
    <definedName name="Condensate" hidden="1">{#N/A,#N/A,FALSE,"Earnings release"}</definedName>
    <definedName name="CondensateBarrelsBeginningInventory">#REF!</definedName>
    <definedName name="CondensateBarrelsEndingInventory">#REF!</definedName>
    <definedName name="CondensateBarrelsProduction">#REF!</definedName>
    <definedName name="CondensateBarrelsSalesAdjusted">#REF!</definedName>
    <definedName name="CondensateGallonsBeginningInventory">#REF!</definedName>
    <definedName name="CondensateGallonsConvertedToMmbtu">#REF!</definedName>
    <definedName name="CondensateGallonsEndingInventory">#REF!</definedName>
    <definedName name="CondensateGallonsProduction">#REF!</definedName>
    <definedName name="CondensateGallonsSales">#REF!</definedName>
    <definedName name="Conductor">#REF!</definedName>
    <definedName name="Conductor_Bundle">#REF!</definedName>
    <definedName name="Conductor_Bundle_ACSS">#REF!</definedName>
    <definedName name="Conductor_Information">#REF!</definedName>
    <definedName name="Conductor_Information_ACSR">#REF!</definedName>
    <definedName name="Conductor_Information_ACSR_T2">#REF!</definedName>
    <definedName name="Conductor_Information_ACSS">#REF!</definedName>
    <definedName name="Conductor_OH">#REF!</definedName>
    <definedName name="Conductor_Pick">#REF!</definedName>
    <definedName name="Conductor_Poles">#REF!</definedName>
    <definedName name="Conductor_Spacing">#REF!</definedName>
    <definedName name="Conductor_Temp_ACSR">#REF!</definedName>
    <definedName name="Conductor_Temp_ACSS">#REF!</definedName>
    <definedName name="Conductor_Temp_Column_2">#REF!</definedName>
    <definedName name="Conduit">#REF!</definedName>
    <definedName name="Conduit_Bulks_HV">#REF!</definedName>
    <definedName name="Conduit_Bulks_LV">#REF!</definedName>
    <definedName name="Conduit_HDPE">#REF!</definedName>
    <definedName name="CONOCO_FAC">#REF!</definedName>
    <definedName name="CONSBILLSTATE">#REF!</definedName>
    <definedName name="CONSOL">#REF!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NSTR">#REF!</definedName>
    <definedName name="CONSTR1">#REF!</definedName>
    <definedName name="Construction_Loan_Closing">#REF!</definedName>
    <definedName name="Construction_Start_Date">#REF!</definedName>
    <definedName name="Consumables">#REF!</definedName>
    <definedName name="Contact" hidden="1">#REF!</definedName>
    <definedName name="Contacts">#REF!</definedName>
    <definedName name="contb">#REF!</definedName>
    <definedName name="CONTIN">#REF!</definedName>
    <definedName name="Contingency">#REF!</definedName>
    <definedName name="contp">#REF!</definedName>
    <definedName name="Contract_Period">#REF!</definedName>
    <definedName name="CONTROL">#REF!</definedName>
    <definedName name="ConversionRate">#REF!</definedName>
    <definedName name="CoolingTowers">#REF!</definedName>
    <definedName name="CoolingTowersVendTable">#REF!</definedName>
    <definedName name="copy1">#REF!</definedName>
    <definedName name="CorporateDiscountRate">#REF!</definedName>
    <definedName name="CorpSec_OM_06Actual_Essbase">#REF!</definedName>
    <definedName name="CORPTAX_DATAMAPDEFINITIONS_DataMap_1" hidden="1">#REF!</definedName>
    <definedName name="CORPTAX_DATAMAPDEFINITIONS_DataMap_2" hidden="1">#REF!</definedName>
    <definedName name="CORPTAX_DATAMAPDEFINITIONS_DataMap_3" hidden="1">#REF!</definedName>
    <definedName name="Corrected_Billing">#REF!</definedName>
    <definedName name="COS">#REF!</definedName>
    <definedName name="cosotxinc">#REF!</definedName>
    <definedName name="cost" hidden="1">{#N/A,#N/A,FALSE,"T COST";#N/A,#N/A,FALSE,"COST_FH"}</definedName>
    <definedName name="COST_KW">#REF!</definedName>
    <definedName name="cost_of_good_sold">#REF!</definedName>
    <definedName name="Cost_Savings">#REF!</definedName>
    <definedName name="Cost_Savings_Yearly_Amount">#REF!</definedName>
    <definedName name="cost2001">#REF!</definedName>
    <definedName name="CostCenters">#REF!</definedName>
    <definedName name="counter">#REF!</definedName>
    <definedName name="Country">#REF!</definedName>
    <definedName name="COUNTY">#REF!</definedName>
    <definedName name="Covenants">#REF!</definedName>
    <definedName name="cover">#REF!</definedName>
    <definedName name="coveragecalcs">#REF!</definedName>
    <definedName name="coverages97">#REF!</definedName>
    <definedName name="coverages98">#REF!</definedName>
    <definedName name="coverages99">#REF!</definedName>
    <definedName name="COVERINIT">#REF!</definedName>
    <definedName name="COW">#REF!</definedName>
    <definedName name="CP">#REF!</definedName>
    <definedName name="CPGALTADJ">#REF!</definedName>
    <definedName name="CPGATAX">#REF!</definedName>
    <definedName name="CPGBIADJ">#REF!</definedName>
    <definedName name="CPGRTAX">#REF!</definedName>
    <definedName name="CPGSUM">#REF!</definedName>
    <definedName name="CPGTI">#REF!</definedName>
    <definedName name="CPI">#REF!</definedName>
    <definedName name="CPI_04">#REF!</definedName>
    <definedName name="CPI_05">#REF!</definedName>
    <definedName name="CPI_06">#REF!</definedName>
    <definedName name="CPI_07">#REF!</definedName>
    <definedName name="CPI_08">#REF!</definedName>
    <definedName name="CPI_09">#REF!</definedName>
    <definedName name="CPI_10">#REF!</definedName>
    <definedName name="CPI_11">#REF!</definedName>
    <definedName name="CPI_12">#REF!</definedName>
    <definedName name="Cptl_Expdtr">#REF!</definedName>
    <definedName name="Craig">#REF!</definedName>
    <definedName name="CRCL">#REF!</definedName>
    <definedName name="CRD">#REF!</definedName>
    <definedName name="CRE">#REF!</definedName>
    <definedName name="Credit">#REF!</definedName>
    <definedName name="Credit_at_Closing">#REF!</definedName>
    <definedName name="credit_life">#REF!</definedName>
    <definedName name="CREDIT_LOSS">#REF!</definedName>
    <definedName name="crentinc">#REF!</definedName>
    <definedName name="Cristina_Barrero">#REF!</definedName>
    <definedName name="_xlnm.Criteria">#REF!</definedName>
    <definedName name="Criteria_MI">#REF!</definedName>
    <definedName name="cs">#REF!</definedName>
    <definedName name="CSG_PRESSURE">OFFSET(#REF!,3,IF(#REF!=1,#REF!+4,5*#REF!),20000,1)</definedName>
    <definedName name="CSTART5">#REF!</definedName>
    <definedName name="CSW_Lease_Rate">#REF!</definedName>
    <definedName name="CSW_MinPayment">#REF!</definedName>
    <definedName name="CSW_Turb">#REF!</definedName>
    <definedName name="CSW_Turbines">#REF!</definedName>
    <definedName name="Ct_Fe2___Fe_OH_2">#REF!</definedName>
    <definedName name="CUM">#REF!</definedName>
    <definedName name="curliabc">#REF!</definedName>
    <definedName name="curliabp">#REF!</definedName>
    <definedName name="CURMTH">#REF!</definedName>
    <definedName name="CURR_PER">#REF!</definedName>
    <definedName name="CURRENCY">#REF!</definedName>
    <definedName name="CurrencyCodes">#REF!</definedName>
    <definedName name="current">#REF!</definedName>
    <definedName name="Current_Cap_Rate">#REF!</definedName>
    <definedName name="Current_Month">#REF!</definedName>
    <definedName name="Current_Period">#REF!</definedName>
    <definedName name="Current_sum">#REF!</definedName>
    <definedName name="Current_Year">#REF!</definedName>
    <definedName name="currentcase">#REF!</definedName>
    <definedName name="currentEOM">#REF!</definedName>
    <definedName name="CUSTAR">#REF!</definedName>
    <definedName name="Customer_Refunds_Paid">#REF!</definedName>
    <definedName name="Customers">#REF!</definedName>
    <definedName name="custservcompare0607">#REF!</definedName>
    <definedName name="CUT">#REF!</definedName>
    <definedName name="CUTINS">#REF!</definedName>
    <definedName name="CUYAHOGA_FALLS">#REF!</definedName>
    <definedName name="CV">#REF!</definedName>
    <definedName name="CV_2">#REF!</definedName>
    <definedName name="Cwvu.GREY_ALL." hidden="1">#REF!</definedName>
    <definedName name="cydepr">#REF!</definedName>
    <definedName name="CYEAR">#REF!</definedName>
    <definedName name="D">#REF!</definedName>
    <definedName name="d_">#REF!</definedName>
    <definedName name="D_1">#REF!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ily_Encana">#REF!</definedName>
    <definedName name="daily_pk_vols">#REF!</definedName>
    <definedName name="Daily_Sullivan">#REF!</definedName>
    <definedName name="DAS">#REF!</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#REF!</definedName>
    <definedName name="data_3">#REF!</definedName>
    <definedName name="DATA_AREA">#N/A</definedName>
    <definedName name="data_Env">#REF!</definedName>
    <definedName name="data_FIN">#REF!,#REF!,#REF!,#REF!,#REF!,#REF!</definedName>
    <definedName name="Data_Listing">#REF!</definedName>
    <definedName name="data_NonOP">#REF!</definedName>
    <definedName name="data_PER">#REF!,#REF!,#REF!,#REF!,#REF!</definedName>
    <definedName name="data_Prod">#REF!</definedName>
    <definedName name="data_SiteG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base_MI">#REF!</definedName>
    <definedName name="DatabaseNameCopy">#REF!</definedName>
    <definedName name="DatabaseNameDG">#REF!</definedName>
    <definedName name="DatabseNameOut">#REF!</definedName>
    <definedName name="DATB6">#REF!</definedName>
    <definedName name="Date" hidden="1">"b1"</definedName>
    <definedName name="Date_Cnst_Loan">#REF!</definedName>
    <definedName name="Date_Coll_Start">#REF!</definedName>
    <definedName name="Date_Comm_Ops">#REF!</definedName>
    <definedName name="Date_Equip_Del">#REF!</definedName>
    <definedName name="Date_Erec_Complt">#REF!</definedName>
    <definedName name="Date_Erec_Start">#REF!</definedName>
    <definedName name="Date_Fnd_Cmplt">#REF!</definedName>
    <definedName name="Date_Grd_Brk">#REF!</definedName>
    <definedName name="Date_Mech_Complt_End">#REF!</definedName>
    <definedName name="Date_Partial_Yr">#REF!</definedName>
    <definedName name="date_price_table">#REF!</definedName>
    <definedName name="Date_Prj_COD">#REF!</definedName>
    <definedName name="Date_Proj_Start">#REF!</definedName>
    <definedName name="Date_Rd_Start">#REF!</definedName>
    <definedName name="Date_SubS_Energize">#REF!</definedName>
    <definedName name="Date_Term_Loan_Beg">#REF!</definedName>
    <definedName name="Date_Term_Loan_End">#REF!</definedName>
    <definedName name="DATE_TIME">#N/A</definedName>
    <definedName name="Date_TLine_Complt">#REF!</definedName>
    <definedName name="Date_TLine_Start">#REF!</definedName>
    <definedName name="Date_Trans_Start">#REF!</definedName>
    <definedName name="Date_WFarm_Start">#REF!</definedName>
    <definedName name="Date_WTG_Last_Comm">#REF!</definedName>
    <definedName name="date2">#REF!</definedName>
    <definedName name="date44">#REF!</definedName>
    <definedName name="DateAcquisition">#REF!</definedName>
    <definedName name="DateColumn">#REF!</definedName>
    <definedName name="DateColumnRowOut">#REF!</definedName>
    <definedName name="DateComOp">#REF!</definedName>
    <definedName name="DateHeader">#REF!</definedName>
    <definedName name="DateI2">#REF!</definedName>
    <definedName name="DateI3">#REF!</definedName>
    <definedName name="DateI5">#REF!</definedName>
    <definedName name="DateI6">#REF!</definedName>
    <definedName name="DATET">#REF!</definedName>
    <definedName name="david">#REF!,#REF!,#REF!,#REF!,#REF!,#REF!,#REF!</definedName>
    <definedName name="DavitArms">#REF!</definedName>
    <definedName name="DAYS">#REF!</definedName>
    <definedName name="Days_in_the_Month">#REF!</definedName>
    <definedName name="DAYS_YEAR">#REF!</definedName>
    <definedName name="DaySelection">#REF!</definedName>
    <definedName name="DaysInMonth">#REF!</definedName>
    <definedName name="DaysList">#REF!</definedName>
    <definedName name="DB_Type">#REF!</definedName>
    <definedName name="DCF">#N/A</definedName>
    <definedName name="dd" hidden="1">{#N/A,#N/A,FALSE,"95CAPGRY"}</definedName>
    <definedName name="ddd" hidden="1">{#N/A,#N/A,FALSE,"Results";#N/A,#N/A,FALSE,"Input Data";#N/A,#N/A,FALSE,"Generation Calculation";#N/A,#N/A,FALSE,"Unit Heat Rate Calculation";#N/A,#N/A,FALSE,"BEFF.XLS";#N/A,#N/A,FALSE,"TURBEFF.XLS";#N/A,#N/A,FALSE,"Final FWH Extraction Flow";#N/A,#N/A,FALSE,"Condenser Performance";#N/A,#N/A,FALSE,"Stage Pressure Correction"}</definedName>
    <definedName name="DDDD">#REF!</definedName>
    <definedName name="dddddd">{#N/A,#N/A,FALSE,"CAPREIT"}</definedName>
    <definedName name="ddddddd">{#N/A,#N/A,FALSE,"CAPREIT"}</definedName>
    <definedName name="DDOWN">#REF!</definedName>
    <definedName name="de">#REF!</definedName>
    <definedName name="Debit">#REF!</definedName>
    <definedName name="debt">#REF!</definedName>
    <definedName name="Debt_Percent">#REF!</definedName>
    <definedName name="Debt_Schedule">#REF!</definedName>
    <definedName name="DEBT1">#REF!</definedName>
    <definedName name="debt97">#REF!</definedName>
    <definedName name="debt98">#REF!</definedName>
    <definedName name="debt99">#REF!</definedName>
    <definedName name="debtperc">#REF!</definedName>
    <definedName name="debtsenior">#REF!</definedName>
    <definedName name="DebtTerm">#REF!</definedName>
    <definedName name="dec">#REF!</definedName>
    <definedName name="deccwip">#REF!</definedName>
    <definedName name="Decisions">1</definedName>
    <definedName name="Decommisioning">#REF!</definedName>
    <definedName name="def_pct">#REF!</definedName>
    <definedName name="DefaultCopy" localSheetId="2">#REF!</definedName>
    <definedName name="DefaultCopy">#REF!</definedName>
    <definedName name="DefaultPaste">#REF!</definedName>
    <definedName name="defcit_pct">#REF!</definedName>
    <definedName name="Deferral_Interest_Rate">#REF!</definedName>
    <definedName name="Deferral_Recovery">#REF!</definedName>
    <definedName name="deficiency_factor">#REF!</definedName>
    <definedName name="deficiency_rate">#REF!</definedName>
    <definedName name="deficit_pct">#REF!</definedName>
    <definedName name="DefTax">#REF!</definedName>
    <definedName name="DEG_HR">#REF!</definedName>
    <definedName name="DEG_POWER">#REF!</definedName>
    <definedName name="DEGR_NET_CAP">#REF!</definedName>
    <definedName name="delete" hidden="1">{#N/A,#N/A,FALSE,"CURRENT"}</definedName>
    <definedName name="Delivery_Start">#REF!</definedName>
    <definedName name="Delivery_Start_1">#REF!</definedName>
    <definedName name="Delivery_Start_2">#REF!</definedName>
    <definedName name="DELTA" hidden="1">{#N/A,#N/A,FALSE,"Sum6 (1)"}</definedName>
    <definedName name="Denbury_WASP">#REF!</definedName>
    <definedName name="DenburyResidueValues">#REF!</definedName>
    <definedName name="DEP">#REF!</definedName>
    <definedName name="dep_book">#REF!</definedName>
    <definedName name="DEPAMT">#REF!</definedName>
    <definedName name="depr_group_id_valid_values">#REF!</definedName>
    <definedName name="depreciation">#REF!</definedName>
    <definedName name="Depreciation_Life">#REF!</definedName>
    <definedName name="Depreciation_Period">#REF!</definedName>
    <definedName name="Depreciation_Period_Additions">#REF!</definedName>
    <definedName name="depreciation97">#REF!</definedName>
    <definedName name="depreciation98">#REF!</definedName>
    <definedName name="depreciation99">#REF!</definedName>
    <definedName name="Deprecitaion_Additions">#REF!</definedName>
    <definedName name="DeptDescr">#REF!</definedName>
    <definedName name="DeptDescr2">#REF!</definedName>
    <definedName name="DeptID">#REF!</definedName>
    <definedName name="DeptID2">#REF!</definedName>
    <definedName name="des" hidden="1">{#N/A,#N/A,FALSE,"Transaction Summary-DTW";#N/A,#N/A,FALSE,"Proforma Five Yr";#N/A,#N/A,FALSE,"Occ and Rate"}</definedName>
    <definedName name="DescriptionColumn1">#REF!</definedName>
    <definedName name="DescriptionColumn2">#REF!</definedName>
    <definedName name="DescriptionOut">#REF!</definedName>
    <definedName name="DestDBname">#REF!</definedName>
    <definedName name="DestStudyName">#REF!</definedName>
    <definedName name="DestStudyNameCopy">#REF!</definedName>
    <definedName name="DestUserName">#REF!</definedName>
    <definedName name="detail">#REF!</definedName>
    <definedName name="detail_colB">#REF!,#REF!,#REF!,#REF!,#REF!,#REF!</definedName>
    <definedName name="detail_colS">#REF!,#REF!,#REF!,#REF!,#REF!</definedName>
    <definedName name="detail_data">#REF!,#REF!</definedName>
    <definedName name="DETAIL_EST">#REF!</definedName>
    <definedName name="DEVCOSTS">#REF!</definedName>
    <definedName name="df" hidden="1">{2;#N/A;"R13C16:R17C16";#N/A;"R13C14:R17C15";FALSE;FALSE;FALSE;95;#N/A;#N/A;"R13C19";#N/A;FALSE;FALSE;FALSE;FALSE;#N/A;"";#N/A;FALSE;"";"";#N/A;#N/A;#N/A}</definedName>
    <definedName name="DF_GRID_1">#REF!</definedName>
    <definedName name="dfd">#REF!,#REF!,#REF!,#REF!</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ICF">#REF!</definedName>
    <definedName name="DIF_DETAIL">#REF!</definedName>
    <definedName name="DIF_SUM">#REF!</definedName>
    <definedName name="DIF_SUM_SUM">#REF!</definedName>
    <definedName name="diffexpl">#REF!</definedName>
    <definedName name="DIR_HOURS">#REF!</definedName>
    <definedName name="Directbury_Excavation">#REF!</definedName>
    <definedName name="Directbury_Width">#REF!</definedName>
    <definedName name="disc_payback">#REF!</definedName>
    <definedName name="Disconnect_Switch">#REF!</definedName>
    <definedName name="Disconnect_Switch_Concrete">#REF!</definedName>
    <definedName name="Disconnect_Switch_Labor">#REF!</definedName>
    <definedName name="Disconnect_Switch_Steel">#REF!</definedName>
    <definedName name="Discount_Rate">#REF!</definedName>
    <definedName name="discrate">#REF!</definedName>
    <definedName name="DISPATCH">#REF!</definedName>
    <definedName name="DISTR">#REF!</definedName>
    <definedName name="Dividend">#REF!</definedName>
    <definedName name="DLS">#REF!</definedName>
    <definedName name="DME_BeforeCloseCompleted">"False"</definedName>
    <definedName name="DME_Dirty">"False"</definedName>
    <definedName name="DME_LocalFile">"True"</definedName>
    <definedName name="DMK">#REF!</definedName>
    <definedName name="dmoe" hidden="1">"45E1EZH1GI603A6TQ7A2B7Y0J"</definedName>
    <definedName name="docket_no">#REF!</definedName>
    <definedName name="docket_num">#REF!</definedName>
    <definedName name="DocumentName" hidden="1">"b1"</definedName>
    <definedName name="DocumentNum" hidden="1">"a1"</definedName>
    <definedName name="doge">#REF!,#REF!,#REF!,#REF!</definedName>
    <definedName name="Dollar">#REF!</definedName>
    <definedName name="DONE">#REF!</definedName>
    <definedName name="doswtxinc">#REF!</definedName>
    <definedName name="doubtxinc">#REF!</definedName>
    <definedName name="Downtime">#REF!</definedName>
    <definedName name="DP">#REF!</definedName>
    <definedName name="DP_2">#REF!</definedName>
    <definedName name="DPC">#REF!</definedName>
    <definedName name="dr" hidden="1">"45E1COOP3K6ZCCKMU61PY1S6R"</definedName>
    <definedName name="DRB">#REF!</definedName>
    <definedName name="Drop_CWIP">#REF!</definedName>
    <definedName name="ds">#REF!,#REF!,#REF!,#REF!</definedName>
    <definedName name="dsfds" hidden="1">#REF!</definedName>
    <definedName name="DSR">#REF!</definedName>
    <definedName name="DSR_FEE">#REF!</definedName>
    <definedName name="DSR_MOS">#REF!</definedName>
    <definedName name="DSUMDATA">#REF!</definedName>
    <definedName name="dt">#REF!</definedName>
    <definedName name="Ductbank">#REF!</definedName>
    <definedName name="Ductbank_Excavation">#REF!</definedName>
    <definedName name="Ductbank_Width">#REF!</definedName>
    <definedName name="dukfg">#REF!,#REF!,#REF!,#REF!</definedName>
    <definedName name="Duration_Delta">#REF!</definedName>
    <definedName name="E">#REF!</definedName>
    <definedName name="E_1">#REF!</definedName>
    <definedName name="E_Rate">HLOOKUP(ProjectYear,tblEnergyRate,swEnergytbl+1)</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ning_Amounts">#REF!</definedName>
    <definedName name="EarningsCode_Table">#REF!</definedName>
    <definedName name="ebentxinc">#REF!</definedName>
    <definedName name="EC">#REF!</definedName>
    <definedName name="ECDescr">#REF!</definedName>
    <definedName name="ECDescr2">#REF!</definedName>
    <definedName name="ECID">#REF!</definedName>
    <definedName name="economy">#REF!</definedName>
    <definedName name="EDGERTON">#REF!</definedName>
    <definedName name="ee" hidden="1">{"Kontenverteilung",#N/A,FALSE,"H A Ü"}</definedName>
    <definedName name="eee">#REF!</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hidden="1">{#N/A,#N/A,FALSE,"O&amp;M by processes";#N/A,#N/A,FALSE,"Elec Act vs Bud";#N/A,#N/A,FALSE,"G&amp;A";#N/A,#N/A,FALSE,"BGS";#N/A,#N/A,FALSE,"Res Cost"}</definedName>
    <definedName name="ef" hidden="1">{#N/A,#N/A,FALSE,"Aging Summary";#N/A,#N/A,FALSE,"Ratio Analysis";#N/A,#N/A,FALSE,"Test 120 Day Accts";#N/A,#N/A,FALSE,"Tickmarks"}</definedName>
    <definedName name="Eff_Tax_Rate">#REF!</definedName>
    <definedName name="EffectiveDate">#REF!</definedName>
    <definedName name="EFOR">#REF!</definedName>
    <definedName name="efr">#REF!,#REF!,#REF!,#REF!</definedName>
    <definedName name="EIN" hidden="1">#REF!</definedName>
    <definedName name="EITF">#REF!</definedName>
    <definedName name="Elapsed">#REF!</definedName>
    <definedName name="elec_tax">#REF!</definedName>
    <definedName name="ELECT">#REF!</definedName>
    <definedName name="Eletson">#REF!</definedName>
    <definedName name="Ellwood_City">#REF!</definedName>
    <definedName name="ELMORE">#REF!</definedName>
    <definedName name="Embed_Ratio">#REF!</definedName>
    <definedName name="Embeds">#REF!</definedName>
    <definedName name="Embeds_AllIn">#REF!</definedName>
    <definedName name="Embeds_Labor">#REF!</definedName>
    <definedName name="Embeds_Mat">#REF!</definedName>
    <definedName name="emergency">#REF!</definedName>
    <definedName name="EmpDataAllGrps">#REF!</definedName>
    <definedName name="EmpDatabyBU">#REF!</definedName>
    <definedName name="employees">#REF!</definedName>
    <definedName name="en">HLOOKUP(ProjectYear,tblEnergyRate,swEnergytbl+1)</definedName>
    <definedName name="ENCF">#REF!</definedName>
    <definedName name="End_Bal">#REF!</definedName>
    <definedName name="END_DATA">#N/A</definedName>
    <definedName name="End_Date">#REF!</definedName>
    <definedName name="END_MSG">#N/A</definedName>
    <definedName name="EndContractMonthCor">#REF!</definedName>
    <definedName name="EndDateOut">#REF!</definedName>
    <definedName name="EndEffDateCor">#REF!</definedName>
    <definedName name="EndScenario">#REF!</definedName>
    <definedName name="EndSensitivity">#REF!</definedName>
    <definedName name="Energization">#REF!</definedName>
    <definedName name="Energization_1">#REF!</definedName>
    <definedName name="Energization_2">#REF!</definedName>
    <definedName name="Energy">HLOOKUP(ProjectYear,tblEnergyRate,swEnergytbl+1)</definedName>
    <definedName name="Energy2">HLOOKUP(ProjectYear,tblEnergyRate,swEnergytbl+1)</definedName>
    <definedName name="EnergyInflationRate">#REF!</definedName>
    <definedName name="EnergyRate">HLOOKUP(ProjectYear,tblEnergyRate,swEnergytbl+1)</definedName>
    <definedName name="Energyrate1">HLOOKUP(ProjectYear,tblEnergyRate,swEnergytbl+1)</definedName>
    <definedName name="Enthalpy">#REF!</definedName>
    <definedName name="Enthalpy3C">#REF!</definedName>
    <definedName name="Enthalpy3T">#REF!</definedName>
    <definedName name="Enthalpy4C">#REF!</definedName>
    <definedName name="enthalpy4c1">#REF!</definedName>
    <definedName name="Enthalpy4T">#REF!</definedName>
    <definedName name="Entity">OFFSET(#REF!,0,0,COUNTA(#REF!),1)</definedName>
    <definedName name="EntityName">#REF!</definedName>
    <definedName name="EntityNameOut">#REF!</definedName>
    <definedName name="EntityType">OFFSET(#REF!,0,0,COUNTA(#REF!),1)</definedName>
    <definedName name="EntityTypeOut">#REF!</definedName>
    <definedName name="entry">#REF!,#REF!,#REF!,#REF!,#REF!,#REF!</definedName>
    <definedName name="EntryFields">#REF!,#REF!,#REF!,#REF!,#REF!,#REF!</definedName>
    <definedName name="ENVIR">#REF!</definedName>
    <definedName name="Environmental">#REF!</definedName>
    <definedName name="EOY">#REF!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10" hidden="1">"E5OY4m0EX|yCl9IxOEZxgYxmfCHzJxOn|9V6VqVTRGGloNNdt/LH89L0RnuCpUdpRYkS8elKplecjyKxD6QaBwtQyD4GAY4r0jNAfkKOAwPeknBTl5tWWSgWNBwTN1RBQi|y6iPpRsKWehBbdmT2I8NP4hv94QVN4RE/h4RjzxxFbGM8nhaE1dRN5sHsSeXx4Co83kncElOZQgPQBURzChg|E/B5TfhUWvD/2|IPChhN2PYgSNozJApBY14P07F"</definedName>
    <definedName name="EPMWorkbookOptions_11" hidden="1">"QS9w8lMC1kuJubeCd804VuB/ttdbxYCPH|S48F0wimjWAMEQiuPxeoMhz2Ly6JEUeNK5Uojo12lCrYJx2IFQeX2TwuoTiq2GdxSdfslqinH4H59amnH4nJU6KEGmASaBeS8SDLjvXhOCiNzRjGN0lIEJKiMSxRb2USneqptzJR3srpMc2Ek5ASGEkQmkCQIyCBYJxAmBp9SVzMhkt97LcEqY/9e9CgPvbUxz5lNrtyLN5|C1rGfe23UWg6z|NOI"</definedName>
    <definedName name="EPMWorkbookOptions_12" hidden="1">"z22Sr2tA4IxudXirqHxkCDF3Zo4Z9Lti5oV7HxDgWMbOk/STJrD2auLof/iUg5MoGG7lUoz1fgNXyWDl5ey95b9a2BZv5CVLpYYX6V3b/jlX0ber9boOHeGbRqDCexB|3FTw871z5821UrzFY3/AbMALC1HtQAA"</definedName>
    <definedName name="EPMWorkbookOptions_2" hidden="1">"73ImntHK7EFLONWYoC7fE37y7nXi63fxHS3iv392AQAA"</definedName>
    <definedName name="EPMWorkbookOptions_3" hidden="1">"R02YuQkju98woijVjAP4uW8duyzQVq16bszq0jirdM21kcqGN1P1DRupH7|RwrtS3Xn5n/PcNlx3kApL6oNYphNw/VsQKOzLrCsOUau1VB2E|xLCvZI2jflBvF1YfQ2p35xPgr29Yc2ou/N2ylWhnDwThfqY64PFca1/O1CoR5xoAlbjS45C4HZfeb/aVCKu4azkKFE2ThcNSD0wEaqELE/DoZKoBEVuW3MD14EH8WHmReEUTtlkUfFRZZODLdH"</definedName>
    <definedName name="EPMWorkbookOptions_4" hidden="1">"fE91d6a0Dbs4dPfjegFGhavZubkOufqTS5gP4d/2ePKNopvdThGIuo/mqTxXcrEY1JaaomrJoUyhRIwHZYS2SLy40df5FW10xaFJu5gGsVjRuOtCeXdJj8A9Puv6ulzH8NwaBl3/NTHkTf1rRD6xzQA2roEcFfTuIi45usu7gFwL2MOJW22q8uacrL9lsuVCsdxx9tvhVT7dTFSjX1vjZV6Mi9|P1ldq5csU6tdHq|uVQLVdcVwo6tld77J9LZi"</definedName>
    <definedName name="EPMWorkbookOptions_5" hidden="1">"B4lrvkB3n99ouncT/d8UsDflmAnx3a6fj95WJFXVRUGjpHykymUW|w1q6uaBs5YuaOtRrZbLEfYel8ROBruLFyBT446Gi2VZ7J9VpsfCm7zGq1JfAUKCz9Vr5Bn4hqNfYV3j3rpH9TasmSfobasvomWRIvAJqm2dPLVdY/Q/FmtlepsSAsU15Zb|o8XritTt9mWKxq8vembPQPYqC4s9kvSM9u4MqvHtBMd6lokw2BuwPqjXuXp|NBiU81yFreU"</definedName>
    <definedName name="EPMWorkbookOptions_6" hidden="1">"H40sjb1RH5UG9XCmVxqMUDPYeRb|iNjWdiME|PcoqK1Kro4FztsyR1bVEnrauMQYO3AW2nGk3hBAuJY8Li7hwlIvvibtMxOj2LlD0jpjZo|/9owsyoxL|o0sKp8PzniJHX8Gx5G3XfSwDJk0HuhAyRK0Y0mPTiqyBvoIIg9N9BE6w6CirXEwseoskUlX0r69i7zUZGwvAY88iPTardXpJnvEQ|PzEJeifWkoISiHT8|4eJtn1id8D5BsFsgWEqZ"</definedName>
    <definedName name="EPMWorkbookOptions_7" hidden="1">"JhNSka3RVe1L7LSY7wLIHhca8YAyEtBMT4pEdV7wRF7UhikppKnqJ6EP16eqdj7xkVMw8ZbSUoEZ|GFHAHkp6RrCfwal8RzgjLiz6UERiY94pxtemXBaUjNTuZPZnYoSFiHw0Ro8UeIeRrTbhQoxiWUcR39VUc1RaWbyWxLCxh2VfcdCtAElW9K7TRJuojc69smvFG8pXg73hIY8JDzQNx5vwtqwrg9hjbOM0qTrGHQ5YQucv9ZkfrNP29vu2o2"</definedName>
    <definedName name="EPMWorkbookOptions_8" hidden="1">"nG5OvDstOv5H|L1f/TTAkx73VciPf3Hs5fa7s66Xq|T21|0Al/9qncEG6x/ufJdw0Z/D9w5kBjsAK210J3pmANzYoaspcOf3R3/4K6xao|XnMv740CP32qTT/hgX7OYAm25rEpVDjR6iLclGOuBVRX3TVbcQCoUiB/IUSuVLAHB/kwkbiCXuANJz6NVIIltkGDOgShHRJjMdEuEgag0uSvkO2KG8wqEIclrUmYDOvcpSasjUiQ|JXGfdFIkQbtp"</definedName>
    <definedName name="EPMWorkbookOptions_9" hidden="1">"444kTVNeT04uQSCBvtQuQH9QhCgIeqYH9yAQ4OZwpjg2OCoUB10L7dUPBAR3GOmZ37zzzORyWEfxT8VkTxd|JkyEL3W8SI4|Js8Mkk5T74AeReJHQk0nCEUFt02919YVAXR5Ffstb4rmPwCSfHkRgY6iZzmBebWmUknjAeKmgeFLaM|rUB5rBWFbovSV8liP7mQsFtMzqnsOi8m9KoHEN3uc6fTpVUw19VB3bkA/yfQ7JL7RI6KXrldRKtXybAY"</definedName>
    <definedName name="EPS">#REF!</definedName>
    <definedName name="Equip_Delivery_Date">#REF!</definedName>
    <definedName name="Equipment_Spacing">#REF!</definedName>
    <definedName name="equity">#REF!</definedName>
    <definedName name="Equity_Percent">#REF!</definedName>
    <definedName name="Equity_Sponsor_Participation">#REF!</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_Table">#REF!</definedName>
    <definedName name="erase" hidden="1">{#N/A,#N/A,TRUE,"TOTAL DISTRIBUTION";#N/A,#N/A,TRUE,"SOUTH";#N/A,#N/A,TRUE,"NORTHEAST";#N/A,#N/A,TRUE,"WEST"}</definedName>
    <definedName name="ERASEERR">#N/A</definedName>
    <definedName name="Erect_Time">#REF!</definedName>
    <definedName name="Erect_Time_1">#REF!</definedName>
    <definedName name="Erect_Time_2">#REF!</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OA">#REF!</definedName>
    <definedName name="error">#REF!</definedName>
    <definedName name="ert">#REF!,#REF!,#REF!,#REF!</definedName>
    <definedName name="ert4e" hidden="1">{#N/A,#N/A,TRUE,"TOTAL DISTRIBUTION";#N/A,#N/A,TRUE,"SOUTH";#N/A,#N/A,TRUE,"NORTHEAST";#N/A,#N/A,TRUE,"WEST"}</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hidden="1">{"US RM Earnings Summary",#N/A,FALSE,"US R&amp;M";"US RM Realization Data",#N/A,FALSE,"US R&amp;M";"For RM Earnings Detail",#N/A,FALSE,"Foreign R&amp;M";"For RM Real and Vol Detail",#N/A,FALSE,"Foreign R&amp;M"}</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A">#REF!</definedName>
    <definedName name="ESC_BOILER_FUEL">#REF!</definedName>
    <definedName name="ESC_DUCT_FUEL">#REF!</definedName>
    <definedName name="ESC_EXCESS_ELEC">#REF!</definedName>
    <definedName name="ESC_GT_FUEL">#REF!</definedName>
    <definedName name="ESC_HOST_CAP">#REF!</definedName>
    <definedName name="ESC_O_M">#REF!</definedName>
    <definedName name="ESC_STEAM">#REF!</definedName>
    <definedName name="ESC_UTIL">#REF!</definedName>
    <definedName name="Escalation">#REF!</definedName>
    <definedName name="EscalationCOP_TIK">#REF!</definedName>
    <definedName name="EscalationEncana">#REF!</definedName>
    <definedName name="EscalationXTO">#REF!</definedName>
    <definedName name="ESI">#REF!</definedName>
    <definedName name="esireport">#REF!,#REF!,#REF!,#REF!,#REF!,#REF!,#REF!,#REF!</definedName>
    <definedName name="Ess_300">#REF!</definedName>
    <definedName name="Ess_304">#REF!</definedName>
    <definedName name="EssAliasTable">"Default"</definedName>
    <definedName name="EssLatest">"JAN"</definedName>
    <definedName name="EssOptions">"A3100001100110100000001100000_01008#Missing"</definedName>
    <definedName name="EST" hidden="1">{#N/A,#N/A,FALSE,"Summary";#N/A,#N/A,FALSE,"Adj to Option C";#N/A,#N/A,FALSE,"Dividend Analysis";#N/A,#N/A,FALSE,"Reserve Analysis";#N/A,#N/A,FALSE,"Depreciation";#N/A,#N/A,FALSE,"Other Tax Adj"}</definedName>
    <definedName name="Est_Avoided_Cost">#REF!</definedName>
    <definedName name="EST_COMFEE">#REF!</definedName>
    <definedName name="EST_FINCFEE">#REF!</definedName>
    <definedName name="Est_Life">#REF!</definedName>
    <definedName name="EST_T5">#REF!</definedName>
    <definedName name="EST0">#REF!</definedName>
    <definedName name="Estimate">#REF!</definedName>
    <definedName name="Estimate_Data">#REF!</definedName>
    <definedName name="Estimate_Name">#REF!</definedName>
    <definedName name="estimate2" hidden="1">{#N/A,#N/A,FALSE,"Summary";#N/A,#N/A,FALSE,"Adj to Option C";#N/A,#N/A,FALSE,"Dividend Analysis";#N/A,#N/A,FALSE,"Reserve Analysis";#N/A,#N/A,FALSE,"Depreciation";#N/A,#N/A,FALSE,"Other Tax Adj"}</definedName>
    <definedName name="Estimator_Last_Name">#REF!</definedName>
    <definedName name="ET">#REF!</definedName>
    <definedName name="ETHANE">#REF!</definedName>
    <definedName name="et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hidden="1">{"Fact Sheet",#N/A,FALSE,"Fact";"Earnings_Summary",#N/A,FALSE,"Earnings Model";"Balance Sheet",#N/A,FALSE,"Balance";"Change in Cash",#N/A,FALSE,"Cashflow";"normalengs",#N/A,FALSE,"NormalEngs";"NormalGrowth",#N/A,FALSE,"NormalGrowth"}</definedName>
    <definedName name="etyertyrty" hidden="1">{"US EP Earn and Prof Analysis",#N/A,FALSE,"USE&amp;P ";"US EP Price Vol Detail",#N/A,FALSE,"USE&amp;P "}</definedName>
    <definedName name="eu3q">#REF!,#REF!,#REF!,#REF!</definedName>
    <definedName name="eur">#REF!</definedName>
    <definedName name="EV__LASTREFTIME__" hidden="1">39826.8319444444</definedName>
    <definedName name="EV_Gas_Pricing_Meter">#REF!</definedName>
    <definedName name="evt" hidden="1">{#N/A,#N/A,FALSE,"INPUTDATA";#N/A,#N/A,FALSE,"SUMMARY";#N/A,#N/A,FALSE,"CTAREP";#N/A,#N/A,FALSE,"CTBREP";#N/A,#N/A,FALSE,"TURBEFF";#N/A,#N/A,FALSE,"Condenser Performance"}</definedName>
    <definedName name="ewrtwertewrt" hidden="1">{"Balance Sheet",#N/A,FALSE,"Balance";"Balance Sheet Details",#N/A,FALSE,"Balance";"Change in Cash",#N/A,FALSE,"Cashflow"}</definedName>
    <definedName name="EWSF">#REF!</definedName>
    <definedName name="Ex_rate">#REF!</definedName>
    <definedName name="EXAMP">#REF!</definedName>
    <definedName name="exc">#REF!</definedName>
    <definedName name="Excavation">#REF!</definedName>
    <definedName name="ExcelFile">#REF!</definedName>
    <definedName name="Exch">#REF!</definedName>
    <definedName name="Exch_Rate">#REF!</definedName>
    <definedName name="exch_rate7">#REF!</definedName>
    <definedName name="EXCH1">#REF!</definedName>
    <definedName name="EXCH10">#REF!</definedName>
    <definedName name="EXCH2">#REF!</definedName>
    <definedName name="EXCH3">#REF!</definedName>
    <definedName name="EXCH4">#REF!</definedName>
    <definedName name="EXCH5">#REF!</definedName>
    <definedName name="EXCH6">#REF!</definedName>
    <definedName name="EXCH7">#REF!</definedName>
    <definedName name="EXCH8">#REF!</definedName>
    <definedName name="EXCH9">#REF!</definedName>
    <definedName name="EXCHANGE">#REF!</definedName>
    <definedName name="EXHIBIT_II">#REF!</definedName>
    <definedName name="EXHIBITII">#REF!</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t_Year">#REF!</definedName>
    <definedName name="exitcap">#REF!</definedName>
    <definedName name="exitcap2">#REF!</definedName>
    <definedName name="exitcapbuyer">#REF!</definedName>
    <definedName name="exitcapfmv">#REF!</definedName>
    <definedName name="exp">#REF!</definedName>
    <definedName name="Exp_Fcst">#REF!</definedName>
    <definedName name="EXP_OFFSET">#REF!</definedName>
    <definedName name="Exp_return">#REF!</definedName>
    <definedName name="Exp_type">#REF!</definedName>
    <definedName name="ExpandOutputs">#N/A</definedName>
    <definedName name="ExpandVPeriods">#N/A</definedName>
    <definedName name="Expense" hidden="1">{"'W.W. Summary'!$A$1:$K$37"}</definedName>
    <definedName name="expensesc">#REF!</definedName>
    <definedName name="ExportFile">#N/A</definedName>
    <definedName name="Exposures">#REF!</definedName>
    <definedName name="ExposuresRev">#REF!</definedName>
    <definedName name="EXPTYPE">#REF!</definedName>
    <definedName name="_xlnm.Extract">#REF!</definedName>
    <definedName name="Extract_MI">#REF!</definedName>
    <definedName name="extrapolated_pk_vols">#REF!</definedName>
    <definedName name="F">#REF!</definedName>
    <definedName name="f_currency7">#REF!</definedName>
    <definedName name="F_I_">#REF!</definedName>
    <definedName name="fA">#REF!</definedName>
    <definedName name="Fac_Picks">#REF!</definedName>
    <definedName name="factor">#REF!</definedName>
    <definedName name="faith" hidden="1">{#N/A,#N/A,FALSE,"Aging Summary";#N/A,#N/A,FALSE,"Ratio Analysis";#N/A,#N/A,FALSE,"Test 120 Day Accts";#N/A,#N/A,FALSE,"Tickmarks"}</definedName>
    <definedName name="FandBCostByTotal?">#REF!</definedName>
    <definedName name="FandBRevByTotal?">#REF!</definedName>
    <definedName name="FAS157DataAnchor">#REF!</definedName>
    <definedName name="FAS157RunDate">#REF!</definedName>
    <definedName name="FAS157SponsorName">#REF!</definedName>
    <definedName name="FAS157SummaryAnchor">#REF!</definedName>
    <definedName name="fB">#REF!</definedName>
    <definedName name="FBS">#REF!</definedName>
    <definedName name="FBSwA">#REF!</definedName>
    <definedName name="FCOV">#REF!</definedName>
    <definedName name="FCVS">#REF!</definedName>
    <definedName name="FD">#REF!</definedName>
    <definedName name="fdfdfd">{#N/A,#N/A,FALSE,"CAPREIT"}</definedName>
    <definedName name="fdfdfdf">{#N/A,#N/A,FALSE,"CAPREIT"}</definedName>
    <definedName name="FDN_Wind_Spread_GE">#REF!</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_OH">#REF!</definedName>
    <definedName name="Fe_OH_3">#REF!</definedName>
    <definedName name="Fe2__Fe_CO3">#REF!</definedName>
    <definedName name="feb">#REF!</definedName>
    <definedName name="FebCurHV">#REF!</definedName>
    <definedName name="FebCurLV">#REF!</definedName>
    <definedName name="FebLiabHV">#REF!</definedName>
    <definedName name="FebLiabLV">#REF!</definedName>
    <definedName name="FebPrevHV">#REF!</definedName>
    <definedName name="FebPrevLV">#REF!</definedName>
    <definedName name="fed_inc_tax">#REF!</definedName>
    <definedName name="fed_other">#REF!</definedName>
    <definedName name="FED_Tax">#REF!</definedName>
    <definedName name="FEE">#REF!</definedName>
    <definedName name="FeeRateSchedule">#REF!</definedName>
    <definedName name="FeeSched">#REF!</definedName>
    <definedName name="FEESCHED0794">#REF!</definedName>
    <definedName name="felix2">#REF!</definedName>
    <definedName name="fer" hidden="1">{2;#N/A;"R13C16:R17C16";#N/A;"R13C14:R17C15";FALSE;FALSE;FALSE;95;#N/A;#N/A;"R13C19";#N/A;FALSE;FALSE;FALSE;FALSE;#N/A;"";#N/A;FALSE;"";"";#N/A;#N/A;#N/A}</definedName>
    <definedName name="ferf">#REF!,#REF!,#REF!,#REF!</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w" hidden="1">{#N/A,#N/A,FALSE,"Ratios-Marathon";#N/A,#N/A,FALSE,"Share Proof-Marathon";#N/A,#N/A,FALSE,"Per Share-Marathon"}</definedName>
    <definedName name="FF">#REF!</definedName>
    <definedName name="fff" hidden="1">{#N/A,#N/A,FALSE,"SUMMARY";#N/A,#N/A,FALSE,"INPUTDATA";#N/A,#N/A,FALSE,"Condenser Performance"}</definedName>
    <definedName name="fffffffffffff">#REF!</definedName>
    <definedName name="FFO">#REF!</definedName>
    <definedName name="FFT">#REF!</definedName>
    <definedName name="FFUUsage">#REF!</definedName>
    <definedName name="fhk" hidden="1">{#N/A,#N/A,FALSE,"P&amp;L";#N/A,#N/A,FALSE,"DL Worksheet";#N/A,#N/A,FALSE,"Ind. Cell";#N/A,#N/A,FALSE,"Capital";#N/A,#N/A,FALSE,"Tooling";#N/A,#N/A,FALSE,"LRP"}</definedName>
    <definedName name="file">#REF!</definedName>
    <definedName name="fileName">#REF!</definedName>
    <definedName name="FilePath1">#REF!</definedName>
    <definedName name="FilePath2">#REF!</definedName>
    <definedName name="Fin_Cnst_Option_1">#REF!</definedName>
    <definedName name="Fin_Cnst_Option_2">#REF!</definedName>
    <definedName name="Fin_Cnst_Option_3">#REF!</definedName>
    <definedName name="Fin_Cnst_Option_4">#REF!</definedName>
    <definedName name="Fin_Com">#REF!</definedName>
    <definedName name="Fin_Com_1">#REF!</definedName>
    <definedName name="Fin_Com_2">#REF!</definedName>
    <definedName name="Fin_Term_Option_1">#REF!</definedName>
    <definedName name="Fin_Term_Option_2">#REF!</definedName>
    <definedName name="Fin_Term_Option_3">#REF!</definedName>
    <definedName name="Fin_Term_Option_4">#REF!</definedName>
    <definedName name="final" hidden="1">{#N/A,#N/A,FALSE,"Outlook for Month ";#N/A,#N/A,FALSE,"Risk for Month ";#N/A,#N/A,FALSE,"Upside for Month"}</definedName>
    <definedName name="Finance_Fees_Amort._Period">#REF!</definedName>
    <definedName name="financials">#REF!</definedName>
    <definedName name="financials97">#REF!</definedName>
    <definedName name="financials98">#REF!</definedName>
    <definedName name="financials99">#REF!</definedName>
    <definedName name="Financing_Scenarios">#REF!</definedName>
    <definedName name="FINCFEE">#REF!</definedName>
    <definedName name="findwrn" hidden="1">{#N/A,#N/A,TRUE,"TOTAL DISTRIBUTION";#N/A,#N/A,TRUE,"SOUTH";#N/A,#N/A,TRUE,"NORTHEAST";#N/A,#N/A,TRUE,"WEST"}</definedName>
    <definedName name="findwrnor" hidden="1">{#N/A,#N/A,TRUE,"TOTAL DSBN";#N/A,#N/A,TRUE,"WEST";#N/A,#N/A,TRUE,"SOUTH";#N/A,#N/A,TRUE,"NORTHEAST"}</definedName>
    <definedName name="FINExtractRange">#REF!,#REF!</definedName>
    <definedName name="FINISH" hidden="1">{#N/A,#N/A,TRUE,"TOTAL DISTRIBUTION";#N/A,#N/A,TRUE,"SOUTH";#N/A,#N/A,TRUE,"NORTHEAST";#N/A,#N/A,TRUE,"WEST"}</definedName>
    <definedName name="FINISHDATE">#REF!</definedName>
    <definedName name="FINOptions">"0,0,1,1,1,0,0,-1,0,0,2,0,"</definedName>
    <definedName name="FINSUM">#REF!</definedName>
    <definedName name="FIVE">#REF!</definedName>
    <definedName name="Fix_Exp_Rate">#REF!</definedName>
    <definedName name="fixed">#REF!</definedName>
    <definedName name="Fixed_Cost">#REF!</definedName>
    <definedName name="FIXED_Exp">#REF!</definedName>
    <definedName name="FLHRS">#REF!</definedName>
    <definedName name="FM">#REF!</definedName>
    <definedName name="FO_HOURS">#REF!</definedName>
    <definedName name="For_Bid_Form">#REF!</definedName>
    <definedName name="ForBidForm">#REF!</definedName>
    <definedName name="ForBidFormSub">#REF!</definedName>
    <definedName name="Ford.Verkf" hidden="1">{"Kontenverteilung",#N/A,FALSE,"H A Ü"}</definedName>
    <definedName name="ForderungenVerk" hidden="1">{"Alles",#N/A,FALSE,"H A Ü"}</definedName>
    <definedName name="ForeignProvince" hidden="1">#REF!</definedName>
    <definedName name="forfeiture">#REF!</definedName>
    <definedName name="Form" hidden="1">#REF!</definedName>
    <definedName name="Form_926">OFFSET(#REF!,0,0,COUNTA(#REF!),1)</definedName>
    <definedName name="Formwork">#REF!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rney_Alloc">#REF!</definedName>
    <definedName name="Fornitori">#REF!</definedName>
    <definedName name="forward">(1.1^0.25)</definedName>
    <definedName name="Fossil_BGS">#REF!</definedName>
    <definedName name="Fossil_Secur_Date">#REF!</definedName>
    <definedName name="fpl">#REF!</definedName>
    <definedName name="fplds">#REF!</definedName>
    <definedName name="fplitxinc">#REF!</definedName>
    <definedName name="FPLPAIDS">#REF!</definedName>
    <definedName name="fplreport">#REF!,#REF!,#REF!,#REF!,#REF!,#REF!,#REF!,#REF!</definedName>
    <definedName name="Framing">#REF!</definedName>
    <definedName name="Framing_labor">#REF!</definedName>
    <definedName name="FranchiseDiscountRate">#REF!</definedName>
    <definedName name="Franci">#REF!</definedName>
    <definedName name="FreeCashFlow">#REF!</definedName>
    <definedName name="FreeRent">#REF!</definedName>
    <definedName name="FREIGHT">0.03</definedName>
    <definedName name="Frequencies">{"Annual";"Semiannual";"Quarterly";"Monthly"}</definedName>
    <definedName name="FrequencyNormalize">{"Annual","Annual",1;"Annually","Annual",1;1,"Annual",1;"Semiannual","Semiannual",2;"Semiannually","Semiannual",2;2,"Semiannual",2;"Quarterly","Quarterly",4;4,"Quarterly",4;"Monthly","Monthly",12;12,"Monthly",12}</definedName>
    <definedName name="Front_page">#REF!</definedName>
    <definedName name="FS">#REF!</definedName>
    <definedName name="FSTD">#REF!</definedName>
    <definedName name="ft">#REF!</definedName>
    <definedName name="FTR">#REF!</definedName>
    <definedName name="fuel">#REF!</definedName>
    <definedName name="fuel_passed">#REF!</definedName>
    <definedName name="FUN">#REF!</definedName>
    <definedName name="FUNCOV">#REF!</definedName>
    <definedName name="FunctionName">#REF!</definedName>
    <definedName name="FunctionNameOut">#REF!</definedName>
    <definedName name="FUND">#REF!</definedName>
    <definedName name="FUNSTD">#REF!</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X">#REF!</definedName>
    <definedName name="fxrates">#REF!</definedName>
    <definedName name="FY">98</definedName>
    <definedName name="G">#REF!</definedName>
    <definedName name="GA">#REF!</definedName>
    <definedName name="GAAP_Other">#REF!</definedName>
    <definedName name="gain">#REF!</definedName>
    <definedName name="GainType">OFFSET(#REF!,0,0,COUNTA(#REF!),1)</definedName>
    <definedName name="GALION">#REF!</definedName>
    <definedName name="GAS">#REF!</definedName>
    <definedName name="gas_curve_for_extrapolation">#REF!</definedName>
    <definedName name="GAS_RATE">OFFSET(#REF!,3,IF(#REF!=1,#REF!,5*#REF!-4),20000,1)</definedName>
    <definedName name="GasLiftSalesPrice">#REF!</definedName>
    <definedName name="GasNumberPrint">#REF!</definedName>
    <definedName name="GasPriceHeading">#REF!</definedName>
    <definedName name="GasPrices">#REF!</definedName>
    <definedName name="gbp">#REF!</definedName>
    <definedName name="GC">#REF!</definedName>
    <definedName name="GCInputs1">#REF!</definedName>
    <definedName name="GCInputs2">#REF!</definedName>
    <definedName name="GCInputsRow1">#REF!</definedName>
    <definedName name="GCInputsRow2">#REF!</definedName>
    <definedName name="GCOutputs1">#REF!</definedName>
    <definedName name="GCOutputs2">#REF!</definedName>
    <definedName name="GCOutputsRow1">#REF!</definedName>
    <definedName name="GCOutputsRow2">#REF!</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efor">#REF!</definedName>
    <definedName name="GEN">#REF!</definedName>
    <definedName name="GENA">#REF!</definedName>
    <definedName name="GENERAL_INSTRUCTIONS_AND_RECOMMENDED_WORK_STEPS">#REF!</definedName>
    <definedName name="GeneralInflationRate">#REF!</definedName>
    <definedName name="generation">#REF!</definedName>
    <definedName name="GenLedger">#REF!</definedName>
    <definedName name="GENOA">#REF!</definedName>
    <definedName name="GENOA_NORTH">#REF!</definedName>
    <definedName name="GENOA_SOUTH">#REF!</definedName>
    <definedName name="GenStepUpXfmr">#REF!</definedName>
    <definedName name="GES">#REF!</definedName>
    <definedName name="gg" hidden="1">{"Saldenliste",#N/A,FALSE,"H A Ü"}</definedName>
    <definedName name="ggg" hidden="1">{#N/A,#N/A,FALSE,"T COST";#N/A,#N/A,FALSE,"COST_FH"}</definedName>
    <definedName name="GGGG">#REF!</definedName>
    <definedName name="gggggggggg" hidden="1">{#N/A,#N/A,FALSE,"Aging Summary";#N/A,#N/A,FALSE,"Ratio Analysis";#N/A,#N/A,FALSE,"Test 120 Day Accts";#N/A,#N/A,FALSE,"Tickmarks"}</definedName>
    <definedName name="GH_Royalty">#REF!</definedName>
    <definedName name="GH_Share_of_Equity">#REF!</definedName>
    <definedName name="ghr" hidden="1">{#N/A,#N/A,FALSE,"Ratios - Medallion Class A";#N/A,#N/A,FALSE,"Ratios - Medallion Class B";#N/A,#N/A,FALSE,"Share Proof - Medallion A";#N/A,#N/A,FALSE,"Share Proof - Medallion B";#N/A,#N/A,FALSE,"Per Share-Medallion A";#N/A,#N/A,FALSE,"Per Share-Medallion B"}</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LACCT">#REF!</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#REF!</definedName>
    <definedName name="GOTOCommentary">#REF!</definedName>
    <definedName name="GotoCover">#REF!</definedName>
    <definedName name="GOTODetail">#REF!</definedName>
    <definedName name="GOTOFootnotes">#REF!</definedName>
    <definedName name="GOTOGraph">#REF!</definedName>
    <definedName name="GOTOTrend">#REF!</definedName>
    <definedName name="GPOWER">#REF!</definedName>
    <definedName name="GPSplit">OFFSET(#REF!,0,0,COUNTA(#REF!),1)</definedName>
    <definedName name="gr_power">#REF!</definedName>
    <definedName name="GRAFTON">#REF!</definedName>
    <definedName name="Graph">#REF!,#REF!,#REF!,#REF!</definedName>
    <definedName name="Gravel">#REF!</definedName>
    <definedName name="GRC_Cost">#REF!</definedName>
    <definedName name="green_table">#REF!</definedName>
    <definedName name="GRF_Table">#REF!</definedName>
    <definedName name="Grid">#REF!</definedName>
    <definedName name="gross_output">#REF!</definedName>
    <definedName name="Ground_Grid">#REF!</definedName>
    <definedName name="Ground_Points">#REF!</definedName>
    <definedName name="group">#REF!</definedName>
    <definedName name="Grove_City">#REF!</definedName>
    <definedName name="Growth_Est">#REF!</definedName>
    <definedName name="grp_Env">#REF!</definedName>
    <definedName name="grp_NonOP">#REF!</definedName>
    <definedName name="grp_Prod">#REF!</definedName>
    <definedName name="grp_SiteGA">#REF!</definedName>
    <definedName name="GRP_Supplies">#REF!</definedName>
    <definedName name="Grp1Comp1">#REF!</definedName>
    <definedName name="Grp1Comp2">#REF!</definedName>
    <definedName name="Grp1Comp3">#REF!</definedName>
    <definedName name="Grp2Comp1">#REF!</definedName>
    <definedName name="Grp2Comp2">#REF!</definedName>
    <definedName name="Grp2Comp3">#REF!</definedName>
    <definedName name="Grp2Comp4">#REF!</definedName>
    <definedName name="Grp3Comp1">#REF!</definedName>
    <definedName name="Grp3Comp2">#REF!</definedName>
    <definedName name="Grp3Comp3">#REF!</definedName>
    <definedName name="GRPCALC">#REF!</definedName>
    <definedName name="GRPTI">#REF!</definedName>
    <definedName name="Grubbing">#REF!</definedName>
    <definedName name="Grubbing_Costs">#REF!</definedName>
    <definedName name="Grwth_Rate">#REF!</definedName>
    <definedName name="gsCapacity_rate">#REF!</definedName>
    <definedName name="gsdagas" hidden="1">{#N/A,#N/A,FALSE,"BS_CORPORATE"}</definedName>
    <definedName name="GSOF">#REF!</definedName>
    <definedName name="GST">#REF!</definedName>
    <definedName name="GSTD">#REF!</definedName>
    <definedName name="GTcommodityCor">#REF!</definedName>
    <definedName name="GTFUEL">#REF!</definedName>
    <definedName name="GTHR">#REF!</definedName>
    <definedName name="GTPOWER">#REF!</definedName>
    <definedName name="GUPTC">#REF!</definedName>
    <definedName name="H">#REF!</definedName>
    <definedName name="h2_alloc">#REF!</definedName>
    <definedName name="h2_merchant">#REF!</definedName>
    <definedName name="h2_prod">#REF!</definedName>
    <definedName name="h2_top">#REF!</definedName>
    <definedName name="H2O">#REF!</definedName>
    <definedName name="Haarlem">#REF!</definedName>
    <definedName name="haha" hidden="1">{"OMPA_FAC",#N/A,FALSE,"OMPA FAC"}</definedName>
    <definedName name="Haircut">#REF!</definedName>
    <definedName name="hallo" hidden="1">{"Kontenverteilung",#N/A,FALSE,"H A Ü"}</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SKINS">#REF!</definedName>
    <definedName name="HB">#REF!</definedName>
    <definedName name="HB_2">#REF!</definedName>
    <definedName name="HCP">#REF!</definedName>
    <definedName name="hd" hidden="1">{#N/A,#N/A,FALSE,"Aging Summary";#N/A,#N/A,FALSE,"Ratio Analysis";#N/A,#N/A,FALSE,"Test 120 Day Accts";#N/A,#N/A,FALSE,"Tickmarks"}</definedName>
    <definedName name="HDD">#REF!</definedName>
    <definedName name="HDD_Dia">#REF!</definedName>
    <definedName name="HDLGSTI">#REF!</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ER">#REF!</definedName>
    <definedName name="HeaderRowOut">#REF!</definedName>
    <definedName name="Heatrate">#REF!</definedName>
    <definedName name="HELD">#REF!</definedName>
    <definedName name="hello" hidden="1">{#N/A,#N/A,TRUE,"Facility-Input";#N/A,#N/A,TRUE,"Graphs";#N/A,#N/A,TRUE,"TOTAL"}</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p">#REF!</definedName>
    <definedName name="henryhub">#REF!</definedName>
    <definedName name="HERE">#REF!</definedName>
    <definedName name="HERE1">#REF!</definedName>
    <definedName name="HERE1A">#REF!</definedName>
    <definedName name="HERE2">#REF!</definedName>
    <definedName name="HERE3">#REF!</definedName>
    <definedName name="HERE4">#REF!</definedName>
    <definedName name="HERE5">#REF!</definedName>
    <definedName name="HERE6">#REF!</definedName>
    <definedName name="HEREA">#REF!</definedName>
    <definedName name="hhh" hidden="1">{"detail305",#N/A,FALSE,"BI-305"}</definedName>
    <definedName name="hhhgj">#REF!</definedName>
    <definedName name="hi" hidden="1">{#N/A,#N/A,FALSE,"Aging Summary";#N/A,#N/A,FALSE,"Ratio Analysis";#N/A,#N/A,FALSE,"Test 120 Day Accts";#N/A,#N/A,FALSE,"Tickmarks"}</definedName>
    <definedName name="high" hidden="1">{#N/A,#N/A,TRUE,"TOTAL DSBN";#N/A,#N/A,TRUE,"WEST";#N/A,#N/A,TRUE,"SOUTH";#N/A,#N/A,TRUE,"NORTHEAST"}</definedName>
    <definedName name="High_EBITDA_Exit_Multiple">#REF!</definedName>
    <definedName name="HighSum" hidden="1">{#N/A,#N/A,TRUE,"TOTAL DISTRIBUTION";#N/A,#N/A,TRUE,"SOUTH";#N/A,#N/A,TRUE,"NORTHEAST";#N/A,#N/A,TRUE,"WEST"}</definedName>
    <definedName name="Historical_Dashboard">#REF!</definedName>
    <definedName name="HISTORICAL_YEAR_DATE">#REF!</definedName>
    <definedName name="HISTORICAL_YEAR_X">#REF!</definedName>
    <definedName name="History">#REF!</definedName>
    <definedName name="HLDGSCALC">#REF!</definedName>
    <definedName name="HoldCoSplit">OFFSET(#REF!,0,0,COUNTA(#REF!),1)</definedName>
    <definedName name="home">#REF!</definedName>
    <definedName name="HOST_DEMAND">#REF!</definedName>
    <definedName name="HOST_HOURS">#REF!</definedName>
    <definedName name="HotelName">#REF!</definedName>
    <definedName name="HOTSU">#REF!</definedName>
    <definedName name="hourending">#REF!</definedName>
    <definedName name="Hourly_Rate">#REF!</definedName>
    <definedName name="HP">#REF!</definedName>
    <definedName name="HR">#REF!</definedName>
    <definedName name="hrcompare0607">#REF!</definedName>
    <definedName name="HRS">#REF!</definedName>
    <definedName name="Hrsprmo">#REF!</definedName>
    <definedName name="HSC_Price">#REF!</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hidden="1">{"'W.W. Summary'!$A$1:$K$37"}</definedName>
    <definedName name="HTML_Control_1" hidden="1">{"'360068'!$A$1:$P$225"}</definedName>
    <definedName name="HTML_Control_2" hidden="1">{"'360068'!$A$1:$P$225"}</definedName>
    <definedName name="HTML_Control_3" hidden="1">{"'360068'!$A$1:$P$225"}</definedName>
    <definedName name="HTML_Control_4" hidden="1">{"'360068'!$A$1:$P$225"}</definedName>
    <definedName name="HTML_Control_454" hidden="1">{"'360068'!$A$1:$P$225"}</definedName>
    <definedName name="HTML_Control_5" hidden="1">{"'360068'!$A$1:$P$225"}</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BARD">#REF!</definedName>
    <definedName name="hukh" hidden="1">{#N/A,#N/A,FALSE,"P&amp;L";#N/A,#N/A,FALSE,"DL Worksheet";#N/A,#N/A,FALSE,"Ind. Cell";#N/A,#N/A,FALSE,"Capital";#N/A,#N/A,FALSE,"Tooling";#N/A,#N/A,FALSE,"LRP"}</definedName>
    <definedName name="HV_Bus">#REF!</definedName>
    <definedName name="Hv_Column">#REF!</definedName>
    <definedName name="HV_Column_GenTie">#REF!</definedName>
    <definedName name="HV_Configeration">#REF!</definedName>
    <definedName name="HV_Sizing">#REF!</definedName>
    <definedName name="HW02AJE1">#REF!</definedName>
    <definedName name="HW02AJE2">#REF!</definedName>
    <definedName name="HW02AJE3">#REF!</definedName>
    <definedName name="HW02AJE4">#REF!</definedName>
    <definedName name="HW02AJE5">#REF!</definedName>
    <definedName name="HW02AJE6">#REF!</definedName>
    <definedName name="HW02AJE7">#REF!</definedName>
    <definedName name="HW02AJE8">#REF!</definedName>
    <definedName name="HWIndex">#REF!</definedName>
    <definedName name="hwpcoc">#REF!</definedName>
    <definedName name="hwpcoc2">#REF!</definedName>
    <definedName name="hyp8txinc">#REF!</definedName>
    <definedName name="hyp9txinc">#REF!</definedName>
    <definedName name="Hypothèses_et_rendements">#REF!</definedName>
    <definedName name="I">#REF!</definedName>
    <definedName name="I_DiscountRateCF">#REF!</definedName>
    <definedName name="IBI_Tax_Abatement">#REF!</definedName>
    <definedName name="IBI_Tax_Basis">#REF!</definedName>
    <definedName name="IBUTANE">#REF!</definedName>
    <definedName name="icap">#REF!</definedName>
    <definedName name="ICIO_Tax">#REF!</definedName>
    <definedName name="ICIO_Tax_Abatement">#REF!</definedName>
    <definedName name="ICOL">#N/A</definedName>
    <definedName name="IF_HSC">#REF!</definedName>
    <definedName name="IF_NGPL_TexOK">#REF!</definedName>
    <definedName name="impetxinc">#REF!</definedName>
    <definedName name="ImportFile">#N/A</definedName>
    <definedName name="ImportListDG">#REF!</definedName>
    <definedName name="IMPORTO">#REF!</definedName>
    <definedName name="ImportOut">#REF!</definedName>
    <definedName name="INC">#REF!</definedName>
    <definedName name="Include">#REF!</definedName>
    <definedName name="IncludeCor">#REF!</definedName>
    <definedName name="INCOME">#REF!</definedName>
    <definedName name="Income_Statement">#REF!</definedName>
    <definedName name="Income_Tax_Fed">#REF!</definedName>
    <definedName name="Income_Tax_State">#REF!</definedName>
    <definedName name="incomestatement">#REF!</definedName>
    <definedName name="IncomeStreamNumber">OFFSET(#REF!,0,0,COUNTA(#REF!),1)</definedName>
    <definedName name="incr">#REF!=0</definedName>
    <definedName name="incr_post">#REF!</definedName>
    <definedName name="incr_pre">#REF!</definedName>
    <definedName name="Incrementi_singoli_97">#REF!</definedName>
    <definedName name="index">#REF!</definedName>
    <definedName name="inflation">#REF!</definedName>
    <definedName name="Inflation_Factor">#REF!</definedName>
    <definedName name="inflList" hidden="1">"10000000000000000000000000000000000000000000000000000000000000000000000000000000000000000000000000000000000000000000000000000000000000000000000000000000000000000000000000000000000000000000000000000000"</definedName>
    <definedName name="Initial_Billing">#REF!</definedName>
    <definedName name="ink">#REF!,#REF!,#REF!,#REF!</definedName>
    <definedName name="INP1W">#REF!</definedName>
    <definedName name="INP1WO">#REF!</definedName>
    <definedName name="INP2W">#REF!</definedName>
    <definedName name="INP2WO">#REF!</definedName>
    <definedName name="INP3W">#REF!</definedName>
    <definedName name="INP3WO">#REF!</definedName>
    <definedName name="INP4W">#REF!</definedName>
    <definedName name="INP4WO">#REF!</definedName>
    <definedName name="INP5W">#REF!</definedName>
    <definedName name="INP5WO">#REF!</definedName>
    <definedName name="INP6W">#REF!</definedName>
    <definedName name="INP6WO">#REF!</definedName>
    <definedName name="INP7W">#REF!</definedName>
    <definedName name="INP7WO">#REF!</definedName>
    <definedName name="INP8W">#REF!</definedName>
    <definedName name="INP8WO">#REF!</definedName>
    <definedName name="INPUT">#REF!</definedName>
    <definedName name="Input_AddressOne">#REF!</definedName>
    <definedName name="Input_AddressThree">#REF!</definedName>
    <definedName name="Input_AddressTwo">#REF!</definedName>
    <definedName name="Input_Fax1">#REF!</definedName>
    <definedName name="Input_Fax2">#REF!</definedName>
    <definedName name="Input_Phone1">#REF!</definedName>
    <definedName name="Input_VendorNumber">#REF!</definedName>
    <definedName name="InputBTUFactorSAT">#REF!</definedName>
    <definedName name="InputC2EthaneGPM">#REF!</definedName>
    <definedName name="InputC3PropaneGPM">#REF!</definedName>
    <definedName name="InputC6HexanesGPM">#REF!</definedName>
    <definedName name="InputIC4IsoButaneGPM">#REF!</definedName>
    <definedName name="InputIC5IsoPentaneGPM">#REF!</definedName>
    <definedName name="InputNC4NButaneGPM">#REF!</definedName>
    <definedName name="InputNC5NPentaneGPM">#REF!</definedName>
    <definedName name="InputTestDate">#REF!</definedName>
    <definedName name="InputTotalGPM">#REF!</definedName>
    <definedName name="INPW">#REF!</definedName>
    <definedName name="INS">#REF!</definedName>
    <definedName name="Ins_per_Annum">#REF!</definedName>
    <definedName name="INSERT1">#REF!</definedName>
    <definedName name="INSERT2">#REF!</definedName>
    <definedName name="Insulator">#REF!</definedName>
    <definedName name="Insulator_Assembly_Costs">#REF!</definedName>
    <definedName name="Insulator_Assembly_Labor">#REF!</definedName>
    <definedName name="Insulator_Base_Type">#REF!</definedName>
    <definedName name="Insulator_Column">#REF!</definedName>
    <definedName name="Insulator_Costs">#REF!</definedName>
    <definedName name="Insulator_Labor">#REF!</definedName>
    <definedName name="Insulator_Material_Factors">#REF!</definedName>
    <definedName name="Insulator_Rating_Voltage">#REF!</definedName>
    <definedName name="Insulator_Type">#REF!</definedName>
    <definedName name="Insulator_Utility">#REF!</definedName>
    <definedName name="Insulator_Voltage">#REF!</definedName>
    <definedName name="Insurance___000">#REF!</definedName>
    <definedName name="insvc">#REF!</definedName>
    <definedName name="INT_INC">#REF!</definedName>
    <definedName name="INT_RATE">#REF!</definedName>
    <definedName name="intang_afudc910">#REF!</definedName>
    <definedName name="Interco0604" hidden="1">{#N/A,#N/A,FALSE,"Aging Summary";#N/A,#N/A,FALSE,"Ratio Analysis";#N/A,#N/A,FALSE,"Test 120 Day Accts";#N/A,#N/A,FALSE,"Tickmarks"}</definedName>
    <definedName name="interest_formulas">#REF!</definedName>
    <definedName name="Interest_on_Cash_Balance">#REF!</definedName>
    <definedName name="Interest_Rate">#REF!</definedName>
    <definedName name="InterestOnlyMortgageTerm">#REF!</definedName>
    <definedName name="International_Assets_Book_Basis">#REF!</definedName>
    <definedName name="International_Assets_Gross_Proceeds">#REF!</definedName>
    <definedName name="IntervalCor">#REF!</definedName>
    <definedName name="INTQ">#REF!</definedName>
    <definedName name="IntroText">#REF!</definedName>
    <definedName name="INTY">#REF!</definedName>
    <definedName name="Inv_Duration">#REF!</definedName>
    <definedName name="inv_irr">#REF!</definedName>
    <definedName name="inv_npv">#REF!</definedName>
    <definedName name="INV_Past_Col">#REF!</definedName>
    <definedName name="inv_yield">#REF!</definedName>
    <definedName name="Inv225N.Mich">#REF!</definedName>
    <definedName name="InvAtl">#REF!</definedName>
    <definedName name="InvBeg1stQ">#REF!</definedName>
    <definedName name="InvBeg2ndQ">#REF!</definedName>
    <definedName name="InvCad">#REF!</definedName>
    <definedName name="InvCad2">#REF!</definedName>
    <definedName name="InvCentCity">#REF!</definedName>
    <definedName name="InvColSq">#REF!</definedName>
    <definedName name="InverterInitalSP">#REF!</definedName>
    <definedName name="Invertersize">#REF!</definedName>
    <definedName name="Investment_Approval_Date">#REF!</definedName>
    <definedName name="InvestmentID">OFFSET(#REF!,0,0,COUNTA(#REF!),1)</definedName>
    <definedName name="investmentsc">#REF!</definedName>
    <definedName name="investmentsp">#REF!</definedName>
    <definedName name="investor_npv">#REF!</definedName>
    <definedName name="InvFtMag">#REF!</definedName>
    <definedName name="InvGtBr">#REF!</definedName>
    <definedName name="InvHntgtn">#REF!</definedName>
    <definedName name="Invitation3">#REF!</definedName>
    <definedName name="Invitation4">#REF!</definedName>
    <definedName name="INVOICE">#REF!</definedName>
    <definedName name="InvPhl">#REF!</definedName>
    <definedName name="InvPreston">#REF!</definedName>
    <definedName name="InvRDen">#REF!</definedName>
    <definedName name="InvSFHyatt">#REF!</definedName>
    <definedName name="InvStoneCrest">#REF!</definedName>
    <definedName name="ipo" hidden="1">{#N/A,#N/A,FALSE,"Aging Summary";#N/A,#N/A,FALSE,"Ratio Analysis";#N/A,#N/A,FALSE,"Test 120 Day Accts";#N/A,#N/A,FALSE,"Tickmarks"}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42691.5412615741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39483.7502777778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D40" hidden="1">"$D$41:$D$2543"</definedName>
    <definedName name="IQRD41" hidden="1">"$D$42:$D$2544"</definedName>
    <definedName name="IQRE41" hidden="1">"$E$42:$E$2544"</definedName>
    <definedName name="IRATE">#REF!</definedName>
    <definedName name="Iron">#REF!</definedName>
    <definedName name="IROW">#N/A</definedName>
    <definedName name="IRR">#REF!</definedName>
    <definedName name="IRR_Analysis">#REF!</definedName>
    <definedName name="IRR_Delta">#REF!</definedName>
    <definedName name="IRR_Delta_Wind">#REF!</definedName>
    <definedName name="IRR10B">#REF!</definedName>
    <definedName name="IRROUT">#REF!</definedName>
    <definedName name="IRSCenter" hidden="1">#REF!</definedName>
    <definedName name="Isbell_WASP">#REF!</definedName>
    <definedName name="itc">#REF!</definedName>
    <definedName name="ItemType">#REF!</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#REF!</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hidden="1">{#N/A,#N/A,FALSE,"Total";#N/A,#N/A,FALSE,"ASNS";#N/A,#N/A,FALSE,"PNCNS";#N/A,#N/A,FALSE,"DSNS";#N/A,#N/A,FALSE,"TNS"}</definedName>
    <definedName name="jan">#REF!</definedName>
    <definedName name="JanCurrHV">#REF!</definedName>
    <definedName name="JanCurrLV">#REF!</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LiabHV">#REF!</definedName>
    <definedName name="JanLiabLV">#REF!</definedName>
    <definedName name="JanPrevHV">#REF!</definedName>
    <definedName name="JanPrevLV">#REF!</definedName>
    <definedName name="Jason" hidden="1">{"Age 50; 100% - NPPC",#N/A,FALSE,"Age 50; 100%";"Age 50; 100% - PSC",#N/A,FALSE,"Age 50; 100%";"Age 50; 100% - Gain/Loss",#N/A,FALSE,"Age 50; 100%"}</definedName>
    <definedName name="je">#REF!</definedName>
    <definedName name="JE_S">#REF!</definedName>
    <definedName name="jean">#REF!,#REF!,#REF!,#REF!</definedName>
    <definedName name="jeentry912">#REF!</definedName>
    <definedName name="jeform">#REF!</definedName>
    <definedName name="JEG">#REF!</definedName>
    <definedName name="JEH">#REF!</definedName>
    <definedName name="jentry">#REF!</definedName>
    <definedName name="jentry89">#REF!</definedName>
    <definedName name="jentry90">#REF!</definedName>
    <definedName name="jentry91">#REF!</definedName>
    <definedName name="jentry92">#REF!</definedName>
    <definedName name="JEs">#REF!,#REF!,#REF!,#REF!,#REF!,#REF!,#REF!,#REF!,#REF!,#REF!,#REF!,#REF!,#REF!,#REF!,#REF!,#REF!,#REF!,#REF!,#REF!,#REF!</definedName>
    <definedName name="JESUS" hidden="1">{#N/A,#N/A,TRUE,"Facility-Input";#N/A,#N/A,TRUE,"Graphs";#N/A,#N/A,TRUE,"TOTAL"}</definedName>
    <definedName name="JGM">#REF!</definedName>
    <definedName name="jh" hidden="1">{#N/A,#N/A,FALSE,"Aging Summary";#N/A,#N/A,FALSE,"Ratio Analysis";#N/A,#N/A,FALSE,"Test 120 Day Accts";#N/A,#N/A,FALSE,"Tickmarks"}</definedName>
    <definedName name="jhfg">#N/A</definedName>
    <definedName name="JHG">#REF!</definedName>
    <definedName name="ji" hidden="1">{"'Highlights'!$A$1:$M$123"}</definedName>
    <definedName name="jj">#REF!,#REF!,#REF!,#REF!</definedName>
    <definedName name="jjj" hidden="1">{#N/A,#N/A,FALSE,"INPUTDATA";#N/A,#N/A,FALSE,"SUMMARY";#N/A,#N/A,FALSE,"CTAREP";#N/A,#N/A,FALSE,"CTBREP";#N/A,#N/A,FALSE,"PMG4ST86";#N/A,#N/A,FALSE,"TURBEFF";#N/A,#N/A,FALSE,"Condenser Performance"}</definedName>
    <definedName name="JLB">#REF!</definedName>
    <definedName name="jo">#N/A</definedName>
    <definedName name="JOBNO">#REF!</definedName>
    <definedName name="jonetxinc">#REF!</definedName>
    <definedName name="JPH">#REF!</definedName>
    <definedName name="JTP">#REF!</definedName>
    <definedName name="JulCurHV">#REF!</definedName>
    <definedName name="JulCurLV">#REF!</definedName>
    <definedName name="JulECurHV">#REF!</definedName>
    <definedName name="JulECurLV">#REF!</definedName>
    <definedName name="JulELiabHV">#REF!</definedName>
    <definedName name="JulELiabLV">#REF!</definedName>
    <definedName name="JulEPrevHV">#REF!</definedName>
    <definedName name="JulEPrevLV">#REF!</definedName>
    <definedName name="JulLiabHV">#REF!</definedName>
    <definedName name="JulLiabLV">#REF!</definedName>
    <definedName name="JulPrevHV">#REF!</definedName>
    <definedName name="JulPrevLV">#REF!</definedName>
    <definedName name="july">#REF!</definedName>
    <definedName name="Jun">#REF!</definedName>
    <definedName name="JunCurHV">#REF!</definedName>
    <definedName name="JunCurLV">#REF!</definedName>
    <definedName name="june">#REF!</definedName>
    <definedName name="JunLiabHV">#REF!</definedName>
    <definedName name="JunLiabLV">#REF!</definedName>
    <definedName name="JunPrevHV">#REF!</definedName>
    <definedName name="JunPrevLV">#REF!</definedName>
    <definedName name="JV1_38_90">#REF!</definedName>
    <definedName name="jvirr">#REF!</definedName>
    <definedName name="jyoti2">#REF!</definedName>
    <definedName name="k">#REF!</definedName>
    <definedName name="K1_">#REF!</definedName>
    <definedName name="K1P">#REF!</definedName>
    <definedName name="K2_">#REF!</definedName>
    <definedName name="K2_WBEVMODE" hidden="1">-1</definedName>
    <definedName name="K2P">#REF!</definedName>
    <definedName name="Kasse" hidden="1">{"Kontenverteilung",#N/A,FALSE,"H A Ü"}</definedName>
    <definedName name="Kd">#REF!</definedName>
    <definedName name="kerntxinc">#REF!</definedName>
    <definedName name="key">#REF!</definedName>
    <definedName name="KeyCon_Close_Date">#REF!</definedName>
    <definedName name="KeyControlFigure">#REF!</definedName>
    <definedName name="Keys">#REF!</definedName>
    <definedName name="kfpartner">#REF!</definedName>
    <definedName name="kjl" hidden="1">{#N/A,#N/A,FALSE,"TOTFINAL";#N/A,#N/A,FALSE,"FINPLAN";#N/A,#N/A,FALSE,"TOTMOTADJ";#N/A,#N/A,FALSE,"tieEQ";#N/A,#N/A,FALSE,"G";#N/A,#N/A,FALSE,"ELIMS";#N/A,#N/A,FALSE,"NEXTEL ADJ";#N/A,#N/A,FALSE,"MIMS";#N/A,#N/A,FALSE,"LMPS";#N/A,#N/A,FALSE,"CNSS";#N/A,#N/A,FALSE,"CSS";#N/A,#N/A,FALSE,"MCG";#N/A,#N/A,FALSE,"AECS";#N/A,#N/A,FALSE,"SPS";#N/A,#N/A,FALSE,"CORP"}</definedName>
    <definedName name="kk">#REF!</definedName>
    <definedName name="kkk" hidden="1">{#N/A,#N/A,FALSE,"INPUTDATA";#N/A,#N/A,FALSE,"SUMMARY";#N/A,#N/A,FALSE,"CTAREP";#N/A,#N/A,FALSE,"CTBREP";#N/A,#N/A,FALSE,"TURBEFF";#N/A,#N/A,FALSE,"Condenser Performance"}</definedName>
    <definedName name="KMD">#REF!</definedName>
    <definedName name="ko" hidden="1">{#N/A,#N/A,FALSE,"Aging Summary";#N/A,#N/A,FALSE,"Ratio Analysis";#N/A,#N/A,FALSE,"Test 120 Day Accts";#N/A,#N/A,FALSE,"Tickmarks"}</definedName>
    <definedName name="KPMGContact" hidden="1">#REF!</definedName>
    <definedName name="KS">#REF!</definedName>
    <definedName name="KSP">#REF!</definedName>
    <definedName name="Kva_Column">#REF!</definedName>
    <definedName name="KW">#REF!</definedName>
    <definedName name="KWP">#REF!</definedName>
    <definedName name="Kz_Table">#REF!</definedName>
    <definedName name="l">#REF!</definedName>
    <definedName name="L_Adjust">#REF!</definedName>
    <definedName name="L_AJE_Tot">#REF!</definedName>
    <definedName name="L_CY_Beg">#REF!</definedName>
    <definedName name="L_CY_End">#REF!</definedName>
    <definedName name="L_PY_End">#REF!</definedName>
    <definedName name="L_RJE_Tot">#REF!</definedName>
    <definedName name="LABEL_BLK">#N/A</definedName>
    <definedName name="LABEL_CK0">#N/A</definedName>
    <definedName name="LABEL_CK1">#N/A</definedName>
    <definedName name="LABEL_CK2">#N/A</definedName>
    <definedName name="LABEL_CK3">#N/A</definedName>
    <definedName name="LABEL_ERR">#N/A</definedName>
    <definedName name="LABEL_ERR_MSG">#N/A</definedName>
    <definedName name="Labor">#REF!</definedName>
    <definedName name="Labor____of_People">#REF!</definedName>
    <definedName name="Labor_Impact">#REF!</definedName>
    <definedName name="Labor_Index">#REF!</definedName>
    <definedName name="labor2001">#REF!</definedName>
    <definedName name="labor2002">#REF!</definedName>
    <definedName name="labor2003">#REF!</definedName>
    <definedName name="labor2004">#REF!</definedName>
    <definedName name="labor2005">#REF!</definedName>
    <definedName name="LaborAnglePole">#REF!</definedName>
    <definedName name="LaborInfl">#REF!</definedName>
    <definedName name="LaborPole">#REF!</definedName>
    <definedName name="Lallo">#REF!</definedName>
    <definedName name="LAlloc">#REF!</definedName>
    <definedName name="Lamar_Alloc">#REF!</definedName>
    <definedName name="Land_Lease">#REF!</definedName>
    <definedName name="Land_Required">#REF!</definedName>
    <definedName name="LastFwdYear">#N/A</definedName>
    <definedName name="LastRow1">#REF!</definedName>
    <definedName name="LastRow2">#REF!</definedName>
    <definedName name="LastRowA">4</definedName>
    <definedName name="layout7">#REF!</definedName>
    <definedName name="LayoutOut">#REF!</definedName>
    <definedName name="LB0">#REF!</definedName>
    <definedName name="lborefin">LEFT(#REF!)="Y"</definedName>
    <definedName name="LC_Target">#REF!</definedName>
    <definedName name="LCPI_04">#REF!</definedName>
    <definedName name="LCPI_05">#REF!</definedName>
    <definedName name="LCPI_06">#REF!</definedName>
    <definedName name="LCPI_07">#REF!</definedName>
    <definedName name="LCPI_08">#REF!</definedName>
    <definedName name="LCPI_09">#REF!</definedName>
    <definedName name="LCPI08">#REF!</definedName>
    <definedName name="LEAD">#REF!</definedName>
    <definedName name="LEAD_2">#REF!</definedName>
    <definedName name="LEVEL">#REF!</definedName>
    <definedName name="LeveragedCashFlow">#REF!</definedName>
    <definedName name="lew" hidden="1">{#N/A,#N/A,FALSE,"INPUTDATA";#N/A,#N/A,FALSE,"SUMMARY"}</definedName>
    <definedName name="LHMonth">#REF!</definedName>
    <definedName name="LHYear">#REF!</definedName>
    <definedName name="Library" hidden="1">"a1"</definedName>
    <definedName name="Life">#REF!</definedName>
    <definedName name="limcount" hidden="1">1</definedName>
    <definedName name="Limestone_Cost____ton">#REF!</definedName>
    <definedName name="Limestone_Usage__tons_MWH">#REF!</definedName>
    <definedName name="Line_Loss90">#REF!</definedName>
    <definedName name="Line_Losses">#REF!</definedName>
    <definedName name="Line22">#REF!</definedName>
    <definedName name="Line26">#REF!</definedName>
    <definedName name="Line30">#REF!</definedName>
    <definedName name="Line32">#REF!</definedName>
    <definedName name="Lines">#REF!</definedName>
    <definedName name="LiqPriceHeading">#REF!</definedName>
    <definedName name="LiqPrices">#REF!</definedName>
    <definedName name="LiqProps">#REF!</definedName>
    <definedName name="Liquids" hidden="1">{#N/A,#N/A,FALSE,"Earnings release"}</definedName>
    <definedName name="LIST">#REF!</definedName>
    <definedName name="List_Ancillary_Cases">#REF!</definedName>
    <definedName name="List_CnstFin_Cases">#REF!</definedName>
    <definedName name="List_CnstFund_Cases">#REF!</definedName>
    <definedName name="List_CnstPreFin_Cases">#REF!</definedName>
    <definedName name="List_MajMaint_Cases">#REF!</definedName>
    <definedName name="List_Market_Cases">#REF!</definedName>
    <definedName name="List_PropTax_Cases">#REF!</definedName>
    <definedName name="List_Sensitivity_Cases">#REF!</definedName>
    <definedName name="List_TermFin_Cases">#REF!</definedName>
    <definedName name="List_TermFund_Cases">#REF!</definedName>
    <definedName name="List_TermRsv_Cases">#REF!</definedName>
    <definedName name="listINDEX">#REF!:INDEX(#REF!,SUMPRODUCT(--(#REF!&lt;&gt;"")))</definedName>
    <definedName name="ListOffset" hidden="1">1</definedName>
    <definedName name="LJG">#REF!</definedName>
    <definedName name="LJK">#REF!</definedName>
    <definedName name="lk" hidden="1">{#N/A,#N/A,FALSE,"Summary";#N/A,#N/A,FALSE,"Adj to Option C";#N/A,#N/A,FALSE,"Dividend Analysis";#N/A,#N/A,FALSE,"Reserve Analysis";#N/A,#N/A,FALSE,"Depreciation";#N/A,#N/A,FALSE,"Other Tax Adj"}</definedName>
    <definedName name="LKK">#REF!</definedName>
    <definedName name="lll" hidden="1">{#N/A,#N/A,FALSE,"INPUTDATA";#N/A,#N/A,FALSE,"SUMMARY";#N/A,#N/A,FALSE,"CTAREP";#N/A,#N/A,FALSE,"CTBREP";#N/A,#N/A,FALSE,"TURBEFF";#N/A,#N/A,FALSE,"Condenser Performance"}</definedName>
    <definedName name="LNG_Tank_Lease">#REF!</definedName>
    <definedName name="LNSallo">#REF!</definedName>
    <definedName name="Load_Factors">#REF!</definedName>
    <definedName name="Load_Growth">#REF!</definedName>
    <definedName name="Loading_Districts">#REF!</definedName>
    <definedName name="loan">#REF!</definedName>
    <definedName name="LOAN_CONST">#REF!</definedName>
    <definedName name="LOAN_FEE">#REF!</definedName>
    <definedName name="loanpayc">#REF!</definedName>
    <definedName name="loanpayp">#REF!</definedName>
    <definedName name="loanrecc">#REF!</definedName>
    <definedName name="loanrecp">#REF!</definedName>
    <definedName name="LOC">#REF!</definedName>
    <definedName name="Location">#REF!</definedName>
    <definedName name="Location_Factors_2">#REF!</definedName>
    <definedName name="Location_Table">#REF!</definedName>
    <definedName name="Location2">#REF!</definedName>
    <definedName name="LocationColumn1">#REF!</definedName>
    <definedName name="LocationColumn2">#REF!</definedName>
    <definedName name="LocationDescr">#REF!</definedName>
    <definedName name="LocationDescr2">#REF!</definedName>
    <definedName name="Locations">#REF!</definedName>
    <definedName name="Locativa">#REF!</definedName>
    <definedName name="LocTbl">#REF!</definedName>
    <definedName name="LocusPoint">#REF!</definedName>
    <definedName name="LODI">#REF!</definedName>
    <definedName name="LogReturnsCor">#REF!</definedName>
    <definedName name="LookAddressOne">#REF!</definedName>
    <definedName name="LookAddressThree">#REF!</definedName>
    <definedName name="LookAddressTwo">#REF!</definedName>
    <definedName name="LookAdjustMentOneAmount">#REF!</definedName>
    <definedName name="LookAdjustMentOneText">#REF!</definedName>
    <definedName name="LookAdjustMentThreeAmount">#REF!</definedName>
    <definedName name="LookAdjustMentThreeText">#REF!</definedName>
    <definedName name="LookAdjustMentTwoAmount">#REF!</definedName>
    <definedName name="LookAdjustMentTwoText">#REF!</definedName>
    <definedName name="LookAidInConstAmount">#REF!</definedName>
    <definedName name="LookAidInConstRate">#REF!</definedName>
    <definedName name="LookAllocatedCompFuelMcfBasedOnWellHeadMcf">#REF!</definedName>
    <definedName name="LookAllocatedCompFuelMmbtuBasedOnWellHeadMMBtu">#REF!</definedName>
    <definedName name="LookAllocatedDryCompFuelMcf">#REF!</definedName>
    <definedName name="LookAllocatedDryCompFuelMMBtu">#REF!</definedName>
    <definedName name="LookAllocatedFuelFlareMcfBasedOnWellHeadMcf">#REF!</definedName>
    <definedName name="LookAllocatedFuelFlareMcfTotal">#REF!</definedName>
    <definedName name="LookAllocatedFuelFlareMmbtuBasedOnWellHeadMMBtu">#REF!</definedName>
    <definedName name="LookAllocatedFuelFlareMmbtuTotal">#REF!</definedName>
    <definedName name="LookAllocatedGallonsEthane">#REF!</definedName>
    <definedName name="LookAllocatedGallonsHexanes">#REF!</definedName>
    <definedName name="LookAllocatedGallonsIsoButane">#REF!</definedName>
    <definedName name="LookAllocatedGallonsIsoPentane">#REF!</definedName>
    <definedName name="LookAllocatedGallonsMethane">#REF!</definedName>
    <definedName name="LookAllocatedGallonsNormalButane">#REF!</definedName>
    <definedName name="LookAllocatedGallonsNormalPentane">#REF!</definedName>
    <definedName name="LookAllocatedGallonsPentanesPlus">#REF!</definedName>
    <definedName name="LookAllocatedGallonsPropane">#REF!</definedName>
    <definedName name="LookAllocatedGallonsTotalTimesProducersPercent">#REF!</definedName>
    <definedName name="LookAllocatedMcf">#REF!</definedName>
    <definedName name="LookAllocatedMcfShrinkEthane">#REF!</definedName>
    <definedName name="LookAllocatedMcfShrinkHexanes">#REF!</definedName>
    <definedName name="LookAllocatedMcfShrinkIsoButane">#REF!</definedName>
    <definedName name="LookAllocatedMcfShrinkIsoPentane">#REF!</definedName>
    <definedName name="LookAllocatedMcfShrinkMethane">#REF!</definedName>
    <definedName name="LookAllocatedMcfShrinkNormalButane">#REF!</definedName>
    <definedName name="LookAllocatedMcfShrinkNormalPentane">#REF!</definedName>
    <definedName name="LookAllocatedMcfShrinkPentanesPlus">#REF!</definedName>
    <definedName name="LookAllocatedMcfShrinkPropane">#REF!</definedName>
    <definedName name="LookAllocatedMmbtu">#REF!</definedName>
    <definedName name="LookAllocatedMmbtuShrinkEthane">#REF!</definedName>
    <definedName name="LookAllocatedMmbtuShrinkHexanes">#REF!</definedName>
    <definedName name="LookAllocatedMmbtuShrinkIsoButane">#REF!</definedName>
    <definedName name="LookAllocatedMmbtuShrinkIsoPentane">#REF!</definedName>
    <definedName name="LookAllocatedMmbtuShrinkMethane">#REF!</definedName>
    <definedName name="LookAllocatedMmbtuShrinkNormalButane">#REF!</definedName>
    <definedName name="LookAllocatedMmbtuShrinkNormalPentane">#REF!</definedName>
    <definedName name="LookAllocatedMmbtuShrinkPentanesPlus">#REF!</definedName>
    <definedName name="LookAllocatedMmbtuShrinkPropane">#REF!</definedName>
    <definedName name="LookAllocatedMmbtuShrinkTotal">#REF!</definedName>
    <definedName name="LookAllocGalsEthane">#REF!</definedName>
    <definedName name="LookAllocGalsHexanes">#REF!</definedName>
    <definedName name="LookAllocGalsIsoButane">#REF!</definedName>
    <definedName name="LookAllocGalsIsoPentane">#REF!</definedName>
    <definedName name="LookAllocGalsMethane">#REF!</definedName>
    <definedName name="LookAllocGalsNormalButane">#REF!</definedName>
    <definedName name="LookAllocGalsNormalPentane">#REF!</definedName>
    <definedName name="LookAllocGalsPropane">#REF!</definedName>
    <definedName name="LookAllocLDGalsEthane">#REF!</definedName>
    <definedName name="LookAllocLDGalsHexanes">#REF!</definedName>
    <definedName name="LookAllocLDGalsIsoButane">#REF!</definedName>
    <definedName name="LookAllocLDGalsIsoPentane">#REF!</definedName>
    <definedName name="LookAllocLDGalsMethane">#REF!</definedName>
    <definedName name="LookAllocLDGalsNormalButane">#REF!</definedName>
    <definedName name="LookAllocLDGalsNormalPentane">#REF!</definedName>
    <definedName name="LookAllocLDGalsPropane">#REF!</definedName>
    <definedName name="LookByPassMcf">#REF!</definedName>
    <definedName name="LookByPassMMBtu">#REF!</definedName>
    <definedName name="LookCascadeBPMcf">#REF!</definedName>
    <definedName name="LookCascadeBPMMBtu">#REF!</definedName>
    <definedName name="LookCascadeFeeRate">#REF!</definedName>
    <definedName name="LookCascadeFeeValue">#REF!</definedName>
    <definedName name="LookCO2MolePercent">#REF!</definedName>
    <definedName name="LookCO2TreatingAmount">#REF!</definedName>
    <definedName name="LookCompressionAmount">#REF!</definedName>
    <definedName name="LookCompressionRate">#REF!</definedName>
    <definedName name="LookConditioningFee">#REF!</definedName>
    <definedName name="LookConditioningFeeRatePerMmbtu">#REF!</definedName>
    <definedName name="LookDehyAmount">#REF!</definedName>
    <definedName name="LookDehyRate">#REF!</definedName>
    <definedName name="LookElecCostAmount_Comp">#REF!</definedName>
    <definedName name="LookElecCostAmount_Plant">#REF!</definedName>
    <definedName name="LookExcessGasLiftSalesValue">#REF!</definedName>
    <definedName name="LookExcessGasLiftVolume">#REF!</definedName>
    <definedName name="LookFax1">#REF!</definedName>
    <definedName name="LookFinalResidueMCF">#REF!</definedName>
    <definedName name="LookFinalResidueMmbtu">#REF!</definedName>
    <definedName name="LookFuelCapLimitAdjustment">#REF!</definedName>
    <definedName name="LookFuelCapLimitPercent">#REF!</definedName>
    <definedName name="LookGasLiftGathAmount">#REF!</definedName>
    <definedName name="LookGasLiftGathRate">#REF!</definedName>
    <definedName name="LookGasLiftMeterFeeAmount">#REF!</definedName>
    <definedName name="LookGatheringAmount">#REF!</definedName>
    <definedName name="LookGatheringRate">#REF!</definedName>
    <definedName name="LookIncludeInTheoreticalCalculations">#REF!</definedName>
    <definedName name="LookLiquidsValueEthane">#REF!</definedName>
    <definedName name="LookLiquidsValueHexanes">#REF!</definedName>
    <definedName name="LookLiquidsValueISOButane">#REF!</definedName>
    <definedName name="LookLiquidsValueIsoPentane">#REF!</definedName>
    <definedName name="LookLiquidsValueMethane">#REF!</definedName>
    <definedName name="LookLiquidsValueNormalButane">#REF!</definedName>
    <definedName name="LookLiquidsValueNormalPentane">#REF!</definedName>
    <definedName name="LookLiquidsValuePentanesPlus">#REF!</definedName>
    <definedName name="LookLiquidsValuePropane">#REF!</definedName>
    <definedName name="LookLossLinePackMMBtu">#REF!</definedName>
    <definedName name="LookLowVolumeFee">#REF!</definedName>
    <definedName name="LookMay12OneOkStorageValue">#REF!</definedName>
    <definedName name="LookNetResidueAmount">#REF!</definedName>
    <definedName name="LookNGLDeliveryAmount">#REF!</definedName>
    <definedName name="LookNGLDeliveryRate">#REF!</definedName>
    <definedName name="LookOtherGatheringAmount">#REF!</definedName>
    <definedName name="LookOtherGatheringRate">#REF!</definedName>
    <definedName name="LookPhone1">#REF!</definedName>
    <definedName name="LookPOR_Average_PSIG">#REF!</definedName>
    <definedName name="LookPostedWellHeadMmbtu">#REF!</definedName>
    <definedName name="LookPressureBaseAdjustedTheoreticalGallonsEthane">#REF!</definedName>
    <definedName name="LookPressureBaseAdjustedTheoreticalGallonsHexanes">#REF!</definedName>
    <definedName name="LookPressureBaseAdjustedTheoreticalGallonsIsoButane">#REF!</definedName>
    <definedName name="LookPressureBaseAdjustedTheoreticalGallonsIsoPentane">#REF!</definedName>
    <definedName name="LookPressureBaseAdjustedTheoreticalGallonsMethane">#REF!</definedName>
    <definedName name="LookPressureBaseAdjustedTheoreticalGallonsNormalButane">#REF!</definedName>
    <definedName name="LookPressureBaseAdjustedTheoreticalGallonsNormalPentane">#REF!</definedName>
    <definedName name="LookPressureBaseAdjustedTheoreticalGallonsPentanesPlus">#REF!</definedName>
    <definedName name="LookPressureBaseAdjustedTheoreticalGallonsPropane">#REF!</definedName>
    <definedName name="LookPressureBaseAdjustedTheoreticalGPMEthane">#REF!</definedName>
    <definedName name="LookPressureBaseAdjustedTheoreticalGPMHexanes">#REF!</definedName>
    <definedName name="LookPressureBaseAdjustedTheoreticalGPMIsoButane">#REF!</definedName>
    <definedName name="LookPressureBaseAdjustedTheoreticalGPMIsoPentane">#REF!</definedName>
    <definedName name="LookPressureBaseAdjustedTheoreticalGPMMethane">#REF!</definedName>
    <definedName name="LookPressureBaseAdjustedTheoreticalGPMNormalButane">#REF!</definedName>
    <definedName name="LookPressureBaseAdjustedTheoreticalGPMNormalPentane">#REF!</definedName>
    <definedName name="LookPressureBaseAdjustedTheoreticalGPMPentanesPlus">#REF!</definedName>
    <definedName name="LookPressureBaseAdjustedTheoreticalGPMPropane">#REF!</definedName>
    <definedName name="LookProducerNGLPercent">#REF!</definedName>
    <definedName name="LookProducerPercentEthane">#REF!</definedName>
    <definedName name="LookProducerPercentIsoButane">#REF!</definedName>
    <definedName name="LookProducerPercentNormalButane">#REF!</definedName>
    <definedName name="LookProducerPercentPentanesPlus">#REF!</definedName>
    <definedName name="LookProducerPercentPropane">#REF!</definedName>
    <definedName name="LookProducerProcessingOrSellingAtWellHead">#REF!</definedName>
    <definedName name="LookProducersShareOfLiquidsValueEthane">#REF!</definedName>
    <definedName name="LookProducersShareOfLiquidsValueHexanes">#REF!</definedName>
    <definedName name="LookProducersShareOfLiquidsValueISOButane">#REF!</definedName>
    <definedName name="LookProducersShareOfLiquidsValueIsoPentane">#REF!</definedName>
    <definedName name="LookProducersShareOfLiquidsValueMethane">#REF!</definedName>
    <definedName name="LookProducersShareOfLiquidsValueNormalButane">#REF!</definedName>
    <definedName name="LookProducersShareOfLiquidsValueNormalPentane">#REF!</definedName>
    <definedName name="LookProducersShareOfLiquidsValuePentanesPlus">#REF!</definedName>
    <definedName name="LookProducersShareOfLiquidsValuePropane">#REF!</definedName>
    <definedName name="LookProducersShareOfLiquidsValueTotal">#REF!</definedName>
    <definedName name="LookResidueAmount">#REF!</definedName>
    <definedName name="LookResidueGatheringAmount">#REF!</definedName>
    <definedName name="LookResidueGatheringRate">#REF!</definedName>
    <definedName name="LookResidueTransportAmount">#REF!</definedName>
    <definedName name="LookResidueTransportRate">#REF!</definedName>
    <definedName name="LookSettledResidue">#REF!</definedName>
    <definedName name="LookTheoreticalGallonsEthane">#REF!</definedName>
    <definedName name="LookTheoreticalGallonsHexanes">#REF!</definedName>
    <definedName name="LookTheoreticalGallonsIsoButane">#REF!</definedName>
    <definedName name="LookTheoreticalGallonsIsoPentane">#REF!</definedName>
    <definedName name="LookTheoreticalGallonsMethane">#REF!</definedName>
    <definedName name="LookTheoreticalGallonsNormalButane">#REF!</definedName>
    <definedName name="LookTheoreticalGallonsNormalPentane">#REF!</definedName>
    <definedName name="LookTheoreticalGallonsPropane">#REF!</definedName>
    <definedName name="LookTotalFeeAmount">#REF!</definedName>
    <definedName name="LookVendorNumber">#REF!</definedName>
    <definedName name="LookWellHeadMcf">#REF!</definedName>
    <definedName name="louirr">#REF!</definedName>
    <definedName name="Low_EBITDA_Exit_Multiple">#REF!</definedName>
    <definedName name="lp">#N/A</definedName>
    <definedName name="lpo" hidden="1">{#N/A,#N/A,FALSE,"Aging Summary";#N/A,#N/A,FALSE,"Ratio Analysis";#N/A,#N/A,FALSE,"Test 120 Day Accts";#N/A,#N/A,FALSE,"Tickmarks"}</definedName>
    <definedName name="LPSplit">OFFSET(#REF!,0,0,COUNTA(#REF!),1)</definedName>
    <definedName name="lslkjd" hidden="1">#REF!</definedName>
    <definedName name="Lst_Price">#REF!</definedName>
    <definedName name="lstBooks_Click">#N/A</definedName>
    <definedName name="LT">#REF!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O">#REF!</definedName>
    <definedName name="LTV">#REF!</definedName>
    <definedName name="LUCAS">#REF!</definedName>
    <definedName name="lvlt">#REF!,#REF!,#REF!,#REF!</definedName>
    <definedName name="LYN">#REF!</definedName>
    <definedName name="m">#REF!</definedName>
    <definedName name="MACROS">#REF!</definedName>
    <definedName name="MACRS15_1">#REF!</definedName>
    <definedName name="MACRS15_10">#REF!</definedName>
    <definedName name="MACRS15_11">#REF!</definedName>
    <definedName name="MACRS15_12">#REF!</definedName>
    <definedName name="MACRS15_13">#REF!</definedName>
    <definedName name="MACRS15_14">#REF!</definedName>
    <definedName name="MACRS15_15">#REF!</definedName>
    <definedName name="MACRS15_16">#REF!</definedName>
    <definedName name="MACRS15_2">#REF!</definedName>
    <definedName name="MACRS15_3">#REF!</definedName>
    <definedName name="MACRS15_4">#REF!</definedName>
    <definedName name="MACRS15_5">#REF!</definedName>
    <definedName name="MACRS15_6">#REF!</definedName>
    <definedName name="MACRS15_7">#REF!</definedName>
    <definedName name="MACRS15_8">#REF!</definedName>
    <definedName name="MACRS15_9">#REF!</definedName>
    <definedName name="MACRS5_1">#REF!</definedName>
    <definedName name="MACRS5_2">#REF!</definedName>
    <definedName name="MACRS5_3">#REF!</definedName>
    <definedName name="MACRS5_4">#REF!</definedName>
    <definedName name="MACRS5_5">#REF!</definedName>
    <definedName name="MACRS5_6">#REF!</definedName>
    <definedName name="Main_auto_1ph_xfmr_price">#REF!</definedName>
    <definedName name="Main_auto_xfmr_price">#REF!</definedName>
    <definedName name="Main_T_Line_Dist">#REF!</definedName>
    <definedName name="Main_xfmr_concrete">#REF!</definedName>
    <definedName name="Main_xfmr_phase">#REF!</definedName>
    <definedName name="Main_xfmr_price">#REF!</definedName>
    <definedName name="Main_xfmr_rock">#REF!</definedName>
    <definedName name="Main_xfmr_steel">#REF!</definedName>
    <definedName name="Main_xfmr_Type">#REF!</definedName>
    <definedName name="MainVolumeCascadeData">#REF!</definedName>
    <definedName name="MainVolumeData">#REF!</definedName>
    <definedName name="Major_Minor">#REF!</definedName>
    <definedName name="MajorLocations">#REF!</definedName>
    <definedName name="majormaintenance">#REF!</definedName>
    <definedName name="ManagementCoSplit">OFFSET(#REF!,0,0,COUNTA(#REF!),1)</definedName>
    <definedName name="manuf7">#REF!</definedName>
    <definedName name="MAPCAP">#REF!</definedName>
    <definedName name="MAPOM">#REF!</definedName>
    <definedName name="mapping">#REF!</definedName>
    <definedName name="MAPTOTAL">#REF!</definedName>
    <definedName name="mar">#REF!</definedName>
    <definedName name="march_01_capital_accrual">#REF!</definedName>
    <definedName name="MarCurHV">#REF!</definedName>
    <definedName name="MarCurLV">#REF!</definedName>
    <definedName name="margin_growth">#REF!,#REF!</definedName>
    <definedName name="margin_main">#REF!,#REF!</definedName>
    <definedName name="margin_matrix">#REF!,#REF!</definedName>
    <definedName name="margin_notes">#REF!,#REF!</definedName>
    <definedName name="margin_valuation">#REF!,#REF!</definedName>
    <definedName name="MARL" hidden="1">{"summary",#N/A,FALSE,"PCR DIRECTORY"}</definedName>
    <definedName name="MarLiabHV">#REF!</definedName>
    <definedName name="MarLiabLV">#REF!</definedName>
    <definedName name="MarPrevHV">#REF!</definedName>
    <definedName name="MarPrevLV">#REF!</definedName>
    <definedName name="MARY" hidden="1">{#N/A,#N/A,TRUE,"TOTAL DISTRIBUTION";#N/A,#N/A,TRUE,"SOUTH";#N/A,#N/A,TRUE,"NORTHEAST";#N/A,#N/A,TRUE,"WEST"}</definedName>
    <definedName name="Materials">#REF!</definedName>
    <definedName name="Materials_Percent">#REF!</definedName>
    <definedName name="matrix1">#REF!</definedName>
    <definedName name="Maturity_Index">#REF!</definedName>
    <definedName name="Maximum_Bank_Debt___EBITDA">#REF!</definedName>
    <definedName name="Maximum_Sub._Debt___EBITDA">#REF!</definedName>
    <definedName name="may">#REF!</definedName>
    <definedName name="MayCurHV">#REF!</definedName>
    <definedName name="MayCurLV">#REF!</definedName>
    <definedName name="MayLiabHV">#REF!</definedName>
    <definedName name="MayLiabLV">#REF!</definedName>
    <definedName name="MayPrevHV">#REF!</definedName>
    <definedName name="MayPrevLV">#REF!</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e">"Button 5"</definedName>
    <definedName name="MEC">#REF!</definedName>
    <definedName name="MENU">#REF!</definedName>
    <definedName name="MERCH_CAP">#REF!</definedName>
    <definedName name="MERCH_CAP1">#REF!</definedName>
    <definedName name="MERCH_CAP2">#REF!</definedName>
    <definedName name="MERCH_CAP3">#REF!</definedName>
    <definedName name="MERIT">#REF!</definedName>
    <definedName name="Messages">#REF!</definedName>
    <definedName name="MessagesDG">#REF!</definedName>
    <definedName name="MessagesDW">#REF!</definedName>
    <definedName name="Meter_Allocation">#REF!</definedName>
    <definedName name="Meter_Type">#REF!</definedName>
    <definedName name="MeteredVolumes">#REF!</definedName>
    <definedName name="Metering">#REF!</definedName>
    <definedName name="Metering_Concrete">#REF!</definedName>
    <definedName name="Metering_Labor">#REF!</definedName>
    <definedName name="Metering_Steel">#REF!</definedName>
    <definedName name="MeterProducerXRef">#REF!</definedName>
    <definedName name="Method_abbrev">#REF!</definedName>
    <definedName name="MFR">#REF!</definedName>
    <definedName name="Mgmt" localSheetId="2">#REF!</definedName>
    <definedName name="Mgmt">#REF!</definedName>
    <definedName name="Mgmt_Exp">#REF!</definedName>
    <definedName name="Mgmt_Exp_Rate">#REF!</definedName>
    <definedName name="MGMT_FEE">#REF!</definedName>
    <definedName name="Mgmt_Participation">#REF!</definedName>
    <definedName name="Mgmt_Participation_Equity">#REF!</definedName>
    <definedName name="michael">#REF!,#REF!,#REF!,#REF!</definedName>
    <definedName name="midcols">#REF!,#REF!,#REF!,#REF!,#REF!,#REF!,#REF!,#REF!,#REF!,#REF!,#REF!,#REF!,#REF!,#REF!,#REF!,#REF!</definedName>
    <definedName name="MILAN">#REF!</definedName>
    <definedName name="Miles_Per_Week_Base">#REF!</definedName>
    <definedName name="milko">#REF!,#REF!,#REF!,#REF!</definedName>
    <definedName name="million">1000000</definedName>
    <definedName name="MIN">#REF!</definedName>
    <definedName name="Min_Amps">#REF!</definedName>
    <definedName name="MIN_CAPACITY">#REF!</definedName>
    <definedName name="MIN_TAKE">#REF!</definedName>
    <definedName name="Minimum_Cash_Balance">#REF!</definedName>
    <definedName name="MinRate_Bruno">#REF!</definedName>
    <definedName name="MinRate_Cielo">#REF!</definedName>
    <definedName name="MinRate_Cowden">#REF!</definedName>
    <definedName name="MinRate_NonCielo">#REF!</definedName>
    <definedName name="MinRate_Terry">#REF!</definedName>
    <definedName name="MinRate_Wooley">#REF!</definedName>
    <definedName name="misc">#REF!</definedName>
    <definedName name="mistie1">#REF!</definedName>
    <definedName name="mistiered">#REF!</definedName>
    <definedName name="MKT">#REF!</definedName>
    <definedName name="MKT_IN">#REF!</definedName>
    <definedName name="MktIndustrialRent">#REF!</definedName>
    <definedName name="MktMultiFamilyRent">#REF!</definedName>
    <definedName name="MktOfficeRent">#REF!</definedName>
    <definedName name="MktRetailARent">#REF!</definedName>
    <definedName name="MktRetailILRent">#REF!</definedName>
    <definedName name="MktRetailRent">#REF!</definedName>
    <definedName name="MktStor.OtherRent">#REF!</definedName>
    <definedName name="MLHRS">#REF!</definedName>
    <definedName name="MM">#REF!</definedName>
    <definedName name="MM_EOH_Table">#REF!</definedName>
    <definedName name="MM_OutageCost_Table">#REF!</definedName>
    <definedName name="mmm" hidden="1">{"summary",#N/A,FALSE,"PCR DIRECTORY"}</definedName>
    <definedName name="mmmmm" hidden="1">{#N/A,#N/A,FALSE,"SUMMARY";#N/A,#N/A,FALSE,"INPUTDATA";#N/A,#N/A,FALSE,"Condenser Performance"}</definedName>
    <definedName name="MMW">#REF!</definedName>
    <definedName name="MODEL_NUM">#REF!</definedName>
    <definedName name="Model_Rackup_Data">#REF!</definedName>
    <definedName name="ModelID1">#REF!</definedName>
    <definedName name="ModelID2">#REF!</definedName>
    <definedName name="MONCON">#REF!</definedName>
    <definedName name="MonitorCol">1</definedName>
    <definedName name="MonitorRow">1</definedName>
    <definedName name="MonoPoleColumn">#REF!</definedName>
    <definedName name="MonoPoleColumn_FPL">#REF!</definedName>
    <definedName name="MonoPoleCost">#REF!</definedName>
    <definedName name="MONROEVILLE">#REF!</definedName>
    <definedName name="month">#REF!</definedName>
    <definedName name="MonthEndReconciliation_TempTable2">#REF!</definedName>
    <definedName name="MONTHKPAP">#REF!</definedName>
    <definedName name="MONTHKPBM">#REF!</definedName>
    <definedName name="MonthofProd">#REF!</definedName>
    <definedName name="months">#REF!</definedName>
    <definedName name="MonthSelection">#REF!</definedName>
    <definedName name="MonthsList">#REF!</definedName>
    <definedName name="monttxinc">#REF!</definedName>
    <definedName name="Morph_Purchase_Price_Allocation_7_1_2003_Problems_List">#REF!</definedName>
    <definedName name="Mortgage_Lender_Credit">#REF!</definedName>
    <definedName name="MosToStab">#REF!</definedName>
    <definedName name="MSA_SAP_DATA">#REF!</definedName>
    <definedName name="MTC_Amortization">#REF!</definedName>
    <definedName name="MTD">#REF!</definedName>
    <definedName name="mthincst2003">#REF!</definedName>
    <definedName name="mthincstmt2002">#REF!</definedName>
    <definedName name="Mtlconc">#REF!</definedName>
    <definedName name="MTM">#REF!</definedName>
    <definedName name="Multiplier">#REF!</definedName>
    <definedName name="Mw">#REF!</definedName>
    <definedName name="MWY">#REF!</definedName>
    <definedName name="n"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A" hidden="1">{#N/A,#N/A,FALSE,"Expenses";#N/A,#N/A,FALSE,"Revenue"}</definedName>
    <definedName name="nada" hidden="1">{2;#N/A;"R13C16:R17C16";#N/A;"R13C14:R17C15";FALSE;FALSE;FALSE;95;#N/A;#N/A;"R13C19";#N/A;FALSE;FALSE;FALSE;FALSE;#N/A;"";#N/A;FALSE;"";"";#N/A;#N/A;#N/A}</definedName>
    <definedName name="naec1">#REF!</definedName>
    <definedName name="naec2">#REF!</definedName>
    <definedName name="naeccoc">#REF!</definedName>
    <definedName name="NAECCOC2">#REF!</definedName>
    <definedName name="NAME">#REF!</definedName>
    <definedName name="NAME_OF_ESI_SUB_ENTITY">#REF!</definedName>
    <definedName name="NAME0">#REF!</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17">#REF!</definedName>
    <definedName name="NAME18">#REF!</definedName>
    <definedName name="NAME19">#REF!</definedName>
    <definedName name="NAME2">#REF!</definedName>
    <definedName name="NAME20">#REF!</definedName>
    <definedName name="NAME21">#REF!</definedName>
    <definedName name="NAME22">#REF!</definedName>
    <definedName name="NAME23">#REF!</definedName>
    <definedName name="NAME24">#REF!</definedName>
    <definedName name="NAME25">#REF!</definedName>
    <definedName name="NAME26">#REF!</definedName>
    <definedName name="NAME27">#REF!</definedName>
    <definedName name="NAME28">#REF!</definedName>
    <definedName name="NAME29">#REF!</definedName>
    <definedName name="NAME3">#REF!</definedName>
    <definedName name="NAME30">#REF!</definedName>
    <definedName name="NAME31">#REF!</definedName>
    <definedName name="NAME32">#REF!</definedName>
    <definedName name="NAME33">#REF!</definedName>
    <definedName name="NAME34">#REF!</definedName>
    <definedName name="NAME35">#REF!</definedName>
    <definedName name="NAME36">#REF!</definedName>
    <definedName name="NAME37">#REF!</definedName>
    <definedName name="NAME38">#REF!</definedName>
    <definedName name="NAME39">#REF!</definedName>
    <definedName name="NAME4">#REF!</definedName>
    <definedName name="NAME40">#REF!</definedName>
    <definedName name="NAME41">#REF!</definedName>
    <definedName name="NAME42">#REF!</definedName>
    <definedName name="NAME43">#REF!</definedName>
    <definedName name="NAME44">#REF!</definedName>
    <definedName name="NAME45">#REF!</definedName>
    <definedName name="NAME46">#REF!</definedName>
    <definedName name="NAME47">#REF!</definedName>
    <definedName name="NAME48">#REF!</definedName>
    <definedName name="NAME49">#REF!</definedName>
    <definedName name="NAME5">#REF!</definedName>
    <definedName name="NAME50">#REF!</definedName>
    <definedName name="NAME6">#REF!</definedName>
    <definedName name="NAME7">#REF!</definedName>
    <definedName name="NAME8">#REF!</definedName>
    <definedName name="NAME9">#REF!</definedName>
    <definedName name="NamesColumn1">#REF!</definedName>
    <definedName name="NamesColumn2">#REF!</definedName>
    <definedName name="NAPOLEON">#REF!</definedName>
    <definedName name="NBUTANE">#REF!</definedName>
    <definedName name="NEASG">#REF!</definedName>
    <definedName name="NERC_prelim2005_file">#REF!</definedName>
    <definedName name="NESC">#REF!</definedName>
    <definedName name="NESC_Code_Adopted">#REF!</definedName>
    <definedName name="Net_Asset_Valuation">#REF!</definedName>
    <definedName name="net_output">#REF!</definedName>
    <definedName name="net_power">#REF!</definedName>
    <definedName name="Net_Rentable_Area">#REF!</definedName>
    <definedName name="NETCAP">#REF!</definedName>
    <definedName name="new" localSheetId="2">#REF!</definedName>
    <definedName name="new">#REF!</definedName>
    <definedName name="New_Debt_Issue_Size">#REF!</definedName>
    <definedName name="New_Debt_Net_Proceeds">#REF!</definedName>
    <definedName name="New_Debt_Rate">#REF!</definedName>
    <definedName name="New_Debt_U_W_Fees">#REF!</definedName>
    <definedName name="New_Debt_U_W_Spread">#REF!</definedName>
    <definedName name="new_ins">#REF!</definedName>
    <definedName name="new_name">#REF!</definedName>
    <definedName name="New_Senior_Debt">#REF!</definedName>
    <definedName name="new_senior_debt_rate">#REF!</definedName>
    <definedName name="New_Wilmington">#REF!</definedName>
    <definedName name="newcobp">#REF!</definedName>
    <definedName name="newdata">#REF!</definedName>
    <definedName name="NewFuels">#REF!</definedName>
    <definedName name="newname" hidden="1">{#N/A,#N/A,FALSE,"CAP 1998";#N/A,#N/A,FALSE,"CAP 1999";#N/A,#N/A,FALSE,"CAP 2000";#N/A,#N/A,FALSE,"CAP_2001";#N/A,#N/A,FALSE,"CAP_2002";#N/A,#N/A,FALSE,"MAINT_1998";#N/A,#N/A,FALSE,"MAINT_1999";#N/A,#N/A,FALSE,"MAINT_2000";#N/A,#N/A,FALSE,"MAINT_2001";#N/A,#N/A,FALSE,"MAINT_2002"}</definedName>
    <definedName name="newtable">#REF!</definedName>
    <definedName name="NEWTON_FALLS">#REF!</definedName>
    <definedName name="ng_feed">#REF!</definedName>
    <definedName name="ng_fuel">#REF!</definedName>
    <definedName name="ng_price">#REF!</definedName>
    <definedName name="ngcost_cogen">#REF!</definedName>
    <definedName name="ngcost_fuel">#REF!</definedName>
    <definedName name="ngcost_h2">#REF!</definedName>
    <definedName name="NGPL_GDDPrice">#REF!</definedName>
    <definedName name="NILES">#REF!</definedName>
    <definedName name="nlg">#REF!</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nn" hidden="1">{#N/A,#N/A,FALSE,"T COST";#N/A,#N/A,FALSE,"COST_FH"}</definedName>
    <definedName name="No.Cassion">#REF!</definedName>
    <definedName name="No_Circuits">#REF!</definedName>
    <definedName name="NOL">#REF!</definedName>
    <definedName name="NOL_limit">#REF!</definedName>
    <definedName name="NOL_tax">#REF!</definedName>
    <definedName name="Nominal_Output_MW">#REF!</definedName>
    <definedName name="non_cap_int">#REF!</definedName>
    <definedName name="none" hidden="1">{#N/A,#N/A,TRUE,"TOTAL DISTRIBUTION";#N/A,#N/A,TRUE,"SOUTH";#N/A,#N/A,TRUE,"NORTHEAST";#N/A,#N/A,TRUE,"WEST"}</definedName>
    <definedName name="nonoperatingcosts">#REF!</definedName>
    <definedName name="nonrec_oil">#REF!</definedName>
    <definedName name="NonUtil_06Actual_Essbase">#REF!</definedName>
    <definedName name="NonWood">#REF!</definedName>
    <definedName name="not">#REF!</definedName>
    <definedName name="NOTES">#REF!</definedName>
    <definedName name="nov">#REF!</definedName>
    <definedName name="NOX">#REF!</definedName>
    <definedName name="NPLs">#REF!</definedName>
    <definedName name="NPV">#REF!</definedName>
    <definedName name="NROW">#N/A</definedName>
    <definedName name="nrv">#REF!</definedName>
    <definedName name="NSF">#REF!</definedName>
    <definedName name="NSP_COS" localSheetId="1">#REF!</definedName>
    <definedName name="NSP_COS">#REF!</definedName>
    <definedName name="NSProjectionMethodIndex">#REF!</definedName>
    <definedName name="NSRequiredLevelOfEvidenceItems">#REF!</definedName>
    <definedName name="NSTargetedTestingItems">#REF!</definedName>
    <definedName name="NTPL_Fuel">#REF!</definedName>
    <definedName name="NTPL_Transport">#REF!</definedName>
    <definedName name="Nuclear_Secur_Date">#REF!</definedName>
    <definedName name="Num_turbines">#REF!</definedName>
    <definedName name="Number_of_Payments">MATCH(0.01,End_Bal,-1)+1</definedName>
    <definedName name="NumberArea">#REF!</definedName>
    <definedName name="NumberOfDaysInMonth">#REF!</definedName>
    <definedName name="NumPartners">#REF!</definedName>
    <definedName name="numqtrs">#REF!</definedName>
    <definedName name="NvsAnswerCol">"'[RP Consolidating IS YTD - 2017 - 9.xlsx]BU List'!$A$4:$A$19"</definedName>
    <definedName name="NvsASD">"V2016-12-31"</definedName>
    <definedName name="NvsAutoDrillOk">"VN"</definedName>
    <definedName name="NvsDateToNumber">"Y"</definedName>
    <definedName name="NvsElapsedTime">0.0000462962925666943</definedName>
    <definedName name="NvsEndTime">42816.4573842593</definedName>
    <definedName name="NvsInstLang">"VENG"</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"V10000"</definedName>
    <definedName name="NvsPanelEffdt">"V2016-02-06"</definedName>
    <definedName name="NvsPanelSetid">"VSHARE"</definedName>
    <definedName name="NvsParentRef">"'[BS CONS.xls]Sheet1'!$AM$151"</definedName>
    <definedName name="NvsReqBU">"V10000"</definedName>
    <definedName name="NvsReqBUOnly">"VN"</definedName>
    <definedName name="NvsStyleNme">"BBStyle.xls"</definedName>
    <definedName name="NvsTransLed">"VN"</definedName>
    <definedName name="NvsTreeASD">"V2016-12-31"</definedName>
    <definedName name="NvsValTbl.ACCOUNT">"GL_ACCOUNT_TBL"</definedName>
    <definedName name="NvsValTbl.AFFILIATE">"AFFILIATE_VW"</definedName>
    <definedName name="NvsValTbl.BUSINESS_UNIT">"BUS_UNIT_TBL_FS"</definedName>
    <definedName name="NvsValTbl.CHARTFIELD1">"CF1_ALL_VW"</definedName>
    <definedName name="NvsValTbl.CURRENCY_CD">"CURRENCY_CD_TBL"</definedName>
    <definedName name="NvsValTbl.DEPTID">"DEPTID_NB_VW"</definedName>
    <definedName name="NvsValTbl.JOURNAL_ID">"JRNL_POST_VW"</definedName>
    <definedName name="NvsValTbl.OPERATING_UNIT">"OPER_UNIT_TBL"</definedName>
    <definedName name="NvsValTbl.SCENARIO">"BD_SCENARIO_TBL"</definedName>
    <definedName name="NvsValTbl.TU_LOCATION">"TU_LOC_TBL"</definedName>
    <definedName name="NWASG">#REF!</definedName>
    <definedName name="o">#REF!</definedName>
    <definedName name="O_DEGRADE">#REF!</definedName>
    <definedName name="O_HRS">#REF!</definedName>
    <definedName name="O_M_Size">#REF!</definedName>
    <definedName name="OAK_HARBOR">#REF!</definedName>
    <definedName name="OandM">#REF!</definedName>
    <definedName name="OASDI">#REF!</definedName>
    <definedName name="OBERLIN">#REF!</definedName>
    <definedName name="OCC">#REF!</definedName>
    <definedName name="OCF">#REF!</definedName>
    <definedName name="OCT">#REF!</definedName>
    <definedName name="oct18_spendToDate">#REF!</definedName>
    <definedName name="offpk_basis">#REF!</definedName>
    <definedName name="offpk_bma">#REF!</definedName>
    <definedName name="offpk_correlations">#REF!</definedName>
    <definedName name="offpkgrowth">#REF!</definedName>
    <definedName name="OH_Conductor">#REF!</definedName>
    <definedName name="OH_Pole_Select">#REF!</definedName>
    <definedName name="OH_Poles">#REF!</definedName>
    <definedName name="OIL_RATE">OFFSET(#REF!,3,IF(#REF!=1,#REF!+1,5*#REF!-3),20000,1)</definedName>
    <definedName name="OIRR">#REF!</definedName>
    <definedName name="oiupiu" hidden="1">{"US Chemical Summary",#N/A,FALSE,"USChem";"Foreign Chemical Summary",#N/A,FALSE,"ForChem"}</definedName>
    <definedName name="oiutyut" hidden="1">{"US EP DCF Valuation",#N/A,FALSE,"USE&amp;P ";"Can EP DCF Valuation",#N/A,FALSE,"Can E&amp;P";"Eur EP DCF Valuation",#N/A,FALSE,"Eur E&amp;P";"ASPAC EP DCF Valuation",#N/A,FALSE,"Asia-Pac E&amp;P";"NonCon EP DCF Valuation",#N/A,FALSE,"Non-Con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 hidden="1">{#N/A,#N/A,FALSE,"Aging Summary";#N/A,#N/A,FALSE,"Ratio Analysis";#N/A,#N/A,FALSE,"Test 120 Day Accts";#N/A,#N/A,FALSE,"Tickmarks"}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dname" hidden="1">{#N/A,#N/A,FALSE,"CAP 1998";#N/A,#N/A,FALSE,"CAP 1999";#N/A,#N/A,FALSE,"CAP 2000";#N/A,#N/A,FALSE,"CAP_2001";#N/A,#N/A,FALSE,"CAP_2002";#N/A,#N/A,FALSE,"MAINT_1998";#N/A,#N/A,FALSE,"MAINT_1999";#N/A,#N/A,FALSE,"MAINT_2000";#N/A,#N/A,FALSE,"MAINT_2001";#N/A,#N/A,FALSE,"MAINT_2002"}</definedName>
    <definedName name="olg" hidden="1">{#N/A,#N/A,FALSE,"Results";#N/A,#N/A,FALSE,"Input Data";#N/A,#N/A,FALSE,"Generation Calculation";#N/A,#N/A,FALSE,"Unit Heat Rate Calculation";#N/A,#N/A,FALSE,"BEFF.XLS";#N/A,#N/A,FALSE,"TURBEFF.XLS";#N/A,#N/A,FALSE,"Final FWH Extraction Flow";#N/A,#N/A,FALSE,"Condenser Performance";#N/A,#N/A,FALSE,"Stage Pressure Correction"}</definedName>
    <definedName name="OM">#REF!</definedName>
    <definedName name="OM_06Actual_Essbase">#REF!</definedName>
    <definedName name="OM_Rate">#REF!</definedName>
    <definedName name="OMFEE">#REF!</definedName>
    <definedName name="OMIO">#REF!</definedName>
    <definedName name="one">1</definedName>
    <definedName name="OnePager">#REF!</definedName>
    <definedName name="onpkgrowth">#REF!</definedName>
    <definedName name="OnyxAllocation">#REF!</definedName>
    <definedName name="OPA">#REF!</definedName>
    <definedName name="OPB">#REF!</definedName>
    <definedName name="OpeningDate">#REF!</definedName>
    <definedName name="OpeningYear">#REF!</definedName>
    <definedName name="Operating_Assumptions">#REF!</definedName>
    <definedName name="OPERATING_HOURS">#REF!</definedName>
    <definedName name="OperatingCost">#REF!</definedName>
    <definedName name="operatingcosts">#REF!</definedName>
    <definedName name="operatingrevenue">#REF!</definedName>
    <definedName name="Operations">#REF!</definedName>
    <definedName name="Operator_Fee">#REF!</definedName>
    <definedName name="operexp">#REF!</definedName>
    <definedName name="operexp97">#REF!</definedName>
    <definedName name="operexp98">#REF!</definedName>
    <definedName name="operexp99">#REF!</definedName>
    <definedName name="operrev97">#REF!</definedName>
    <definedName name="operrev98">#REF!</definedName>
    <definedName name="operrev99">#REF!</definedName>
    <definedName name="OPEX_Acct">#REF!</definedName>
    <definedName name="opexgrwth">#REF!</definedName>
    <definedName name="opexpgrwth">#REF!</definedName>
    <definedName name="OPGW_Table">#REF!</definedName>
    <definedName name="ophours">#REF!</definedName>
    <definedName name="opiu" hidden="1">{2;#N/A;"R13C16:R17C16";#N/A;"R13C14:R17C15";FALSE;FALSE;FALSE;95;#N/A;#N/A;"R13C19";#N/A;FALSE;FALSE;FALSE;FALSE;#N/A;"";#N/A;FALSE;"";"";#N/A;#N/A;#N/A}</definedName>
    <definedName name="OPL">#REF!</definedName>
    <definedName name="OPS">#REF!</definedName>
    <definedName name="OPSW">#REF!</definedName>
    <definedName name="OPSWO">#REF!</definedName>
    <definedName name="Opt_goalseek_change">#REF!</definedName>
    <definedName name="Opt_Goalseek_target">#REF!</definedName>
    <definedName name="OPTGCOST">#REF!</definedName>
    <definedName name="Option_Account">#REF!</definedName>
    <definedName name="Option_cnst_fin">#REF!</definedName>
    <definedName name="Option_Cnst_Fund">#REF!</definedName>
    <definedName name="Option_Cnst_Input">#REF!</definedName>
    <definedName name="Option_Cnst_Pre">#REF!</definedName>
    <definedName name="Option_MM_Exp">#REF!</definedName>
    <definedName name="Option_Other">#REF!</definedName>
    <definedName name="Option_PropTax">#REF!</definedName>
    <definedName name="Option_Term_Calc">#REF!</definedName>
    <definedName name="Option_Term_Fin">#REF!</definedName>
    <definedName name="Option_Term_Input">#REF!</definedName>
    <definedName name="Options">#REF!</definedName>
    <definedName name="opy">#REF!,#REF!,#REF!,#REF!</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ganization">#REF!</definedName>
    <definedName name="OrgCost">#REF!</definedName>
    <definedName name="ORIGACCR">#REF!</definedName>
    <definedName name="ormetxinc">#REF!</definedName>
    <definedName name="OROE">#REF!</definedName>
    <definedName name="OT">#REF!</definedName>
    <definedName name="OTHER">#REF!</definedName>
    <definedName name="Other_1">#REF!</definedName>
    <definedName name="Other_2">#REF!</definedName>
    <definedName name="Other_3">#REF!</definedName>
    <definedName name="Other_4">#REF!</definedName>
    <definedName name="Other_5">#REF!</definedName>
    <definedName name="Other_6">#REF!</definedName>
    <definedName name="Other_Tax">#REF!</definedName>
    <definedName name="otherterm">#REF!</definedName>
    <definedName name="OTHEXP">#REF!</definedName>
    <definedName name="OTHINC">#REF!</definedName>
    <definedName name="OUTAGE">#REF!</definedName>
    <definedName name="outage_ot">#REF!</definedName>
    <definedName name="Outage_Rate">#REF!</definedName>
    <definedName name="outage_work">#REF!</definedName>
    <definedName name="outbasis_esi">#REF!</definedName>
    <definedName name="outbasis_other">#REF!</definedName>
    <definedName name="OverallProps">#REF!</definedName>
    <definedName name="overhaul">#REF!</definedName>
    <definedName name="Overtime_Rate">#REF!</definedName>
    <definedName name="overview">#REF!</definedName>
    <definedName name="Own">#REF!</definedName>
    <definedName name="Owner">#REF!</definedName>
    <definedName name="ownership">#REF!</definedName>
    <definedName name="Ownership_Tables">#REF!</definedName>
    <definedName name="oyutfc" hidden="1">{"Earnings",#N/A,FALSE,"Earnings";"BalanceSheet",#N/A,FALSE,"BalanceSheet";"ChangeinCash",#N/A,FALSE,"CashFlow";"IR Production Sum",#N/A,FALSE,"E&amp;P Summary";"IR EPCost Sum",#N/A,FALSE,"E&amp;P Summary"}</definedName>
    <definedName name="P" hidden="1">{#N/A,#N/A,FALSE,"Proforma Five Yr";#N/A,#N/A,FALSE,"Capital Input";#N/A,#N/A,FALSE,"Calculations";#N/A,#N/A,FALSE,"Transaction Summary-DTW"}</definedName>
    <definedName name="P_BOILER_FUEL">#REF!</definedName>
    <definedName name="P_CAPACITY2">#REF!</definedName>
    <definedName name="P_DUCT_FUEL">#REF!</definedName>
    <definedName name="p_Fe">#REF!</definedName>
    <definedName name="p_Fe_OH_3">#REF!</definedName>
    <definedName name="p_FeOH">#REF!</definedName>
    <definedName name="P_FUEL_V">#REF!</definedName>
    <definedName name="P_GT_FUEL">#REF!</definedName>
    <definedName name="P_HRS">#REF!</definedName>
    <definedName name="P_L">#REF!</definedName>
    <definedName name="P_OFUEL">#REF!</definedName>
    <definedName name="P1_">#REF!</definedName>
    <definedName name="P1ATCPV">#REF!</definedName>
    <definedName name="P1PTCPV">#REF!</definedName>
    <definedName name="P1PTCPV2">#REF!</definedName>
    <definedName name="P2ATCPV">#REF!</definedName>
    <definedName name="P2PTCPV">#REF!</definedName>
    <definedName name="P2PTCPV2">#REF!</definedName>
    <definedName name="Padmount">#REF!</definedName>
    <definedName name="PAGE_1_END">#REF!</definedName>
    <definedName name="PAGE_1_START">#REF!</definedName>
    <definedName name="PAGE1">#REF!</definedName>
    <definedName name="PAGE10">#REF!</definedName>
    <definedName name="page1a">#REF!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GE9">#REF!</definedName>
    <definedName name="PageCommand">#REF!</definedName>
    <definedName name="PageMember">#REF!</definedName>
    <definedName name="pagenumber1">#REF!</definedName>
    <definedName name="pagenumber3">#REF!</definedName>
    <definedName name="pagenumber4">#REF!</definedName>
    <definedName name="PandL">#REF!</definedName>
    <definedName name="panel">#REF!</definedName>
    <definedName name="parc">#REF!</definedName>
    <definedName name="parea">#REF!,#REF!,#REF!,#REF!,#REF!,#REF!,#REF!,#REF!,#REF!,#REF!,#REF!,#REF!,#REF!,#REF!,#REF!</definedName>
    <definedName name="pareaold">#REF!,#REF!,#REF!,#REF!,#REF!,#REF!,#REF!,#REF!,#REF!,#REF!,#REF!,#REF!,#REF!,#REF!,#REF!</definedName>
    <definedName name="PART1">#REF!</definedName>
    <definedName name="PART2">#REF!</definedName>
    <definedName name="Partialyr">#REF!</definedName>
    <definedName name="PARTNER">#REF!</definedName>
    <definedName name="partnercap">#REF!</definedName>
    <definedName name="PartnersATCPV">#REF!</definedName>
    <definedName name="PartnersPTCPV">#REF!</definedName>
    <definedName name="PartnersPTCPV2">#REF!</definedName>
    <definedName name="Parts">#REF!</definedName>
    <definedName name="pasivo">#REF!</definedName>
    <definedName name="PasswordCopy">#REF!</definedName>
    <definedName name="PasswordDG">#REF!</definedName>
    <definedName name="PATHNAME">#REF!</definedName>
    <definedName name="PAY">#REF!</definedName>
    <definedName name="PAYBACK">#REF!</definedName>
    <definedName name="payroll">#REF!</definedName>
    <definedName name="Payroll15">#REF!</definedName>
    <definedName name="Payroll30">#REF!</definedName>
    <definedName name="Payroll31">#REF!</definedName>
    <definedName name="PayrollAllocation">#REF!</definedName>
    <definedName name="PB">#REF!</definedName>
    <definedName name="PB_2">#REF!</definedName>
    <definedName name="PCap" hidden="1">#REF!</definedName>
    <definedName name="pcash">#REF!</definedName>
    <definedName name="PCount" hidden="1">#REF!</definedName>
    <definedName name="pcown">#REF!</definedName>
    <definedName name="pctHW">#REF!</definedName>
    <definedName name="pctSWExp">#REF!</definedName>
    <definedName name="pctTraining">#REF!</definedName>
    <definedName name="PEAK">#REF!</definedName>
    <definedName name="PeakHrWest">#REF!</definedName>
    <definedName name="peaks">#REF!</definedName>
    <definedName name="PeakTypeOut">#REF!</definedName>
    <definedName name="PeakTypes">#REF!</definedName>
    <definedName name="PEC">#REF!</definedName>
    <definedName name="PEMBERVILLE">#REF!</definedName>
    <definedName name="PENTANE">#REF!</definedName>
    <definedName name="PEOPLE">#REF!</definedName>
    <definedName name="PER">#REF!</definedName>
    <definedName name="Percent_Ownership">#REF!</definedName>
    <definedName name="Percentage_of_Shares_to_Buy">#REF!</definedName>
    <definedName name="period">#REF!</definedName>
    <definedName name="Period_Covered">#REF!</definedName>
    <definedName name="Period_Ended">#REF!</definedName>
    <definedName name="Periodic_rate">#REF!/#REF!</definedName>
    <definedName name="Permit_Fee_Construction_License">#REF!</definedName>
    <definedName name="Perrigo">#REF!,#REF!,#REF!,#REF!</definedName>
    <definedName name="PGAS_Meter_Volumes">#REF!</definedName>
    <definedName name="pHF">#REF!</definedName>
    <definedName name="PHILOSOPHY">#REF!</definedName>
    <definedName name="Phoenix">#REF!</definedName>
    <definedName name="PHS">#REF!</definedName>
    <definedName name="PIE">#REF!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ONEER">#REF!</definedName>
    <definedName name="pioupoiu" hidden="1">{"Earnings_Summary",#N/A,FALSE,"Earnings Model";"Earnings EP Detail",#N/A,FALSE,"Earnings Model";"Earnings RM Detail",#N/A,FALSE,"Earnings Model"}</definedName>
    <definedName name="pip">#REF!</definedName>
    <definedName name="pipiupiou" hidden="1">{"Earnings",#N/A,FALSE,"Earnings";"BalanceSheet",#N/A,FALSE,"BalanceSheet";"Change in Cash",#N/A,FALSE,"CashFlow";"normalengs",#N/A,FALSE,"NormalEngs";"upstream normal per Bbl",#N/A,FALSE,"NormEngUp";"CAPEXsum",#N/A,FALSE,"CAPEX Sum"}</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JE">#REF!</definedName>
    <definedName name="pk_basis">#REF!</definedName>
    <definedName name="pk_bma">#REF!</definedName>
    <definedName name="pk_correlations">#REF!</definedName>
    <definedName name="pk_vols">#REF!</definedName>
    <definedName name="pka" hidden="1">{#N/A,#N/A,FALSE,"INPUTDATA";#N/A,#N/A,FALSE,"SUMMARY";#N/A,#N/A,FALSE,"CTAREP";#N/A,#N/A,FALSE,"CTBREP";#N/A,#N/A,FALSE,"PMG4ST86";#N/A,#N/A,FALSE,"TURBEFF";#N/A,#N/A,FALSE,"Condenser Performance"}</definedName>
    <definedName name="pl">#REF!</definedName>
    <definedName name="PL_Exch_Rate">#REF!</definedName>
    <definedName name="Plant_Capacity">#REF!</definedName>
    <definedName name="Plant_Op_Fee">#REF!</definedName>
    <definedName name="Plant_Original_Cost">#REF!</definedName>
    <definedName name="Plant_Property_Tax_Rate">#REF!</definedName>
    <definedName name="Plant_Tax">#REF!</definedName>
    <definedName name="PlantAlloc">#REF!</definedName>
    <definedName name="PlantFlare">#REF!</definedName>
    <definedName name="PlantInfo">#REF!</definedName>
    <definedName name="PlantInfoHeading">#REF!</definedName>
    <definedName name="PlantsList">#REF!</definedName>
    <definedName name="Platform_Print_Range">#REF!</definedName>
    <definedName name="ples">#REF!</definedName>
    <definedName name="pm">#REF!</definedName>
    <definedName name="pms" hidden="1">{"detail305",#N/A,FALSE,"BI-305"}</definedName>
    <definedName name="pnc" hidden="1">{#N/A,#N/A,FALSE,"T COST";#N/A,#N/A,FALSE,"COST_FH"}</definedName>
    <definedName name="po" hidden="1">{#N/A,#N/A,FALSE,"Summary";#N/A,#N/A,FALSE,"Adj to Option C";#N/A,#N/A,FALSE,"Dividend Analysis";#N/A,#N/A,FALSE,"Reserve Analysis";#N/A,#N/A,FALSE,"Depreciation";#N/A,#N/A,FALSE,"Other Tax Adj"}</definedName>
    <definedName name="poi">#N/A</definedName>
    <definedName name="poiji" hidden="1">{"Balance Sheet",#N/A,FALSE,"Balance";"Balance Sheet Details",#N/A,FALSE,"Balance"}</definedName>
    <definedName name="poiuy" hidden="1">{#N/A,#N/A,FALSE,"Aging Summary";#N/A,#N/A,FALSE,"Ratio Analysis";#N/A,#N/A,FALSE,"Test 120 Day Accts";#N/A,#N/A,FALSE,"Tickmarks"}</definedName>
    <definedName name="Pole_Class">#REF!</definedName>
    <definedName name="Pole_Column">#REF!</definedName>
    <definedName name="Pole_List">#REF!</definedName>
    <definedName name="Pole_Materials">#REF!</definedName>
    <definedName name="Pole_Selection">#REF!</definedName>
    <definedName name="Pole_Weight">#REF!</definedName>
    <definedName name="PosDefCor">#REF!</definedName>
    <definedName name="posdtxinc">#REF!</definedName>
    <definedName name="PosPhases">#REF!</definedName>
    <definedName name="post_fossil">#REF!</definedName>
    <definedName name="Post_PPA_a">#REF!</definedName>
    <definedName name="PostingDate">#REF!</definedName>
    <definedName name="POWER">#REF!</definedName>
    <definedName name="power_price">#REF!</definedName>
    <definedName name="power_use">#REF!</definedName>
    <definedName name="PowerCurve">#REF!</definedName>
    <definedName name="PP_Tax">#REF!</definedName>
    <definedName name="PPA">#REF!</definedName>
    <definedName name="ppa_gas2">#REF!</definedName>
    <definedName name="ppa_gasvols2">#REF!</definedName>
    <definedName name="ppa_table">#REF!</definedName>
    <definedName name="PPA1_TERM">#REF!</definedName>
    <definedName name="PPage">#REF!</definedName>
    <definedName name="PPage1">#REF!</definedName>
    <definedName name="PPage2">#REF!</definedName>
    <definedName name="PPE">#REF!</definedName>
    <definedName name="ppp" hidden="1">{"summary",#N/A,FALSE,"PCR DIRECTORY"}</definedName>
    <definedName name="PQcor">#REF!</definedName>
    <definedName name="PR_Factor">#REF!</definedName>
    <definedName name="PR0">#REF!</definedName>
    <definedName name="PRAXIS">#REF!</definedName>
    <definedName name="prb" hidden="1">{"summary",#N/A,FALSE,"PCR DIRECTORY"}</definedName>
    <definedName name="Pre_Com_Time">#REF!</definedName>
    <definedName name="Pre_Com_Time_1">#REF!</definedName>
    <definedName name="Pre_Com_Time_2">#REF!</definedName>
    <definedName name="PrecomFinalcom">#REF!</definedName>
    <definedName name="PrecomFinalcom_1">#REF!</definedName>
    <definedName name="PrecomFinalcom_2">#REF!</definedName>
    <definedName name="Premium">#REF!</definedName>
    <definedName name="premiumc">#REF!</definedName>
    <definedName name="premiump">#REF!</definedName>
    <definedName name="PreorPostDeal">OFFSET(#REF!,0,0,COUNTA(#REF!),1)</definedName>
    <definedName name="PresentationNormalA4">#REF!</definedName>
    <definedName name="PreTaxDebt">#REF!</definedName>
    <definedName name="PRICE">#REF!</definedName>
    <definedName name="PriceCurtailment">#REF!</definedName>
    <definedName name="PriceNameCor">#REF!</definedName>
    <definedName name="Pricing_Steel_Pole_BasePlate">#REF!</definedName>
    <definedName name="Pricing_Steel_Pole_Embed">#REF!</definedName>
    <definedName name="PRINS">#REF!</definedName>
    <definedName name="PRINT">#REF!</definedName>
    <definedName name="print_all">#REF!</definedName>
    <definedName name="print_all_D_1">#REF!</definedName>
    <definedName name="_xlnm.Print_Area" localSheetId="1">'1-Project Rev Req'!$A$1:$S$108</definedName>
    <definedName name="_xlnm.Print_Area" localSheetId="2">'2-Incentive ROE'!$A$1:$K$48</definedName>
    <definedName name="_xlnm.Print_Area" localSheetId="4">'4- Rate Base'!$A$1:$J$73</definedName>
    <definedName name="_xlnm.Print_Area" localSheetId="5">'4a-Projection ADIT'!$A$1:$K$126</definedName>
    <definedName name="_xlnm.Print_Area" localSheetId="6">'5-P3 Support'!$A$1:$M$95</definedName>
    <definedName name="_xlnm.Print_Area" localSheetId="8">'7 - PBOP'!$A$1:$F$22</definedName>
    <definedName name="_xlnm.Print_Area" localSheetId="9">'8-Dep Rates'!$A$1:$D$47</definedName>
    <definedName name="_xlnm.Print_Area" localSheetId="0">'Attachment H'!$A$1:$K$277</definedName>
    <definedName name="_xlnm.Print_Area">#REF!</definedName>
    <definedName name="Print_Area_1">#REF!</definedName>
    <definedName name="Print_Area_2">#REF!</definedName>
    <definedName name="Print_Area_3">#REF!</definedName>
    <definedName name="Print_Area_4">#REF!</definedName>
    <definedName name="Print_Area_MI">#REF!</definedName>
    <definedName name="print_Avail">#REF!</definedName>
    <definedName name="Print_ESI">#REF!</definedName>
    <definedName name="print_Force_Out">#REF!</definedName>
    <definedName name="Print_functionality">#REF!</definedName>
    <definedName name="Print_Summary">#REF!</definedName>
    <definedName name="_xlnm.Print_Titles">#REF!</definedName>
    <definedName name="Print_Titles_MI">#REF!,#REF!</definedName>
    <definedName name="Print1" localSheetId="1">#REF!</definedName>
    <definedName name="Print1" localSheetId="2">#REF!</definedName>
    <definedName name="Print1">#REF!</definedName>
    <definedName name="Print3" localSheetId="1">#REF!</definedName>
    <definedName name="Print3">#REF!</definedName>
    <definedName name="Print4" localSheetId="1">#REF!</definedName>
    <definedName name="Print4">#REF!</definedName>
    <definedName name="Print5">#REF!</definedName>
    <definedName name="PrintArea">#REF!</definedName>
    <definedName name="PrintareaDec">#REF!,#REF!,#REF!</definedName>
    <definedName name="PrintCommentary">#REF!</definedName>
    <definedName name="PrintDetail">#REF!</definedName>
    <definedName name="PrintFootnotes">#REF!</definedName>
    <definedName name="printfpli">#REF!,#REF!,#REF!</definedName>
    <definedName name="PrintGraph">#REF!</definedName>
    <definedName name="PrintTrend">#REF!</definedName>
    <definedName name="Prior_Month">#REF!</definedName>
    <definedName name="PRIOR_YEAR_DATE">#REF!</definedName>
    <definedName name="PRIOR_YEAR_X">#REF!</definedName>
    <definedName name="priorPeriod">#REF!</definedName>
    <definedName name="Prj_Output">#REF!</definedName>
    <definedName name="prj_start">#REF!</definedName>
    <definedName name="prj_term">#REF!</definedName>
    <definedName name="PRNT">#REF!</definedName>
    <definedName name="Pro_Rata_Factor">#REF!</definedName>
    <definedName name="Probability">#REF!</definedName>
    <definedName name="ProbabilityAssignment">#REF!</definedName>
    <definedName name="Producer_Database">#REF!</definedName>
    <definedName name="Product_Line">#REF!</definedName>
    <definedName name="Production_Gals_Butane">#REF!</definedName>
    <definedName name="Production_Gals_Ethane">#REF!</definedName>
    <definedName name="Production_Gals_Pentanes">#REF!</definedName>
    <definedName name="Production_Gals_Propane">#REF!</definedName>
    <definedName name="ProductionMonth">#REF!</definedName>
    <definedName name="prof">#REF!</definedName>
    <definedName name="Proforma">#REF!</definedName>
    <definedName name="ProformaLookup">#REF!</definedName>
    <definedName name="ProImportExport.ImportFile">#N/A</definedName>
    <definedName name="ProImportExport.SaveNewFile">#N/A</definedName>
    <definedName name="Proj_Capacity">#REF!</definedName>
    <definedName name="proj_daily_pk_vols">#REF!</definedName>
    <definedName name="Proj_Ex">#REF!</definedName>
    <definedName name="proj_fuel_price">#REF!</definedName>
    <definedName name="proj_fuel_vol">#REF!</definedName>
    <definedName name="projcf">#REF!</definedName>
    <definedName name="project">#REF!</definedName>
    <definedName name="Project_Cost__All_In___000">#REF!</definedName>
    <definedName name="Project_Dashboard_Code">#REF!</definedName>
    <definedName name="Project_Data_Tline">#REF!</definedName>
    <definedName name="Project_Name">#REF!</definedName>
    <definedName name="Project_Name_Model">#REF!</definedName>
    <definedName name="Project_Rackup_List">#REF!</definedName>
    <definedName name="ProjectDefaults">#REF!</definedName>
    <definedName name="ProjectEndYr">#REF!</definedName>
    <definedName name="ProjectionActual">OFFSET(#REF!,0,0,COUNTA(#REF!),1)</definedName>
    <definedName name="ProjectionBaseYear">#REF!</definedName>
    <definedName name="ProjectName">{"Client Name or Project Name"}</definedName>
    <definedName name="ProjectScenario">#REF!</definedName>
    <definedName name="ProjectTitle">#REF!</definedName>
    <definedName name="ProjIDList">#REF!</definedName>
    <definedName name="PROJNAME">#REF!</definedName>
    <definedName name="ProjTerm">#REF!</definedName>
    <definedName name="Promote_Fee">#REF!</definedName>
    <definedName name="PROMPT1">#N/A</definedName>
    <definedName name="PROPANE">#REF!</definedName>
    <definedName name="property">#REF!</definedName>
    <definedName name="PropertyGroupName">#REF!</definedName>
    <definedName name="PropertyTaxInflationRate">#REF!</definedName>
    <definedName name="PropertyType">OFFSET(#REF!,0,0,COUNTA(#REF!),1)</definedName>
    <definedName name="PropertyUnitName">#REF!</definedName>
    <definedName name="Proposed" hidden="1">{#N/A,#N/A,TRUE,"TOTAL DISTRIBUTION";#N/A,#N/A,TRUE,"SOUTH";#N/A,#N/A,TRUE,"NORTHEAST";#N/A,#N/A,TRUE,"WEST"}</definedName>
    <definedName name="PropSize">#REF!</definedName>
    <definedName name="PROSPECT">#REF!</definedName>
    <definedName name="protected_sheet_password">#REF!</definedName>
    <definedName name="Provision" hidden="1">#REF!</definedName>
    <definedName name="PRTAX">#REF!</definedName>
    <definedName name="prtrecon">#REF!,#REF!,#REF!,#REF!</definedName>
    <definedName name="prys" hidden="1">table_inspection</definedName>
    <definedName name="ps">#REF!</definedName>
    <definedName name="PS_Data">#REF!</definedName>
    <definedName name="PS_Tax_Year">#REF!,#REF!</definedName>
    <definedName name="PSCo_COS">#REF!</definedName>
    <definedName name="pscompare0607">#REF!</definedName>
    <definedName name="PSF">#REF!</definedName>
    <definedName name="Pship_Country">#REF!</definedName>
    <definedName name="Pship_NA1">#REF!</definedName>
    <definedName name="Pship_NA2">#REF!</definedName>
    <definedName name="Pship_NA3">#REF!</definedName>
    <definedName name="Pship_NA4">#REF!</definedName>
    <definedName name="Pship_NA5">#REF!</definedName>
    <definedName name="Pship_NA6">#REF!</definedName>
    <definedName name="Pship_NA7">#REF!</definedName>
    <definedName name="psnh1">#REF!</definedName>
    <definedName name="psnh2">#REF!</definedName>
    <definedName name="psnhcoc">#REF!</definedName>
    <definedName name="PSNHCOC2">#REF!</definedName>
    <definedName name="ptable">#REF!</definedName>
    <definedName name="PTAX">#REF!</definedName>
    <definedName name="PTC">#REF!</definedName>
    <definedName name="PTCD">#REF!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TCexpire">#REF!</definedName>
    <definedName name="PTFAlloc">#REF!</definedName>
    <definedName name="PTP95_Cost_Mw_Month">#REF!</definedName>
    <definedName name="PTP95_Cost_Mwh">#REF!</definedName>
    <definedName name="PTP96_Cost_Mw_Month">#REF!</definedName>
    <definedName name="PTP96_Cost_Mwh_Month">#REF!</definedName>
    <definedName name="Purchase_Price_Plant">#REF!</definedName>
    <definedName name="Purpose">#REF!</definedName>
    <definedName name="PURPWR">#REF!</definedName>
    <definedName name="pursuitwo">#REF!</definedName>
    <definedName name="PURSVC">#REF!</definedName>
    <definedName name="PV_Delta">#REF!</definedName>
    <definedName name="py_clint">#REF!</definedName>
    <definedName name="py_eec">#REF!</definedName>
    <definedName name="py_ei">#REF!</definedName>
    <definedName name="py_engl">#REF!</definedName>
    <definedName name="py_epc">#REF!</definedName>
    <definedName name="py_esc">#REF!</definedName>
    <definedName name="PYEAR">#REF!</definedName>
    <definedName name="PZ_GAS">#REF!</definedName>
    <definedName name="PZ_HEAT">#REF!</definedName>
    <definedName name="PZ_PRINT">#REF!</definedName>
    <definedName name="q">#REF!</definedName>
    <definedName name="q_1" hidden="1">{#N/A,#N/A,FALSE,"BS_ESG ";#N/A,#N/A,FALSE,"P&amp;L_ESG"}</definedName>
    <definedName name="q_2" hidden="1">{#N/A,#N/A,FALSE,"BS_ESG ";#N/A,#N/A,FALSE,"P&amp;L_ESG"}</definedName>
    <definedName name="q_3" hidden="1">{#N/A,#N/A,FALSE,"BS_ESG ";#N/A,#N/A,FALSE,"P&amp;L_ESG"}</definedName>
    <definedName name="q_4" hidden="1">{#N/A,#N/A,FALSE,"BS_ESG ";#N/A,#N/A,FALSE,"P&amp;L_ESG"}</definedName>
    <definedName name="q_5" hidden="1">{#N/A,#N/A,FALSE,"BS_ESG ";#N/A,#N/A,FALSE,"P&amp;L_ESG"}</definedName>
    <definedName name="Q_EPS_Table">#REF!</definedName>
    <definedName name="q_MTEP06_App_AB_Facility">#REF!</definedName>
    <definedName name="q_MTEP06_App_AB_Projects">#REF!</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IU">OFFSET(#REF!,0,0,COUNTA(#REF!),1)</definedName>
    <definedName name="qq" hidden="1">{#N/A,#N/A,FALSE,"BS_ESG ";#N/A,#N/A,FALSE,"P&amp;L_ESG"}</definedName>
    <definedName name="qqqqqqq" hidden="1">{#N/A,#N/A,FALSE,"Sum6 (1)"}</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S11_10">#REF!</definedName>
    <definedName name="QRS11_11">#REF!</definedName>
    <definedName name="QRS11_12">#REF!</definedName>
    <definedName name="QRS11_13">#REF!</definedName>
    <definedName name="QRS11_14">#REF!</definedName>
    <definedName name="QRS11_15">#REF!</definedName>
    <definedName name="QRS11_17">#REF!</definedName>
    <definedName name="QRS11_24">#REF!</definedName>
    <definedName name="QRS11_26">#REF!</definedName>
    <definedName name="QRS11_27">#REF!</definedName>
    <definedName name="QRS11_28">#REF!</definedName>
    <definedName name="QRS11_29">#REF!</definedName>
    <definedName name="QRS11_7">#REF!</definedName>
    <definedName name="QRS11_8">#REF!</definedName>
    <definedName name="QRS11_9">#REF!</definedName>
    <definedName name="qryDetailQuantQuery_USD_1">#REF!</definedName>
    <definedName name="qryDetailQuantQuery_USD_2">#REF!</definedName>
    <definedName name="qryProjMorphFundings">#REF!</definedName>
    <definedName name="qryProjMorphFundings11903">#REF!</definedName>
    <definedName name="qrySDP">#REF!</definedName>
    <definedName name="QSE">#REF!</definedName>
    <definedName name="QSESF">#REF!</definedName>
    <definedName name="QTRLYCF">#REF!</definedName>
    <definedName name="Qty">#REF!</definedName>
    <definedName name="Qty_Cost_Select">#REF!</definedName>
    <definedName name="QUALTEC">#REF!</definedName>
    <definedName name="QUALTEC_QUALITY_SERVICES__INC.">#REF!</definedName>
    <definedName name="Quantity_Source">#REF!</definedName>
    <definedName name="QUARTERLY_CF">#REF!</definedName>
    <definedName name="query">#REF!</definedName>
    <definedName name="Query_Module_Project_List_Export">#REF!</definedName>
    <definedName name="queryp1">#REF!</definedName>
    <definedName name="qw">OFFSET(rngFirstUserDefCol,5,0,25,6)</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ref">#REF!</definedName>
    <definedName name="R_E_PROF">#REF!</definedName>
    <definedName name="range">#REF!</definedName>
    <definedName name="Range_AllET">#REF!</definedName>
    <definedName name="Range1">#REF!</definedName>
    <definedName name="RangeVar">#REF!</definedName>
    <definedName name="Rate">#REF!</definedName>
    <definedName name="Rate_Case_Years">#REF!</definedName>
    <definedName name="Rate_CSW">#REF!</definedName>
    <definedName name="Rate_Reduction">#REF!</definedName>
    <definedName name="Rate_Reduction_Yearly_Amount">#REF!</definedName>
    <definedName name="rate_schedule">#REF!</definedName>
    <definedName name="Rated">#REF!</definedName>
    <definedName name="Rating">#REF!</definedName>
    <definedName name="Rating_All">#REF!</definedName>
    <definedName name="Ratio_Analysis">#REF!</definedName>
    <definedName name="RawMtrlInfl">#REF!</definedName>
    <definedName name="RBN">#REF!</definedName>
    <definedName name="RBU">#REF!</definedName>
    <definedName name="RDVers">"2.10a"</definedName>
    <definedName name="read" hidden="1">{#N/A,#N/A,FALSE,"Hastax"}</definedName>
    <definedName name="RealizationPerGalDenbEthane">#REF!</definedName>
    <definedName name="RealizationPerGalDenbIsoButane">#REF!</definedName>
    <definedName name="RealizationPerGalDenbMethane">#REF!</definedName>
    <definedName name="RealizationPerGalDenbNorButane">#REF!</definedName>
    <definedName name="RealizationPerGalDenbPentanes">#REF!</definedName>
    <definedName name="RealizationPerGalDenbPropane">#REF!</definedName>
    <definedName name="RealizationPerGallonEthane">#REF!</definedName>
    <definedName name="RealizationPerGallonIsoButane">#REF!</definedName>
    <definedName name="RealizationPerGallonMethane">#REF!</definedName>
    <definedName name="RealizationPerGallonNormalButane">#REF!</definedName>
    <definedName name="RealizationPerGallonPentanesPlus">#REF!</definedName>
    <definedName name="RealizationPerGallonPropane">#REF!</definedName>
    <definedName name="RealizationPerGalXTXEthane">#REF!</definedName>
    <definedName name="RealizationPerGalXTXIsoButane">#REF!</definedName>
    <definedName name="RealizationPerGalXTXMethane">#REF!</definedName>
    <definedName name="RealizationPerGalXTXNormalButane">#REF!</definedName>
    <definedName name="RealizationPerGalXTXPentanesPlus">#REF!</definedName>
    <definedName name="RealizationPerGalXTXPropane">#REF!</definedName>
    <definedName name="Rebar">#REF!</definedName>
    <definedName name="Rebar_Ratio">#REF!</definedName>
    <definedName name="rebecca">#REF!</definedName>
    <definedName name="rebecca2">#REF!</definedName>
    <definedName name="rebecca3">#REF!</definedName>
    <definedName name="rebecca4">#REF!</definedName>
    <definedName name="rebecca5">#REF!</definedName>
    <definedName name="rebecca6">#REF!</definedName>
    <definedName name="rec">#REF!</definedName>
    <definedName name="Receivearea">#REF!</definedName>
    <definedName name="reclass_debt">#REF!</definedName>
    <definedName name="reconciliation">#REF!</definedName>
    <definedName name="Reconciliation_Sheet">#REF!</definedName>
    <definedName name="_xlnm.Recorder">#REF!</definedName>
    <definedName name="recur_exp">#REF!</definedName>
    <definedName name="RedPer">#REF!</definedName>
    <definedName name="ref">#REF!</definedName>
    <definedName name="Ref_1">#REF!</definedName>
    <definedName name="Ref_Plants">#REF!</definedName>
    <definedName name="refco">#REF!</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in">LEFT(#REF!)="Y"</definedName>
    <definedName name="Refinanced_Debt_Rate">#REF!</definedName>
    <definedName name="Regulatory_RoR">#REF!</definedName>
    <definedName name="RELIABILITY">#REF!</definedName>
    <definedName name="RemAnnual">#REF!</definedName>
    <definedName name="RemittanceGoforth">#REF!</definedName>
    <definedName name="RemittanceNumber">#REF!</definedName>
    <definedName name="rename" hidden="1">{#N/A,#N/A,FALSE,"Aging Summary";#N/A,#N/A,FALSE,"Ratio Analysis";#N/A,#N/A,FALSE,"Test 120 Day Accts";#N/A,#N/A,FALSE,"Tickmarks"}</definedName>
    <definedName name="RenewalProb">#REF!</definedName>
    <definedName name="rental_rate">#REF!</definedName>
    <definedName name="reopendate">#REF!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lacement_Rate">#REF!</definedName>
    <definedName name="REPLKW">#REF!</definedName>
    <definedName name="Report">#REF!</definedName>
    <definedName name="REPORT_DATE">#REF!</definedName>
    <definedName name="Reportable_Transaction">OFFSET(#REF!,0,0,COUNTA(#REF!),1)</definedName>
    <definedName name="ReportCol1">#REF!</definedName>
    <definedName name="REPORTDATE">#REF!</definedName>
    <definedName name="ReportDate2">#REF!</definedName>
    <definedName name="ReportGroup" hidden="1">0</definedName>
    <definedName name="ReportRange">#REF!</definedName>
    <definedName name="RepPercent">#REF!</definedName>
    <definedName name="Request">#REF!</definedName>
    <definedName name="RequestType">#REF!</definedName>
    <definedName name="Required_Amort_Hardcode">#REF!</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S">#REF!</definedName>
    <definedName name="RESERVE_INT">#REF!</definedName>
    <definedName name="reserves">#REF!</definedName>
    <definedName name="resid_hand">#REF!</definedName>
    <definedName name="restruct_tog">#REF!</definedName>
    <definedName name="Result">#REF!</definedName>
    <definedName name="resultc">#REF!</definedName>
    <definedName name="resultp">#REF!</definedName>
    <definedName name="Results_Graphs">#REF!</definedName>
    <definedName name="retained">#REF!</definedName>
    <definedName name="retainedc">#REF!</definedName>
    <definedName name="retainedp">#REF!</definedName>
    <definedName name="Return_Calculation">#REF!</definedName>
    <definedName name="Return_Schedule">#REF!</definedName>
    <definedName name="REV">#REF!</definedName>
    <definedName name="rev_option">#REF!</definedName>
    <definedName name="Rev_Tax">#REF!</definedName>
    <definedName name="Revenue">#REF!</definedName>
    <definedName name="REVENUES">#REF!</definedName>
    <definedName name="reverse_toll_gas">#REF!</definedName>
    <definedName name="reverse_toll_vols">#REF!</definedName>
    <definedName name="Revolver_Rate">#REF!</definedName>
    <definedName name="revreq">#REF!</definedName>
    <definedName name="RevTracker_Column">#REF!</definedName>
    <definedName name="RevTrackerCode">#REF!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G">#REF!</definedName>
    <definedName name="RG_2">#REF!</definedName>
    <definedName name="rggfgrt" hidden="1">{"a",#N/A,FALSE,"Fact Sheet";"a",#N/A,FALSE,"DCFEVA";"a",#N/A,FALSE,"Statements";"a",#N/A,FALSE,"Quarterly";"a",#N/A,FALSE,"Q Grid";"a",#N/A,FALSE,"Stockval";"a",#N/A,FALSE,"DDM"}</definedName>
    <definedName name="rgytj">#REF!,#REF!,#REF!,#REF!</definedName>
    <definedName name="RIC">#REF!</definedName>
    <definedName name="RIMANENZE">#REF!</definedName>
    <definedName name="RIP">#REF!</definedName>
    <definedName name="Risk_Ref">#REF!</definedName>
    <definedName name="RiskAfterRecalcMacro">"Maximize_Cap_Structure"</definedName>
    <definedName name="RiskCollectDistributionSamples">2</definedName>
    <definedName name="RiskDet">TRUE</definedName>
    <definedName name="RiskFixedSeed">1</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ta" hidden="1">{#N/A,#N/A,TRUE,"TOTAL DISTRIBUTION";#N/A,#N/A,TRUE,"SOUTH";#N/A,#N/A,TRUE,"NORTHEAST";#N/A,#N/A,TRUE,"WEST"}</definedName>
    <definedName name="rlw">#REF!,#REF!,#REF!,#REF!</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MM">#REF!</definedName>
    <definedName name="rngAppName">#REF!</definedName>
    <definedName name="rngAppVersion">#REF!</definedName>
    <definedName name="rngBeginningDate">#REF!</definedName>
    <definedName name="rngCAProvinceCodes" comment="List of 2 letter Canadian Province Abbreviations/Codes">OFFSET(#REF!,,,COUNTA(#REF!))</definedName>
    <definedName name="rngClientViewSheets">OFFSET(#REF!,,,COUNTA(#REF!))</definedName>
    <definedName name="rngCountry">#REF!</definedName>
    <definedName name="rngDomorFor">#REF!</definedName>
    <definedName name="rngEndingDate">#REF!</definedName>
    <definedName name="rngEntityType">#REF!</definedName>
    <definedName name="rngEscalation">#REF!</definedName>
    <definedName name="rngGroupingCriteria">#REF!</definedName>
    <definedName name="rngHyperlinkUnhide">OFFSET(#REF!,,,COUNTA(#REF!))</definedName>
    <definedName name="rngImportShtList">OFFSET(#REF!,,,COUNTA(#REF!))</definedName>
    <definedName name="rngIRSCtrs">#REF!</definedName>
    <definedName name="rngM1Items">OFFSET(#REF!,,,COUNTA(#REF!))</definedName>
    <definedName name="rngMapType">#REF!</definedName>
    <definedName name="rngParentEntityID">#REF!</definedName>
    <definedName name="rngPTNum">#REF!</definedName>
    <definedName name="rngPtrNum">#REF!</definedName>
    <definedName name="rngRemoveChar">OFFSET(#REF!,,,COUNTA(#REF!))</definedName>
    <definedName name="rngSpecialItemList">OFFSET(#REF!,,,COUNTA(#REF!))</definedName>
    <definedName name="rngState">#REF!</definedName>
    <definedName name="rngStateNames">#REF!</definedName>
    <definedName name="rngStateSourceAccountsControl">#REF!</definedName>
    <definedName name="rngTaxYearTypes">OFFSET(#REF!,,,COUNTA(#REF!))</definedName>
    <definedName name="rngUserDef_PA">OFFSET(rngFirstUserDefCol,5,0,25,6)</definedName>
    <definedName name="Road_Soil">#REF!</definedName>
    <definedName name="ROB">#REF!</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dDia">#REF!</definedName>
    <definedName name="ROE">#REF!</definedName>
    <definedName name="roledata">#REF!</definedName>
    <definedName name="rolegroup">#REF!</definedName>
    <definedName name="rolegroupamt">#REF!</definedName>
    <definedName name="Rothesay">#REF!</definedName>
    <definedName name="round">1</definedName>
    <definedName name="Rounding" hidden="1">#REF!</definedName>
    <definedName name="Route_Complexity">#REF!</definedName>
    <definedName name="ROW">#REF!</definedName>
    <definedName name="row_Actual">#REF!</definedName>
    <definedName name="row_ActualCash">#REF!</definedName>
    <definedName name="row_ActualRev">#REF!</definedName>
    <definedName name="row_blank">#REF!,#REF!,#REF!,#REF!,#REF!,#REF!,#REF!</definedName>
    <definedName name="row_Budget">#REF!</definedName>
    <definedName name="row_BudgetCash">#REF!</definedName>
    <definedName name="row_BudgetRev">#REF!</definedName>
    <definedName name="ROW_Column">#REF!</definedName>
    <definedName name="row_data">#REF!,#REF!,#REF!,#REF!,#REF!,#REF!,#REF!</definedName>
    <definedName name="row_header">#REF!,#REF!,#REF!,#REF!,#REF!,#REF!,#REF!,#REF!,#REF!,#REF!,#REF!,#REF!,#REF!</definedName>
    <definedName name="row_Reforecast">#REF!</definedName>
    <definedName name="row_ReforecastCash">#REF!</definedName>
    <definedName name="row_ReforecastRev">#REF!</definedName>
    <definedName name="ROW_row">#REF!</definedName>
    <definedName name="ROW_Width">#REF!</definedName>
    <definedName name="ROW_Width_Factors">#REF!</definedName>
    <definedName name="RowCommand">#REF!</definedName>
    <definedName name="ROWCOUNT">#N/A</definedName>
    <definedName name="RowMember">#REF!</definedName>
    <definedName name="rows">#REF!</definedName>
    <definedName name="RowStart">#REF!</definedName>
    <definedName name="RPT_DATE" comment="REPORT UPDATE DATE">#REF!</definedName>
    <definedName name="Rpt2Act">#REF!</definedName>
    <definedName name="Rpt2ActTot">#REF!</definedName>
    <definedName name="Rpt2Var">#REF!</definedName>
    <definedName name="Rpt2VarTot">#REF!</definedName>
    <definedName name="Rpt3EssData">#REF!</definedName>
    <definedName name="Rpt6YE">#REF!</definedName>
    <definedName name="Rpt6YTD">#REF!</definedName>
    <definedName name="Rpt8Act">#REF!</definedName>
    <definedName name="Rpt8Bud">#REF!</definedName>
    <definedName name="RptDecBUBud">#REF!</definedName>
    <definedName name="RptDecBud">#REF!</definedName>
    <definedName name="RptYTDAct">#REF!</definedName>
    <definedName name="RptYTDBUBud">#REF!</definedName>
    <definedName name="rr">#REF!</definedName>
    <definedName name="rrr" hidden="1">{#N/A,#N/A,FALSE,"INPUTDATA";#N/A,#N/A,FALSE,"SUMMARY"}</definedName>
    <definedName name="rrrr" hidden="1">{#N/A,#N/A,FALSE,"O&amp;M by processes";#N/A,#N/A,FALSE,"Elec Act vs Bud";#N/A,#N/A,FALSE,"G&amp;A";#N/A,#N/A,FALSE,"BGS";#N/A,#N/A,FALSE,"Res Cost"}</definedName>
    <definedName name="RTAX">#REF!</definedName>
    <definedName name="RTNS2">#REF!</definedName>
    <definedName name="RTT">#REF!</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tyf">#REF!,#REF!,#REF!,#REF!</definedName>
    <definedName name="RU">#REF!</definedName>
    <definedName name="running_irr">#REF!</definedName>
    <definedName name="running_npv">#REF!</definedName>
    <definedName name="RunNoOut">#REF!</definedName>
    <definedName name="Rwvu.Earnings." hidden="1">#REF!</definedName>
    <definedName name="Rwvu.Qtr._.Earnings._.Model." hidden="1">#REF!</definedName>
    <definedName name="Rwvu.Table." hidden="1">#REF!,#REF!,#REF!,#REF!,#REF!</definedName>
    <definedName name="RXRPark">#REF!</definedName>
    <definedName name="s">#REF!</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lecost">#REF!</definedName>
    <definedName name="salecostbuyer">#REF!</definedName>
    <definedName name="salecostfmv">#REF!</definedName>
    <definedName name="saledate">#REF!</definedName>
    <definedName name="saledatebuyer">#REF!</definedName>
    <definedName name="sales_projections">#REF!</definedName>
    <definedName name="Sales2" hidden="1">{"'Highlights'!$A$1:$M$123"}</definedName>
    <definedName name="saletype">#REF!</definedName>
    <definedName name="sam" hidden="1">{#N/A,#N/A,FALSE,"Ratios - Classic";#N/A,#N/A,FALSE,"Share Proof - Classic";#N/A,#N/A,FALSE,"Per Share-Classic"}</definedName>
    <definedName name="Sample1">#REF!</definedName>
    <definedName name="sap_D0001_00000001">#REF!</definedName>
    <definedName name="sap_D0002_00000001">#REF!</definedName>
    <definedName name="sap_D0003_00000001">#REF!</definedName>
    <definedName name="sap_D0004_00000001">#REF!</definedName>
    <definedName name="sap_D0005_00000001">#REF!</definedName>
    <definedName name="sap_D0006_00000001">#REF!</definedName>
    <definedName name="sap_D0007_00000001">#REF!</definedName>
    <definedName name="sap_D0008_00000001">#REF!</definedName>
    <definedName name="sap_D0009_00000001">#REF!</definedName>
    <definedName name="sap_D0010_00000001">#REF!</definedName>
    <definedName name="sap_D0011_00000001">#REF!</definedName>
    <definedName name="sap_D0012_00000001">#REF!</definedName>
    <definedName name="sap_D0013_00000001">#REF!</definedName>
    <definedName name="sap_D0014_00000001">#REF!</definedName>
    <definedName name="sap_D0015_00000001">#REF!</definedName>
    <definedName name="sap_D0016_00000001">#REF!</definedName>
    <definedName name="sap_D0017_00000001">#REF!</definedName>
    <definedName name="sap_D0018_00000001">#REF!</definedName>
    <definedName name="sap_D0019_00000001">#REF!</definedName>
    <definedName name="sap_D0020_00000001">#REF!</definedName>
    <definedName name="sap_D0021_00000001">#REF!</definedName>
    <definedName name="sap_D0022_00000001">#REF!</definedName>
    <definedName name="sap_D0023_00000001">#REF!</definedName>
    <definedName name="sap_D0024_00000001">#REF!</definedName>
    <definedName name="sap_D0025_00000001">#REF!</definedName>
    <definedName name="sap_D0026_00000001">#REF!</definedName>
    <definedName name="sap_D0027_00000001">#REF!</definedName>
    <definedName name="sap_D0028_00000001">#REF!</definedName>
    <definedName name="sap_D0029_00000001">#REF!</definedName>
    <definedName name="sap_D0030_00000001">#REF!</definedName>
    <definedName name="sap_D0031_00000001">#REF!</definedName>
    <definedName name="sap_D0032_00000001">#REF!</definedName>
    <definedName name="sap_D0033_00000001">#REF!</definedName>
    <definedName name="sap_D0034_00000001">#REF!</definedName>
    <definedName name="sap_D0035_00000001">#REF!</definedName>
    <definedName name="sap_D0036_00000001">#REF!</definedName>
    <definedName name="sap_D0037_00000001">#REF!</definedName>
    <definedName name="sap_D0038_00000001">#REF!</definedName>
    <definedName name="sap_D0039_00000001">#REF!</definedName>
    <definedName name="sap_D0040_00000001">#REF!</definedName>
    <definedName name="sap_D0041_00000001">#REF!</definedName>
    <definedName name="sap_D0042_00000001">#REF!</definedName>
    <definedName name="sap_F0001">#REF!</definedName>
    <definedName name="sap_F0002">#REF!</definedName>
    <definedName name="sap_F0003">#REF!</definedName>
    <definedName name="sap_K0001">#REF!</definedName>
    <definedName name="sap_K0002">#REF!</definedName>
    <definedName name="sap_K0003">#REF!</definedName>
    <definedName name="sap_K0004">#REF!</definedName>
    <definedName name="sap_K0005">#REF!</definedName>
    <definedName name="sap_K0006">#REF!</definedName>
    <definedName name="sap_K0007">#REF!</definedName>
    <definedName name="sap_K0008">#REF!</definedName>
    <definedName name="sap_K0009">#REF!</definedName>
    <definedName name="sap_S0001">#REF!</definedName>
    <definedName name="sap_S0002">#REF!</definedName>
    <definedName name="sap_S0003">#REF!</definedName>
    <definedName name="sap_S0004">#REF!</definedName>
    <definedName name="sap_S0005">#REF!</definedName>
    <definedName name="sap_S0006">#REF!</definedName>
    <definedName name="sap_S0007">#REF!</definedName>
    <definedName name="sap_S0008">#REF!</definedName>
    <definedName name="sap_S0009">#REF!</definedName>
    <definedName name="sap_S0010">#REF!</definedName>
    <definedName name="sap_S0011">#REF!</definedName>
    <definedName name="sap_S0012">#REF!</definedName>
    <definedName name="sap_S0013">#REF!</definedName>
    <definedName name="sap_S0014">#REF!</definedName>
    <definedName name="sap_S0015">#REF!</definedName>
    <definedName name="sap_S0016">#REF!</definedName>
    <definedName name="sap_S0017">#REF!</definedName>
    <definedName name="sap_S0018">#REF!</definedName>
    <definedName name="sap_S0019">#REF!</definedName>
    <definedName name="sap_S0020">#REF!</definedName>
    <definedName name="sap_S0021">#REF!</definedName>
    <definedName name="sap_S0022">#REF!</definedName>
    <definedName name="sap_S0023">#REF!</definedName>
    <definedName name="sap_S0024">#REF!</definedName>
    <definedName name="sap_S0025">#REF!</definedName>
    <definedName name="sap_S0026">#REF!</definedName>
    <definedName name="sap_S0027">#REF!</definedName>
    <definedName name="sap_S0028">#REF!</definedName>
    <definedName name="sap_S0029">#REF!</definedName>
    <definedName name="sap_S0030">#REF!</definedName>
    <definedName name="sap_S0031">#REF!</definedName>
    <definedName name="sap_S0032">#REF!</definedName>
    <definedName name="sap_S0033">#REF!</definedName>
    <definedName name="sap_S0034">#REF!</definedName>
    <definedName name="sap_S0035">#REF!</definedName>
    <definedName name="sap_S0036">#REF!</definedName>
    <definedName name="sap_S0037">#REF!</definedName>
    <definedName name="sap_S0038">#REF!</definedName>
    <definedName name="sap_S0039">#REF!</definedName>
    <definedName name="sap_S0040">#REF!</definedName>
    <definedName name="sap_S0041">#REF!</definedName>
    <definedName name="sap_S0042">#REF!</definedName>
    <definedName name="sap_Z0001_00000001">#REF!</definedName>
    <definedName name="sap_Z0002_00000001">#REF!</definedName>
    <definedName name="sap_Z0003_00000001">#REF!</definedName>
    <definedName name="SAPBEXdnldView" hidden="1">"4ACQ1TUIXACRYGL0BZ7F6HS6R"</definedName>
    <definedName name="SAPBEXhrIndnt" hidden="1">"Wide"</definedName>
    <definedName name="SAPBEXrevision" hidden="1">2</definedName>
    <definedName name="SAPBEXsysID" hidden="1">"GP1"</definedName>
    <definedName name="SAPBEXwbID" hidden="1">"0QPV4RF636ZQNL5RK8PWSJVGT"</definedName>
    <definedName name="SAPCrosstab1">#REF!</definedName>
    <definedName name="SAPCrosstab10">#REF!</definedName>
    <definedName name="SAPCrosstab11">#REF!</definedName>
    <definedName name="SAPCrosstab2">#REF!</definedName>
    <definedName name="SAPCrosstab23">#REF!</definedName>
    <definedName name="SAPCrosstab26">#REF!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Crosstab9">#REF!</definedName>
    <definedName name="SAPsysID" hidden="1">"708C5W7SBKP804JT78WJ0JNKI"</definedName>
    <definedName name="SAPwbID" hidden="1">"ARS"</definedName>
    <definedName name="saveFolder">#REF!</definedName>
    <definedName name="SaveNewFile">#N/A</definedName>
    <definedName name="SC_Accs">#REF!</definedName>
    <definedName name="SCACCS">#REF!</definedName>
    <definedName name="SCALC">#REF!</definedName>
    <definedName name="Scale">#REF!</definedName>
    <definedName name="SCALPER">#REF!</definedName>
    <definedName name="SCC">#REF!</definedName>
    <definedName name="Scenario">#REF!</definedName>
    <definedName name="SCHED">#REF!</definedName>
    <definedName name="SCR">#REF!</definedName>
    <definedName name="SCURVETAB">#REF!</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_qww" hidden="1">table_demob</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AT">#REF!</definedName>
    <definedName name="SecOps_OM_06Actual_Essbase">#REF!</definedName>
    <definedName name="SECT1">#REF!</definedName>
    <definedName name="SECT2">#REF!</definedName>
    <definedName name="SectionG_Questions">#REF!,#REF!,#REF!</definedName>
    <definedName name="sedfsd">#REF!</definedName>
    <definedName name="SEED_DATE">#REF!</definedName>
    <definedName name="Seismic">#REF!</definedName>
    <definedName name="SelectListCopy">#REF!</definedName>
    <definedName name="Sell_International_Assets">#REF!</definedName>
    <definedName name="Sell_Trading_Assets">#REF!</definedName>
    <definedName name="sem">#REF!</definedName>
    <definedName name="sematxinc">#REF!</definedName>
    <definedName name="SEN">#REF!</definedName>
    <definedName name="sencount" hidden="1">1</definedName>
    <definedName name="SENIORRDEBTSER">#REF!</definedName>
    <definedName name="SENS">#REF!</definedName>
    <definedName name="sensitivities">#REF!</definedName>
    <definedName name="SENSITIVITY">#REF!</definedName>
    <definedName name="sEntity">#REF!</definedName>
    <definedName name="sep">#REF!</definedName>
    <definedName name="SepCurHV">#REF!</definedName>
    <definedName name="SepCurLV">#REF!</definedName>
    <definedName name="SepLiabHV">#REF!</definedName>
    <definedName name="SepLiabLV">#REF!</definedName>
    <definedName name="SepPrevHV">#REF!</definedName>
    <definedName name="SepPrevLV">#REF!</definedName>
    <definedName name="serp">#REF!</definedName>
    <definedName name="set_of_books_id_valid_values">#REF!</definedName>
    <definedName name="Settlement">#REF!</definedName>
    <definedName name="Settlement_Charges">#REF!</definedName>
    <definedName name="SEVILLE">#REF!</definedName>
    <definedName name="SF">#REF!</definedName>
    <definedName name="SFD">#REF!</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hidden="1">{0,0,0,0;0,0,0,0;0,0,0,0;0,0,0,0;0,0,0,0;0,0,0,0;0,0,2,0;2,3,3,0;FALSE,FALSE,FALSE,FALSE;TRUE,FALSE,TRUE,TRUE;FALSE,FALSE,TRUE,TRUE;FALSE,0,2.78134444564786E-308,4.45015196281921E-308;7.78776275135711E-308,1.33504516457612E-307,2.22507555776164E-307,3.56012157274209E-307}</definedName>
    <definedName name="sfgsfgsdfg" hidden="1">{#N/A,#N/A,FALSE,"Aging Summary";#N/A,#N/A,FALSE,"Ratio Analysis";#N/A,#N/A,FALSE,"Test 120 Day Accts";#N/A,#N/A,FALSE,"Tickmarks"}</definedName>
    <definedName name="SFV">#REF!</definedName>
    <definedName name="SHCF">#REF!</definedName>
    <definedName name="Sheet1Remark0">#REF!</definedName>
    <definedName name="Sheet1Remark1">#REF!</definedName>
    <definedName name="Sheet1Remark10">#REF!</definedName>
    <definedName name="Sheet1Remark11">#REF!</definedName>
    <definedName name="Sheet1Remark12">#REF!</definedName>
    <definedName name="Sheet1Remark13">#REF!</definedName>
    <definedName name="Sheet1Remark14">#REF!</definedName>
    <definedName name="Sheet1Remark15">#REF!</definedName>
    <definedName name="Sheet1Remark16">#REF!</definedName>
    <definedName name="Sheet1Remark17">#REF!</definedName>
    <definedName name="Sheet1Remark18">#REF!</definedName>
    <definedName name="Sheet1Remark19">#REF!</definedName>
    <definedName name="Sheet1Remark2">#REF!</definedName>
    <definedName name="Sheet1Remark20">#REF!</definedName>
    <definedName name="Sheet1Remark21">#REF!</definedName>
    <definedName name="Sheet1Remark22">#REF!</definedName>
    <definedName name="Sheet1Remark3">#REF!</definedName>
    <definedName name="Sheet1Remark4">#REF!</definedName>
    <definedName name="Sheet1Remark5">#REF!</definedName>
    <definedName name="Sheet1Remark6">#REF!</definedName>
    <definedName name="Sheet1Remark7">#REF!</definedName>
    <definedName name="Sheet1Remark8">#REF!</definedName>
    <definedName name="Sheet1Remark9">#REF!</definedName>
    <definedName name="Sheet1Unit0">#REF!</definedName>
    <definedName name="Sheet1Unit1">#REF!</definedName>
    <definedName name="Sheet1Unit10">#REF!</definedName>
    <definedName name="Sheet1Unit11">#REF!</definedName>
    <definedName name="Sheet1Unit12">#REF!</definedName>
    <definedName name="Sheet1Unit13">#REF!</definedName>
    <definedName name="Sheet1Unit14">#REF!</definedName>
    <definedName name="Sheet1Unit15">#REF!</definedName>
    <definedName name="Sheet1Unit16">#REF!</definedName>
    <definedName name="Sheet1Unit17">#REF!</definedName>
    <definedName name="Sheet1Unit18">#REF!</definedName>
    <definedName name="Sheet1Unit19">#REF!</definedName>
    <definedName name="Sheet1Unit2">#REF!</definedName>
    <definedName name="Sheet1Unit20">#REF!</definedName>
    <definedName name="Sheet1Unit21">#REF!</definedName>
    <definedName name="Sheet1Unit22">#REF!</definedName>
    <definedName name="Sheet1Unit23">#REF!</definedName>
    <definedName name="Sheet1Unit24">#REF!</definedName>
    <definedName name="Sheet1Unit25">#REF!</definedName>
    <definedName name="Sheet1Unit26">#REF!</definedName>
    <definedName name="Sheet1Unit3">#REF!</definedName>
    <definedName name="Sheet1Unit4">#REF!</definedName>
    <definedName name="Sheet1Unit5">#REF!</definedName>
    <definedName name="Sheet1Unit6">#REF!</definedName>
    <definedName name="Sheet1Unit7">#REF!</definedName>
    <definedName name="Sheet1Unit8">#REF!</definedName>
    <definedName name="Sheet1Unit9">#REF!</definedName>
    <definedName name="Sheet1Value0">#REF!</definedName>
    <definedName name="Sheet1Value1">#REF!</definedName>
    <definedName name="Sheet1Value10">#REF!</definedName>
    <definedName name="Sheet1Value100">#REF!</definedName>
    <definedName name="Sheet1Value101">#REF!</definedName>
    <definedName name="Sheet1Value102">#REF!</definedName>
    <definedName name="Sheet1Value103">#REF!</definedName>
    <definedName name="Sheet1Value104">#REF!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45">#REF!</definedName>
    <definedName name="Sheet1Value46">#REF!</definedName>
    <definedName name="Sheet1Value47">#REF!</definedName>
    <definedName name="Sheet1Value48">#REF!</definedName>
    <definedName name="Sheet1Value49">#REF!</definedName>
    <definedName name="Sheet1Value5">#REF!</definedName>
    <definedName name="Sheet1Value50">#REF!</definedName>
    <definedName name="Sheet1Value51">#REF!</definedName>
    <definedName name="Sheet1Value52">#REF!</definedName>
    <definedName name="Sheet1Value53">#REF!</definedName>
    <definedName name="Sheet1Value54">#REF!</definedName>
    <definedName name="Sheet1Value55">#REF!</definedName>
    <definedName name="Sheet1Value56">#REF!</definedName>
    <definedName name="Sheet1Value57">#REF!</definedName>
    <definedName name="Sheet1Value58">#REF!</definedName>
    <definedName name="Sheet1Value59">#REF!</definedName>
    <definedName name="Sheet1Value6">#REF!</definedName>
    <definedName name="Sheet1Value60">#REF!</definedName>
    <definedName name="Sheet1Value61">#REF!</definedName>
    <definedName name="Sheet1Value62">#REF!</definedName>
    <definedName name="Sheet1Value63">#REF!</definedName>
    <definedName name="Sheet1Value64">#REF!</definedName>
    <definedName name="Sheet1Value65">#REF!</definedName>
    <definedName name="Sheet1Value66">#REF!</definedName>
    <definedName name="Sheet1Value67">#REF!</definedName>
    <definedName name="Sheet1Value68">#REF!</definedName>
    <definedName name="Sheet1Value69">#REF!</definedName>
    <definedName name="Sheet1Value7">#REF!</definedName>
    <definedName name="Sheet1Value70">#REF!</definedName>
    <definedName name="Sheet1Value71">#REF!</definedName>
    <definedName name="Sheet1Value72">#REF!</definedName>
    <definedName name="Sheet1Value73">#REF!</definedName>
    <definedName name="Sheet1Value74">#REF!</definedName>
    <definedName name="Sheet1Value75">#REF!</definedName>
    <definedName name="Sheet1Value76">#REF!</definedName>
    <definedName name="Sheet1Value77">#REF!</definedName>
    <definedName name="Sheet1Value78">#REF!</definedName>
    <definedName name="Sheet1Value79">#REF!</definedName>
    <definedName name="Sheet1Value8">#REF!</definedName>
    <definedName name="Sheet1Value80">#REF!</definedName>
    <definedName name="Sheet1Value81">#REF!</definedName>
    <definedName name="Sheet1Value82">#REF!</definedName>
    <definedName name="Sheet1Value83">#REF!</definedName>
    <definedName name="Sheet1Value84">#REF!</definedName>
    <definedName name="Sheet1Value85">#REF!</definedName>
    <definedName name="Sheet1Value86">#REF!</definedName>
    <definedName name="Sheet1Value87">#REF!</definedName>
    <definedName name="Sheet1Value88">#REF!</definedName>
    <definedName name="Sheet1Value89">#REF!</definedName>
    <definedName name="Sheet1Value9">#REF!</definedName>
    <definedName name="Sheet1Value90">#REF!</definedName>
    <definedName name="Sheet1Value91">#REF!</definedName>
    <definedName name="Sheet1Value92">#REF!</definedName>
    <definedName name="Sheet1Value93">#REF!</definedName>
    <definedName name="Sheet1Value94">#REF!</definedName>
    <definedName name="Sheet1Value95">#REF!</definedName>
    <definedName name="Sheet1Value96">#REF!</definedName>
    <definedName name="Sheet1Value97">#REF!</definedName>
    <definedName name="Sheet1Value98">#REF!</definedName>
    <definedName name="Sheet1Value99">#REF!</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ERCF">#REF!</definedName>
    <definedName name="Shifts">#REF!</definedName>
    <definedName name="shiva" hidden="1">{#N/A,#N/A,FALSE,"O&amp;M by processes";#N/A,#N/A,FALSE,"Elec Act vs Bud";#N/A,#N/A,FALSE,"G&amp;A";#N/A,#N/A,FALSE,"BGS";#N/A,#N/A,FALSE,"Res Cost"}</definedName>
    <definedName name="SHL">#REF!</definedName>
    <definedName name="SHORTFALL_KW">#REF!</definedName>
    <definedName name="ShortTerm">#REF!</definedName>
    <definedName name="SHPL">#REF!</definedName>
    <definedName name="ShrinkageMcfEthane">#REF!</definedName>
    <definedName name="ShrinkageMcfIsoButane">#REF!</definedName>
    <definedName name="ShrinkageMcfNormalButane">#REF!</definedName>
    <definedName name="ShrinkageMcfPentanesPlus">#REF!</definedName>
    <definedName name="ShrinkageMcfPropane">#REF!</definedName>
    <definedName name="ShrinkageMmbtuEthane">#REF!</definedName>
    <definedName name="ShrinkageMmbtuIsoButane">#REF!</definedName>
    <definedName name="ShrinkageMmbtuNormalButane">#REF!</definedName>
    <definedName name="ShrinkageMmbtuPentanesPlus">#REF!</definedName>
    <definedName name="ShrinkageMmbtuPropane">#REF!</definedName>
    <definedName name="Shunt_Reactors">#REF!</definedName>
    <definedName name="Shunt_Reactors_Concrete">#REF!</definedName>
    <definedName name="Shunt_Reactors_Labor">#REF!</definedName>
    <definedName name="SIDE">#REF!</definedName>
    <definedName name="siertxinc">#REF!</definedName>
    <definedName name="sign_date">#REF!</definedName>
    <definedName name="SIRR">#REF!</definedName>
    <definedName name="Sites" hidden="1">{#N/A,#N/A,TRUE,"TOTAL DISTRIBUTION";#N/A,#N/A,TRUE,"SOUTH";#N/A,#N/A,TRUE,"NORTHEAST";#N/A,#N/A,TRUE,"WEST"}</definedName>
    <definedName name="Sitesdate" hidden="1">{#N/A,#N/A,TRUE,"TOTAL DSBN";#N/A,#N/A,TRUE,"WEST";#N/A,#N/A,TRUE,"SOUTH";#N/A,#N/A,TRUE,"NORTHEAST"}</definedName>
    <definedName name="SIX">#REF!</definedName>
    <definedName name="SizingColumn">#REF!</definedName>
    <definedName name="skyrtxinc">#REF!</definedName>
    <definedName name="Small_Large">#REF!</definedName>
    <definedName name="SO4ADD">#REF!</definedName>
    <definedName name="socoBasis">#REF!</definedName>
    <definedName name="SOF">#REF!</definedName>
    <definedName name="sof4irr">#REF!</definedName>
    <definedName name="sof5irr">#REF!</definedName>
    <definedName name="sofco_pref">#REF!</definedName>
    <definedName name="sofialloc98">#REF!</definedName>
    <definedName name="sofialloc99">#REF!</definedName>
    <definedName name="Soil">#REF!</definedName>
    <definedName name="SoilType">#REF!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2" hidden="1">3</definedName>
    <definedName name="solver_rhs1" hidden="1">17</definedName>
    <definedName name="solver_rhs2" hidden="1">0</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ort_Command">#REF!</definedName>
    <definedName name="Source">#REF!</definedName>
    <definedName name="SourceDBname">#REF!</definedName>
    <definedName name="SourceStudyName">#REF!</definedName>
    <definedName name="SourceStudyNameCopy">#REF!</definedName>
    <definedName name="SourceType">OFFSET(#REF!,0,0,COUNTA(#REF!),1)</definedName>
    <definedName name="SourceUserName">#REF!</definedName>
    <definedName name="SOUTH_VIENNA">#REF!</definedName>
    <definedName name="SOV_Column_LookUp">#REF!</definedName>
    <definedName name="Space_Requirement_Span_Row">#REF!</definedName>
    <definedName name="Spacing_Requirements">#REF!</definedName>
    <definedName name="Spanish_CPI">#REF!</definedName>
    <definedName name="Spanish_Stamp_Tax">#REF!</definedName>
    <definedName name="Spanner_Auto_File">"C:\Documents and Settings\linda\My Documents\Process .x2a"</definedName>
    <definedName name="SPARES_ST_TAX">#REF!</definedName>
    <definedName name="SPB">#REF!</definedName>
    <definedName name="spcompany">#REF!</definedName>
    <definedName name="spec">#REF!</definedName>
    <definedName name="Special_Equipment_Type">#REF!</definedName>
    <definedName name="SpecialAllocation">OFFSET(#REF!,0,0,COUNTA(#REF!),1)</definedName>
    <definedName name="SpecialAllocationType">OFFSET(#REF!,0,0,COUNTA(#REF!),1)</definedName>
    <definedName name="SPEND">#REF!</definedName>
    <definedName name="SPEND2">#REF!</definedName>
    <definedName name="spffo">#REF!</definedName>
    <definedName name="spffo2">#REF!</definedName>
    <definedName name="spffo3">#REF!</definedName>
    <definedName name="spffo4\">#REF!</definedName>
    <definedName name="spffo5">#REF!</definedName>
    <definedName name="Splitters">#REF!</definedName>
    <definedName name="spname2">#REF!</definedName>
    <definedName name="spname3">#REF!</definedName>
    <definedName name="spname4">#REF!</definedName>
    <definedName name="spname6">#REF!</definedName>
    <definedName name="Spool_Length">#REF!</definedName>
    <definedName name="spop1">#REF!</definedName>
    <definedName name="spop2">#REF!</definedName>
    <definedName name="spop3">#REF!</definedName>
    <definedName name="spop4">#REF!</definedName>
    <definedName name="Spread_Count">#REF!</definedName>
    <definedName name="Spread_Table">#REF!</definedName>
    <definedName name="SpringCastle">#REF!</definedName>
    <definedName name="SPS_COS" localSheetId="2">#REF!</definedName>
    <definedName name="SPS_COS">#REF!</definedName>
    <definedName name="SPWS_WBID">"B1C80735-5882-4AF2-B0B4-34EDD8A645E0"</definedName>
    <definedName name="SR">#REF!</definedName>
    <definedName name="SR_2">#REF!</definedName>
    <definedName name="SROE">#REF!</definedName>
    <definedName name="ss">MATCH(0.01,End_Bal,-1)+1</definedName>
    <definedName name="SSDD" hidden="1">#REF!</definedName>
    <definedName name="sss"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bOcc">#REF!</definedName>
    <definedName name="START">#REF!</definedName>
    <definedName name="Start_Date">#REF!</definedName>
    <definedName name="START_MSG">#N/A</definedName>
    <definedName name="Start_Year">#REF!</definedName>
    <definedName name="START1">#REF!</definedName>
    <definedName name="StartColumnOut">#REF!</definedName>
    <definedName name="StartContractMonthCor">#REF!</definedName>
    <definedName name="StartDate">#REF!</definedName>
    <definedName name="startdateB">#REF!</definedName>
    <definedName name="startdatebuyer">#REF!</definedName>
    <definedName name="StartEffDateCor">#REF!</definedName>
    <definedName name="StartRowOut">#REF!</definedName>
    <definedName name="Startup.Quarter">#REF!</definedName>
    <definedName name="State">#REF!</definedName>
    <definedName name="State_Coordinates">#REF!</definedName>
    <definedName name="State_Impacts">#REF!</definedName>
    <definedName name="State_Impacts_GenTie">#REF!</definedName>
    <definedName name="state_other">#REF!</definedName>
    <definedName name="StatementDate">#REF!</definedName>
    <definedName name="statsrevised" hidden="1">{#N/A,#N/A,FALSE,"O&amp;M by processes";#N/A,#N/A,FALSE,"Elec Act vs Bud";#N/A,#N/A,FALSE,"G&amp;A";#N/A,#N/A,FALSE,"BGS";#N/A,#N/A,FALSE,"Res Cost"}</definedName>
    <definedName name="Status">#REF!</definedName>
    <definedName name="StatusCopy">#REF!</definedName>
    <definedName name="StatusCor">#REF!</definedName>
    <definedName name="StatusDG">#REF!</definedName>
    <definedName name="StatusOut">#REF!</definedName>
    <definedName name="stck" hidden="1">{"Saldenliste",#N/A,FALSE,"H A Ü"}</definedName>
    <definedName name="Std_Dev">#REF!</definedName>
    <definedName name="StdPer">#REF!</definedName>
    <definedName name="steam_prod">#REF!</definedName>
    <definedName name="Steel_Bulks_HV">#REF!</definedName>
    <definedName name="Steel_Bulks_LV">#REF!</definedName>
    <definedName name="Steel_Wood_Arm">#REF!</definedName>
    <definedName name="STG">#REF!</definedName>
    <definedName name="sthsrt">#REF!,#REF!,#REF!,#REF!</definedName>
    <definedName name="STI">#REF!</definedName>
    <definedName name="STILL1040">#REF!</definedName>
    <definedName name="STPOWER">#REF!</definedName>
    <definedName name="Street">#REF!</definedName>
    <definedName name="Strt">#REF!</definedName>
    <definedName name="Structure_BaseCase">#REF!</definedName>
    <definedName name="Structure_GRF">#REF!</definedName>
    <definedName name="Structure_Materials">#REF!</definedName>
    <definedName name="Structures">#REF!</definedName>
    <definedName name="Structures_Improvements">#REF!+#REF!</definedName>
    <definedName name="Structures_pick">#REF!</definedName>
    <definedName name="stu">#REF!,#REF!,#REF!,#REF!</definedName>
    <definedName name="Stub">#REF!</definedName>
    <definedName name="StudyNameDG">#REF!</definedName>
    <definedName name="StudyNameOut">#REF!</definedName>
    <definedName name="stuff" hidden="1">#REF!</definedName>
    <definedName name="styytjuyt">#REF!,#REF!,#REF!,#REF!</definedName>
    <definedName name="SU">#REF!</definedName>
    <definedName name="Sub" hidden="1">{#N/A,#N/A,TRUE,"Task Status";#N/A,#N/A,TRUE,"Document Status";#N/A,#N/A,TRUE,"Percent Complete";#N/A,#N/A,TRUE,"Manhour Sum"}</definedName>
    <definedName name="Sub_For_BidForm">#REF!</definedName>
    <definedName name="SUB_SOV_Column_Lookup">#REF!</definedName>
    <definedName name="SubFundSplit">OFFSET(#REF!,0,0,COUNTA(#REF!),1)</definedName>
    <definedName name="subjentry">#REF!</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SEQUENT_YEAR_DATE">#REF!</definedName>
    <definedName name="SUBSEQUENT_YEAR_X">#REF!</definedName>
    <definedName name="SUE" hidden="1">{#N/A,#N/A,TRUE,"TOTAL DISTRIBUTION";#N/A,#N/A,TRUE,"SOUTH";#N/A,#N/A,TRUE,"NORTHEAST";#N/A,#N/A,TRUE,"WEST"}</definedName>
    <definedName name="sum">#REF!</definedName>
    <definedName name="SUM_BFREP">#REF!</definedName>
    <definedName name="SUM_BREA">#REF!</definedName>
    <definedName name="SUM_BREH">#REF!</definedName>
    <definedName name="SUM_BREMA">#REF!</definedName>
    <definedName name="SUM_BREP">#REF!</definedName>
    <definedName name="SUM_EC_OWN">#REF!</definedName>
    <definedName name="SUM_LPS">#REF!</definedName>
    <definedName name="SUMM">#REF!</definedName>
    <definedName name="SUMMARY">#REF!</definedName>
    <definedName name="Summary_Long_Inventory">#REF!</definedName>
    <definedName name="Summary_Short_Inventory">#REF!</definedName>
    <definedName name="SummarySchKJurisdiction">#REF!</definedName>
    <definedName name="sumptf2">#REF!</definedName>
    <definedName name="sumtran2">#REF!</definedName>
    <definedName name="sumtrans">#REF!</definedName>
    <definedName name="SUPFUEL">#REF!</definedName>
    <definedName name="Supp_Command">#REF!</definedName>
    <definedName name="Supplemental_Gas_Burn_Tariff">#REF!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urplus_pct">#REF!</definedName>
    <definedName name="surplus_point">#REF!</definedName>
    <definedName name="svc_costs">#REF!</definedName>
    <definedName name="SVP">#REF!</definedName>
    <definedName name="Swap_Amort">#REF!</definedName>
    <definedName name="Switch_Type">#REF!</definedName>
    <definedName name="Switch_Yard_Configeration">#REF!</definedName>
    <definedName name="Switch_Yard_Configuration">#REF!</definedName>
    <definedName name="Switchgear_Type">#REF!</definedName>
    <definedName name="SwitchYard">#REF!</definedName>
    <definedName name="Swvu.earnings." hidden="1">#REF!</definedName>
    <definedName name="Swvu.OP." hidden="1">#REF!</definedName>
    <definedName name="Synergy">#REF!</definedName>
    <definedName name="t">#REF!</definedName>
    <definedName name="T1_Civil">#REF!</definedName>
    <definedName name="T1_PEM">#REF!</definedName>
    <definedName name="T2_Civil">#REF!</definedName>
    <definedName name="T2_PEM">#REF!</definedName>
    <definedName name="T5_AMORT">#REF!</definedName>
    <definedName name="T5_COMFEE">#REF!</definedName>
    <definedName name="T5_DEBT">#REF!</definedName>
    <definedName name="T5_FINCFEE">#REF!</definedName>
    <definedName name="T5_GP">#REF!</definedName>
    <definedName name="T5_RATE">#REF!</definedName>
    <definedName name="T5_TERM">#REF!</definedName>
    <definedName name="Tab_2047noteAllocate">#REF!</definedName>
    <definedName name="Tab_AccrVac">#REF!</definedName>
    <definedName name="Tab_AR">#REF!</definedName>
    <definedName name="Tab_BTMU_RBC_CrAgmt">#REF!</definedName>
    <definedName name="Tab_BTMUrevLoan">#REF!</definedName>
    <definedName name="Tab_CAISO">#REF!</definedName>
    <definedName name="Tab_CAISO_PayRec">#REF!</definedName>
    <definedName name="Tab_CAPEXaccrBal">#REF!</definedName>
    <definedName name="Tab_DefRentSchd">#REF!</definedName>
    <definedName name="Tab_Deriv">#REF!</definedName>
    <definedName name="Tab_FA">#REF!</definedName>
    <definedName name="Tab_inventory">#REF!</definedName>
    <definedName name="Tab_MARAD">#REF!</definedName>
    <definedName name="Tab_NewTrcheAswapCalc">#REF!</definedName>
    <definedName name="Tab_ObjRemove">#REF!</definedName>
    <definedName name="Tab_PGEspclAgrmt">#REF!</definedName>
    <definedName name="Tab_PPCcontingent">#REF!</definedName>
    <definedName name="Tab_PPCliab">#REF!</definedName>
    <definedName name="Tab_PPCnew">#REF!</definedName>
    <definedName name="Tab_prePayIns">#REF!</definedName>
    <definedName name="Tab_prePayRent">#REF!</definedName>
    <definedName name="Tab_RegAssetAmrt2017">#REF!</definedName>
    <definedName name="Tab_Review">#REF!</definedName>
    <definedName name="Tab_SAPFA">#REF!</definedName>
    <definedName name="Tab_SwapTBC_AB">#REF!</definedName>
    <definedName name="Tab_SwapTBC_ABM">#REF!</definedName>
    <definedName name="Tab_SwapVal">#REF!</definedName>
    <definedName name="Tab_TB">#REF!</definedName>
    <definedName name="Tab_updtCAISOintR">#REF!</definedName>
    <definedName name="TABLE">#REF!</definedName>
    <definedName name="Table_Loc">#REF!</definedName>
    <definedName name="Table_of_Contents">#REF!</definedName>
    <definedName name="TableHeader">#REF!</definedName>
    <definedName name="TableName">"Dummy"</definedName>
    <definedName name="Tacx_Factor">#REF!</definedName>
    <definedName name="take" hidden="1">{#N/A,#N/A,FALSE,"Input Data Sheet";#N/A,#N/A,FALSE,"Turnover";#N/A,#N/A,FALSE,"NSAR";#N/A,#N/A,FALSE,"Ratios-HUB";#N/A,#N/A,FALSE,"Capital Roll - Hub"}</definedName>
    <definedName name="Takeoff_Concrete">#REF!</definedName>
    <definedName name="Takeoff_steel">#REF!</definedName>
    <definedName name="TandF">#REF!</definedName>
    <definedName name="TandFHeading">#REF!</definedName>
    <definedName name="Tangent_Arm_Labor">#REF!</definedName>
    <definedName name="Tangent_Arm_Mat">#REF!</definedName>
    <definedName name="Tangent_Arm_Weight">#REF!</definedName>
    <definedName name="Tangent_Dist">#REF!</definedName>
    <definedName name="Tangent_Height">#REF!</definedName>
    <definedName name="Tangent_Type">#REF!</definedName>
    <definedName name="Target_List">#REF!</definedName>
    <definedName name="target1">#REF!</definedName>
    <definedName name="target2">#REF!</definedName>
    <definedName name="target3">#REF!</definedName>
    <definedName name="target4">#REF!</definedName>
    <definedName name="target5">#REF!</definedName>
    <definedName name="target6">#REF!</definedName>
    <definedName name="TARIFF4">#REF!</definedName>
    <definedName name="TARIFF5">#REF!</definedName>
    <definedName name="TARIFF6">#REF!</definedName>
    <definedName name="Tarrif">#REF!</definedName>
    <definedName name="Task">#REF!</definedName>
    <definedName name="Task2">#REF!</definedName>
    <definedName name="TaskDescr">#REF!</definedName>
    <definedName name="Tax">#REF!</definedName>
    <definedName name="Tax_Adjustment">#REF!</definedName>
    <definedName name="tax_base_on_inc">#REF!</definedName>
    <definedName name="tax_basis">#REF!</definedName>
    <definedName name="Tax_Calculation">#REF!</definedName>
    <definedName name="Tax_Effective">#REF!</definedName>
    <definedName name="Tax_Prorations">#REF!</definedName>
    <definedName name="Tax_Rate">#REF!</definedName>
    <definedName name="TaxBasis">#REF!</definedName>
    <definedName name="taxcalc">#REF!</definedName>
    <definedName name="TaxDep">#REF!</definedName>
    <definedName name="TaxEq_Return">#N/A</definedName>
    <definedName name="TaxEq_target">#N/A</definedName>
    <definedName name="TaxEquity">#REF!</definedName>
    <definedName name="TAXES">#REF!</definedName>
    <definedName name="Taxes____000">#REF!</definedName>
    <definedName name="taxpayc">#REF!</definedName>
    <definedName name="taxpayp">#REF!</definedName>
    <definedName name="TaxRate">#REF!</definedName>
    <definedName name="TaxTfer">#REF!</definedName>
    <definedName name="TaxTV">10%</definedName>
    <definedName name="TaxXL">5%</definedName>
    <definedName name="TB">#REF!</definedName>
    <definedName name="TB_BS">#REF!</definedName>
    <definedName name="TB_PL">#REF!</definedName>
    <definedName name="tbl_festub_ack">#REF!</definedName>
    <definedName name="tbl_festub_details">#REF!</definedName>
    <definedName name="tbl_Payroll_by_BusinessUnit_summary">#REF!</definedName>
    <definedName name="tbl_Payroll_by_corporate_summary">#REF!</definedName>
    <definedName name="tblAutoSelectDimension">#REF!</definedName>
    <definedName name="tblHier_Mod_Date">#REF!</definedName>
    <definedName name="tblLegacy_Org_to_WBS_Suffix">#REF!</definedName>
    <definedName name="tblLegacy_to_NEET">#REF!</definedName>
    <definedName name="tblSummaryQuantQuery_Combined">#REF!</definedName>
    <definedName name="TC">#REF!</definedName>
    <definedName name="TCF">#REF!</definedName>
    <definedName name="TCOS_Year">#REF!</definedName>
    <definedName name="TDS">#REF!</definedName>
    <definedName name="teagdz" hidden="1">{"Factsheet",#N/A,FALSE,"Fact";"Earnings",#N/A,FALSE,"Earnings";"BalanceSheet",#N/A,FALSE,"BalanceSheet";"Change in Cash",#N/A,FALSE,"CashFlow"}</definedName>
    <definedName name="team">#REF!</definedName>
    <definedName name="teast" hidden="1">{#N/A,#N/A,TRUE,"TOTAL DSBN";#N/A,#N/A,TRUE,"WEST";#N/A,#N/A,TRUE,"SOUTH";#N/A,#N/A,TRUE,"NORTHEAST"}</definedName>
    <definedName name="tec_op_fee">#REF!</definedName>
    <definedName name="Technology">#REF!</definedName>
    <definedName name="tecotaxmeth">#REF!</definedName>
    <definedName name="tedebt_reduct">#REF!</definedName>
    <definedName name="Tel" hidden="1">#REF!</definedName>
    <definedName name="temp">#REF!</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4">#REF!</definedName>
    <definedName name="TEMPCELL">#REF!</definedName>
    <definedName name="Template_Rev_Tracker">#REF!</definedName>
    <definedName name="TemplateID1">#REF!</definedName>
    <definedName name="TemplateID2">#REF!</definedName>
    <definedName name="temppt">#REF!,#REF!,#REF!,#REF!,#REF!,#REF!,#REF!,#REF!,#REF!,#REF!,#REF!,#REF!,#REF!,#REF!</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RM">#REF!</definedName>
    <definedName name="Term_Loan_Amt">#REF!</definedName>
    <definedName name="Term_Loan_Cmp">#REF!</definedName>
    <definedName name="Term_Loan_DSR_Amt">#REF!</definedName>
    <definedName name="Term_Loan_DSR_Input">#REF!</definedName>
    <definedName name="Term_Loan_End">#REF!</definedName>
    <definedName name="Term_Loan_Input">#REF!</definedName>
    <definedName name="term7">#REF!</definedName>
    <definedName name="TermYears">#REF!</definedName>
    <definedName name="Terrain_Type">#REF!</definedName>
    <definedName name="Terrain_Use">#REF!</definedName>
    <definedName name="TERRYG">#REF!</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hidden="1">{#N/A,#N/A,TRUE,"Facility-Input";#N/A,#N/A,TRUE,"Graphs";#N/A,#N/A,TRUE,"TOTAL"}</definedName>
    <definedName name="test." hidden="1">{#N/A,#N/A,TRUE,"TOTAL DISTRIBUTION";#N/A,#N/A,TRUE,"SOUTH";#N/A,#N/A,TRUE,"NORTHEAST";#N/A,#N/A,TRUE,"WEST"}</definedName>
    <definedName name="TEST_YEAR_DATE">#REF!</definedName>
    <definedName name="TEST_YEAR_X">#REF!</definedName>
    <definedName name="TEST0">#REF!</definedName>
    <definedName name="TEST1">#REF!</definedName>
    <definedName name="TEST10">#REF!</definedName>
    <definedName name="TEST100">#REF!</definedName>
    <definedName name="TEST101">#REF!</definedName>
    <definedName name="TEST102">#REF!</definedName>
    <definedName name="TEST103">#REF!</definedName>
    <definedName name="TEST104">#REF!</definedName>
    <definedName name="TEST105">#REF!</definedName>
    <definedName name="TEST106">#REF!</definedName>
    <definedName name="TEST107">#REF!</definedName>
    <definedName name="TEST108">#REF!</definedName>
    <definedName name="TEST109">#REF!</definedName>
    <definedName name="TEST11">#REF!</definedName>
    <definedName name="TEST110">#REF!</definedName>
    <definedName name="TEST111">#REF!</definedName>
    <definedName name="TEST112">#REF!</definedName>
    <definedName name="TEST113">#REF!</definedName>
    <definedName name="TEST114">#REF!</definedName>
    <definedName name="TEST115">#REF!</definedName>
    <definedName name="TEST116">#REF!</definedName>
    <definedName name="TEST117">#REF!</definedName>
    <definedName name="TEST118">#REF!</definedName>
    <definedName name="TEST119">#REF!</definedName>
    <definedName name="test12" hidden="1">{"assumptions",#N/A,FALSE,"Scenario 1";"valuation",#N/A,FALSE,"Scenario 1"}</definedName>
    <definedName name="TEST120">#REF!</definedName>
    <definedName name="TEST121">#REF!</definedName>
    <definedName name="TEST122">#REF!</definedName>
    <definedName name="TEST123">#REF!</definedName>
    <definedName name="TEST124">#REF!</definedName>
    <definedName name="TEST125">#REF!</definedName>
    <definedName name="TEST126">#REF!</definedName>
    <definedName name="TEST127">#REF!</definedName>
    <definedName name="TEST128">#REF!</definedName>
    <definedName name="TEST129">#REF!</definedName>
    <definedName name="test13" hidden="1">{"LBO Summary",#N/A,FALSE,"Summary"}</definedName>
    <definedName name="TEST130">#REF!</definedName>
    <definedName name="TEST131">#REF!</definedName>
    <definedName name="TEST132">#REF!</definedName>
    <definedName name="TEST133">#REF!</definedName>
    <definedName name="TEST134">#REF!</definedName>
    <definedName name="TEST135">#REF!</definedName>
    <definedName name="TEST136">#REF!</definedName>
    <definedName name="TEST137">#REF!</definedName>
    <definedName name="TEST138">#REF!</definedName>
    <definedName name="TEST139">#REF!</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40">#REF!</definedName>
    <definedName name="TEST141">#REF!</definedName>
    <definedName name="TEST142">#REF!</definedName>
    <definedName name="TEST143">#REF!</definedName>
    <definedName name="TEST144">#REF!</definedName>
    <definedName name="TEST145">#REF!</definedName>
    <definedName name="TEST146">#REF!</definedName>
    <definedName name="TEST147">#REF!</definedName>
    <definedName name="TEST148">#REF!</definedName>
    <definedName name="TEST149">#REF!</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50">#REF!</definedName>
    <definedName name="TEST151">#REF!</definedName>
    <definedName name="TEST152">#REF!</definedName>
    <definedName name="TEST153">#REF!</definedName>
    <definedName name="TEST154">#REF!</definedName>
    <definedName name="TEST155">#REF!</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17">#REF!</definedName>
    <definedName name="TEST18">#REF!</definedName>
    <definedName name="TEST19">#REF!</definedName>
    <definedName name="test2" hidden="1">{#N/A,#N/A,TRUE,"TOTAL DISTRIBUTION";#N/A,#N/A,TRUE,"SOUTH";#N/A,#N/A,TRUE,"NORTHEAST";#N/A,#N/A,TRUE,"WEST"}</definedName>
    <definedName name="TEST20">#REF!</definedName>
    <definedName name="test21" hidden="1">{#N/A,#N/A,TRUE,"TOTAL DISTRIBUTION";#N/A,#N/A,TRUE,"SOUTH";#N/A,#N/A,TRUE,"NORTHEAST";#N/A,#N/A,TRUE,"WEST"}</definedName>
    <definedName name="TEST22">#REF!</definedName>
    <definedName name="test23" hidden="1">{#N/A,#N/A,TRUE,"TOTAL DISTRIBUTION";#N/A,#N/A,TRUE,"SOUTH";#N/A,#N/A,TRUE,"NORTHEAST";#N/A,#N/A,TRUE,"WEST"}</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61">#REF!</definedName>
    <definedName name="TEST62">#REF!</definedName>
    <definedName name="TEST63">#REF!</definedName>
    <definedName name="TEST64">#REF!</definedName>
    <definedName name="TEST65">#REF!</definedName>
    <definedName name="TEST66">#REF!</definedName>
    <definedName name="TEST67">#REF!</definedName>
    <definedName name="TEST68">#REF!</definedName>
    <definedName name="TEST69">#REF!</definedName>
    <definedName name="TEST7">#REF!</definedName>
    <definedName name="TEST70">#REF!</definedName>
    <definedName name="TEST71">#REF!</definedName>
    <definedName name="TEST72">#REF!</definedName>
    <definedName name="TEST73">#REF!</definedName>
    <definedName name="TEST74">#REF!</definedName>
    <definedName name="TEST75">#REF!</definedName>
    <definedName name="TEST76">#REF!</definedName>
    <definedName name="TEST77">#REF!</definedName>
    <definedName name="TEST78">#REF!</definedName>
    <definedName name="TEST79">#REF!</definedName>
    <definedName name="TEST8">#REF!</definedName>
    <definedName name="TEST80">#REF!</definedName>
    <definedName name="TEST81">#REF!</definedName>
    <definedName name="TEST82">#REF!</definedName>
    <definedName name="TEST83">#REF!</definedName>
    <definedName name="TEST84">#REF!</definedName>
    <definedName name="TEST85">#REF!</definedName>
    <definedName name="TEST86">#REF!</definedName>
    <definedName name="TEST87">#REF!</definedName>
    <definedName name="TEST88">#REF!</definedName>
    <definedName name="TEST89">#REF!</definedName>
    <definedName name="TEST9">#REF!</definedName>
    <definedName name="TEST90">#REF!</definedName>
    <definedName name="TEST91">#REF!</definedName>
    <definedName name="TEST92">#REF!</definedName>
    <definedName name="TEST93">#REF!</definedName>
    <definedName name="TEST94">#REF!</definedName>
    <definedName name="TEST95">#REF!</definedName>
    <definedName name="TEST96">#REF!</definedName>
    <definedName name="TEST97">#REF!</definedName>
    <definedName name="TEST98">#REF!</definedName>
    <definedName name="TEST99">#REF!</definedName>
    <definedName name="TestAdd">"Test RefersTo1"</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HKEY">#REF!</definedName>
    <definedName name="testing" hidden="1">{"detail305",#N/A,FALSE,"BI-305"}</definedName>
    <definedName name="TESTKEYS">#REF!</definedName>
    <definedName name="TESTVKEY">#REF!</definedName>
    <definedName name="TESTVKEY2">#REF!</definedName>
    <definedName name="testwe" hidden="1">{#N/A,#N/A,TRUE,"TOTAL DSBN";#N/A,#N/A,TRUE,"WEST";#N/A,#N/A,TRUE,"SOUTH";#N/A,#N/A,TRUE,"NORTHEAST"}</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 in '000s)"</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7">#REF!</definedName>
    <definedName name="TextRefCopy8">#REF!</definedName>
    <definedName name="TextRefCopy80">#REF!</definedName>
    <definedName name="TextRefCopy82">#REF!</definedName>
    <definedName name="TextRefCopy84">#REF!</definedName>
    <definedName name="TextRefCopy89">#REF!</definedName>
    <definedName name="TextRefCopy9">#REF!</definedName>
    <definedName name="TextRefCopy94">#REF!</definedName>
    <definedName name="TextRefCopy96">#REF!</definedName>
    <definedName name="TextRefCopy97">#REF!</definedName>
    <definedName name="TextRefCopyRangeCount" hidden="1">99</definedName>
    <definedName name="TFP">#REF!</definedName>
    <definedName name="the">#REF!,#REF!,#REF!,#REF!</definedName>
    <definedName name="The_accompanying">#REF!</definedName>
    <definedName name="thjty" hidden="1">{#N/A,#N/A,TRUE,"TOTAL DSBN";#N/A,#N/A,TRUE,"WEST";#N/A,#N/A,TRUE,"SOUTH";#N/A,#N/A,TRUE,"NORTHEAST"}</definedName>
    <definedName name="thousand">1000</definedName>
    <definedName name="TI">#REF!</definedName>
    <definedName name="Ticker">""</definedName>
    <definedName name="TIK_Residue_Noms">#REF!</definedName>
    <definedName name="Time" hidden="1">"b1"</definedName>
    <definedName name="title">#REF!</definedName>
    <definedName name="titles">#REF!,#REF!</definedName>
    <definedName name="TK">#REF!</definedName>
    <definedName name="tkuy">#REF!,#REF!,#REF!,#REF!</definedName>
    <definedName name="TLINE_BID_DATA">#REF!</definedName>
    <definedName name="TLINE_MI">#REF!</definedName>
    <definedName name="TO">#REF!</definedName>
    <definedName name="TOC">#REF!</definedName>
    <definedName name="TOKYO">#REF!</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RO">#REF!</definedName>
    <definedName name="tot_ded">#REF!</definedName>
    <definedName name="Tota_Deferred">#REF!</definedName>
    <definedName name="TOTAL">#REF!</definedName>
    <definedName name="Total__Kilowatts">#REF!</definedName>
    <definedName name="TOTAL_COLUMBIANA">#REF!</definedName>
    <definedName name="Total_Grove_City">#REF!</definedName>
    <definedName name="TOTAL_HUDSON">#REF!</definedName>
    <definedName name="TOTAL_ITC">#REF!</definedName>
    <definedName name="Total_LI_Cost">#REF!</definedName>
    <definedName name="TOTAL_MONTPELIER">#REF!</definedName>
    <definedName name="Total_Release_Price">#REF!</definedName>
    <definedName name="Total_Sales_Price">#REF!</definedName>
    <definedName name="total_spend">#REF!</definedName>
    <definedName name="total_Turbines">#REF!</definedName>
    <definedName name="TOTAL_WOODVILLE">#REF!</definedName>
    <definedName name="TotalAllocatedEthane">#REF!</definedName>
    <definedName name="TotalAllocatedGallons">#REF!</definedName>
    <definedName name="TotalAllocatedIsoButane">#REF!</definedName>
    <definedName name="TotalAllocatedNormalButane">#REF!</definedName>
    <definedName name="TotalAllocatedPentanesPlus">#REF!</definedName>
    <definedName name="TotalAllocatedPropane">#REF!</definedName>
    <definedName name="totalcost">#REF!</definedName>
    <definedName name="TotalEquity">#REF!</definedName>
    <definedName name="TotalMeteredFuelAndFlareMcf">#REF!</definedName>
    <definedName name="TotalMeteredFuelAndFlareMmbtu">#REF!</definedName>
    <definedName name="TotalMeteredPlantInletMcf">#REF!</definedName>
    <definedName name="TotalMeteredPlantInletMmbtu">#REF!</definedName>
    <definedName name="TOTALO_M">#REF!</definedName>
    <definedName name="TotalPostedWellHeadMmbtu">#REF!</definedName>
    <definedName name="TotalTheoreticalEthane">#REF!</definedName>
    <definedName name="TotalTheoreticalGallons">#REF!</definedName>
    <definedName name="TotalTheoreticalIsoButane">#REF!</definedName>
    <definedName name="TotalTheoreticalNormalButane">#REF!</definedName>
    <definedName name="TotalTheoreticalPentanesPlus">#REF!</definedName>
    <definedName name="TotalTheoreticalPlantInletMcf">#REF!</definedName>
    <definedName name="TotalTheoreticalPlantInletMmbtu">#REF!</definedName>
    <definedName name="TotalTheoreticalPropane">#REF!</definedName>
    <definedName name="totaltrans">#REF!</definedName>
    <definedName name="TotalvaporVolumeShrinkageMcf">#REF!</definedName>
    <definedName name="TotalvaporVolumeShrinkageMmbtu">#REF!</definedName>
    <definedName name="TotalWellheadMcf">#REF!</definedName>
    <definedName name="TotalWellheadMmbtu">#REF!</definedName>
    <definedName name="TotCoInv1stQ">#REF!</definedName>
    <definedName name="TOTCON">#REF!</definedName>
    <definedName name="TOTCUR">#REF!</definedName>
    <definedName name="totdepr">#REF!</definedName>
    <definedName name="TotInv1stQ">#REF!</definedName>
    <definedName name="TPCF">#REF!</definedName>
    <definedName name="TPower_Data">#REF!</definedName>
    <definedName name="TPower_Data_Output">#REF!</definedName>
    <definedName name="TPower_Rows">#REF!</definedName>
    <definedName name="TPower_Sleeves">#REF!</definedName>
    <definedName name="TR">#REF!</definedName>
    <definedName name="TradeDirection">#REF!</definedName>
    <definedName name="Trading_Assets_Book_Basis">#REF!</definedName>
    <definedName name="Trading_Assets_Gross_Proceeds">#REF!</definedName>
    <definedName name="Transact">#REF!,#REF!,#REF!,#REF!,#REF!,#REF!,#REF!,#REF!,#REF!,#REF!,#REF!,#REF!,#REF!,#REF!,#REF!,#REF!,#REF!,#REF!</definedName>
    <definedName name="Transaction_Fee">#REF!</definedName>
    <definedName name="Transallo">#REF!</definedName>
    <definedName name="TransferListDG">#REF!</definedName>
    <definedName name="Transition">#REF!</definedName>
    <definedName name="Transition_Labor">#REF!</definedName>
    <definedName name="Transm_Prop_Tax">#REF!</definedName>
    <definedName name="trd" hidden="1">"482RCYR3X4CO6WX6MKKSR9X4J"</definedName>
    <definedName name="Tree_Clearing">#REF!</definedName>
    <definedName name="treeList" hidden="1">"10000000000000000000000000000000000000000000000000000000000000000000000000000000000000000000000000000000000000000000000000000000000000000000000000000000000000000000000000000000000000000000000000000000"</definedName>
    <definedName name="Trench_Hard">#REF!</definedName>
    <definedName name="TRGT">#REF!</definedName>
    <definedName name="TRGT_Current_Share_Price">#REF!</definedName>
    <definedName name="TRGT_Shares_Outstanding">#REF!</definedName>
    <definedName name="Trial4_Account_Numbers">#REF!</definedName>
    <definedName name="Trial4_Column_1">#REF!</definedName>
    <definedName name="Trial4_Column_2">#REF!</definedName>
    <definedName name="Trial4_Column_3">#REF!</definedName>
    <definedName name="Trial4_Column_4">#REF!</definedName>
    <definedName name="Trial5_AC_Numbers">#REF!</definedName>
    <definedName name="Trial5_Column_1">#REF!</definedName>
    <definedName name="Trial5_Column_2">#REF!</definedName>
    <definedName name="Trial5_Column_3">#REF!</definedName>
    <definedName name="Trial5_Column_4">#REF!</definedName>
    <definedName name="TRWD_MMBtu">#REF!</definedName>
    <definedName name="tryertyrty" hidden="1">{#N/A,#N/A,FALSE,"Income Statement";#N/A,#N/A,FALSE,"Quarter IS";#N/A,#N/A,FALSE,"US E&amp;P";#N/A,#N/A,FALSE,"International E&amp;P";#N/A,#N/A,FALSE,"Chemicals"}</definedName>
    <definedName name="tt" hidden="1">{"Kontenverteilung",#N/A,FALSE,"H A Ü"}</definedName>
    <definedName name="TTDesiredLevelOfEvidenceItems">#REF!</definedName>
    <definedName name="ttt" hidden="1">{#N/A,#N/A,FALSE,"INPUTDATA";#N/A,#N/A,FALSE,"SUMMARY";#N/A,#N/A,FALSE,"CTAREP";#N/A,#N/A,FALSE,"CTBREP";#N/A,#N/A,FALSE,"PMG4ST86";#N/A,#N/A,FALSE,"TURBEFF";#N/A,#N/A,FALSE,"Condenser Performance"}</definedName>
    <definedName name="TUBING_PRESSURE">OFFSET(#REF!,3,IF(#REF!=1,#REF!+3,5*#REF!-1),20000,1)</definedName>
    <definedName name="tur">#REF!</definedName>
    <definedName name="Turb_Clark_Cielo">#REF!</definedName>
    <definedName name="Turb_Clark_NonCielo">#REF!</definedName>
    <definedName name="Turb_NonCielo">#REF!</definedName>
    <definedName name="TurbChoice">IF(#REF!&lt;&gt;1,#REF!,12)</definedName>
    <definedName name="Turbine_Bruno">#REF!</definedName>
    <definedName name="Turbine_Capacity">#REF!</definedName>
    <definedName name="Turbine_Clark_Cielo">#REF!</definedName>
    <definedName name="Turbine_Cowden">#REF!</definedName>
    <definedName name="turbine_CSW">#REF!</definedName>
    <definedName name="turbine_select">#REF!</definedName>
    <definedName name="Turbine_Terry">#REF!</definedName>
    <definedName name="Turbine_Wooley">#REF!</definedName>
    <definedName name="TurbineRating">#REF!</definedName>
    <definedName name="Turbines_CSW">#REF!</definedName>
    <definedName name="turbines7">#REF!</definedName>
    <definedName name="TURNDOWN">#REF!</definedName>
    <definedName name="TURNER">#REF!</definedName>
    <definedName name="Turner2">#REF!</definedName>
    <definedName name="Turns">#REF!</definedName>
    <definedName name="TWO">#REF!</definedName>
    <definedName name="TwoStepMisstatementIdentified">#REF!</definedName>
    <definedName name="TwoStepTolerableEstMisstmtCalc">#REF!</definedName>
    <definedName name="TWP_Lease_Rate">#REF!</definedName>
    <definedName name="TWP_Turbines">#REF!</definedName>
    <definedName name="tx_roll_cy">#REF!</definedName>
    <definedName name="tx_roll_cy_1">#REF!</definedName>
    <definedName name="tx_roll_py">#REF!</definedName>
    <definedName name="tx_roll_py_1">#REF!</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e">#REF!</definedName>
    <definedName name="Type_Of_Foundation">#REF!</definedName>
    <definedName name="Type_Tangent_Foundation">#REF!</definedName>
    <definedName name="Type_Tangents">#REF!</definedName>
    <definedName name="TYPEOFENTITY">OFFSET(#REF!,0,0,COUNTA(#REF!),1)</definedName>
    <definedName name="TYPEOFPROPERTY">OFFSET(#REF!,0,0,COUNTA(#REF!),1)</definedName>
    <definedName name="Typist" hidden="1">"b1"</definedName>
    <definedName name="tyu">#REF!,#REF!,#REF!,#REF!</definedName>
    <definedName name="u" hidden="1">{#N/A,#N/A,FALSE,"Expenses";#N/A,#N/A,FALSE,"Revenue"}</definedName>
    <definedName name="UA">#REF!</definedName>
    <definedName name="UDFCount" hidden="1">#REF!</definedName>
    <definedName name="UFG">#REF!</definedName>
    <definedName name="UG_Amps">#REF!</definedName>
    <definedName name="UG_DB">#REF!</definedName>
    <definedName name="UG_Material">#REF!</definedName>
    <definedName name="UG_Material_Selection">#REF!</definedName>
    <definedName name="UG_Spacing">#REF!</definedName>
    <definedName name="UG_Type">#REF!</definedName>
    <definedName name="UINP7">#REF!</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kryt">#REF!,#REF!,#REF!,#REF!</definedName>
    <definedName name="underbuildkV">#REF!</definedName>
    <definedName name="Underground_Cable">#REF!</definedName>
    <definedName name="Underground_Cable_Cu">#REF!</definedName>
    <definedName name="Underground_Cable_Labor">#REF!</definedName>
    <definedName name="Underground_Cable_Labor_Cu">#REF!</definedName>
    <definedName name="Underground_Columns">#REF!</definedName>
    <definedName name="Underground_Splice">#REF!</definedName>
    <definedName name="Underground_Splice_Cu">#REF!</definedName>
    <definedName name="Underground_Splice_Labor">#REF!</definedName>
    <definedName name="Underground_Splice_Labor_Cu">#REF!</definedName>
    <definedName name="Underground_Valuts_Labor">#REF!</definedName>
    <definedName name="Underground_Vaults">#REF!</definedName>
    <definedName name="Underground_Vaults_Labor">#REF!</definedName>
    <definedName name="unf.Leist" hidden="1">{"Alles",#N/A,FALSE,"H A Ü"}</definedName>
    <definedName name="Unfert.Leist" hidden="1">{"Saldenliste",#N/A,FALSE,"H A Ü"}</definedName>
    <definedName name="Union">#REF!</definedName>
    <definedName name="UNIT">#REF!</definedName>
    <definedName name="UnitCapLookup">#REF!</definedName>
    <definedName name="UNITS">#REF!</definedName>
    <definedName name="unitsbuilt">#REF!</definedName>
    <definedName name="unittype">#REF!</definedName>
    <definedName name="unlock_NonOp">#REF!,#REF!,#REF!,#REF!</definedName>
    <definedName name="uod" hidden="1">{"detail305",#N/A,FALSE,"BI-305"}</definedName>
    <definedName name="UofM">#REF!</definedName>
    <definedName name="UOMColumn1">#REF!</definedName>
    <definedName name="UOMColumn2">#REF!</definedName>
    <definedName name="Upgrade">#REF!</definedName>
    <definedName name="Upload_End">#REF!</definedName>
    <definedName name="Urban_Tax">#REF!</definedName>
    <definedName name="usd">#REF!</definedName>
    <definedName name="USDVol1">#REF!</definedName>
    <definedName name="USDVol2">#REF!</definedName>
    <definedName name="usemcb">LEFT(#REF!)="Y"</definedName>
    <definedName name="user_gas">#REF!</definedName>
    <definedName name="USER_NAME">#N/A</definedName>
    <definedName name="username">#REF!</definedName>
    <definedName name="UserNameCopy">#REF!</definedName>
    <definedName name="UserNameDG">#REF!</definedName>
    <definedName name="USForeign">OFFSET(#REF!,0,0,COUNTA(#REF!),1)</definedName>
    <definedName name="Utilities">#REF!</definedName>
    <definedName name="utjentry">#REF!</definedName>
    <definedName name="uwe" hidden="1">{"Alles",#N/A,FALSE,"H A Ü"}</definedName>
    <definedName name="uwu" hidden="1">{#N/A,#N/A,FALSE,"QTR Total";#N/A,#N/A,FALSE,"QTR ASNS";#N/A,#N/A,FALSE,"QTR PNCNS";#N/A,#N/A,FALSE,"QTR DSNS";#N/A,#N/A,FALSE,"QTR TNS"}</definedName>
    <definedName name="v"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val">#REF!,#REF!,#REF!,#REF!</definedName>
    <definedName name="Valad">#REF!</definedName>
    <definedName name="valDate">#REF!</definedName>
    <definedName name="Valparaiso">#REF!</definedName>
    <definedName name="Valuations">#REF!</definedName>
    <definedName name="Value" hidden="1">{"assumptions",#N/A,FALSE,"Scenario 1";"valuation",#N/A,FALSE,"Scenario 1"}</definedName>
    <definedName name="Value_Only_File">#REF!</definedName>
    <definedName name="value1" hidden="1">{#N/A,#N/A,FALSE,"Cashflow Analysis";#N/A,#N/A,FALSE,"Sensitivity Analysis";#N/A,#N/A,FALSE,"PV";#N/A,#N/A,FALSE,"Pro Forma"}</definedName>
    <definedName name="ValueColumn1">#REF!</definedName>
    <definedName name="ValueColumn2">#REF!</definedName>
    <definedName name="valuel">#REF!,#REF!,#REF!,#REF!</definedName>
    <definedName name="Values_Entered">IF(Loan_Amount*Interest_Rate*Loan_Years*Loan_Start&gt;0,1,0)</definedName>
    <definedName name="VapourProps">#REF!</definedName>
    <definedName name="VAR_Equip_Type">#REF!</definedName>
    <definedName name="Var_Exp">#REF!</definedName>
    <definedName name="Var_Exp_Rate">#REF!</definedName>
    <definedName name="Var_MM_EOH_Price">#REF!</definedName>
    <definedName name="Var_MM_Rec">#REF!</definedName>
    <definedName name="VAROUTPUT">#REF!</definedName>
    <definedName name="VAT">#REF!</definedName>
    <definedName name="VBA_Case_Num">#REF!,#REF!,#REF!</definedName>
    <definedName name="vba_GIOptVOM">#REF!,#REF!,#REF!</definedName>
    <definedName name="VBA_PrevVals">#REF!,#REF!,#REF!,#REF!,#REF!</definedName>
    <definedName name="VBA_TOC_Clear">#REF!,#REF!</definedName>
    <definedName name="VBA_WACC">#REF!</definedName>
    <definedName name="Version" hidden="1">"a1"</definedName>
    <definedName name="versionno">"1.0"</definedName>
    <definedName name="vgtl" hidden="1">{#N/A,#N/A,FALSE,"INPUTDATA";#N/A,#N/A,FALSE,"SUMMARY"}</definedName>
    <definedName name="victtxinc">#REF!</definedName>
    <definedName name="VO_M">#REF!</definedName>
    <definedName name="Voltage">#REF!</definedName>
    <definedName name="Voltage_pick">#REF!</definedName>
    <definedName name="Voltage_Regulator_kVA">#REF!</definedName>
    <definedName name="Voltage_Regulator_Voltage">#REF!</definedName>
    <definedName name="Voltage_Regulators">#REF!</definedName>
    <definedName name="VolumeEsc">#REF!</definedName>
    <definedName name="votingshare">#REF!</definedName>
    <definedName name="VP">#REF!</definedName>
    <definedName name="VRIO">#REF!,#REF!,#REF!,#REF!</definedName>
    <definedName name="VRIO_1">#REF!,#REF!,#REF!,#REF!</definedName>
    <definedName name="VTOT">#N/A</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v" hidden="1">{"EXCELHLP.HLP!1802";5;10;5;10;13;13;13;8;5;5;10;14;13;13;13;13;5;10;14;13;5;10;1;2;24}</definedName>
    <definedName name="w">#REF!</definedName>
    <definedName name="W_Proforma">#REF!</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CC_Pre_Tax">#REF!</definedName>
    <definedName name="WACC_Pre_TaxExempt">#REF!</definedName>
    <definedName name="WACC_Tax">#REF!</definedName>
    <definedName name="WADSWORTH">#REF!</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ge_Rate_LookUp">#REF!</definedName>
    <definedName name="WageAlloc">#REF!</definedName>
    <definedName name="Wages">#REF!</definedName>
    <definedName name="WARDen">#REF!</definedName>
    <definedName name="WARR" hidden="1">#REF!</definedName>
    <definedName name="WASTE">#REF!</definedName>
    <definedName name="Water_Pmt">#REF!</definedName>
    <definedName name="WATER_RATE">OFFSET(#REF!,3,IF(#REF!=1,#REF!+2,5*#REF!-2),20000,1)</definedName>
    <definedName name="waterfall">#REF!</definedName>
    <definedName name="WAvgAtl">#REF!</definedName>
    <definedName name="WAvgCad">#REF!</definedName>
    <definedName name="WAvgCad2">#REF!</definedName>
    <definedName name="WAvgCo">#REF!</definedName>
    <definedName name="WAvgCoInv">#REF!</definedName>
    <definedName name="WAvgDKB">#REF!</definedName>
    <definedName name="WAvgGtBr">#REF!</definedName>
    <definedName name="WAvgHntgtn">#REF!</definedName>
    <definedName name="WAvgInv">#REF!</definedName>
    <definedName name="WAvgKmrt">#REF!</definedName>
    <definedName name="WAvgPhl">#REF!</definedName>
    <definedName name="WAvgTmbl">#REF!</definedName>
    <definedName name="WBS">#REF!</definedName>
    <definedName name="WBS_Fcst">#REF!</definedName>
    <definedName name="WBS_Risk">#REF!</definedName>
    <definedName name="WbsList">#REF!</definedName>
    <definedName name="WCCGCR2">#REF!</definedName>
    <definedName name="WCoAtl">#REF!</definedName>
    <definedName name="WCoCad">#REF!</definedName>
    <definedName name="WCoCad2">#REF!</definedName>
    <definedName name="WCoCCR">#REF!</definedName>
    <definedName name="WCoDKB">#REF!</definedName>
    <definedName name="WCoGtBr">#REF!</definedName>
    <definedName name="WCoHntgtn">#REF!</definedName>
    <definedName name="WCoIRDen">#REF!</definedName>
    <definedName name="WCoKMR">#REF!</definedName>
    <definedName name="WCoKmrt">#REF!</definedName>
    <definedName name="WCoPhl">#REF!</definedName>
    <definedName name="WCoTmbl">#REF!</definedName>
    <definedName name="WDBUY">#REF!</definedName>
    <definedName name="WDD">#REF!</definedName>
    <definedName name="we" hidden="1">{#N/A,#N/A,FALSE,"1997 WW (Short)";#N/A,#N/A,FALSE,"1997 RF Mfg";#N/A,#N/A,FALSE,"Ancillary-CSM";#N/A,#N/A,FALSE,"1997 Service"}</definedName>
    <definedName name="WED">#REF!</definedName>
    <definedName name="weeks">#REF!</definedName>
    <definedName name="wef">#REF!</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hidden="1">{"Factsheet",#N/A,FALSE,"Fact";"Earnings",#N/A,FALSE,"Earnings";"BalanceSheet",#N/A,FALSE,"BalanceSheet";"Change in Cash",#N/A,FALSE,"CashFlow";"Q Rating",#N/A,FALSE,"Q-Rating";"Dupont",#N/A,FALSE,"Dupont"}</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sttxinc">#REF!</definedName>
    <definedName name="wetr">#REF!,#REF!,#REF!,#REF!</definedName>
    <definedName name="WFC" hidden="1">#REF!</definedName>
    <definedName name="wfe"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GW">#REF!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2" hidden="1">{"Age 50; 100% - NPPC",#N/A,FALSE,"Age 50; 100%";"Age 50; 100% - PSC",#N/A,FALSE,"Age 50; 100%";"Age 50; 100% - Gain/Loss",#N/A,FALSE,"Age 50; 100%"}</definedName>
    <definedName name="what3" hidden="1">{"Age 50; 50% - NPPC",#N/A,FALSE,"Age 50; 50%";"Age 50; 50% - PSC",#N/A,FALSE,"Age 50; 50%";"Age 50; 50% - Gain/Loss",#N/A,FALSE,"Age 50; 50%"}</definedName>
    <definedName name="Whatwhat" hidden="1">{#N/A,#N/A,FALSE,"O&amp;M by processes";#N/A,#N/A,FALSE,"Elec Act vs Bud";#N/A,#N/A,FALSE,"G&amp;A";#N/A,#N/A,FALSE,"BGS";#N/A,#N/A,FALSE,"Res Cost"}</definedName>
    <definedName name="WHB">#REF!</definedName>
    <definedName name="whnos" hidden="1">{#N/A,#N/A,TRUE,"TOTAL DSBN";#N/A,#N/A,TRUE,"WEST";#N/A,#N/A,TRUE,"SOUTH";#N/A,#N/A,TRUE,"NORTHEAST"}</definedName>
    <definedName name="who" hidden="1">{#N/A,#N/A,FALSE,"O&amp;M by processes";#N/A,#N/A,FALSE,"Elec Act vs Bud";#N/A,#N/A,FALSE,"G&amp;A";#N/A,#N/A,FALSE,"BGS";#N/A,#N/A,FALSE,"Res Cost"}</definedName>
    <definedName name="WHOLE_REPORT">#REF!</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hy?" hidden="1">{#N/A,#N/A,TRUE,"TOTAL DSBN";#N/A,#N/A,TRUE,"WEST";#N/A,#N/A,TRUE,"SOUTH";#N/A,#N/A,TRUE,"NORTHEAST"}</definedName>
    <definedName name="WInvCCR">#REF!</definedName>
    <definedName name="WInvKMR">#REF!</definedName>
    <definedName name="WinZipCell" hidden="1">#REF!</definedName>
    <definedName name="Wire">#REF!</definedName>
    <definedName name="Wire_GRF">#REF!</definedName>
    <definedName name="Wire_Size90">#REF!</definedName>
    <definedName name="wmeco1">#REF!</definedName>
    <definedName name="wmeco2">#REF!</definedName>
    <definedName name="wmecococ">#REF!</definedName>
    <definedName name="WMECOCOC2">#REF!</definedName>
    <definedName name="wo">#REF!</definedName>
    <definedName name="WO_Description">#REF!</definedName>
    <definedName name="WOOD">#REF!</definedName>
    <definedName name="Wood_Class">#REF!</definedName>
    <definedName name="Woodhaven_Homes">#REF!</definedName>
    <definedName name="WoodhavenLC">#REF!</definedName>
    <definedName name="woorder">#REF!</definedName>
    <definedName name="Work_Days">#REF!</definedName>
    <definedName name="Work_Days_1">#REF!</definedName>
    <definedName name="Work_Days_2">#REF!</definedName>
    <definedName name="Work_Rule">#REF!</definedName>
    <definedName name="Work_Rule_Table">#REF!</definedName>
    <definedName name="WORK_SHEET_CODING_CONVENTIONS">#REF!</definedName>
    <definedName name="WORKCAPa" hidden="1">{"WCCWCLL",#N/A,FALSE,"Sheet3";"PP",#N/A,FALSE,"Sheet3";"MAT1",#N/A,FALSE,"Sheet3";"MAT2",#N/A,FALSE,"Sheet3"}</definedName>
    <definedName name="Working_Capital_Req">#REF!</definedName>
    <definedName name="workingcapitalloan">#REF!</definedName>
    <definedName name="WorkOrders">#REF!</definedName>
    <definedName name="worksheet1">#REF!</definedName>
    <definedName name="worksheet2">#REF!</definedName>
    <definedName name="worksheet3">#REF!</definedName>
    <definedName name="worksheet4">#REF!</definedName>
    <definedName name="worksheet5">#REF!</definedName>
    <definedName name="worksheet6">#REF!</definedName>
    <definedName name="worksheet7">#REF!</definedName>
    <definedName name="WorksheetOut">#REF!</definedName>
    <definedName name="WOTypes">#REF!</definedName>
    <definedName name="wpdesc">#REF!</definedName>
    <definedName name="wpk" hidden="1">{#N/A,#N/A,FALSE,"INPUTDATA";#N/A,#N/A,FALSE,"SUMMARY"}</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j" hidden="1">{#N/A,#N/A,FALSE,"Aging Summary";#N/A,#N/A,FALSE,"Ratio Analysis";#N/A,#N/A,FALSE,"Test 120 Day Accts";#N/A,#N/A,FALSE,"Tickmarks"}</definedName>
    <definedName name="wrn" hidden="1">{#N/A,#N/A,FALSE,"O&amp;M by processes";#N/A,#N/A,FALSE,"Elec Act vs Bud";#N/A,#N/A,FALSE,"G&amp;A";#N/A,#N/A,FALSE,"BGS";#N/A,#N/A,FALSE,"Res Cost"}</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hidden="1">{#N/A,#N/A,FALSE,"BS_CORPORATE"}</definedName>
    <definedName name="wrn.03_Corporate._1" hidden="1">{#N/A,#N/A,FALSE,"BS_CORPORATE"}</definedName>
    <definedName name="wrn.03_Corporate._2" hidden="1">{#N/A,#N/A,FALSE,"BS_CORPORATE"}</definedName>
    <definedName name="wrn.03_Corporate._3" hidden="1">{#N/A,#N/A,FALSE,"BS_CORPORATE"}</definedName>
    <definedName name="wrn.03_Corporate._4" hidden="1">{#N/A,#N/A,FALSE,"BS_CORPORATE"}</definedName>
    <definedName name="wrn.03_Corporate._5" hidden="1">{#N/A,#N/A,FALSE,"BS_CORPORATE"}</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hidden="1">{#N/A,#N/A,FALSE,"BS_ESG ";#N/A,#N/A,FALSE,"P&amp;L_ESG"}</definedName>
    <definedName name="wrn.04_ESG._1" hidden="1">{#N/A,#N/A,FALSE,"BS_ESG ";#N/A,#N/A,FALSE,"P&amp;L_ESG"}</definedName>
    <definedName name="wrn.04_ESG._2" hidden="1">{#N/A,#N/A,FALSE,"BS_ESG ";#N/A,#N/A,FALSE,"P&amp;L_ESG"}</definedName>
    <definedName name="wrn.04_ESG._3" hidden="1">{#N/A,#N/A,FALSE,"BS_ESG ";#N/A,#N/A,FALSE,"P&amp;L_ESG"}</definedName>
    <definedName name="wrn.04_ESG._4" hidden="1">{#N/A,#N/A,FALSE,"BS_ESG ";#N/A,#N/A,FALSE,"P&amp;L_ESG"}</definedName>
    <definedName name="wrn.04_ESG._5" hidden="1">{#N/A,#N/A,FALSE,"BS_ESG ";#N/A,#N/A,FALSE,"P&amp;L_ESG"}</definedName>
    <definedName name="wrn.05_SPS." hidden="1">{#N/A,#N/A,FALSE,"Balance SPS";#N/A,#N/A,FALSE,"P&amp;L_SPS"}</definedName>
    <definedName name="wrn.05_SPS._1" hidden="1">{#N/A,#N/A,FALSE,"Balance SPS";#N/A,#N/A,FALSE,"P&amp;L_SPS"}</definedName>
    <definedName name="wrn.05_SPS._2" hidden="1">{#N/A,#N/A,FALSE,"Balance SPS";#N/A,#N/A,FALSE,"P&amp;L_SPS"}</definedName>
    <definedName name="wrn.05_SPS._3" hidden="1">{#N/A,#N/A,FALSE,"Balance SPS";#N/A,#N/A,FALSE,"P&amp;L_SPS"}</definedName>
    <definedName name="wrn.05_SPS._4" hidden="1">{#N/A,#N/A,FALSE,"Balance SPS";#N/A,#N/A,FALSE,"P&amp;L_SPS"}</definedName>
    <definedName name="wrn.05_SPS._5" hidden="1">{#N/A,#N/A,FALSE,"Balance SPS";#N/A,#N/A,FALSE,"P&amp;L_SPS"}</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hidden="1">{#N/A,#N/A,TRUE,"TAX CALC";#N/A,#N/A,TRUE,"TI SUMMARY";#N/A,#N/A,TRUE,"AMT";#N/A,#N/A,TRUE,"ETR REVIEW"}</definedName>
    <definedName name="wrn.1999._.Cash._.Report." hidden="1">{"1999 Cash Budget",#N/A,FALSE,"99 Cash";"1999 Cash Budget YTD",#N/A,FALSE,"99 Cash";"1999 Cash Actual/Forcast",#N/A,FALSE,"99 Cash";"1999 Cash Actual/Forcast YTD",#N/A,FALSE,"99 Cash"}</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2006._.Rate._.Case." hidden="1">{"DAB-1, Sch 21, Pg 1",#N/A,FALSE,"ELEC ENERGY";"DAB-1, Sch 21, Pg 2",#N/A,FALSE,"RTPDenverWater";"DAB-1, Sch 21, Pg 3",#N/A,FALSE,"INCREMENTAL - WHOLESALE"}</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3cases." hidden="1">{#N/A,"Base",FALSE,"Dividend";#N/A,"Conservative",FALSE,"Dividend";#N/A,"Downside",FALSE,"Dividend"}</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hidden="1">{#N/A,#N/A,FALSE,"CURRENT"}</definedName>
    <definedName name="wrn.95cap." hidden="1">{#N/A,#N/A,FALSE,"95CAPGRY"}</definedName>
    <definedName name="wrn.96._.ju._.forecat." hidden="1">{#N/A,#N/A,FALSE,"Expenses";#N/A,#N/A,FALSE,"Revenue"}</definedName>
    <definedName name="wrn.97maint.xls." hidden="1">{#N/A,#N/A,TRUE,"TOTAL DISTRIBUTION";#N/A,#N/A,TRUE,"SOUTH";#N/A,#N/A,TRUE,"NORTHEAST";#N/A,#N/A,TRUE,"WEST"}</definedName>
    <definedName name="wrn.97OR.XLs." hidden="1">{#N/A,#N/A,TRUE,"TOTAL DSBN";#N/A,#N/A,TRUE,"WEST";#N/A,#N/A,TRUE,"SOUTH";#N/A,#N/A,TRUE,"NORTHEAST"}</definedName>
    <definedName name="wrn.Accounting._.May." hidden="1">{#N/A,#N/A,TRUE,"Sum(2)";#N/A,#N/A,TRUE,"bs";#N/A,#N/A,TRUE,"pnl";#N/A,#N/A,TRUE,"BY DEPT 9605";#N/A,#N/A,TRUE,"BY S/A 9605"}</definedName>
    <definedName name="wrn.Accretion." hidden="1">{"Accretion",#N/A,FALSE,"Assum"}</definedName>
    <definedName name="wrn.ACTUAL._.ALL._.PAGES." hidden="1">{"ACTUAL",#N/A,FALSE,"OVER_UND"}</definedName>
    <definedName name="wrn.AFUDC." hidden="1">{#N/A,#N/A,FALSE,"AFDC"}</definedName>
    <definedName name="wrn.Aging._.and._.Trend._.Analysis." hidden="1">{#N/A,#N/A,FALSE,"Aging Summary";#N/A,#N/A,FALSE,"Ratio Analysis";#N/A,#N/A,FALSE,"Test 120 Day Accts";#N/A,#N/A,FALSE,"Tickmarks"}</definedName>
    <definedName name="wrn.AGT." hidden="1">{"AGT",#N/A,FALSE,"Revenue"}</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Sheets." hidden="1">{#N/A,#N/A,TRUE,"Blank";#N/A,#N/A,TRUE,"Report - Portrait";#N/A,#N/A,TRUE,"Report - Landscape";#N/A,#N/A,TRUE,"FAS87 Results"}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lles." hidden="1">{"Alles",#N/A,FALSE,"H A Ü"}</definedName>
    <definedName name="wrn.Allowance._.Analysis." hidden="1">{#N/A,#N/A,FALSE,"F. Tax Analysis";#N/A,#N/A,FALSE,"G. Bond Analysis";#N/A,#N/A,FALSE,"H. Insurance Analysis"}</definedName>
    <definedName name="wrn.ancg." hidden="1">{"summary",#N/A,FALSE,"summary";"liabsumm",#N/A,FALSE,"liabsumm";"gl",#N/A,FALSE,"gl";"gl2",#N/A,FALSE,"gl2";"exp",#N/A,FALSE,"exp";"ancg_amort",#N/A,FALSE,"ancg_amort";"recon",#N/A,FALSE,"recon"}</definedName>
    <definedName name="wrn.AnnualRentRoll." hidden="1">{"AnnualRentRollPg1",#N/A,FALSE,"RentRoll";"AnnualRentRollPg2",#N/A,FALSE,"RentRoll"}</definedName>
    <definedName name="wrn.APAGE1." hidden="1">{"APAGE1",#N/A,FALSE,"JAN95_OU"}</definedName>
    <definedName name="wrn.APAGE2." hidden="1">{"APAGE2",#N/A,FALSE,"JAN95_OU"}</definedName>
    <definedName name="wrn.APAGE3." hidden="1">{"APAGE3",#N/A,FALSE,"JAN95_OU"}</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K._.JURIS._.FAC._.CALC." hidden="1">{"ARK_JURIS_FAC",#N/A,FALSE,"Ark_Fuel&amp;Rev"}</definedName>
    <definedName name="wrn.ARK._.JURIS._.FUEL._.COST." hidden="1">{"ARK_JURIS_FUEL",#N/A,FALSE,"Ark_Fuel&amp;Rev"}</definedName>
    <definedName name="wrn.Assumptions." hidden="1">{"Assumptions",#N/A,FALSE,"Assum"}</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hidden="1">{#N/A,#N/A,FALSE,"BACK UP CORPORATE"}</definedName>
    <definedName name="wrn.Backup._.Corporate._1" hidden="1">{#N/A,#N/A,FALSE,"BACK UP CORPORATE"}</definedName>
    <definedName name="wrn.Backup._.Corporate._2" hidden="1">{#N/A,#N/A,FALSE,"BACK UP CORPORATE"}</definedName>
    <definedName name="wrn.Backup._.Corporate._3" hidden="1">{#N/A,#N/A,FALSE,"BACK UP CORPORATE"}</definedName>
    <definedName name="wrn.Backup._.Corporate._4" hidden="1">{#N/A,#N/A,FALSE,"BACK UP CORPORATE"}</definedName>
    <definedName name="wrn.Backup._.Corporate._5" hidden="1">{#N/A,#N/A,FALSE,"BACK UP CORPORATE"}</definedName>
    <definedName name="wrn.Balance._.Sheet._.with._.details." hidden="1">{"Balance Sheet",#N/A,FALSE,"Balance";"Balance Sheet Details",#N/A,FALSE,"Balance"}</definedName>
    <definedName name="wrn.Basic." hidden="1">{#N/A,#N/A,FALSE,"O&amp;M by processes";#N/A,#N/A,FALSE,"Elec Act vs Bud";#N/A,#N/A,FALSE,"G&amp;A";#N/A,#N/A,FALSE,"BGS";#N/A,#N/A,FALSE,"Res Cost"}</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hidden="1">{#N/A,#N/A,FALSE,"Total";#N/A,#N/A,FALSE,"ASNS";#N/A,#N/A,FALSE,"PNCNS";#N/A,#N/A,FALSE,"DSNS";#N/A,#N/A,FALSE,"TNS"}</definedName>
    <definedName name="wrn.CAAP._.Report.JPG" hidden="1">{"Income Budget",#N/A,FALSE,"98 Income";"Running GAAP Budget Income",#N/A,FALSE,"98 Income";"GAAP Actual",#N/A,FALSE,"98 Income";"GAAP Varinance",#N/A,FALSE,"98 Income"}</definedName>
    <definedName name="wrn.calcs." hidden="1">{"calcs1",#N/A,FALSE,"Calcs";"calcs2",#N/A,FALSE,"Calcs"}</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Bd750" hidden="1">{"CBd750-IP(FAS87)",#N/A,FALSE,"CBd750";"CBd750-Dyn(FAS87)",#N/A,FALSE,"CBd750";"CBd750-IP(G/L)",#N/A,FALSE,"CBd750";"CBd750-Dyn(G/L)",#N/A,FALSE,"CBd750";"CBd750-Both(Amort)",#N/A,FALSE,"CBd750"}</definedName>
    <definedName name="wrn.ChartSet." hidden="1">{#N/A,#N/A,FALSE,"Elec Deliv";#N/A,#N/A,FALSE,"Atlantic Pie";#N/A,#N/A,FALSE,"Bay Pie";#N/A,#N/A,FALSE,"New Castle Pie";#N/A,#N/A,FALSE,"Transmission Pie"}</definedName>
    <definedName name="wrn.Chemical._.Summary." hidden="1">{"US Chemical Summary",#N/A,FALSE,"USChem";"Foreign Chemical Summary",#N/A,FALSE,"ForChem"}</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hidden="1">{#N/A,#N/A,FALSE,"BACK UP CIG"}</definedName>
    <definedName name="wrn.CIG._.Back._.up._.Files._1" hidden="1">{#N/A,#N/A,FALSE,"BACK UP CIG"}</definedName>
    <definedName name="wrn.CIG._.Back._.up._.Files._2" hidden="1">{#N/A,#N/A,FALSE,"BACK UP CIG"}</definedName>
    <definedName name="wrn.CIG._.Back._.up._.Files._3" hidden="1">{#N/A,#N/A,FALSE,"BACK UP CIG"}</definedName>
    <definedName name="wrn.CIG._.Back._.up._.Files._4" hidden="1">{#N/A,#N/A,FALSE,"BACK UP CIG"}</definedName>
    <definedName name="wrn.CIG._.Back._.up._.Files._5" hidden="1">{#N/A,#N/A,FALSE,"BACK UP CIG"}</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hidden="1">{#N/A,#N/A,FALSE,"4-up charts p.1";#N/A,#N/A,FALSE,"4-up charts p.2";#N/A,#N/A,FALSE," rate of ? qtr";#N/A,#N/A,FALSE,"Detail Rel rate of ? ";#N/A,#N/A,FALSE,"Inventory"}</definedName>
    <definedName name="wrn.Citgo._.Status." hidden="1">{#N/A,#N/A,TRUE,"Task Status";#N/A,#N/A,TRUE,"Document Status";#N/A,#N/A,TRUE,"Percent Complete";#N/A,#N/A,TRUE,"Manhour Sum"}</definedName>
    <definedName name="wrn.ClientReport." hidden="1">{"Summary",#N/A,FALSE,"Summary";"Liabsumm",#N/A,FALSE,"Liabsumm";"Assets",#N/A,FALSE,"Assets";"GL",#N/A,FALSE,"GL";"GL2",#N/A,FALSE,"GL2";"amort",#N/A,FALSE,"amort";"Recon",#N/A,FALSE,"Recon";"FAS1321",#N/A,FALSE,"FAS1321";"FAS1322",#N/A,FALSE,"FAS1322"}</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Review." hidden="1">{#N/A,#N/A,FALSE,"Occ and Rate";#N/A,#N/A,FALSE,"PF Input";#N/A,#N/A,FALSE,"Capital Input";#N/A,#N/A,FALSE,"Proforma Five Yr";#N/A,#N/A,FALSE,"Calculations";#N/A,#N/A,FALSE,"Transaction Summary-DTW"}</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OCO._.FAC." hidden="1">{"CONOCO_FAC",#N/A,FALSE,"Conoco FAC"}</definedName>
    <definedName name="wrn.COST." hidden="1">{#N/A,#N/A,FALSE,"T COST";#N/A,#N/A,FALSE,"COST_FH"}</definedName>
    <definedName name="wrn.Cover_financials." hidden="1">{"Factsheet",#N/A,FALSE,"Fact";"Earnings",#N/A,FALSE,"Earnings";"BalanceSheet",#N/A,FALSE,"BalanceSheet";"Change in Cash",#N/A,FALSE,"CashFlow"}</definedName>
    <definedName name="wrn.cwip."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tail." hidden="1">{"Detail",#N/A,FALSE,"Detail"}</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_.Model._.with._.Detail." hidden="1">{"Earnings_Summary",#N/A,FALSE,"Earnings Model";"Earnings EP Detail",#N/A,FALSE,"Earnings Model";"Earnings RM Detail",#N/A,FALSE,"Earnings Model"}</definedName>
    <definedName name="wrn.EARNINGS._.RELEASE." hidden="1">{#N/A,#N/A,FALSE,"Earnings release"}</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hidden="1">{"EFRT Pg 1",#N/A,FALSE,"EFRT (2)";"EFRT Pg 2",#N/A,FALSE,"EFRT (2)"}</definedName>
    <definedName name="wrn.Engr._.Summary." hidden="1">{#N/A,#N/A,FALSE,"INPUTDATA";#N/A,#N/A,FALSE,"SUMMARY";#N/A,#N/A,FALSE,"CTAREP";#N/A,#N/A,FALSE,"CTBREP";#N/A,#N/A,FALSE,"TURBEFF";#N/A,#N/A,FALSE,"Condenser Performance"}</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hidden="1">{"pna_disc_p1",#N/A,FALSE,"pna_disc_p1";"apbo_plan",#N/A,FALSE,"apbo_plan";"anc_disc_p1",#N/A,FALSE,"anc_disc_p1";"anc_disc_p2",#N/A,FALSE,"anc_disc_p2";"pna_disc_p2",#N/A,FALSE,"pna_disc_p2"}</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RI2._.AIMR." hidden="1">{#N/A,#N/A,FALSE,"NA_Roll";#N/A,#N/A,FALSE,"NAV_recon";#N/A,#N/A,FALSE,"NII";#N/A,#N/A,FALSE,"Contrbtns";#N/A,#N/A,FALSE,"Distrbtns";#N/A,#N/A,FALSE,"QWAE";#N/A,#N/A,FALSE,"AWAE";#N/A,#N/A,FALSE,"Rtrns_bf_fees";#N/A,#N/A,FALSE,"Rtrns_aft_fees";#N/A,#N/A,FALSE,"Inc_bfr_fees";#N/A,#N/A,FALSE,"ERI-II Summary";#N/A,#N/A,FALSE,"ERI-II Fees"}</definedName>
    <definedName name="wrn.Estimated._.Tax._.Annualized._.Method." hidden="1">{#N/A,#N/A,FALSE,"Summary";#N/A,#N/A,FALSE,"Adj to Option C";#N/A,#N/A,FALSE,"Dividend Analysis";#N/A,#N/A,FALSE,"Reserve Analysis";#N/A,#N/A,FALSE,"Depreciation";#N/A,#N/A,FALSE,"Other Tax Adj"}</definedName>
    <definedName name="wrn.ET._.Schedules." hidden="1">{"ET Schedule 7",#N/A,FALSE,"Plant Adjustments";"ET Schedule 9",#N/A,FALSE,"SterlingStip";"ET Schedule 10",#N/A,FALSE,"Plant Adjustments";"ET Schedule 13",#N/A,FALSE,"Plant Adjustments";"ET Schedule 16",#N/A,FALSE,"DeferredTaxes"}</definedName>
    <definedName name="wrn.Exec._.Summary." hidden="1">{#N/A,#N/A,FALSE,"INPUTDATA";#N/A,#N/A,FALSE,"SUMMARY"}</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itAndSalesAssumptions." hidden="1">{#N/A,#N/A,FALSE,"ExitStrategy"}</definedName>
    <definedName name="wrn.FAC._.SUMMARY." hidden="1">{"FAC_SUMMARY",#N/A,FALSE,"Summaries"}</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AS132." hidden="1">{"Disc_part1",#N/A,FALSE,"FAS132";"Disc_part2",#N/A,FALSE,"FAS132"}</definedName>
    <definedName name="wrn.Fas132.2" hidden="1">{"Disc_part1",#N/A,FALSE,"FAS132";"Disc_part2",#N/A,FALSE,"FAS132"}</definedName>
    <definedName name="wrn.FCB." hidden="1">{"FCB_ALL",#N/A,FALSE,"FCB"}</definedName>
    <definedName name="wrn.fcb2" hidden="1">{"FCB_ALL",#N/A,FALSE,"FCB"}</definedName>
    <definedName name="wrn.FERC._.FAC._.CALC." hidden="1">{"FERC_FAC",#N/A,FALSE,"FERC_Fuel&amp;Rev"}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hidden="1">{"PPPI FAS87",#N/A,FALSE,"PPPI";"GroupA",#N/A,FALSE,"GroupA";"GroupB",#N/A,FALSE,"GroupB";"GainLoss",#N/A,FALSE,"GainLoss1"}</definedName>
    <definedName name="wrn.FinalCopies." hidden="1">{"FinalAll-Dyn",#N/A,TRUE,"Total";"FinalPens-Dyn",#N/A,TRUE,"Pensions";"FinalOPEB-Dyn",#N/A,TRUE,"OPEB";"FinalAllRound-Dyn",#N/A,TRUE,"Total";"FinalAll-IP",#N/A,TRUE,"Total";"FinalPens-IP",#N/A,TRUE,"Pensions";"FinalAllRound-IP",#N/A,TRUE,"Total"}</definedName>
    <definedName name="wrn.Financials." hidden="1">{"Earnings",#N/A,FALSE,"Earnings";"BalanceSheet",#N/A,FALSE,"BalanceSheet";"Change in Cash",#N/A,FALSE,"CashFlow";"normalengs",#N/A,FALSE,"NormalEngs";"upstream normal per Bbl",#N/A,FALSE,"NormEngUp";"CAPEXsum",#N/A,FALSE,"CAPEX Sum"}</definedName>
    <definedName name="wrn.FNM._.Graph." hidden="1">{"fnm graph",#N/A,FALSE,"Graphs"}</definedName>
    <definedName name="wrn.FOC._.Detail." hidden="1">{#N/A,#N/A,TRUE,"FOC_Product_Assumptions"}</definedName>
    <definedName name="wrn.For._.filling._.out._.assessments." hidden="1">{"Print Empty Template",#N/A,FALSE,"Input"}</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hidden="1">{"Earnings",#N/A,FALSE,"Earnings";"BalanceSheet",#N/A,FALSE,"BalanceSheet";"ChangeinCash",#N/A,FALSE,"CashFlow";"IR Production Sum",#N/A,FALSE,"E&amp;P Summary";"IR EPCost Sum",#N/A,FALSE,"E&amp;P Summary"}</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hidden="1">{"Factsheet",#N/A,FALSE,"Fact";"Earnings",#N/A,FALSE,"Earnings";"BalanceSheet",#N/A,FALSE,"BalanceSheet";"Change in Cash",#N/A,FALSE,"CashFlow";"Q Rating",#N/A,FALSE,"Q-Rating";"Dupont",#N/A,FALSE,"Dupont"}</definedName>
    <definedName name="wrn.FPL._.Cnsl._.Inc._.State._.Pg._.3A." hidden="1">{"FPL Consol Inc State Pg 3A",#N/A,FALSE,"ISFPLSUB"}</definedName>
    <definedName name="wrn.FPL._.Cnsl._.Inc._.State._.Pg._.3M." hidden="1">{"FPL Consol Inc State Pg 3M",#N/A,FALSE,"ISFPLSUB"}</definedName>
    <definedName name="wrn.FPL._.Cnsl._.Inc._.State._.Pg._.3Y." hidden="1">{"FPL Consol Inc State Pg 3Y",#N/A,FALSE,"ISFPLSUB"}</definedName>
    <definedName name="wrn.FPL._.Consolidated." hidden="1">{"Fpl Consol Pg 1",#N/A,FALSE,"FPL Consolidated";"FPL Consol Pg 2",#N/A,FALSE,"FPL Consolidated"}</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Report." hidden="1">{"Assumptions",#N/A,FALSE,"Sheet1";"Main Report",#N/A,FALSE,"Sheet1";"Results",#N/A,FALSE,"Sheet1";"Advances",#N/A,FALSE,"Sheet1"}</definedName>
    <definedName name="wrn.GAAP._.Report." hidden="1">{"Income Budget",#N/A,FALSE,"98 Income";"Running GAAP Budget Income",#N/A,FALSE,"98 Income";"GAAP Actual",#N/A,FALSE,"98 Income";"GAAP Varinance",#N/A,FALSE,"98 Income"}</definedName>
    <definedName name="wrn.go." hidden="1">{"wp_h4.2",#N/A,FALSE,"WP_H4.2";"wp_h4.3",#N/A,FALSE,"WP_H4.3"}</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ASTAX." hidden="1">{#N/A,#N/A,FALSE,"Hastax"}</definedName>
    <definedName name="wrn.Headcount."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hidden="1">{"2002 - 2006 Detail Income Statement",#N/A,FALSE,"TUB Income Statement wo DW";"BGS Deferral",#N/A,FALSE,"BGS Deferral";"NNC Deferral",#N/A,FALSE,"NNC Deferral";"MTC Deferral",#N/A,FALSE,"MTC Deferral";#N/A,#N/A,FALSE,"Schedule D"}</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hidden="1">{#N/A,#N/A,FALSE,"BACK UP Balance FDM";#N/A,#N/A,FALSE,"BACK UP ASP nsad"}</definedName>
    <definedName name="wrn.iDEN._.Back._.up._.Files._1" hidden="1">{#N/A,#N/A,FALSE,"BACK UP Balance FDM";#N/A,#N/A,FALSE,"BACK UP ASP nsad"}</definedName>
    <definedName name="wrn.iDEN._.Back._.up._.Files._2" hidden="1">{#N/A,#N/A,FALSE,"BACK UP Balance FDM";#N/A,#N/A,FALSE,"BACK UP ASP nsad"}</definedName>
    <definedName name="wrn.iDEN._.Back._.up._.Files._3" hidden="1">{#N/A,#N/A,FALSE,"BACK UP Balance FDM";#N/A,#N/A,FALSE,"BACK UP ASP nsad"}</definedName>
    <definedName name="wrn.iDEN._.Back._.up._.Files._4" hidden="1">{#N/A,#N/A,FALSE,"BACK UP Balance FDM";#N/A,#N/A,FALSE,"BACK UP ASP nsad"}</definedName>
    <definedName name="wrn.iDEN._.Back._.up._.Files._5" hidden="1">{#N/A,#N/A,FALSE,"BACK UP Balance FDM";#N/A,#N/A,FALSE,"BACK UP ASP nsad"}</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directs." hidden="1">{"Budget",#N/A,TRUE,"Criteria";"Summary",#N/A,TRUE,"Summary";"Detail",#N/A,TRUE,"Detail";"Staff",#N/A,TRUE,"Staffing";"Equip",#N/A,TRUE,"Equipment"}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ages." hidden="1">{"Input1",#N/A,FALSE,"Input";"Input2",#N/A,FALSE,"Input";"Input3",#N/A,FALSE,"Input"}</definedName>
    <definedName name="wrn.Investment._.Review." hidden="1">{#N/A,#N/A,FALSE,"Proforma Five Yr";#N/A,#N/A,FALSE,"Capital Input";#N/A,#N/A,FALSE,"Calculations";#N/A,#N/A,FALSE,"Transaction Summary-DTW"}</definedName>
    <definedName name="wrn.IPO._.Valuation." hidden="1">{"assumptions",#N/A,FALSE,"Scenario 1";"valuation",#N/A,FALSE,"Scenario 1"}</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Jeff._.Standalone." hidden="1">{#N/A,#N/A,TRUE,"Acquirer_Cases_Input";#N/A,#N/A,TRUE,"Acquirer_Input";#N/A,#N/A,TRUE,"Acquirer"}</definedName>
    <definedName name="wrn.Kontenverteilung." hidden="1">{"Kontenverteilung",#N/A,FALSE,"H A Ü"}</definedName>
    <definedName name="wrn.LANDMGMT." hidden="1">{#N/A,#N/A,FALSE,"CAP 1998";#N/A,#N/A,FALSE,"CAP 1999";#N/A,#N/A,FALSE,"CAP 2000";#N/A,#N/A,FALSE,"CAP_2001";#N/A,#N/A,FALSE,"CAP_2002";#N/A,#N/A,FALSE,"MAINT_1998";#N/A,#N/A,FALSE,"MAINT_1999";#N/A,#N/A,FALSE,"MAINT_2000";#N/A,#N/A,FALSE,"MAINT_2001";#N/A,#N/A,FALSE,"MAINT_2002"}</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LBO._.Summary." hidden="1">{"LBO Summary",#N/A,FALSE,"Summary"}</definedName>
    <definedName name="wrn.LITIGATION." hidden="1">{"LI AFUDC DEBT 10282",#N/A,FALSE,"TXFORCST.XLS";"LIT AFUDC 10280",#N/A,FALSE,"TXFORCST.XLS";"LIT DEPR EXP 10281",#N/A,FALSE,"TXFORCST.XLS"}</definedName>
    <definedName name="wrn.LoanInformation." hidden="1">{"LoanSchedule",#N/A,FALSE,"LoanAssumptions";"LoanAssumptions",#N/A,FALSE,"LoanAssumptions"}</definedName>
    <definedName name="wrn.Long._.Report." hidden="1">{#N/A,#N/A,TRUE,"Cover";#N/A,#N/A,TRUE,"Header (ld)";#N/A,#N/A,TRUE,"T&amp;O By Region";#N/A,#N/A,TRUE,"Region Charts ";#N/A,#N/A,TRUE,"T&amp;O London";#N/A,#N/A,TRUE,"AD Report";#N/A,#N/A,TRUE,"Var by OU"}</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matdtl." hidden="1">{"MATALL",#N/A,FALSE,"Sheet4";"matclass",#N/A,FALSE,"Sheet4"}</definedName>
    <definedName name="wrn.matdtla" hidden="1">{"MATALL",#N/A,FALSE,"Sheet4";"matclass",#N/A,FALSE,"Sheet4"}</definedName>
    <definedName name="wrn.MBRS." hidden="1">{#N/A,#N/A,FALSE,"MBR PCS";#N/A,#N/A,FALSE,"MBR CIG";#N/A,#N/A,FALSE,"MBR iDEN";#N/A,#N/A,FALSE,"MBR_FWT";#N/A,#N/A,FALSE,"MBR TOTAL"}</definedName>
    <definedName name="wrn.MBRS._1" hidden="1">{#N/A,#N/A,FALSE,"MBR PCS";#N/A,#N/A,FALSE,"MBR CIG";#N/A,#N/A,FALSE,"MBR iDEN";#N/A,#N/A,FALSE,"MBR_FWT";#N/A,#N/A,FALSE,"MBR TOTAL"}</definedName>
    <definedName name="wrn.MBRS._2" hidden="1">{#N/A,#N/A,FALSE,"MBR PCS";#N/A,#N/A,FALSE,"MBR CIG";#N/A,#N/A,FALSE,"MBR iDEN";#N/A,#N/A,FALSE,"MBR_FWT";#N/A,#N/A,FALSE,"MBR TOTAL"}</definedName>
    <definedName name="wrn.MBRS._3" hidden="1">{#N/A,#N/A,FALSE,"MBR PCS";#N/A,#N/A,FALSE,"MBR CIG";#N/A,#N/A,FALSE,"MBR iDEN";#N/A,#N/A,FALSE,"MBR_FWT";#N/A,#N/A,FALSE,"MBR TOTAL"}</definedName>
    <definedName name="wrn.MBRS._4" hidden="1">{#N/A,#N/A,FALSE,"MBR PCS";#N/A,#N/A,FALSE,"MBR CIG";#N/A,#N/A,FALSE,"MBR iDEN";#N/A,#N/A,FALSE,"MBR_FWT";#N/A,#N/A,FALSE,"MBR TOTAL"}</definedName>
    <definedName name="wrn.MBRS._5" hidden="1">{#N/A,#N/A,FALSE,"MBR PCS";#N/A,#N/A,FALSE,"MBR CIG";#N/A,#N/A,FALSE,"MBR iDEN";#N/A,#N/A,FALSE,"MBR_FWT";#N/A,#N/A,FALSE,"MBR TOTAL"}</definedName>
    <definedName name="wrn.Measure._.50." hidden="1">{"Measure 50 Template",#N/A,FALSE,"M50_98";"Cost Data",#N/A,FALSE,"M50_98"}</definedName>
    <definedName name="wrn.Measure._50.Condon" hidden="1">{"Measure 50 Template",#N/A,FALSE,"M50_98";"Cost Data",#N/A,FALSE,"M50_98"}</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niSum." hidden="1">{#N/A,#N/A,TRUE,"Facility-Input";#N/A,#N/A,TRUE,"Graphs";#N/A,#N/A,TRUE,"TOTAL"}</definedName>
    <definedName name="wrn.MonthlyRentRoll." hidden="1">{"MonthlyRentRoll",#N/A,FALSE,"RentRoll"}</definedName>
    <definedName name="wrn.new." hidden="1">{"Balance Sheet",#N/A,FALSE,"Balance";"Balance Sheet Details",#N/A,FALSE,"Balance";"Change in Cash",#N/A,FALSE,"Cashflow"}</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BO._.12._.MO._.ENDED." hidden="1">{"OBO 12 Month Ended",#N/A,FALSE,"OBO 12 Months"}</definedName>
    <definedName name="wrn.OBO._.MONTHLY." hidden="1">{"obo monthly",#N/A,FALSE,"OBO Monthly"}</definedName>
    <definedName name="wrn.OBO._.Summary." hidden="1">{"OBO Deferred Tax Sum",#N/A,FALSE,"OBO DEF TAX"}</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PA._.FAC." hidden="1">{"OMPA_FAC",#N/A,FALSE,"OMPA FAC"}</definedName>
    <definedName name="wrn.OperatingAssumtions." hidden="1">{#N/A,#N/A,FALSE,"OperatingAssumptions"}</definedName>
    <definedName name="wrn.Operations._.Review." hidden="1">{#N/A,#N/A,FALSE,"Proforma Five Yr";#N/A,#N/A,FALSE,"Occ and Rate";#N/A,#N/A,FALSE,"PF Input";#N/A,#N/A,FALSE,"Hotcomps"}</definedName>
    <definedName name="wrn.OR09._.Budget._.Stuff." hidden="1">{#N/A,#N/A,FALSE,"8-14-03 Detail";#N/A,#N/A,FALSE,"FLA Comparisons";#N/A,#N/A,FALSE,"Budget Changes Summary ";#N/A,#N/A,FALSE,"Exec Summary"}</definedName>
    <definedName name="wrn.OTHER._.DATA." hidden="1">{"OTHER_DATA",#N/A,FALSE,"Ok_Fuel&amp;Rev"}</definedName>
    <definedName name="wrn.Out._.of._.Period." hidden="1">{"Out of Period",#N/A,FALSE,"Out of Period"}</definedName>
    <definedName name="wrn.Outlook._.Report." hidden="1">{#N/A,#N/A,FALSE,"Outlook for Month ";#N/A,#N/A,FALSE,"Risk for Month ";#N/A,#N/A,FALSE,"Upside for Month"}</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hase._.I." hidden="1">{#N/A,#N/A,FALSE,"Transaction Summary-DTW";#N/A,#N/A,FALSE,"Proforma Five Yr";#N/A,#N/A,FALSE,"Occ and Rate"}</definedName>
    <definedName name="wrn.PPAGE2." hidden="1">{"PPAGE2",#N/A,FALSE,"JAN95_OU"}</definedName>
    <definedName name="wrn.PPAGE3." hidden="1">{"PPAGE3",#N/A,FALSE,"JAN95_OU"}</definedName>
    <definedName name="wrn.PPJOURNAL._.ENTRY." hidden="1">{"PPDEFERREDBAL",#N/A,FALSE,"PRIOR PERIOD ADJMT";#N/A,#N/A,FALSE,"PRIOR PERIOD ADJMT";"PPJOURNALENTRY",#N/A,FALSE,"PRIOR PERIOD ADJMT"}</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ELIMINARY._.ALL._.PAGES." hidden="1">{"PRELIMINARY",#N/A,FALSE,"MAR95_OU"}</definedName>
    <definedName name="wrn.Presentation." hidden="1">{#N/A,#N/A,TRUE,"Summary";#N/A,#N/A,TRUE,"ExitStrategy";"SalesAndConstruction",#N/A,TRUE,"cs";#N/A,#N/A,TRUE,"OperatingAssumptions";"PresentationRentRoll",#N/A,TRUE,"RentRoll"}</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hidden="1">{#N/A,#N/A,FALSE,"Input Data Sheet";#N/A,#N/A,FALSE,"NAV rollforward";#N/A,#N/A,FALSE,"Capital Roll - Spokes";#N/A,#N/A,FALSE,"Hastax"}</definedName>
    <definedName name="wrn.Print." hidden="1">{#N/A,#N/A,TRUE,"Inputs";#N/A,#N/A,TRUE,"Cashflow Statement";#N/A,#N/A,TRUE,"Summary";#N/A,#N/A,TRUE,"Construction";#N/A,#N/A,TRUE,"RevAss";#N/A,#N/A,TRUE,"Debt";#N/A,#N/A,TRUE,"Inc";#N/A,#N/A,TRUE,"Depr"}</definedName>
    <definedName name="wrn.Print._.All." hidden="1">{#N/A,#N/A,TRUE,"Input Data Sheet";#N/A,#N/A,TRUE,"Turnover";#N/A,#N/A,TRUE,"NSAR";#N/A,#N/A,TRUE,"NAV Rollforward";#N/A,#N/A,TRUE,"Ratios-HUB";#N/A,#N/A,TRUE,"Ratios-Marathon";#N/A,#N/A,TRUE,"Ratios - Traditional";#N/A,#N/A,TRUE,"Ratios - Classic";#N/A,#N/A,TRUE,"Ratios - Medallion Class A";#N/A,#N/A,TRUE,"Ratios - Medallion Class B";#N/A,#N/A,TRUE,"Share Proof-Marathon";#N/A,#N/A,TRUE,"Share Proof-Traditional";#N/A,#N/A,TRUE,"Share Proof - Classic";#N/A,#N/A,TRUE,"Share Proof - Medallion A";#N/A,#N/A,TRUE,"Share Proof - Medallion B";#N/A,#N/A,TRUE,"Per Share-Marathon";#N/A,#N/A,TRUE,"Per Share-Traditional";#N/A,#N/A,TRUE,"Per Share-Classic";#N/A,#N/A,TRUE,"Per Share-Medallion A";#N/A,#N/A,TRUE,"Per Share-Medallion B";#N/A,#N/A,TRUE,"Capital Roll - Hub";#N/A,#N/A,TRUE,"Capital Roll - Spokes";#N/A,#N/A,TRUE,"Hastax"}</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Classic." hidden="1">{#N/A,#N/A,FALSE,"Ratios - Classic";#N/A,#N/A,FALSE,"Share Proof - Classic";#N/A,#N/A,FALSE,"Per Share-Classic"}</definedName>
    <definedName name="wrn.print._.graphs." hidden="1">{"cap_structure",#N/A,FALSE,"Graph-Mkt Cap";"price",#N/A,FALSE,"Graph-Price";"ebit",#N/A,FALSE,"Graph-EBITDA";"ebitda",#N/A,FALSE,"Graph-EBITDA"}</definedName>
    <definedName name="wrn.Print._.Hub." hidden="1">{#N/A,#N/A,FALSE,"Input Data Sheet";#N/A,#N/A,FALSE,"Turnover";#N/A,#N/A,FALSE,"NSAR";#N/A,#N/A,FALSE,"Ratios-HUB";#N/A,#N/A,FALSE,"Capital Roll - Hub"}</definedName>
    <definedName name="wrn.Print._.Marathon." hidden="1">{#N/A,#N/A,FALSE,"Ratios-Marathon";#N/A,#N/A,FALSE,"Share Proof-Marathon";#N/A,#N/A,FALSE,"Per Share-Marathon"}</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raw._.data._.entry." hidden="1">{"inputs raw data",#N/A,TRUE,"INPUT"}</definedName>
    <definedName name="wrn.Print._.Spokes." hidden="1">{#N/A,#N/A,FALSE,"Input Data Sheet";#N/A,#N/A,FALSE,"NAV rollforward";#N/A,#N/A,FALSE,"Capital Roll - Spokes";#N/A,#N/A,FALSE,"Hastax"}</definedName>
    <definedName name="wrn.print._.summary._.sheets." hidden="1">{"summary1",#N/A,TRUE,"Comps";"summary2",#N/A,TRUE,"Comps";"summary3",#N/A,TRUE,"Comps"}</definedName>
    <definedName name="wrn.print._.summary._.sheets.2" hidden="1">{"summary1",#N/A,TRUE,"Comps";"summary2",#N/A,TRUE,"Comps";"summary3",#N/A,TRUE,"Comps"}</definedName>
    <definedName name="wrn.Print._.Traditional." hidden="1">{#N/A,#N/A,FALSE,"Ratios - Traditional";#N/A,#N/A,FALSE,"Share Proof-Traditional";#N/A,#N/A,FALSE,"Per Share-Traditional"}</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hidden="1">{"Page1",#N/A,FALSE,"Page1";"Page2",#N/A,FALSE,"Page2";"Page3",#N/A,FALSE,"Pages34";"Page3b",#N/A,FALSE,"Pages34"}</definedName>
    <definedName name="wrn.PRIOR._.PERIOD._.ADJMT." hidden="1">{#N/A,#N/A,FALSE,"PRIOR PERIOD ADJMT"}</definedName>
    <definedName name="wrn.Production." hidden="1">{"Production",#N/A,FALSE,"Electric O&amp;M Functionalization"}</definedName>
    <definedName name="wrn.Profile._.and._.Basis." hidden="1">{#N/A,#N/A,FALSE,"Project Profile";#N/A,#N/A,FALSE,"Basis of Estimate"}</definedName>
    <definedName name="wrn.Proforma._.Review." hidden="1">{#N/A,#N/A,FALSE,"Occ and Rate";#N/A,#N/A,FALSE,"PF Input";#N/A,#N/A,FALSE,"Proforma Five Yr";#N/A,#N/A,FALSE,"Hotcomps"}</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Information." hidden="1">{#N/A,#N/A,FALSE,"PropertyInfo"}</definedName>
    <definedName name="wrn.purch._.acct." hidden="1">{"Pre76 purch acct",#N/A,FALSE,"Input";"ACPI purch acct",#N/A,FALSE,"Input";"25 Yr Purch Acct",#N/A,FALSE,"Input";"RBEP Purch Acct.",#N/A,FALSE,"Input"}</definedName>
    <definedName name="wrn.QUARTER." hidden="1">{#N/A,#N/A,FALSE,"QTR Total";#N/A,#N/A,FALSE,"QTR ASNS";#N/A,#N/A,FALSE,"QTR PNCNS";#N/A,#N/A,FALSE,"QTR DSNS";#N/A,#N/A,FALSE,"QTR TNS"}</definedName>
    <definedName name="wrn.Reconcil._.Bk._.Depr._.to._.47G." hidden="1">{"By Account",#N/A,FALSE,"Reconcil Deprec Book to Tax   ";"Correction of JV 47G",#N/A,FALSE,"Reconcil Deprec Book to Tax   ";"Recalculation of JV 47G",#N/A,FALSE,"Reconcil Deprec Book to Tax   "}</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{#N/A,#N/A,FALSE,"Work performed";#N/A,#N/A,FALSE,"Resources"}</definedName>
    <definedName name="wrn.Rev._.0." hidden="1">{"Rev 0 Normal",#N/A,FALSE,"FNM Plan-Rev 0";"Rev 0 Pricing",#N/A,FALSE,"FNM Plan-Rev 0"}</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s." hidden="1">{"Base_rev",#N/A,FALSE,"Proj_IS_Base";"Projrev",#N/A,FALSE,"Proj_IS_wOTLC";"Delta",#N/A,FALSE,"Delta Rev_PV"}</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M._.with._.details." hidden="1">{"US RM Earnings Summary",#N/A,FALSE,"US R&amp;M";"US RM Realization Data",#N/A,FALSE,"US R&amp;M";"For RM Earnings Detail",#N/A,FALSE,"Foreign R&amp;M";"For RM Real and Vol Detail",#N/A,FALSE,"Foreign R&amp;M"}</definedName>
    <definedName name="wrn.rprt." hidden="1">{#N/A,#N/A,FALSE,"A";#N/A,#N/A,FALSE,"B-1";#N/A,#N/A,FALSE,"WACC";#N/A,#N/A,FALSE,"C-1 ";#N/A,#N/A,FALSE,"C-2";#N/A,#N/A,FALSE,"D-1";#N/A,#N/A,FALSE,"D-2";#N/A,#N/A,FALSE,"D-3"}</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aldenliste." hidden="1">{"Saldenliste",#N/A,FALSE,"H A Ü"}</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hort._.Report." hidden="1">{#N/A,#N/A,TRUE,"Cover";#N/A,#N/A,TRUE,"Header (eu)";#N/A,#N/A,TRUE,"Region Charts";#N/A,#N/A,TRUE,"T&amp;O By Region";#N/A,#N/A,TRUE,"AD Report"}</definedName>
    <definedName name="wrn.Snapshot." hidden="1">{#N/A,#N/A,TRUE,"Facility-Input";#N/A,#N/A,TRUE,"Graphs"}</definedName>
    <definedName name="wrn.SPA._.FAC." hidden="1">{"SPA_FAC",#N/A,FALSE,"OMPA SPA FAC"}</definedName>
    <definedName name="wrn.SRU._.CONDENSER." hidden="1">{#N/A,#N/A,FALSE,"HXSheet1";#N/A,#N/A,FALSE,"Sheet2";#N/A,#N/A,FALSE,"Sheet3";#N/A,#N/A,FALSE,"Sheet4"}</definedName>
    <definedName name="wrn.STAND_ALONE_BOTH." hidden="1">{"FCB_ALL",#N/A,FALSE,"FCB";"GREY_ALL",#N/A,FALSE,"GREY"}</definedName>
    <definedName name="wrn.Statement._.of._.Income._.Taxes." hidden="1">{"Consolidated",#N/A,FALSE,"SITRP";"FPL Pure",#N/A,FALSE,"SITRP";"FPL Subsidiaries Consol",#N/A,FALSE,"SITRP"}</definedName>
    <definedName name="wrn.Steves._.Model." hidden="1">{#N/A,#N/A,FALSE,"Income Statement";#N/A,#N/A,FALSE,"Quarter IS";#N/A,#N/A,FALSE,"US E&amp;P";#N/A,#N/A,FALSE,"International E&amp;P";#N/A,#N/A,FALSE,"Chemicals"}</definedName>
    <definedName name="wrn.sum." hidden="1">{"Opsys",#N/A,FALSE,"NPV_OPsys";"NT",#N/A,FALSE,"NPV_NT";"DevP",#N/A,FALSE,"NPV_DevPdt";"Office",#N/A,FALSE,"NPV_Office"}</definedName>
    <definedName name="wrn.SUM._.OF._.UNIT._.3." hidden="1">{#N/A,#N/A,FALSE,"INPUTDATA";#N/A,#N/A,FALSE,"SUMMARY";#N/A,#N/A,FALSE,"CTAREP";#N/A,#N/A,FALSE,"CTBREP";#N/A,#N/A,FALSE,"PMG4ST86";#N/A,#N/A,FALSE,"TURBEFF";#N/A,#N/A,FALSE,"Condenser Performance"}</definedName>
    <definedName name="wrn.Summary." hidden="1">{#N/A,#N/A,FALSE,"Summary"}</definedName>
    <definedName name="wrn.Summary._.Report_Ern_BS_CF." hidden="1">{"Fact Sheet",#N/A,FALSE,"Fact";"Earnings_Summary",#N/A,FALSE,"Earnings Model";"Balance Sheet",#N/A,FALSE,"Balance";"Change in Cash",#N/A,FALSE,"Cashflow";"normalengs",#N/A,FALSE,"NormalEngs";"NormalGrowth",#N/A,FALSE,"NormalGrowth"}</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orting._.Calculations." hidden="1">{#N/A,#N/A,FALSE,"Work performed";#N/A,#N/A,FALSE,"Resources"}</definedName>
    <definedName name="wrn.Tax._.Accrual." hidden="1">{#N/A,#N/A,TRUE,"TAXPROV";#N/A,#N/A,TRUE,"FLOWTHRU";#N/A,#N/A,TRUE,"SCHEDULE M'S";#N/A,#N/A,TRUE,"PLANT M'S";#N/A,#N/A,TRUE,"TAXJE"}</definedName>
    <definedName name="wrn.Template." hidden="1">{#N/A,#N/A,FALSE,"1_Executive Summary";#N/A,#N/A,FALSE,"2_Assumptions";#N/A,#N/A,FALSE,"3_Footnotes";#N/A,#N/A,FALSE,"4_Cash Flow";#N/A,#N/A,FALSE,"5_Exp Detail";#N/A,#N/A,FALSE,"6_Residual - Marketing";#N/A,#N/A,FALSE,"7_Residual Matrix";#N/A,#N/A,FALSE,"8_Pricing Matrix";#N/A,#N/A,FALSE,"9_Value Matrix";#N/A,#N/A,FALSE,"10_Vacancy Detail";#N/A,#N/A,FALSE,"12_Expiration Schedule";#N/A,#N/A,FALSE,"13_Exp Analysis Fixed-Var";#N/A,#N/A,FALSE,"14_Existing vs Mkt"}</definedName>
    <definedName name="wrn.test." hidden="1">{"test",#N/A,FALSE,"Dividend"}</definedName>
    <definedName name="wrn.Totals." hidden="1">{#N/A,#N/A,TRUE,"TOTAL";#N/A,#N/A,TRUE,"Total Pipes"}</definedName>
    <definedName name="wrn.Transmission." hidden="1">{"Transmission",#N/A,FALSE,"Electric O&amp;M Functionalization"}</definedName>
    <definedName name="wrn.US._.EP._.with._.Price._.and._.Vol._.Detail." hidden="1">{"US EP Earn and Prof Analysis",#N/A,FALSE,"USE&amp;P ";"US EP Price Vol Detail",#N/A,FALSE,"USE&amp;P "}</definedName>
    <definedName name="wrn.UTIL." hidden="1">{"Twelve Mo Ended Pg 2",#N/A,TRUE,"Utility";"YTD Adj _ Pg 1",#N/A,TRUE,"Utility"}</definedName>
    <definedName name="wrn.Val_Report."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{#N/A,#N/A,FALSE,"Cashflow Analysis";#N/A,#N/A,FALSE,"Sensitivity Analysis";#N/A,#N/A,FALSE,"PV";#N/A,#N/A,FALSE,"Pro Forma"}</definedName>
    <definedName name="wrn.WEATHER._.AND._.YR._.END._.CUST._.ADJ." hidden="1">{"WEATHER_CUSTOMERS",#N/A,FALSE,"Ok_Fuel&amp;Rev"}</definedName>
    <definedName name="wrn.Western._.District._.1997._.Capital._.Budget." hidden="1">{#N/A,#N/A,FALSE,"EXP97"}</definedName>
    <definedName name="wrn.WORKCAP." hidden="1">{"WCCWCLL",#N/A,FALSE,"Sheet3";"PP",#N/A,FALSE,"Sheet3";"MAT1",#N/A,FALSE,"Sheet3";"MAT2",#N/A,FALSE,"Sheet3"}</definedName>
    <definedName name="wrn.Workfile." hidden="1">{"PPPI FAS87 Workfile",#N/A,FALSE,"Input";"GroupBWorkfile",#N/A,FALSE,"Input";"GroupAWorkfile",#N/A,FALSE,"Input";"GainLoss",#N/A,FALSE,"GainLoss1"}</definedName>
    <definedName name="wrn.WorkfileCopies." hidden="1">{"PensWorkfile-Dyn",#N/A,TRUE,"Pensions";"PenWorkFile-IP",#N/A,TRUE,"Pensions";"OPEBWorkfile-Dyn",#N/A,TRUE,"OPEB";"OPEBWorkfile-IP",#N/A,TRUE,"OPEB";"Total-Dyn",#N/A,TRUE,"Total";"Total-IP",#N/A,TRUE,"Total"}</definedName>
    <definedName name="wrn_1" hidden="1">{#N/A,#N/A,FALSE,"Balance SPS";#N/A,#N/A,FALSE,"P&amp;L_SPS"}</definedName>
    <definedName name="wrn_2" hidden="1">{#N/A,#N/A,FALSE,"Balance SPS";#N/A,#N/A,FALSE,"P&amp;L_SPS"}</definedName>
    <definedName name="wrn_3" hidden="1">{#N/A,#N/A,FALSE,"Balance SPS";#N/A,#N/A,FALSE,"P&amp;L_SPS"}</definedName>
    <definedName name="wrn_4" hidden="1">{#N/A,#N/A,FALSE,"Balance SPS";#N/A,#N/A,FALSE,"P&amp;L_SPS"}</definedName>
    <definedName name="wrn_5" hidden="1">{#N/A,#N/A,FALSE,"Balance SPS";#N/A,#N/A,FALSE,"P&amp;L_SPS"}</definedName>
    <definedName name="wrn_CAPREIT_">{#N/A,#N/A,FALSE,"CAPREIT"}</definedName>
    <definedName name="wrn_CAPREIT2">{#N/A,#N/A,FALSE,"CAPREIT"}</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_1" hidden="1">{#N/A,#N/A,FALSE,"MBR PCS";#N/A,#N/A,FALSE,"MBR CIG";#N/A,#N/A,FALSE,"MBR iDEN";#N/A,#N/A,FALSE,"MBR_FWT";#N/A,#N/A,FALSE,"MBR TOTAL"}</definedName>
    <definedName name="wrn1_2" hidden="1">{#N/A,#N/A,FALSE,"MBR PCS";#N/A,#N/A,FALSE,"MBR CIG";#N/A,#N/A,FALSE,"MBR iDEN";#N/A,#N/A,FALSE,"MBR_FWT";#N/A,#N/A,FALSE,"MBR TOTAL"}</definedName>
    <definedName name="wrn1_3" hidden="1">{#N/A,#N/A,FALSE,"MBR PCS";#N/A,#N/A,FALSE,"MBR CIG";#N/A,#N/A,FALSE,"MBR iDEN";#N/A,#N/A,FALSE,"MBR_FWT";#N/A,#N/A,FALSE,"MBR TOTAL"}</definedName>
    <definedName name="wrn1_4" hidden="1">{#N/A,#N/A,FALSE,"MBR PCS";#N/A,#N/A,FALSE,"MBR CIG";#N/A,#N/A,FALSE,"MBR iDEN";#N/A,#N/A,FALSE,"MBR_FWT";#N/A,#N/A,FALSE,"MBR TOTAL"}</definedName>
    <definedName name="wrn1_5" hidden="1">{#N/A,#N/A,FALSE,"MBR PCS";#N/A,#N/A,FALSE,"MBR CIG";#N/A,#N/A,FALSE,"MBR iDEN";#N/A,#N/A,FALSE,"MBR_FWT";#N/A,#N/A,FALSE,"MBR TOTAL"}</definedName>
    <definedName name="wrn2.report" hidden="1">{#N/A,#N/A,FALSE,"P&amp;L";#N/A,#N/A,FALSE,"DL Worksheet";#N/A,#N/A,FALSE,"Ind. Cell";#N/A,#N/A,FALSE,"Capital";#N/A,#N/A,FALSE,"Tooling";#N/A,#N/A,FALSE,"LRP"}</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hidden="1">{#N/A,#N/A,FALSE,"Headcount_PCS ";#N/A,#N/A,FALSE,"Headcount CIG";#N/A,#N/A,FALSE,"Headcount iDEN";#N/A,#N/A,FALSE,"JAG PLANT TREND"}</definedName>
    <definedName name="wrne_1" hidden="1">{#N/A,#N/A,FALSE,"Headcount_PCS ";#N/A,#N/A,FALSE,"Headcount CIG";#N/A,#N/A,FALSE,"Headcount iDEN";#N/A,#N/A,FALSE,"JAG PLANT TREND"}</definedName>
    <definedName name="wrne_2" hidden="1">{#N/A,#N/A,FALSE,"Headcount_PCS ";#N/A,#N/A,FALSE,"Headcount CIG";#N/A,#N/A,FALSE,"Headcount iDEN";#N/A,#N/A,FALSE,"JAG PLANT TREND"}</definedName>
    <definedName name="wrne_3" hidden="1">{#N/A,#N/A,FALSE,"Headcount_PCS ";#N/A,#N/A,FALSE,"Headcount CIG";#N/A,#N/A,FALSE,"Headcount iDEN";#N/A,#N/A,FALSE,"JAG PLANT TREND"}</definedName>
    <definedName name="wrne_4" hidden="1">{#N/A,#N/A,FALSE,"Headcount_PCS ";#N/A,#N/A,FALSE,"Headcount CIG";#N/A,#N/A,FALSE,"Headcount iDEN";#N/A,#N/A,FALSE,"JAG PLANT TREND"}</definedName>
    <definedName name="wrne_5" hidden="1">{#N/A,#N/A,FALSE,"Headcount_PCS ";#N/A,#N/A,FALSE,"Headcount CIG";#N/A,#N/A,FALSE,"Headcount iDEN";#N/A,#N/A,FALSE,"JAG PLANT TREND"}</definedName>
    <definedName name="wsxxx" hidden="1">{#N/A,#N/A,FALSE,"Total";#N/A,#N/A,FALSE,"ASNS";#N/A,#N/A,FALSE,"PNCNS";#N/A,#N/A,FALSE,"DSNS";#N/A,#N/A,FALSE,"TNS"}</definedName>
    <definedName name="wsxxxx" hidden="1">{#N/A,#N/A,FALSE,"QTR Total";#N/A,#N/A,FALSE,"QTR ASNS";#N/A,#N/A,FALSE,"QTR PNCNS";#N/A,#N/A,FALSE,"QTR DSNS";#N/A,#N/A,FALSE,"QTR TNS"}</definedName>
    <definedName name="WTG_MW">#REF!</definedName>
    <definedName name="WTG_Qty">#REF!</definedName>
    <definedName name="WTG_rating">#REF!</definedName>
    <definedName name="WTG_rating7">#REF!</definedName>
    <definedName name="wvi" hidden="1">{#N/A,#N/A,FALSE,"SUMMARY";#N/A,#N/A,FALSE,"INPUTDATA";#N/A,#N/A,FALSE,"Condenser Performance"}</definedName>
    <definedName name="wvo" hidden="1">{"EXCELHLP.HLP!1802";5;10;5;10;13;13;13;8;5;5;10;14;13;13;13;13;5;10;14;13;5;10;1;2;24}</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WW">#REF!,#REF!,#REF!,#REF!</definedName>
    <definedName name="ww.Rele" hidden="1">{#N/A,#N/A,FALSE,"Title Page";#N/A,#N/A,FALSE,"Conclusions";#N/A,#N/A,FALSE,"Assum.";#N/A,#N/A,FALSE,"Sun  DCF-WC-Dep";#N/A,#N/A,FALSE,"MarketValue";#N/A,#N/A,FALSE,"BalSheet";#N/A,#N/A,FALSE,"WACC";#N/A,#N/A,FALSE,"PC+ Info.";#N/A,#N/A,FALSE,"PC+Info_2"}</definedName>
    <definedName name="WWH">#REF!</definedName>
    <definedName name="www">#REF!,#REF!,#REF!,#REF!</definedName>
    <definedName name="Wyoming">#REF!</definedName>
    <definedName name="x" hidden="1">{#N/A,#N/A,FALSE,"Earnings release"}</definedName>
    <definedName name="xAnchorCell">#REF!</definedName>
    <definedName name="Xbracing">#REF!</definedName>
    <definedName name="Xbracing_labor">#REF!</definedName>
    <definedName name="Xcel" localSheetId="1">#REF!</definedName>
    <definedName name="Xcel">#REF!</definedName>
    <definedName name="Xcel_COS" localSheetId="1">#REF!</definedName>
    <definedName name="Xcel_COS" localSheetId="2">#REF!</definedName>
    <definedName name="Xcel_COS">#REF!</definedName>
    <definedName name="xDisclaimer1">#REF!</definedName>
    <definedName name="xDisclaimer2">#REF!</definedName>
    <definedName name="Xfmr_pit">#REF!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RunDate">#REF!</definedName>
    <definedName name="xSponsorName">#REF!</definedName>
    <definedName name="XTO_NTG_Allocation">#REF!</definedName>
    <definedName name="xx" hidden="1">{2;#N/A;"R13C16:R17C16";#N/A;"R13C14:R17C15";FALSE;FALSE;FALSE;95;#N/A;#N/A;"R13C19";#N/A;FALSE;FALSE;FALSE;FALSE;#N/A;"";#N/A;FALSE;"";"";#N/A;#N/A;#N/A}</definedName>
    <definedName name="xxx" hidden="1">{#N/A,#N/A,FALSE,"O&amp;M by processes";#N/A,#N/A,FALSE,"Elec Act vs Bud";#N/A,#N/A,FALSE,"G&amp;A";#N/A,#N/A,FALSE,"BGS";#N/A,#N/A,FALSE,"Res Cost"}</definedName>
    <definedName name="xxx.detail" hidden="1">{"detail305",#N/A,FALSE,"BI-305"}</definedName>
    <definedName name="xxx.directory" hidden="1">{"summary",#N/A,FALSE,"PCR DIRECTORY"}</definedName>
    <definedName name="xxxx" hidden="1">{#N/A,#N/A,FALSE,"O&amp;M by processes";#N/A,#N/A,FALSE,"Elec Act vs Bud";#N/A,#N/A,FALSE,"G&amp;A";#N/A,#N/A,FALSE,"BGS";#N/A,#N/A,FALSE,"Res Cost"}</definedName>
    <definedName name="xxxxx" hidden="1">{#N/A,#N/A,TRUE,"TOTAL DISTRIBUTION";#N/A,#N/A,TRUE,"SOUTH";#N/A,#N/A,TRUE,"NORTHEAST";#N/A,#N/A,TRUE,"WEST"}</definedName>
    <definedName name="xxxxxx" hidden="1">{#N/A,#N/A,TRUE,"TOTAL DSBN";#N/A,#N/A,TRUE,"WEST";#N/A,#N/A,TRUE,"SOUTH";#N/A,#N/A,TRUE,"NORTHEAST"}</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x" hidden="1">{#N/A,#N/A,FALSE,"Sum6 (1)"}</definedName>
    <definedName name="y" hidden="1">#REF!</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1M1">#REF!&amp;" "&amp;"-"&amp;" "&amp;"1"</definedName>
    <definedName name="Y1M10">#REF!&amp;" "&amp;"-"&amp;" "&amp;"10"</definedName>
    <definedName name="Y1M11">#REF!&amp;" "&amp;"-"&amp;" "&amp;"11"</definedName>
    <definedName name="Y1M12">#REF!&amp;" "&amp;"-"&amp;" "&amp;"12"</definedName>
    <definedName name="Y1M2">#REF!&amp;" "&amp;"-"&amp;" "&amp;"2"</definedName>
    <definedName name="Y1M3">#REF!&amp;" "&amp;"-"&amp;" "&amp;"3"</definedName>
    <definedName name="Y1M4">#REF!&amp;" "&amp;"-"&amp;" "&amp;"4"</definedName>
    <definedName name="Y1M5">#REF!&amp;" "&amp;"-"&amp;" "&amp;"5"</definedName>
    <definedName name="Y1M6">#REF!&amp;" "&amp;"-"&amp;" "&amp;"6"</definedName>
    <definedName name="Y1M7">#REF!&amp;" "&amp;"-"&amp;" "&amp;"7"</definedName>
    <definedName name="Y1M8">#REF!&amp;" "&amp;"-"&amp;" "&amp;"8"</definedName>
    <definedName name="Y1M9">#REF!&amp;" "&amp;"-"&amp;" "&amp;"9"</definedName>
    <definedName name="Y2M1">#REF!&amp;" "&amp;"-"&amp;" "&amp;"1"</definedName>
    <definedName name="Y2M10">#REF!&amp;" "&amp;"-"&amp;" "&amp;"10"</definedName>
    <definedName name="Y2M11">#REF!&amp;" "&amp;"-"&amp;" "&amp;"11"</definedName>
    <definedName name="Y2M12">#REF!&amp;" "&amp;"-"&amp;" "&amp;"12"</definedName>
    <definedName name="Y2M2">#REF!&amp;" "&amp;"-"&amp;" "&amp;"2"</definedName>
    <definedName name="Y2M3">#REF!&amp;" "&amp;"-"&amp;" "&amp;"3"</definedName>
    <definedName name="Y2M4">#REF!&amp;" "&amp;"-"&amp;" "&amp;"4"</definedName>
    <definedName name="Y2M5">#REF!&amp;" "&amp;"-"&amp;" "&amp;"5"</definedName>
    <definedName name="Y2M6">#REF!&amp;" "&amp;"-"&amp;" "&amp;"6"</definedName>
    <definedName name="Y2M7">#REF!&amp;" "&amp;"-"&amp;" "&amp;"7"</definedName>
    <definedName name="Y2M8">#REF!&amp;" "&amp;"-"&amp;" "&amp;"8"</definedName>
    <definedName name="Y2M9">#REF!&amp;" "&amp;"-"&amp;" "&amp;"9"</definedName>
    <definedName name="Y3M1">#REF!&amp;" "&amp;"-"&amp;" "&amp;"1"</definedName>
    <definedName name="Y3M10">#REF!&amp;" "&amp;"-"&amp;" "&amp;"10"</definedName>
    <definedName name="Y3M11">#REF!&amp;" "&amp;"-"&amp;" "&amp;"11"</definedName>
    <definedName name="Y3M12">#REF!&amp;" "&amp;"-"&amp;" "&amp;"12"</definedName>
    <definedName name="Y3M2">#REF!&amp;" "&amp;"-"&amp;" "&amp;"2"</definedName>
    <definedName name="Y3M3">#REF!&amp;" "&amp;"-"&amp;" "&amp;"3"</definedName>
    <definedName name="Y3M4">#REF!&amp;" "&amp;"-"&amp;" "&amp;"4"</definedName>
    <definedName name="Y3M5">#REF!&amp;" "&amp;"-"&amp;" "&amp;"5"</definedName>
    <definedName name="Y3M6">#REF!&amp;" "&amp;"-"&amp;" "&amp;"6"</definedName>
    <definedName name="Y3M7">#REF!&amp;" "&amp;"-"&amp;" "&amp;"7"</definedName>
    <definedName name="Y3M8">#REF!&amp;" "&amp;"-"&amp;" "&amp;"8"</definedName>
    <definedName name="Y3M9">#REF!&amp;" "&amp;"-"&amp;" "&amp;"9"</definedName>
    <definedName name="y3noi">#REF!</definedName>
    <definedName name="Yard_Spacing">#REF!</definedName>
    <definedName name="YEAR">#REF!</definedName>
    <definedName name="Year0PmtsLeft">#REF!</definedName>
    <definedName name="YEAR1">#REF!</definedName>
    <definedName name="YEAR2">#REF!</definedName>
    <definedName name="YEAR3">#REF!</definedName>
    <definedName name="YearEndDay">#REF!</definedName>
    <definedName name="YearEndMonth">#REF!</definedName>
    <definedName name="yeartodate">#REF!</definedName>
    <definedName name="yes">1</definedName>
    <definedName name="YesNo">#REF!</definedName>
    <definedName name="YF">#REF!</definedName>
    <definedName name="yjut">#REF!,#REF!,#REF!,#REF!</definedName>
    <definedName name="yr_03">#REF!</definedName>
    <definedName name="yr_04">#REF!</definedName>
    <definedName name="yr_05">#REF!</definedName>
    <definedName name="yr_06">#REF!</definedName>
    <definedName name="YR_2">#REF!</definedName>
    <definedName name="yr1noi">#REF!</definedName>
    <definedName name="yr2noi">#REF!</definedName>
    <definedName name="YRMFG">#N/A</definedName>
    <definedName name="yrtyretyreyt" hidden="1">{TRUE,TRUE,-1.25,-15.5,604.5,343.5,FALSE,FALSE,TRUE,TRUE,0,1,2,1,4,1,3,4,TRUE,TRUE,3,TRUE,1,TRUE,85,"Swvu.capexsum.","ACwvu.capexsum.",#N/A,FALSE,FALSE,0.75,0.75,1,1,2,"","",TRUE,FALSE,FALSE,FALSE,1,100,#N/A,#N/A,"=R1C1:R24C12",FALSE,#N/A,#N/A,FALSE,FALSE,FALSE,1,#N/A,#N/A,FALSE,FALSE,TRUE,TRUE,TRUE}</definedName>
    <definedName name="YTD">#REF!</definedName>
    <definedName name="YTDACT">#REF!</definedName>
    <definedName name="yuiuyi" hidden="1">{#N/A,#N/A,FALSE,"P&amp;L";#N/A,#N/A,FALSE,"DL Worksheet";#N/A,#N/A,FALSE,"Ind. Cell";#N/A,#N/A,FALSE,"Capital";#N/A,#N/A,FALSE,"Tooling";#N/A,#N/A,FALSE,"LRP"}</definedName>
    <definedName name="yyy" hidden="1">{"detail305",#N/A,FALSE,"BI-305"}</definedName>
    <definedName name="Yyyy">#REF!,#REF!,#REF!,#REF!</definedName>
    <definedName name="z" hidden="1">#REF!</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0" hidden="1">'Attachment H'!$A$1:$K$267</definedName>
    <definedName name="ZACQBGT">#REF!</definedName>
    <definedName name="ZACQCF">#REF!</definedName>
    <definedName name="ZCFLW">#REF!</definedName>
    <definedName name="ZCOMM">#REF!</definedName>
    <definedName name="zero">0</definedName>
    <definedName name="zero_out">#REF!</definedName>
    <definedName name="Zip" hidden="1">#REF!</definedName>
    <definedName name="zLFC">#REF!</definedName>
    <definedName name="ZRCL">#REF!</definedName>
    <definedName name="zz" hidden="1">{#N/A,#N/A,FALSE,"TOTFINAL";#N/A,#N/A,FALSE,"FINPLAN";#N/A,#N/A,FALSE,"TOTMOTADJ";#N/A,#N/A,FALSE,"tieEQ";#N/A,#N/A,FALSE,"G";#N/A,#N/A,FALSE,"ELIMS";#N/A,#N/A,FALSE,"NEXTEL ADJ";#N/A,#N/A,FALSE,"MIMS";#N/A,#N/A,FALSE,"LMPS";#N/A,#N/A,FALSE,"CNSS";#N/A,#N/A,FALSE,"CSS";#N/A,#N/A,FALSE,"MCG";#N/A,#N/A,FALSE,"AECS";#N/A,#N/A,FALSE,"SPS";#N/A,#N/A,FALSE,"CORP"}</definedName>
    <definedName name="zzz"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zzz.com" hidden="1">{#N/A,#N/A,FALSE,"Title Page";#N/A,#N/A,FALSE,"Conclusions";#N/A,#N/A,FALSE,"Assum.";#N/A,#N/A,FALSE,"Sun  DCF-WC-Dep";#N/A,#N/A,FALSE,"MarketValue";#N/A,#N/A,FALSE,"BalSheet";#N/A,#N/A,FALSE,"WACC";#N/A,#N/A,FALSE,"PC+ Info.";#N/A,#N/A,FALSE,"PC+Info_2"}</definedName>
    <definedName name="zzzz" hidden="1">{#N/A,#N/A,FALSE,"TOTFINAL";#N/A,#N/A,FALSE,"FINPLAN";#N/A,#N/A,FALSE,"TOTMOTADJ";#N/A,#N/A,FALSE,"tieEQ";#N/A,#N/A,FALSE,"G";#N/A,#N/A,FALSE,"ELIMS";#N/A,#N/A,FALSE,"NEXTEL ADJ";#N/A,#N/A,FALSE,"MIMS";#N/A,#N/A,FALSE,"LMPS";#N/A,#N/A,FALSE,"CNSS";#N/A,#N/A,FALSE,"CSS";#N/A,#N/A,FALSE,"MCG";#N/A,#N/A,FALSE,"AECS";#N/A,#N/A,FALSE,"SPS";#N/A,#N/A,FALSE,"CORP"}</definedName>
    <definedName name="シャイン">#REF!</definedName>
    <definedName name="その他">#REF!</definedName>
    <definedName name="가설공사">#REF!</definedName>
    <definedName name="공종산출서">#REF!</definedName>
    <definedName name="단가">#REF!</definedName>
    <definedName name="대">#REF!</definedName>
    <definedName name="포">#REF!</definedName>
    <definedName name="口座名">#REF!</definedName>
    <definedName name="売上">#REF!</definedName>
    <definedName name="支店名">#REF!</definedName>
    <definedName name="普・当">#REF!</definedName>
    <definedName name="社員">#REF!</definedName>
    <definedName name="種類">#REF!</definedName>
    <definedName name="販管費">#REF!</definedName>
    <definedName name="銀行名">#REF!</definedName>
    <definedName name="預コ">#REF!</definedName>
  </definedNames>
  <calcPr calcId="191029" concurrentManualCount="12"/>
  <customWorkbookViews>
    <customWorkbookView name="Chrystina Steffy - Personal View" guid="{F04A2B9A-C6FE-4FEB-AD1E-2CF9AC309BE4}" mergeInterval="0" personalView="1" maximized="1" windowWidth="1276" windowHeight="799" tabRatio="918" activeSheetId="5"/>
    <customWorkbookView name="Allegheny Energy - Personal View" guid="{931DA938-C92D-4DFC-BCC1-9349A5DC9BD4}" mergeInterval="0" personalView="1" maximized="1" windowWidth="1239" windowHeight="637" tabRatio="918" activeSheetId="19"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1" l="1"/>
  <c r="E23" i="21"/>
  <c r="E24" i="21"/>
  <c r="E25" i="21"/>
  <c r="E26" i="21"/>
  <c r="E27" i="21"/>
  <c r="E28" i="21"/>
  <c r="J18" i="21" l="1"/>
  <c r="J19" i="21"/>
  <c r="J20" i="21"/>
  <c r="J21" i="21"/>
  <c r="I74" i="26" l="1"/>
  <c r="I24" i="5" l="1"/>
  <c r="D72" i="1" s="1"/>
  <c r="I39" i="21"/>
  <c r="D155" i="1"/>
  <c r="D159" i="1"/>
  <c r="D165" i="1" s="1"/>
  <c r="D164" i="1"/>
  <c r="J24" i="5"/>
  <c r="D74" i="1"/>
  <c r="I74" i="1"/>
  <c r="J89" i="26"/>
  <c r="J88" i="26" s="1"/>
  <c r="H10" i="7"/>
  <c r="G11" i="7"/>
  <c r="G12" i="7"/>
  <c r="G13" i="7"/>
  <c r="G14" i="7"/>
  <c r="G17" i="7"/>
  <c r="G8" i="7"/>
  <c r="H24" i="5"/>
  <c r="D103" i="1"/>
  <c r="J27" i="26"/>
  <c r="J104" i="26"/>
  <c r="J105" i="26" s="1"/>
  <c r="J106" i="26" s="1"/>
  <c r="J107" i="26" s="1"/>
  <c r="J108" i="26" s="1"/>
  <c r="J109" i="26" s="1"/>
  <c r="J110" i="26" s="1"/>
  <c r="J111" i="26" s="1"/>
  <c r="J112" i="26" s="1"/>
  <c r="J113" i="26" s="1"/>
  <c r="J114" i="26" s="1"/>
  <c r="J115" i="26" s="1"/>
  <c r="M45" i="6"/>
  <c r="D162" i="1" s="1"/>
  <c r="H14" i="7"/>
  <c r="I104" i="26"/>
  <c r="H8" i="7"/>
  <c r="G24" i="6"/>
  <c r="D123" i="1"/>
  <c r="H24" i="6"/>
  <c r="D124" i="1"/>
  <c r="I24" i="6"/>
  <c r="D126" i="1"/>
  <c r="J24" i="6"/>
  <c r="D129" i="1"/>
  <c r="I129" i="1"/>
  <c r="K24" i="6"/>
  <c r="D131" i="1"/>
  <c r="L24" i="6"/>
  <c r="D132" i="1"/>
  <c r="G195" i="1"/>
  <c r="A4" i="13"/>
  <c r="C3" i="17"/>
  <c r="I3" i="7"/>
  <c r="G48" i="6"/>
  <c r="G3" i="6"/>
  <c r="B1" i="26"/>
  <c r="F49" i="5"/>
  <c r="G3" i="5"/>
  <c r="E7" i="21"/>
  <c r="F5" i="16"/>
  <c r="G57" i="2"/>
  <c r="G7" i="2"/>
  <c r="D238" i="1"/>
  <c r="D179" i="1"/>
  <c r="D113" i="1"/>
  <c r="D56" i="1"/>
  <c r="D115" i="26"/>
  <c r="D114" i="26"/>
  <c r="D113" i="26"/>
  <c r="D112" i="26"/>
  <c r="D111" i="26"/>
  <c r="D110" i="26"/>
  <c r="D109" i="26"/>
  <c r="D108" i="26"/>
  <c r="D107" i="26"/>
  <c r="D106" i="26"/>
  <c r="D105" i="26"/>
  <c r="D104" i="26"/>
  <c r="D84" i="26"/>
  <c r="D83" i="26"/>
  <c r="D82" i="26"/>
  <c r="D81" i="26"/>
  <c r="D80" i="26"/>
  <c r="D79" i="26"/>
  <c r="D78" i="26"/>
  <c r="D77" i="26"/>
  <c r="D76" i="26"/>
  <c r="D75" i="26"/>
  <c r="D73" i="26"/>
  <c r="C74" i="26"/>
  <c r="D74" i="26"/>
  <c r="D53" i="26"/>
  <c r="D52" i="26"/>
  <c r="D51" i="26"/>
  <c r="D50" i="26"/>
  <c r="D49" i="26"/>
  <c r="D48" i="26"/>
  <c r="D47" i="26"/>
  <c r="D46" i="26"/>
  <c r="D45" i="26"/>
  <c r="D44" i="26"/>
  <c r="D42" i="26"/>
  <c r="D54" i="26"/>
  <c r="E42" i="26"/>
  <c r="F42" i="26"/>
  <c r="I42" i="26"/>
  <c r="J42" i="26"/>
  <c r="C43" i="26"/>
  <c r="D43" i="26"/>
  <c r="D22" i="26"/>
  <c r="D21" i="26"/>
  <c r="D20" i="26"/>
  <c r="D19" i="26"/>
  <c r="D18" i="26"/>
  <c r="D17" i="26"/>
  <c r="D16" i="26"/>
  <c r="D15" i="26"/>
  <c r="D14" i="26"/>
  <c r="D13" i="26"/>
  <c r="D12" i="26"/>
  <c r="D11" i="26"/>
  <c r="G212" i="1"/>
  <c r="H14" i="16"/>
  <c r="J14" i="16"/>
  <c r="J15" i="16"/>
  <c r="E20" i="16"/>
  <c r="D11" i="17"/>
  <c r="D13" i="17"/>
  <c r="I44" i="5"/>
  <c r="D91" i="1"/>
  <c r="E44" i="5"/>
  <c r="D87" i="1"/>
  <c r="D44" i="5"/>
  <c r="L45" i="6"/>
  <c r="D161" i="1"/>
  <c r="K45" i="6"/>
  <c r="J45" i="6"/>
  <c r="I45" i="6"/>
  <c r="D150" i="1"/>
  <c r="H45" i="6"/>
  <c r="D149" i="1"/>
  <c r="E45" i="6"/>
  <c r="D145" i="1"/>
  <c r="D45" i="6"/>
  <c r="C45" i="6"/>
  <c r="D138" i="1"/>
  <c r="F45" i="6"/>
  <c r="D146" i="1"/>
  <c r="C44" i="5"/>
  <c r="D94" i="1"/>
  <c r="I94" i="1"/>
  <c r="A56" i="6"/>
  <c r="A57" i="6"/>
  <c r="A58" i="6"/>
  <c r="A59" i="6"/>
  <c r="A60" i="6"/>
  <c r="A61" i="6"/>
  <c r="A62" i="6"/>
  <c r="A63" i="6"/>
  <c r="A64" i="6"/>
  <c r="A65" i="6"/>
  <c r="A66" i="6"/>
  <c r="A67" i="6"/>
  <c r="A68" i="6"/>
  <c r="A69" i="6"/>
  <c r="A70" i="6"/>
  <c r="A73" i="6"/>
  <c r="A75" i="6"/>
  <c r="A77" i="6"/>
  <c r="A78" i="6"/>
  <c r="A79" i="6"/>
  <c r="A80" i="6"/>
  <c r="A85" i="6"/>
  <c r="A86" i="6"/>
  <c r="A87" i="6"/>
  <c r="A88" i="6"/>
  <c r="G10" i="7"/>
  <c r="G9" i="7"/>
  <c r="H13" i="7"/>
  <c r="H12" i="7"/>
  <c r="H11" i="7"/>
  <c r="H17" i="7"/>
  <c r="P33" i="7"/>
  <c r="H9" i="7"/>
  <c r="D34" i="13"/>
  <c r="D33" i="13"/>
  <c r="A31" i="13"/>
  <c r="A32" i="13"/>
  <c r="A33" i="13"/>
  <c r="A34" i="13"/>
  <c r="A35" i="13"/>
  <c r="A36" i="13"/>
  <c r="A10" i="13"/>
  <c r="A11" i="13"/>
  <c r="A12" i="13"/>
  <c r="A13" i="13"/>
  <c r="A14" i="13"/>
  <c r="A15" i="13"/>
  <c r="A16" i="13"/>
  <c r="A17" i="13"/>
  <c r="A20" i="13"/>
  <c r="A21" i="13"/>
  <c r="A22" i="13"/>
  <c r="A23" i="13"/>
  <c r="A24" i="13"/>
  <c r="A25" i="13"/>
  <c r="A26" i="13"/>
  <c r="A27" i="13"/>
  <c r="A9" i="13"/>
  <c r="H43" i="26"/>
  <c r="B60" i="26"/>
  <c r="J58" i="26"/>
  <c r="J57" i="26"/>
  <c r="B122" i="26"/>
  <c r="B91" i="26"/>
  <c r="B29" i="26"/>
  <c r="A6" i="26"/>
  <c r="A8" i="26"/>
  <c r="A9" i="26"/>
  <c r="A10" i="26"/>
  <c r="G211" i="1"/>
  <c r="D211" i="1"/>
  <c r="G68" i="6"/>
  <c r="F68" i="6"/>
  <c r="I226" i="1"/>
  <c r="E68" i="6"/>
  <c r="I225" i="1"/>
  <c r="I227" i="1"/>
  <c r="D15" i="1"/>
  <c r="D68" i="6"/>
  <c r="I222" i="1"/>
  <c r="D14" i="1"/>
  <c r="C68" i="6"/>
  <c r="I219" i="1"/>
  <c r="I220" i="1"/>
  <c r="F54" i="6"/>
  <c r="F30" i="6"/>
  <c r="G30" i="6"/>
  <c r="H30" i="6"/>
  <c r="I30" i="6"/>
  <c r="J30" i="6"/>
  <c r="H9" i="6"/>
  <c r="I9" i="6"/>
  <c r="E59" i="21"/>
  <c r="B57" i="21"/>
  <c r="G39" i="21"/>
  <c r="D39" i="21"/>
  <c r="H37" i="21"/>
  <c r="H36" i="21"/>
  <c r="H35" i="21"/>
  <c r="H34" i="21"/>
  <c r="H33" i="21"/>
  <c r="H32" i="21"/>
  <c r="H31" i="21"/>
  <c r="H30" i="21"/>
  <c r="H29" i="21"/>
  <c r="I79" i="1"/>
  <c r="D59" i="5"/>
  <c r="I58" i="5"/>
  <c r="I54" i="5"/>
  <c r="I53" i="5"/>
  <c r="I59" i="5"/>
  <c r="D92" i="1"/>
  <c r="G92" i="1"/>
  <c r="I92" i="1"/>
  <c r="G56" i="2"/>
  <c r="G55" i="2"/>
  <c r="J12" i="16"/>
  <c r="E15" i="16"/>
  <c r="J13" i="16"/>
  <c r="A9" i="16"/>
  <c r="A12" i="16"/>
  <c r="A13" i="16"/>
  <c r="A14" i="16"/>
  <c r="A15" i="16"/>
  <c r="A16" i="16"/>
  <c r="A18" i="16"/>
  <c r="A19" i="16"/>
  <c r="D125" i="1"/>
  <c r="S85" i="2"/>
  <c r="P86" i="2"/>
  <c r="D16" i="1"/>
  <c r="D140" i="1"/>
  <c r="I140" i="1"/>
  <c r="E24" i="6"/>
  <c r="D121" i="1" s="1"/>
  <c r="D24" i="6"/>
  <c r="D120" i="1"/>
  <c r="D160" i="1"/>
  <c r="E24" i="16"/>
  <c r="D151" i="1"/>
  <c r="F129" i="1"/>
  <c r="G209" i="1"/>
  <c r="D95" i="1"/>
  <c r="I95" i="1"/>
  <c r="G24" i="5"/>
  <c r="D102" i="1"/>
  <c r="F24" i="5"/>
  <c r="D98" i="1" s="1"/>
  <c r="D24" i="5"/>
  <c r="D66" i="1"/>
  <c r="C154" i="1"/>
  <c r="F120" i="1"/>
  <c r="F121" i="1"/>
  <c r="D199" i="1"/>
  <c r="A187" i="1"/>
  <c r="A188" i="1"/>
  <c r="A189" i="1"/>
  <c r="A191" i="1"/>
  <c r="A193" i="1"/>
  <c r="A195" i="1"/>
  <c r="A196" i="1"/>
  <c r="A197" i="1"/>
  <c r="A198" i="1"/>
  <c r="A199" i="1"/>
  <c r="A201" i="1"/>
  <c r="A202" i="1"/>
  <c r="A203" i="1"/>
  <c r="A204" i="1"/>
  <c r="A205" i="1"/>
  <c r="A207" i="1"/>
  <c r="A208" i="1"/>
  <c r="A209" i="1"/>
  <c r="A210" i="1"/>
  <c r="A211" i="1"/>
  <c r="A212" i="1"/>
  <c r="A213" i="1"/>
  <c r="A215" i="1"/>
  <c r="A217" i="1"/>
  <c r="A218" i="1"/>
  <c r="A219" i="1"/>
  <c r="A220" i="1"/>
  <c r="A222" i="1"/>
  <c r="A120" i="1"/>
  <c r="A121" i="1"/>
  <c r="A122" i="1"/>
  <c r="A123" i="1"/>
  <c r="A124" i="1"/>
  <c r="A126" i="1"/>
  <c r="A128" i="1"/>
  <c r="A129" i="1"/>
  <c r="A130" i="1"/>
  <c r="A131" i="1"/>
  <c r="A132" i="1"/>
  <c r="A133" i="1"/>
  <c r="A134" i="1"/>
  <c r="A136" i="1"/>
  <c r="A137" i="1"/>
  <c r="A138" i="1"/>
  <c r="A139" i="1"/>
  <c r="A140" i="1"/>
  <c r="A141" i="1"/>
  <c r="A143" i="1"/>
  <c r="A144" i="1"/>
  <c r="A145" i="1"/>
  <c r="A146" i="1"/>
  <c r="A147" i="1"/>
  <c r="A148" i="1"/>
  <c r="A149" i="1"/>
  <c r="A150" i="1"/>
  <c r="A151" i="1"/>
  <c r="A152" i="1"/>
  <c r="A154" i="1"/>
  <c r="A155" i="1"/>
  <c r="A14" i="1"/>
  <c r="A15" i="1"/>
  <c r="A16" i="1"/>
  <c r="A17" i="1"/>
  <c r="A18" i="1"/>
  <c r="A19" i="1"/>
  <c r="A21" i="1"/>
  <c r="A23" i="1"/>
  <c r="A25" i="1"/>
  <c r="A64" i="1"/>
  <c r="A65" i="1"/>
  <c r="A66" i="1"/>
  <c r="A67" i="1"/>
  <c r="A68" i="1"/>
  <c r="A70" i="1"/>
  <c r="A71" i="1"/>
  <c r="F94" i="1"/>
  <c r="F93" i="1"/>
  <c r="G198" i="1"/>
  <c r="G197" i="1"/>
  <c r="D83" i="1"/>
  <c r="D81" i="1"/>
  <c r="D79" i="1"/>
  <c r="G73" i="1"/>
  <c r="I73" i="1"/>
  <c r="I81" i="1"/>
  <c r="K111" i="1"/>
  <c r="K177" i="1"/>
  <c r="K236" i="1"/>
  <c r="K54" i="1"/>
  <c r="D127" i="1"/>
  <c r="I203" i="1"/>
  <c r="G66" i="1"/>
  <c r="G74" i="1"/>
  <c r="G122" i="1"/>
  <c r="H44" i="26"/>
  <c r="H45" i="26"/>
  <c r="I131" i="1"/>
  <c r="D133" i="1"/>
  <c r="D85" i="26"/>
  <c r="E73" i="26"/>
  <c r="F73" i="26"/>
  <c r="D116" i="26"/>
  <c r="E104" i="26"/>
  <c r="F104" i="26"/>
  <c r="D23" i="26"/>
  <c r="E12" i="26"/>
  <c r="F12" i="26"/>
  <c r="E19" i="26"/>
  <c r="F19" i="26"/>
  <c r="E106" i="26"/>
  <c r="F106" i="26"/>
  <c r="E16" i="26"/>
  <c r="F16" i="26"/>
  <c r="E108" i="26"/>
  <c r="F108" i="26"/>
  <c r="E79" i="26"/>
  <c r="F79" i="26"/>
  <c r="E80" i="26"/>
  <c r="F80" i="26"/>
  <c r="E13" i="26"/>
  <c r="F13" i="26"/>
  <c r="E50" i="26"/>
  <c r="F50" i="26"/>
  <c r="E49" i="26"/>
  <c r="F49" i="26"/>
  <c r="E114" i="26"/>
  <c r="F114" i="26"/>
  <c r="E22" i="26"/>
  <c r="F22" i="26"/>
  <c r="E105" i="26"/>
  <c r="F105" i="26"/>
  <c r="E17" i="26"/>
  <c r="F17" i="26"/>
  <c r="E43" i="26"/>
  <c r="F43" i="26"/>
  <c r="I43" i="26"/>
  <c r="J43" i="26"/>
  <c r="E53" i="26"/>
  <c r="E52" i="26"/>
  <c r="F52" i="26"/>
  <c r="E21" i="26"/>
  <c r="F21" i="26"/>
  <c r="E46" i="26"/>
  <c r="F46" i="26"/>
  <c r="E82" i="26"/>
  <c r="F82" i="26"/>
  <c r="E78" i="26"/>
  <c r="F78" i="26"/>
  <c r="E84" i="26"/>
  <c r="F84" i="26"/>
  <c r="E11" i="26"/>
  <c r="F11" i="26"/>
  <c r="E112" i="26"/>
  <c r="F112" i="26"/>
  <c r="E107" i="26"/>
  <c r="F107" i="26"/>
  <c r="E111" i="26"/>
  <c r="F111" i="26"/>
  <c r="E115" i="26"/>
  <c r="F115" i="26"/>
  <c r="E18" i="26"/>
  <c r="F18" i="26"/>
  <c r="E75" i="26"/>
  <c r="F75" i="26"/>
  <c r="H23" i="26"/>
  <c r="I23" i="26"/>
  <c r="H46" i="26"/>
  <c r="F53" i="26"/>
  <c r="A20" i="16"/>
  <c r="B23" i="16"/>
  <c r="F27" i="26"/>
  <c r="A11" i="26"/>
  <c r="A12" i="26"/>
  <c r="A13" i="26"/>
  <c r="A14" i="26"/>
  <c r="A15" i="26"/>
  <c r="A16" i="26"/>
  <c r="A17" i="26"/>
  <c r="A18" i="26"/>
  <c r="A19" i="26"/>
  <c r="A20" i="26"/>
  <c r="A21" i="26"/>
  <c r="A22" i="26"/>
  <c r="E51" i="26"/>
  <c r="F51" i="26"/>
  <c r="E47" i="26"/>
  <c r="F47" i="26"/>
  <c r="E109" i="26"/>
  <c r="F109" i="26"/>
  <c r="E110" i="26"/>
  <c r="F110" i="26"/>
  <c r="E81" i="26"/>
  <c r="F81" i="26"/>
  <c r="E83" i="26"/>
  <c r="F83" i="26"/>
  <c r="E44" i="26"/>
  <c r="F44" i="26"/>
  <c r="I44" i="26"/>
  <c r="J44" i="26"/>
  <c r="E48" i="26"/>
  <c r="F48" i="26"/>
  <c r="E15" i="26"/>
  <c r="F15" i="26"/>
  <c r="E20" i="26"/>
  <c r="F20" i="26"/>
  <c r="E45" i="26"/>
  <c r="F45" i="26"/>
  <c r="I45" i="26"/>
  <c r="J45" i="26"/>
  <c r="E113" i="26"/>
  <c r="F113" i="26"/>
  <c r="E74" i="26"/>
  <c r="F74" i="26"/>
  <c r="E76" i="26"/>
  <c r="F76" i="26"/>
  <c r="E14" i="26"/>
  <c r="F14" i="26"/>
  <c r="E77" i="26"/>
  <c r="F77" i="26"/>
  <c r="H47" i="26"/>
  <c r="I46" i="26"/>
  <c r="J46" i="26"/>
  <c r="I114" i="26"/>
  <c r="I106" i="26"/>
  <c r="I113" i="26"/>
  <c r="I105" i="26"/>
  <c r="I110" i="26"/>
  <c r="I112" i="26"/>
  <c r="I111" i="26"/>
  <c r="I109" i="26"/>
  <c r="I115" i="26"/>
  <c r="I107" i="26"/>
  <c r="I108" i="26"/>
  <c r="A23" i="26"/>
  <c r="A25" i="26"/>
  <c r="F30" i="26"/>
  <c r="A21" i="16"/>
  <c r="A22" i="16"/>
  <c r="A23" i="16"/>
  <c r="B27" i="16"/>
  <c r="H48" i="26"/>
  <c r="I47" i="26"/>
  <c r="J47" i="26"/>
  <c r="A24" i="16"/>
  <c r="A25" i="16"/>
  <c r="A26" i="16"/>
  <c r="A27" i="16"/>
  <c r="B29" i="16"/>
  <c r="B30" i="16"/>
  <c r="B28" i="16"/>
  <c r="F26" i="26"/>
  <c r="A26" i="26"/>
  <c r="A27" i="26"/>
  <c r="A28" i="26"/>
  <c r="H116" i="26"/>
  <c r="H49" i="26"/>
  <c r="I48" i="26"/>
  <c r="A28" i="16"/>
  <c r="A29" i="16"/>
  <c r="A30" i="16"/>
  <c r="A31" i="16"/>
  <c r="A33" i="16"/>
  <c r="A35" i="16"/>
  <c r="A36" i="16"/>
  <c r="A37" i="16"/>
  <c r="A38" i="16"/>
  <c r="A39" i="16"/>
  <c r="A40" i="16"/>
  <c r="B31" i="16"/>
  <c r="A29" i="26"/>
  <c r="A30" i="26"/>
  <c r="A31" i="26"/>
  <c r="J48" i="26"/>
  <c r="A32" i="26"/>
  <c r="A33" i="26"/>
  <c r="A36" i="26"/>
  <c r="A37" i="26"/>
  <c r="A39" i="26"/>
  <c r="A40" i="26"/>
  <c r="A41" i="26"/>
  <c r="I49" i="26"/>
  <c r="J49" i="26"/>
  <c r="H50" i="26"/>
  <c r="F29" i="26"/>
  <c r="A42" i="26"/>
  <c r="A43" i="26"/>
  <c r="A44" i="26"/>
  <c r="A45" i="26"/>
  <c r="A46" i="26"/>
  <c r="A47" i="26"/>
  <c r="A48" i="26"/>
  <c r="A49" i="26"/>
  <c r="A50" i="26"/>
  <c r="A51" i="26"/>
  <c r="A52" i="26"/>
  <c r="A53" i="26"/>
  <c r="F58" i="26"/>
  <c r="F33" i="26"/>
  <c r="I50" i="26"/>
  <c r="J50" i="26"/>
  <c r="H51" i="26"/>
  <c r="I51" i="26"/>
  <c r="J51" i="26"/>
  <c r="H52" i="26"/>
  <c r="A54" i="26"/>
  <c r="A56" i="26"/>
  <c r="F61" i="26"/>
  <c r="H53" i="26"/>
  <c r="I52" i="26"/>
  <c r="J52" i="26"/>
  <c r="A57" i="26"/>
  <c r="A58" i="26"/>
  <c r="A59" i="26"/>
  <c r="F57" i="26"/>
  <c r="A60" i="26"/>
  <c r="A61" i="26"/>
  <c r="A62" i="26"/>
  <c r="F60" i="26"/>
  <c r="I53" i="26"/>
  <c r="H54" i="26"/>
  <c r="J53" i="26"/>
  <c r="I54" i="26"/>
  <c r="F64" i="26"/>
  <c r="A63" i="26"/>
  <c r="A64" i="26"/>
  <c r="A67" i="26"/>
  <c r="A68" i="26"/>
  <c r="A70" i="26"/>
  <c r="A71" i="26"/>
  <c r="A72" i="26"/>
  <c r="J61" i="26"/>
  <c r="J60" i="26"/>
  <c r="J62" i="26"/>
  <c r="J64" i="26"/>
  <c r="F89" i="26"/>
  <c r="A73" i="26"/>
  <c r="A74" i="26"/>
  <c r="A75" i="26"/>
  <c r="A76" i="26"/>
  <c r="A77" i="26"/>
  <c r="A78" i="26"/>
  <c r="A79" i="26"/>
  <c r="A80" i="26"/>
  <c r="A81" i="26"/>
  <c r="A82" i="26"/>
  <c r="A83" i="26"/>
  <c r="A84" i="26"/>
  <c r="A85" i="26"/>
  <c r="A87" i="26"/>
  <c r="F92" i="26"/>
  <c r="A88" i="26"/>
  <c r="A89" i="26"/>
  <c r="A90" i="26"/>
  <c r="F88" i="26"/>
  <c r="A91" i="26"/>
  <c r="A92" i="26"/>
  <c r="A93" i="26"/>
  <c r="F91" i="26"/>
  <c r="A94" i="26"/>
  <c r="A95" i="26"/>
  <c r="A98" i="26"/>
  <c r="A99" i="26"/>
  <c r="A101" i="26"/>
  <c r="A102" i="26"/>
  <c r="A103" i="26"/>
  <c r="F95" i="26"/>
  <c r="A104" i="26"/>
  <c r="A105" i="26"/>
  <c r="A106" i="26"/>
  <c r="A107" i="26"/>
  <c r="A108" i="26"/>
  <c r="A109" i="26"/>
  <c r="A110" i="26"/>
  <c r="A111" i="26"/>
  <c r="A112" i="26"/>
  <c r="A113" i="26"/>
  <c r="A114" i="26"/>
  <c r="A115" i="26"/>
  <c r="F120" i="26"/>
  <c r="A116" i="26"/>
  <c r="A118" i="26"/>
  <c r="F123" i="26"/>
  <c r="A119" i="26"/>
  <c r="A120" i="26"/>
  <c r="A121" i="26"/>
  <c r="F119" i="26"/>
  <c r="A122" i="26"/>
  <c r="A123" i="26"/>
  <c r="A124" i="26"/>
  <c r="A125" i="26"/>
  <c r="A126" i="26"/>
  <c r="F126" i="26"/>
  <c r="F122" i="26"/>
  <c r="I116" i="26"/>
  <c r="G123" i="1"/>
  <c r="I123" i="1"/>
  <c r="G138" i="1"/>
  <c r="D19" i="1"/>
  <c r="C14" i="1"/>
  <c r="A224" i="1"/>
  <c r="A225" i="1"/>
  <c r="A226" i="1"/>
  <c r="A227" i="1"/>
  <c r="C15" i="1"/>
  <c r="A156" i="1"/>
  <c r="A157" i="1"/>
  <c r="A158" i="1"/>
  <c r="A159" i="1"/>
  <c r="A160" i="1"/>
  <c r="A161" i="1"/>
  <c r="A162" i="1"/>
  <c r="A163" i="1"/>
  <c r="A164" i="1"/>
  <c r="A165" i="1"/>
  <c r="A166" i="1"/>
  <c r="A167" i="1"/>
  <c r="A169" i="1"/>
  <c r="A172" i="1"/>
  <c r="B159" i="1"/>
  <c r="C79" i="1"/>
  <c r="A72" i="1"/>
  <c r="A73" i="1"/>
  <c r="E25" i="16"/>
  <c r="J41" i="21"/>
  <c r="G124" i="1"/>
  <c r="I138" i="1"/>
  <c r="G145" i="1"/>
  <c r="A74" i="1"/>
  <c r="A75" i="1"/>
  <c r="C81" i="1"/>
  <c r="I124" i="1"/>
  <c r="G125" i="1"/>
  <c r="J31" i="21"/>
  <c r="K31" i="21"/>
  <c r="J29" i="21"/>
  <c r="K29" i="21"/>
  <c r="J33" i="21"/>
  <c r="K33" i="21"/>
  <c r="J37" i="21"/>
  <c r="K37" i="21"/>
  <c r="J35" i="21"/>
  <c r="K35" i="21"/>
  <c r="J30" i="21"/>
  <c r="K30" i="21"/>
  <c r="J32" i="21"/>
  <c r="K32" i="21"/>
  <c r="J34" i="21"/>
  <c r="K34" i="21"/>
  <c r="J36" i="21"/>
  <c r="K36" i="21"/>
  <c r="I145" i="1"/>
  <c r="G146" i="1"/>
  <c r="I146" i="1"/>
  <c r="G127" i="1"/>
  <c r="I127" i="1"/>
  <c r="I125" i="1"/>
  <c r="A76" i="1"/>
  <c r="A78" i="1"/>
  <c r="A79" i="1"/>
  <c r="A80" i="1"/>
  <c r="A81" i="1"/>
  <c r="A82" i="1"/>
  <c r="A83" i="1"/>
  <c r="A84" i="1"/>
  <c r="A86" i="1"/>
  <c r="A87" i="1"/>
  <c r="A88" i="1"/>
  <c r="A89" i="1"/>
  <c r="A90" i="1"/>
  <c r="A91" i="1"/>
  <c r="A93" i="1"/>
  <c r="A94" i="1"/>
  <c r="A95" i="1"/>
  <c r="A96" i="1"/>
  <c r="A98" i="1"/>
  <c r="A100" i="1"/>
  <c r="A101" i="1"/>
  <c r="A102" i="1"/>
  <c r="A103" i="1"/>
  <c r="A104" i="1"/>
  <c r="A106" i="1"/>
  <c r="C83" i="1"/>
  <c r="E19" i="16"/>
  <c r="E23" i="16" s="1"/>
  <c r="E28" i="16" s="1"/>
  <c r="E18" i="21"/>
  <c r="F18" i="21"/>
  <c r="E19" i="21"/>
  <c r="F19" i="21"/>
  <c r="H19" i="21"/>
  <c r="E20" i="21"/>
  <c r="F20" i="21"/>
  <c r="H20" i="21"/>
  <c r="E21" i="21"/>
  <c r="F21" i="21"/>
  <c r="H21" i="21"/>
  <c r="K21" i="21"/>
  <c r="R69" i="2" s="1"/>
  <c r="F23" i="21"/>
  <c r="H23" i="21"/>
  <c r="J23" i="21" s="1"/>
  <c r="F24" i="21"/>
  <c r="H24" i="21" s="1"/>
  <c r="F25" i="21"/>
  <c r="H25" i="21" s="1"/>
  <c r="F26" i="21"/>
  <c r="H26" i="21"/>
  <c r="J26" i="21" s="1"/>
  <c r="K26" i="21"/>
  <c r="R74" i="2" s="1"/>
  <c r="F27" i="21"/>
  <c r="H27" i="21"/>
  <c r="J27" i="21" s="1"/>
  <c r="K27" i="21" s="1"/>
  <c r="F28" i="21"/>
  <c r="H28" i="21"/>
  <c r="J28" i="21" s="1"/>
  <c r="E29" i="21"/>
  <c r="E30" i="21"/>
  <c r="E31" i="21"/>
  <c r="E32" i="21"/>
  <c r="E33" i="21"/>
  <c r="E34" i="21"/>
  <c r="E35" i="21"/>
  <c r="E36" i="21"/>
  <c r="E37" i="21"/>
  <c r="F22" i="21"/>
  <c r="H22" i="21" s="1"/>
  <c r="E39" i="21"/>
  <c r="H18" i="21"/>
  <c r="D82" i="1"/>
  <c r="I66" i="1"/>
  <c r="I82" i="1" s="1"/>
  <c r="P34" i="7"/>
  <c r="Q33" i="7"/>
  <c r="Q34" i="7"/>
  <c r="P35" i="7"/>
  <c r="P36" i="7"/>
  <c r="Q35" i="7"/>
  <c r="P37" i="7"/>
  <c r="Q36" i="7"/>
  <c r="P38" i="7"/>
  <c r="Q37" i="7"/>
  <c r="Q38" i="7"/>
  <c r="P39" i="7"/>
  <c r="Q39" i="7"/>
  <c r="P40" i="7"/>
  <c r="Q40" i="7"/>
  <c r="P41" i="7"/>
  <c r="P42" i="7"/>
  <c r="Q41" i="7"/>
  <c r="P43" i="7"/>
  <c r="Q42" i="7"/>
  <c r="P44" i="7"/>
  <c r="Q43" i="7"/>
  <c r="P45" i="7"/>
  <c r="Q44" i="7"/>
  <c r="Q45" i="7"/>
  <c r="P46" i="7"/>
  <c r="P47" i="7"/>
  <c r="Q46" i="7"/>
  <c r="P48" i="7"/>
  <c r="Q47" i="7"/>
  <c r="P49" i="7"/>
  <c r="Q48" i="7"/>
  <c r="Q49" i="7"/>
  <c r="P50" i="7"/>
  <c r="Q50" i="7"/>
  <c r="P51" i="7"/>
  <c r="Q51" i="7"/>
  <c r="K19" i="21"/>
  <c r="R67" i="2"/>
  <c r="K20" i="21"/>
  <c r="C24" i="5"/>
  <c r="E66" i="2" s="1"/>
  <c r="D64" i="1"/>
  <c r="I186" i="1" s="1"/>
  <c r="D68" i="1"/>
  <c r="K18" i="21"/>
  <c r="R66" i="2" s="1"/>
  <c r="J24" i="21" l="1"/>
  <c r="K24" i="21" s="1"/>
  <c r="R72" i="2" s="1"/>
  <c r="K23" i="21"/>
  <c r="R71" i="2" s="1"/>
  <c r="J22" i="21"/>
  <c r="K22" i="21" s="1"/>
  <c r="R70" i="2" s="1"/>
  <c r="H39" i="21"/>
  <c r="J25" i="21"/>
  <c r="K25" i="21"/>
  <c r="R73" i="2" s="1"/>
  <c r="K28" i="21"/>
  <c r="F39" i="21"/>
  <c r="D166" i="1"/>
  <c r="E29" i="16"/>
  <c r="I189" i="1"/>
  <c r="I191" i="1"/>
  <c r="E67" i="2"/>
  <c r="R68" i="2"/>
  <c r="J120" i="26"/>
  <c r="J119" i="26" s="1"/>
  <c r="J123" i="26"/>
  <c r="J122" i="26" s="1"/>
  <c r="J11" i="26"/>
  <c r="J12" i="26" s="1"/>
  <c r="J13" i="26" s="1"/>
  <c r="J14" i="26" s="1"/>
  <c r="J15" i="26" s="1"/>
  <c r="J16" i="26" s="1"/>
  <c r="J17" i="26" s="1"/>
  <c r="J18" i="26" s="1"/>
  <c r="J19" i="26" s="1"/>
  <c r="J20" i="26" s="1"/>
  <c r="J21" i="26" s="1"/>
  <c r="J22" i="26" s="1"/>
  <c r="E26" i="16"/>
  <c r="E30" i="16" s="1"/>
  <c r="G45" i="6"/>
  <c r="D148" i="1" s="1"/>
  <c r="D152" i="1" s="1"/>
  <c r="F24" i="6"/>
  <c r="D122" i="1" s="1"/>
  <c r="I122" i="1" s="1"/>
  <c r="M24" i="6"/>
  <c r="D137" i="1" s="1"/>
  <c r="D141" i="1" s="1"/>
  <c r="C24" i="6"/>
  <c r="D119" i="1" s="1"/>
  <c r="J80" i="6"/>
  <c r="D212" i="1"/>
  <c r="H67" i="2"/>
  <c r="H66" i="2"/>
  <c r="D76" i="1"/>
  <c r="D80" i="1"/>
  <c r="K39" i="21" l="1"/>
  <c r="D23" i="1" s="1"/>
  <c r="I23" i="1" s="1"/>
  <c r="J39" i="21"/>
  <c r="J42" i="21" s="1"/>
  <c r="K66" i="2"/>
  <c r="E196" i="1"/>
  <c r="G196" i="1" s="1"/>
  <c r="G199" i="1" s="1"/>
  <c r="G64" i="1"/>
  <c r="G14" i="1"/>
  <c r="G119" i="1"/>
  <c r="J124" i="26"/>
  <c r="J126" i="26" s="1"/>
  <c r="G44" i="5" s="1"/>
  <c r="D89" i="1" s="1"/>
  <c r="J26" i="26"/>
  <c r="J30" i="26"/>
  <c r="J29" i="26" s="1"/>
  <c r="D134" i="1"/>
  <c r="D101" i="1" s="1"/>
  <c r="D104" i="1" s="1"/>
  <c r="K67" i="2"/>
  <c r="I80" i="26"/>
  <c r="D84" i="1"/>
  <c r="D202" i="1"/>
  <c r="D205" i="1" s="1"/>
  <c r="G203" i="1" s="1"/>
  <c r="K203" i="1" s="1"/>
  <c r="G67" i="1" s="1"/>
  <c r="I14" i="1" l="1"/>
  <c r="G15" i="1"/>
  <c r="I64" i="1"/>
  <c r="G72" i="1"/>
  <c r="G120" i="1"/>
  <c r="G102" i="1"/>
  <c r="I102" i="1" s="1"/>
  <c r="G126" i="1"/>
  <c r="I126" i="1" s="1"/>
  <c r="G132" i="1"/>
  <c r="I132" i="1" s="1"/>
  <c r="I119" i="1"/>
  <c r="J31" i="26"/>
  <c r="J33" i="26" s="1"/>
  <c r="H44" i="5" s="1"/>
  <c r="D90" i="1" s="1"/>
  <c r="I85" i="6"/>
  <c r="G210" i="1" s="1"/>
  <c r="D210" i="1"/>
  <c r="F88" i="6"/>
  <c r="G86" i="6" s="1"/>
  <c r="K86" i="6" s="1"/>
  <c r="I211" i="1" s="1"/>
  <c r="I84" i="26"/>
  <c r="I75" i="26"/>
  <c r="I78" i="26"/>
  <c r="I82" i="26"/>
  <c r="I79" i="26"/>
  <c r="I77" i="26"/>
  <c r="I81" i="26"/>
  <c r="I73" i="26"/>
  <c r="I83" i="26"/>
  <c r="I76" i="26"/>
  <c r="G75" i="1"/>
  <c r="I67" i="1"/>
  <c r="G121" i="1" l="1"/>
  <c r="I121" i="1" s="1"/>
  <c r="I120" i="1"/>
  <c r="G98" i="1"/>
  <c r="I72" i="1"/>
  <c r="G16" i="1"/>
  <c r="I16" i="1" s="1"/>
  <c r="G17" i="1"/>
  <c r="I15" i="1"/>
  <c r="I18" i="2"/>
  <c r="I80" i="1"/>
  <c r="E211" i="1"/>
  <c r="G85" i="6"/>
  <c r="E210" i="1" s="1"/>
  <c r="G87" i="6"/>
  <c r="E212" i="1" s="1"/>
  <c r="D213" i="1"/>
  <c r="H85" i="26"/>
  <c r="J73" i="26"/>
  <c r="J74" i="26" s="1"/>
  <c r="J75" i="26" s="1"/>
  <c r="J76" i="26" s="1"/>
  <c r="J77" i="26" s="1"/>
  <c r="J78" i="26" s="1"/>
  <c r="J79" i="26" s="1"/>
  <c r="J80" i="26" s="1"/>
  <c r="J81" i="26" s="1"/>
  <c r="J82" i="26" s="1"/>
  <c r="J83" i="26" s="1"/>
  <c r="J84" i="26" s="1"/>
  <c r="J92" i="26" s="1"/>
  <c r="I85" i="26"/>
  <c r="I68" i="1"/>
  <c r="G68" i="1" s="1"/>
  <c r="I75" i="1"/>
  <c r="I76" i="1" s="1"/>
  <c r="G128" i="1"/>
  <c r="I98" i="1" l="1"/>
  <c r="G137" i="1"/>
  <c r="I137" i="1" s="1"/>
  <c r="I17" i="1"/>
  <c r="I19" i="1" s="1"/>
  <c r="I33" i="2" s="1"/>
  <c r="I34" i="2" s="1"/>
  <c r="L34" i="2" s="1"/>
  <c r="G18" i="1"/>
  <c r="I18" i="1" s="1"/>
  <c r="K85" i="6"/>
  <c r="I210" i="1" s="1"/>
  <c r="K87" i="6"/>
  <c r="I83" i="1"/>
  <c r="I84" i="1" s="1"/>
  <c r="G84" i="1" s="1"/>
  <c r="G139" i="1"/>
  <c r="I139" i="1" s="1"/>
  <c r="I128" i="1"/>
  <c r="I134" i="1" s="1"/>
  <c r="G148" i="1"/>
  <c r="G103" i="1"/>
  <c r="I103" i="1" s="1"/>
  <c r="J91" i="26" l="1"/>
  <c r="J93" i="26" s="1"/>
  <c r="J95" i="26" s="1"/>
  <c r="F44" i="5" s="1"/>
  <c r="D88" i="1" s="1"/>
  <c r="I212" i="1"/>
  <c r="K88" i="6"/>
  <c r="I213" i="1" s="1"/>
  <c r="D156" i="1" s="1"/>
  <c r="G151" i="1"/>
  <c r="I151" i="1" s="1"/>
  <c r="I148" i="1"/>
  <c r="G150" i="1"/>
  <c r="I150" i="1" s="1"/>
  <c r="I101" i="1"/>
  <c r="I104" i="1" s="1"/>
  <c r="I22" i="2"/>
  <c r="I23" i="2" s="1"/>
  <c r="L23" i="2" s="1"/>
  <c r="I26" i="2"/>
  <c r="I27" i="2" s="1"/>
  <c r="L27" i="2" s="1"/>
  <c r="I141" i="1"/>
  <c r="G88" i="1"/>
  <c r="H28" i="16"/>
  <c r="G164" i="1"/>
  <c r="H29" i="16" l="1"/>
  <c r="J28" i="16"/>
  <c r="G165" i="1"/>
  <c r="I164" i="1"/>
  <c r="I88" i="1"/>
  <c r="G89" i="1"/>
  <c r="I152" i="1"/>
  <c r="I30" i="2" s="1"/>
  <c r="I31" i="2" s="1"/>
  <c r="L31" i="2" s="1"/>
  <c r="L36" i="2" s="1"/>
  <c r="E24" i="5" l="1"/>
  <c r="F83" i="2"/>
  <c r="G83" i="2" s="1"/>
  <c r="F78" i="2"/>
  <c r="G78" i="2" s="1"/>
  <c r="F72" i="2"/>
  <c r="G72" i="2" s="1"/>
  <c r="F70" i="2"/>
  <c r="G70" i="2" s="1"/>
  <c r="F82" i="2"/>
  <c r="G82" i="2" s="1"/>
  <c r="F76" i="2"/>
  <c r="G76" i="2" s="1"/>
  <c r="F74" i="2"/>
  <c r="G74" i="2" s="1"/>
  <c r="F69" i="2"/>
  <c r="G69" i="2" s="1"/>
  <c r="F77" i="2"/>
  <c r="G77" i="2" s="1"/>
  <c r="F81" i="2"/>
  <c r="G81" i="2" s="1"/>
  <c r="F75" i="2"/>
  <c r="G75" i="2" s="1"/>
  <c r="F80" i="2"/>
  <c r="G80" i="2" s="1"/>
  <c r="F67" i="2"/>
  <c r="G67" i="2" s="1"/>
  <c r="F79" i="2"/>
  <c r="G79" i="2" s="1"/>
  <c r="F66" i="2"/>
  <c r="G66" i="2" s="1"/>
  <c r="F71" i="2"/>
  <c r="G71" i="2" s="1"/>
  <c r="F73" i="2"/>
  <c r="G73" i="2" s="1"/>
  <c r="F84" i="2"/>
  <c r="G84" i="2" s="1"/>
  <c r="F68" i="2"/>
  <c r="G68" i="2" s="1"/>
  <c r="I165" i="1"/>
  <c r="G166" i="1"/>
  <c r="I166" i="1" s="1"/>
  <c r="I89" i="1"/>
  <c r="G91" i="1"/>
  <c r="I91" i="1" s="1"/>
  <c r="G90" i="1"/>
  <c r="I90" i="1" s="1"/>
  <c r="J29" i="16"/>
  <c r="H30" i="16"/>
  <c r="J30" i="16" s="1"/>
  <c r="H73" i="2" l="1"/>
  <c r="H74" i="2"/>
  <c r="H68" i="2"/>
  <c r="H69" i="2"/>
  <c r="D93" i="1"/>
  <c r="I93" i="1" l="1"/>
  <c r="D96" i="1"/>
  <c r="D106" i="1" s="1"/>
  <c r="D170" i="1" l="1"/>
  <c r="D163" i="1" s="1"/>
  <c r="D167" i="1" s="1"/>
  <c r="I19" i="2"/>
  <c r="I96" i="1"/>
  <c r="I106" i="1" s="1"/>
  <c r="D172" i="1" l="1"/>
  <c r="I170" i="1"/>
  <c r="K7" i="16"/>
  <c r="I163" i="1" l="1"/>
  <c r="I167" i="1" s="1"/>
  <c r="I172" i="1" s="1"/>
  <c r="I11" i="1" s="1"/>
  <c r="I21" i="1" s="1"/>
  <c r="I25" i="1" s="1"/>
  <c r="I43" i="2"/>
  <c r="I44" i="2" s="1"/>
  <c r="K35" i="16"/>
  <c r="K39" i="16"/>
  <c r="K16" i="16"/>
  <c r="J27" i="16" s="1"/>
  <c r="J31" i="16" s="1"/>
  <c r="K31" i="16" s="1"/>
  <c r="K33" i="16" s="1"/>
  <c r="E27" i="16" l="1"/>
  <c r="E31" i="16" s="1"/>
  <c r="L44" i="2"/>
  <c r="K36" i="16"/>
  <c r="K37" i="16" s="1"/>
  <c r="K38" i="16" s="1"/>
  <c r="K40" i="16" s="1"/>
  <c r="I39" i="2"/>
  <c r="I40" i="2" s="1"/>
  <c r="L40" i="2" s="1"/>
  <c r="L46" i="2" l="1"/>
  <c r="I69" i="2" s="1"/>
  <c r="J69" i="2" s="1"/>
  <c r="L69" i="2" s="1"/>
  <c r="N82" i="2"/>
  <c r="N78" i="2"/>
  <c r="N73" i="2"/>
  <c r="N81" i="2"/>
  <c r="N72" i="2"/>
  <c r="N68" i="2"/>
  <c r="N70" i="2"/>
  <c r="N71" i="2"/>
  <c r="N67" i="2"/>
  <c r="N74" i="2"/>
  <c r="N79" i="2"/>
  <c r="N84" i="2"/>
  <c r="N80" i="2"/>
  <c r="N83" i="2"/>
  <c r="N66" i="2"/>
  <c r="N76" i="2"/>
  <c r="N69" i="2"/>
  <c r="N77" i="2"/>
  <c r="N75" i="2"/>
  <c r="I46" i="2"/>
  <c r="I77" i="2" l="1"/>
  <c r="J77" i="2" s="1"/>
  <c r="L77" i="2" s="1"/>
  <c r="S77" i="2" s="1"/>
  <c r="I74" i="2"/>
  <c r="J74" i="2" s="1"/>
  <c r="L74" i="2" s="1"/>
  <c r="Q74" i="2" s="1"/>
  <c r="I70" i="2"/>
  <c r="J70" i="2" s="1"/>
  <c r="L70" i="2" s="1"/>
  <c r="I81" i="2"/>
  <c r="J81" i="2" s="1"/>
  <c r="L81" i="2" s="1"/>
  <c r="S81" i="2" s="1"/>
  <c r="I73" i="2"/>
  <c r="J73" i="2" s="1"/>
  <c r="L73" i="2" s="1"/>
  <c r="Q73" i="2" s="1"/>
  <c r="I79" i="2"/>
  <c r="J79" i="2" s="1"/>
  <c r="L79" i="2" s="1"/>
  <c r="O79" i="2" s="1"/>
  <c r="I66" i="2"/>
  <c r="J66" i="2" s="1"/>
  <c r="L66" i="2" s="1"/>
  <c r="O66" i="2" s="1"/>
  <c r="I76" i="2"/>
  <c r="J76" i="2" s="1"/>
  <c r="L76" i="2" s="1"/>
  <c r="S76" i="2" s="1"/>
  <c r="I72" i="2"/>
  <c r="J72" i="2" s="1"/>
  <c r="L72" i="2" s="1"/>
  <c r="O72" i="2" s="1"/>
  <c r="I78" i="2"/>
  <c r="J78" i="2" s="1"/>
  <c r="L78" i="2" s="1"/>
  <c r="Q78" i="2" s="1"/>
  <c r="I83" i="2"/>
  <c r="J83" i="2" s="1"/>
  <c r="L83" i="2" s="1"/>
  <c r="Q83" i="2" s="1"/>
  <c r="I71" i="2"/>
  <c r="J71" i="2" s="1"/>
  <c r="L71" i="2" s="1"/>
  <c r="O71" i="2" s="1"/>
  <c r="I68" i="2"/>
  <c r="J68" i="2" s="1"/>
  <c r="L68" i="2" s="1"/>
  <c r="Q68" i="2" s="1"/>
  <c r="S68" i="2" s="1"/>
  <c r="I80" i="2"/>
  <c r="J80" i="2" s="1"/>
  <c r="L80" i="2" s="1"/>
  <c r="O80" i="2" s="1"/>
  <c r="I75" i="2"/>
  <c r="J75" i="2" s="1"/>
  <c r="L75" i="2" s="1"/>
  <c r="S75" i="2" s="1"/>
  <c r="I82" i="2"/>
  <c r="J82" i="2" s="1"/>
  <c r="L82" i="2" s="1"/>
  <c r="O82" i="2" s="1"/>
  <c r="I84" i="2"/>
  <c r="J84" i="2" s="1"/>
  <c r="L84" i="2" s="1"/>
  <c r="O84" i="2" s="1"/>
  <c r="I67" i="2"/>
  <c r="J67" i="2" s="1"/>
  <c r="L67" i="2" s="1"/>
  <c r="O67" i="2" s="1"/>
  <c r="S73" i="2"/>
  <c r="Q70" i="2"/>
  <c r="S70" i="2" s="1"/>
  <c r="O70" i="2"/>
  <c r="Q69" i="2"/>
  <c r="S69" i="2" s="1"/>
  <c r="O69" i="2"/>
  <c r="S74" i="2"/>
  <c r="O74" i="2" l="1"/>
  <c r="O81" i="2"/>
  <c r="Q81" i="2"/>
  <c r="O73" i="2"/>
  <c r="Q77" i="2"/>
  <c r="O77" i="2"/>
  <c r="Q72" i="2"/>
  <c r="Q80" i="2"/>
  <c r="S80" i="2"/>
  <c r="Q71" i="2"/>
  <c r="S71" i="2"/>
  <c r="O75" i="2"/>
  <c r="O83" i="2"/>
  <c r="S83" i="2"/>
  <c r="O78" i="2"/>
  <c r="S78" i="2"/>
  <c r="Q84" i="2"/>
  <c r="Q76" i="2"/>
  <c r="O76" i="2"/>
  <c r="S72" i="2"/>
  <c r="O68" i="2"/>
  <c r="S84" i="2"/>
  <c r="Q66" i="2"/>
  <c r="S66" i="2" s="1"/>
  <c r="S79" i="2"/>
  <c r="Q79" i="2"/>
  <c r="Q67" i="2"/>
  <c r="S67" i="2" s="1"/>
  <c r="Q82" i="2"/>
  <c r="Q75" i="2"/>
  <c r="S82" i="2"/>
  <c r="S86" i="2" l="1"/>
</calcChain>
</file>

<file path=xl/sharedStrings.xml><?xml version="1.0" encoding="utf-8"?>
<sst xmlns="http://schemas.openxmlformats.org/spreadsheetml/2006/main" count="1463" uniqueCount="875">
  <si>
    <t>Bundled Sales for Resale  included on page 4 of Attachment H</t>
  </si>
  <si>
    <t xml:space="preserve">b. Bundled Sales for Resale </t>
  </si>
  <si>
    <t>Total PBOP expenses (Note A)</t>
  </si>
  <si>
    <t>Attach H, p 3, line 14 col 5</t>
  </si>
  <si>
    <t>Attach H, p 3, lines 17 &amp; 18, col 5 (Note H)</t>
  </si>
  <si>
    <t>Attach H, p 1, line 7 col 5</t>
  </si>
  <si>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</si>
  <si>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</si>
  <si>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</si>
  <si>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</si>
  <si>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</si>
  <si>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</si>
  <si>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</si>
  <si>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</si>
  <si>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</si>
  <si>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</si>
  <si>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</si>
  <si>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</si>
  <si>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</si>
  <si>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</si>
  <si>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</si>
  <si>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</si>
  <si>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NET REVENUE REQUIREMENT</t>
  </si>
  <si>
    <t>Transmission</t>
  </si>
  <si>
    <t>Page, Line, Col.</t>
  </si>
  <si>
    <t>Company Total</t>
  </si>
  <si>
    <t xml:space="preserve">                  Allocator</t>
  </si>
  <si>
    <t>(Col 3 times Col 4)</t>
  </si>
  <si>
    <t>NA</t>
  </si>
  <si>
    <t xml:space="preserve">  Transmission</t>
  </si>
  <si>
    <t>W/S</t>
  </si>
  <si>
    <t>GP=</t>
  </si>
  <si>
    <t>NET PLANT IN SERVICE</t>
  </si>
  <si>
    <t>NP=</t>
  </si>
  <si>
    <t>NP</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</si>
  <si>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</si>
  <si>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</si>
  <si>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</si>
  <si>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</si>
  <si>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</si>
  <si>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</si>
  <si>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</si>
  <si>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</si>
  <si>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</si>
  <si>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</si>
  <si>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</si>
  <si>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</si>
  <si>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</si>
  <si>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</si>
  <si>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</si>
  <si>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</si>
  <si>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</si>
  <si>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</si>
  <si>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</si>
  <si>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</si>
  <si>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</si>
  <si>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</si>
  <si>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</si>
  <si>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</si>
  <si>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</si>
  <si>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</si>
  <si>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</si>
  <si>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</si>
  <si>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</si>
  <si>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</si>
  <si>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</si>
  <si>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</si>
  <si>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</si>
  <si>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=WCLTD</t>
  </si>
  <si>
    <t>=R</t>
  </si>
  <si>
    <t>General Note:  References to pages in this formulary rate are indicated as:  (page#, line#, col.#)</t>
  </si>
  <si>
    <t>Note</t>
  </si>
  <si>
    <t>Letter</t>
  </si>
  <si>
    <t>A</t>
  </si>
  <si>
    <t>B</t>
  </si>
  <si>
    <t>C</t>
  </si>
  <si>
    <t>D</t>
  </si>
  <si>
    <t>E</t>
  </si>
  <si>
    <t>F</t>
  </si>
  <si>
    <t>G</t>
  </si>
  <si>
    <t>Identified in Form 1 as being only transmission related.</t>
  </si>
  <si>
    <t>H</t>
  </si>
  <si>
    <t>I</t>
  </si>
  <si>
    <t>J</t>
  </si>
  <si>
    <t xml:space="preserve">         Inputs Required:</t>
  </si>
  <si>
    <t>FIT =</t>
  </si>
  <si>
    <t>SIT=</t>
  </si>
  <si>
    <t>p =</t>
  </si>
  <si>
    <t>Enter dollar amounts</t>
  </si>
  <si>
    <t>Rate Formula Template</t>
  </si>
  <si>
    <t>May</t>
  </si>
  <si>
    <t>April</t>
  </si>
  <si>
    <t>Year</t>
  </si>
  <si>
    <t>DA</t>
  </si>
  <si>
    <t>December</t>
  </si>
  <si>
    <t>November</t>
  </si>
  <si>
    <t>September</t>
  </si>
  <si>
    <t>August</t>
  </si>
  <si>
    <t>July</t>
  </si>
  <si>
    <t>March</t>
  </si>
  <si>
    <t>February</t>
  </si>
  <si>
    <t>January</t>
  </si>
  <si>
    <t>October</t>
  </si>
  <si>
    <t xml:space="preserve">  CWIP</t>
  </si>
  <si>
    <t xml:space="preserve">  General &amp; Intangible</t>
  </si>
  <si>
    <t xml:space="preserve">  Account No. 281 (enter negative)</t>
  </si>
  <si>
    <t xml:space="preserve">  Account No. 282 (enter negative)</t>
  </si>
  <si>
    <t xml:space="preserve">  Account No. 283 (enter negative)</t>
  </si>
  <si>
    <t xml:space="preserve">  Account No. 255 (enter negative)</t>
  </si>
  <si>
    <t xml:space="preserve">  Prepayments (Account 165)</t>
  </si>
  <si>
    <t xml:space="preserve">  Amortization of Abandoned Plant</t>
  </si>
  <si>
    <t>June</t>
  </si>
  <si>
    <t xml:space="preserve">  Account No. 190 </t>
  </si>
  <si>
    <t>354.23.b</t>
  </si>
  <si>
    <t xml:space="preserve">     Less Account 566 (Misc Trans Expense)</t>
  </si>
  <si>
    <t>Account 566</t>
  </si>
  <si>
    <t>Total Account 566</t>
  </si>
  <si>
    <t xml:space="preserve">   Amortization of Regulatory Asset</t>
  </si>
  <si>
    <t>Utilizing FERC Form 1 Data</t>
  </si>
  <si>
    <t>True-up Adjustment with Interest</t>
  </si>
  <si>
    <t>K</t>
  </si>
  <si>
    <t xml:space="preserve">  Unamortized Regulatory Asset </t>
  </si>
  <si>
    <t xml:space="preserve">  Unamortized Abandoned Plant  </t>
  </si>
  <si>
    <t>*</t>
  </si>
  <si>
    <t>page 1 of 5</t>
  </si>
  <si>
    <t xml:space="preserve">  Account No. 454</t>
  </si>
  <si>
    <t xml:space="preserve">  Account No. 456.1</t>
  </si>
  <si>
    <t xml:space="preserve">  Revenues from service provided by the ISO at a discount</t>
  </si>
  <si>
    <t>(Note C)</t>
  </si>
  <si>
    <t>(Note D)</t>
  </si>
  <si>
    <t>page 2 of 5</t>
  </si>
  <si>
    <t>356.1</t>
  </si>
  <si>
    <t>CE</t>
  </si>
  <si>
    <t>zero</t>
  </si>
  <si>
    <t xml:space="preserve">  CWC </t>
  </si>
  <si>
    <t>page 3 of 5</t>
  </si>
  <si>
    <t xml:space="preserve">     Less FERC Annual Fees</t>
  </si>
  <si>
    <t>Permanent Differences Tax Adjustment</t>
  </si>
  <si>
    <t>page 4 of 5</t>
  </si>
  <si>
    <t>WAGES &amp; SALARY ALLOCATOR  (W&amp;S)</t>
  </si>
  <si>
    <t>% Electric</t>
  </si>
  <si>
    <t>200.3.c</t>
  </si>
  <si>
    <t xml:space="preserve">  Preferred Stock  (112.3.c)</t>
  </si>
  <si>
    <t>REVENUE CREDITS</t>
  </si>
  <si>
    <t xml:space="preserve">  Total of (a)-(b)</t>
  </si>
  <si>
    <t>page 5 of 5</t>
  </si>
  <si>
    <t>References to data from FERC Form 1 are indicated as:  #.y.x  (page, line, column)</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</si>
  <si>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</si>
  <si>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(State Income Tax Rate or Composite SIT)</t>
  </si>
  <si>
    <t>(percent of federal income tax deductible for state purposes)</t>
  </si>
  <si>
    <t>M</t>
  </si>
  <si>
    <t>Removes transmission plant determined by Commission order to be state-jurisdictional according to the seven-factor test (until Form 1 balances are adjusted to reflect application of seven-factor test).</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</si>
  <si>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</si>
  <si>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O</t>
  </si>
  <si>
    <t>P</t>
  </si>
  <si>
    <t>Q</t>
  </si>
  <si>
    <t>R</t>
  </si>
  <si>
    <t>Includes income related only to transmission facilities, such as pole attachments, rentals and special use.</t>
  </si>
  <si>
    <t>S</t>
  </si>
  <si>
    <t>T</t>
  </si>
  <si>
    <t>Gross Transmission Plant - Total</t>
  </si>
  <si>
    <t>Net Transmission Plant - Total</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</si>
  <si>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</si>
  <si>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</si>
  <si>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</si>
  <si>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</si>
  <si>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</si>
  <si>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</si>
  <si>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</si>
  <si>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</si>
  <si>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</si>
  <si>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</si>
  <si>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</si>
  <si>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</si>
  <si>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</si>
  <si>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</si>
  <si>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</si>
  <si>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</si>
  <si>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</si>
  <si>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</si>
  <si>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</si>
  <si>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</si>
  <si>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</si>
  <si>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</si>
  <si>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</si>
  <si>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</si>
  <si>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</si>
  <si>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</si>
  <si>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</si>
  <si>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</si>
  <si>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</si>
  <si>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</si>
  <si>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Annual Return Charge</t>
  </si>
  <si>
    <t>Annual Revenue Requirement</t>
  </si>
  <si>
    <t>True-Up Adjustment</t>
  </si>
  <si>
    <t>(Col. 3 * Col. 4)</t>
  </si>
  <si>
    <t>(Col. 6 * Col. 7)</t>
  </si>
  <si>
    <t>(Sum Col. 5, 8 &amp; 9)</t>
  </si>
  <si>
    <t>(Note F)</t>
  </si>
  <si>
    <t>2</t>
  </si>
  <si>
    <t>Annual Totals</t>
  </si>
  <si>
    <t>Month</t>
  </si>
  <si>
    <t>Held for Future Use</t>
  </si>
  <si>
    <t xml:space="preserve">  Materials &amp; Supplies</t>
  </si>
  <si>
    <t xml:space="preserve">  Prepayments</t>
  </si>
  <si>
    <t xml:space="preserve">March </t>
  </si>
  <si>
    <t xml:space="preserve">August </t>
  </si>
  <si>
    <t xml:space="preserve">Unamortized Regulatory Asset </t>
  </si>
  <si>
    <t xml:space="preserve">Unamortized Abandoned Plant  </t>
  </si>
  <si>
    <t>EPRI &amp; Reg. Comm. Exp. &amp; Non-safety  Ad.</t>
  </si>
  <si>
    <t>Transmission Related Reg. Comm. Exp.</t>
  </si>
  <si>
    <t>General &amp; Intangible</t>
  </si>
  <si>
    <t>Excess Deferred Income Taxes</t>
  </si>
  <si>
    <t>Amortized Investment Tax Credit (266.8f)</t>
  </si>
  <si>
    <t>15</t>
  </si>
  <si>
    <t>16</t>
  </si>
  <si>
    <t>(line 9 divided by line 1 col 3)</t>
  </si>
  <si>
    <t>Sum of line 4, 6, 8, and 10</t>
  </si>
  <si>
    <t>Sum of line 13 and 15</t>
  </si>
  <si>
    <t>Project Depreciation/Amortization Expense</t>
  </si>
  <si>
    <t>Incentive Return</t>
  </si>
  <si>
    <t>Incentive Return in basis Points</t>
  </si>
  <si>
    <t>Less Revenue Credits</t>
  </si>
  <si>
    <t xml:space="preserve">  Account No. 457.1 Scheduling</t>
  </si>
  <si>
    <t>Notes:</t>
  </si>
  <si>
    <t xml:space="preserve">A </t>
  </si>
  <si>
    <t xml:space="preserve">B </t>
  </si>
  <si>
    <t xml:space="preserve">L </t>
  </si>
  <si>
    <t xml:space="preserve">N </t>
  </si>
  <si>
    <t>Total Annual Revenue Requirement</t>
  </si>
  <si>
    <t>Project Revenue Requirement Worksheet</t>
  </si>
  <si>
    <t>Attachment 1</t>
  </si>
  <si>
    <t>Attachment 3</t>
  </si>
  <si>
    <t>Attachment 4</t>
  </si>
  <si>
    <t>Attachment 5</t>
  </si>
  <si>
    <t>Attachment 6</t>
  </si>
  <si>
    <t>Attachment 7</t>
  </si>
  <si>
    <t>ROE will be supported in the original filing and no change in ROE may be made absent a filing with FERC.</t>
  </si>
  <si>
    <t>December Prior Year</t>
  </si>
  <si>
    <t xml:space="preserve">December </t>
  </si>
  <si>
    <t>Line No</t>
  </si>
  <si>
    <t>(a)</t>
  </si>
  <si>
    <t>(b)</t>
  </si>
  <si>
    <t>(c)</t>
  </si>
  <si>
    <t>(d)</t>
  </si>
  <si>
    <t>(f)</t>
  </si>
  <si>
    <t>(e)</t>
  </si>
  <si>
    <t>(g)</t>
  </si>
  <si>
    <t>(h)</t>
  </si>
  <si>
    <t>(i)</t>
  </si>
  <si>
    <t>Source</t>
  </si>
  <si>
    <t>Attachment 4, Line 14, Col. (d)</t>
  </si>
  <si>
    <t>Accumulated Depreciation</t>
  </si>
  <si>
    <t>Gross Plant In Service</t>
  </si>
  <si>
    <t>Working Capital</t>
  </si>
  <si>
    <t>CWIP</t>
  </si>
  <si>
    <t>LHFFU</t>
  </si>
  <si>
    <t>Adjustments to Rate Base</t>
  </si>
  <si>
    <t>6a</t>
  </si>
  <si>
    <t xml:space="preserve">     Less PBOP Expense in Year</t>
  </si>
  <si>
    <t>7a</t>
  </si>
  <si>
    <t xml:space="preserve">     Plus PBOP Expense Allowed Amount</t>
  </si>
  <si>
    <t>(Note N)</t>
  </si>
  <si>
    <t>U</t>
  </si>
  <si>
    <t xml:space="preserve">ACCOUNT 454 (RENT FROM ELECTRIC PROPERTY) </t>
  </si>
  <si>
    <t>ACCOUNT 456.1 (OTHER ELECTRIC REVENUES)</t>
  </si>
  <si>
    <t>(page 3, line 47)</t>
  </si>
  <si>
    <t>GROSS REVENUE REQUIREMENT</t>
  </si>
  <si>
    <t>(Note O)</t>
  </si>
  <si>
    <t>(line 1 minus line 7)</t>
  </si>
  <si>
    <t>(line 8 plus line 9)</t>
  </si>
  <si>
    <t xml:space="preserve">     Plus Transmission Related Reg. Comm. Exp.  </t>
  </si>
  <si>
    <t xml:space="preserve">     Less EPRI &amp; Reg. Comm. Exp. &amp; Non-safety Ad.  </t>
  </si>
  <si>
    <t>(Sum of Lines 16 through 19)</t>
  </si>
  <si>
    <t xml:space="preserve">TOTAL DEPRECIATION </t>
  </si>
  <si>
    <t xml:space="preserve">TAXES OTHER THAN INCOME TAXES </t>
  </si>
  <si>
    <t>(Sum of Lines 23 through 29)</t>
  </si>
  <si>
    <t>TOTAL OTHER TAXES</t>
  </si>
  <si>
    <t>(Sum of Lines 1 through 5)</t>
  </si>
  <si>
    <t>TOTAL GROSS PLANT</t>
  </si>
  <si>
    <t>(Sum of Lines 8 through 12)</t>
  </si>
  <si>
    <t xml:space="preserve">TOTAL ACCUM. DEPRECIATION </t>
  </si>
  <si>
    <t>(Sum of Lines 15 through 19)</t>
  </si>
  <si>
    <t>(Sum of Lines 22 through 29)</t>
  </si>
  <si>
    <t xml:space="preserve">TOTAL ADJUSTMENTS </t>
  </si>
  <si>
    <t>TOTAL NET PLANT</t>
  </si>
  <si>
    <t>(Sum of Lines 2 through 6)</t>
  </si>
  <si>
    <t xml:space="preserve">TOTAL REVENUE CREDITS </t>
  </si>
  <si>
    <t xml:space="preserve">TOTAL WORKING CAPITAL  </t>
  </si>
  <si>
    <t xml:space="preserve">WORKING CAPITAL </t>
  </si>
  <si>
    <t>(Sum of Lines 20, 30, 31 &amp; 36)</t>
  </si>
  <si>
    <t xml:space="preserve">RATE BASE </t>
  </si>
  <si>
    <t>TOTAL O&amp;M</t>
  </si>
  <si>
    <t xml:space="preserve">Total </t>
  </si>
  <si>
    <t>(Note H)</t>
  </si>
  <si>
    <t>(Note I)</t>
  </si>
  <si>
    <t xml:space="preserve">Total Transmission plant  </t>
  </si>
  <si>
    <t xml:space="preserve">Less Transmission plant excluded from ISO rates  </t>
  </si>
  <si>
    <t xml:space="preserve">Less Transmission plant included in OATT Ancillary Services  </t>
  </si>
  <si>
    <t>(Line 1 minus Lines 2 &amp; 3)</t>
  </si>
  <si>
    <t>Transmission plant included in ISO rates</t>
  </si>
  <si>
    <t>(Line 4 divided by Line 1)</t>
  </si>
  <si>
    <t xml:space="preserve">Percentage of Transmission plant included in ISO Rates  </t>
  </si>
  <si>
    <t>(Sum of Lines 13 through 15)</t>
  </si>
  <si>
    <t>(Sum of Lines 7 through 10)</t>
  </si>
  <si>
    <t xml:space="preserve">  Long Term Debt </t>
  </si>
  <si>
    <t>(Line 36 times Line 38)</t>
  </si>
  <si>
    <t>(Line 36 times Line 39)</t>
  </si>
  <si>
    <t>(Line 36 times Line 37)</t>
  </si>
  <si>
    <t>(Sum of Lines 40 through 43)</t>
  </si>
  <si>
    <t>Amortized Investment Tax Credit</t>
  </si>
  <si>
    <t xml:space="preserve">Excess Deferred Income Taxes </t>
  </si>
  <si>
    <t xml:space="preserve">Income Tax Calculation </t>
  </si>
  <si>
    <t xml:space="preserve">ITC adjustment </t>
  </si>
  <si>
    <t xml:space="preserve">Excess Deferred Income Tax Adjustment </t>
  </si>
  <si>
    <t xml:space="preserve">Total Income Taxes </t>
  </si>
  <si>
    <t>(Page 2, Line 37 times Page 4, Line 23)</t>
  </si>
  <si>
    <t xml:space="preserve">WCLTD = Page 4, Line 20 </t>
  </si>
  <si>
    <t>R = Page 4, Line 23</t>
  </si>
  <si>
    <t xml:space="preserve">     FIT &amp; SIT &amp; P</t>
  </si>
  <si>
    <t>(Note G)</t>
  </si>
  <si>
    <t>(Sum of Lines 14, 20, 30, 44 &amp; 46)</t>
  </si>
  <si>
    <t>REV. REQUIREMENT</t>
  </si>
  <si>
    <t>b. Transmission charges associated with Project detailed on the Project Rev Req Schedule Col. 10.</t>
  </si>
  <si>
    <t xml:space="preserve">a. Transmission charges for all transmission transactions </t>
  </si>
  <si>
    <t xml:space="preserve">a. Bundled Non-RQ Sales for Resale </t>
  </si>
  <si>
    <t>FERC Annual Fees</t>
  </si>
  <si>
    <t>Highway &amp; Vehicle Taxes</t>
  </si>
  <si>
    <t>Gross Receipts Taxes</t>
  </si>
  <si>
    <t>Payments in lieu of Taxes</t>
  </si>
  <si>
    <t>Transmission Lease Payments</t>
  </si>
  <si>
    <t>4</t>
  </si>
  <si>
    <t>1</t>
  </si>
  <si>
    <t>3</t>
  </si>
  <si>
    <t>17</t>
  </si>
  <si>
    <t>18</t>
  </si>
  <si>
    <t>19</t>
  </si>
  <si>
    <t>20</t>
  </si>
  <si>
    <t>21</t>
  </si>
  <si>
    <t>22</t>
  </si>
  <si>
    <t>23</t>
  </si>
  <si>
    <t>24</t>
  </si>
  <si>
    <t>25</t>
  </si>
  <si>
    <t>26</t>
  </si>
  <si>
    <t>(j)</t>
  </si>
  <si>
    <t>Account No. 566 (Misc. Trans. Expense)</t>
  </si>
  <si>
    <t>Account No. 565</t>
  </si>
  <si>
    <t>Amortization of Abandoned Plant</t>
  </si>
  <si>
    <t>(k)</t>
  </si>
  <si>
    <t>Attach. 5, Line 13, Col. (e)</t>
  </si>
  <si>
    <t>V</t>
  </si>
  <si>
    <t>(Note V)</t>
  </si>
  <si>
    <t>Attachment 2</t>
  </si>
  <si>
    <t>100 Basis Point Incentive Return</t>
  </si>
  <si>
    <t>Amortized Investment Tax Credit (266.8f) (enter negative)</t>
  </si>
  <si>
    <t>Excess Deferred Income Taxes (enter negative)</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</si>
  <si>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</si>
  <si>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</si>
  <si>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</si>
  <si>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</si>
  <si>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100 Basis Point Incentive Return multiplied by Rate Base (line 1 * line 6)</t>
  </si>
  <si>
    <t>Depreciation Rates</t>
  </si>
  <si>
    <t xml:space="preserve">Rate Base Worksheet </t>
  </si>
  <si>
    <t xml:space="preserve">Average of the 13 Monthly Balances </t>
  </si>
  <si>
    <t>Average of the 13 Monthly Balances</t>
  </si>
  <si>
    <t>Account No. 255
Accumulated Deferred Investment Credit</t>
  </si>
  <si>
    <t xml:space="preserve">  Revenues from Grandfathered Interzonal Transactions </t>
  </si>
  <si>
    <t xml:space="preserve">  Production </t>
  </si>
  <si>
    <t xml:space="preserve">  Distribution </t>
  </si>
  <si>
    <t xml:space="preserve">  Common </t>
  </si>
  <si>
    <t>Attachment 4, Line 14, Col. (b)</t>
  </si>
  <si>
    <t>Attachment 4, Line 14, Col. (c)</t>
  </si>
  <si>
    <t>207.75.g for end of year, records for other months</t>
  </si>
  <si>
    <t>356.1 for end of year, records for other months</t>
  </si>
  <si>
    <t>219.20-24.c for end of year, records for other months</t>
  </si>
  <si>
    <t>219.26.c for end of year, records for other months</t>
  </si>
  <si>
    <t>Attachment 4, Line 14, Col. (h)</t>
  </si>
  <si>
    <t>Attachment 4, Line 14, Col. (i)</t>
  </si>
  <si>
    <t>Attachment 4, Line 28, Col. (c) (Note S)</t>
  </si>
  <si>
    <t>Attachment 4, Line 14, Col. (e) (Note C)</t>
  </si>
  <si>
    <t>1/8*(Page 3, Line 14 minus Page 3, Line 11)</t>
  </si>
  <si>
    <t>Attachment 4, Line 14, Col. (g)</t>
  </si>
  <si>
    <t>(Note E) Attach. 5, Line 13, Col. (f)</t>
  </si>
  <si>
    <t>(Sum of Lines 1, 4, 7, 7a, 8, 9, 13 less Lines 2, 3, 5, 6, 6a)</t>
  </si>
  <si>
    <t>321.112.b Attach. 5, Line 13, Col. (a)</t>
  </si>
  <si>
    <t xml:space="preserve">321.97.b Attach. 5, Line 13, Col. (b) </t>
  </si>
  <si>
    <t>321.96.b Attach. 5, Line 13, Col. (c)</t>
  </si>
  <si>
    <t>323.197.b Attach. 5, Line 13, Col. (d)</t>
  </si>
  <si>
    <t>(Note S) Attach. 5, Line 26, Col. (b)</t>
  </si>
  <si>
    <t>263.i Attach. 5, Line 26, Col. (c)</t>
  </si>
  <si>
    <t>263.i Attach. 5, Line 26, Col. (d)</t>
  </si>
  <si>
    <t>263.i Attach. 5, Line 26, Co.l (e)</t>
  </si>
  <si>
    <t>263.i Attach. 5, Line 26, Col. (f)</t>
  </si>
  <si>
    <t>263.i Attach. 5, Line 26, Col. (g)</t>
  </si>
  <si>
    <t>(enter negative) Attach. 5, Line 26, Col. (j)</t>
  </si>
  <si>
    <t>266.8f (enter negative) Attach. 5, Line 26, Col. (i)</t>
  </si>
  <si>
    <t>354.21.b</t>
  </si>
  <si>
    <t>354.24,25,26.b</t>
  </si>
  <si>
    <t xml:space="preserve">  Electric </t>
  </si>
  <si>
    <t xml:space="preserve">  Gas</t>
  </si>
  <si>
    <t xml:space="preserve">  Water </t>
  </si>
  <si>
    <t xml:space="preserve">  Total</t>
  </si>
  <si>
    <t>311.x.h</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</si>
  <si>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</si>
  <si>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(14)</t>
  </si>
  <si>
    <t>(15)</t>
  </si>
  <si>
    <t>Transmission O&amp;M Expenses</t>
  </si>
  <si>
    <t>A&amp;G Expenses</t>
  </si>
  <si>
    <t>Amortization of Regulatory Asset</t>
  </si>
  <si>
    <t>Depreciation Expense - Transmission</t>
  </si>
  <si>
    <t>Depreciation Expense - General &amp; Intangible</t>
  </si>
  <si>
    <t>Payroll Taxes</t>
  </si>
  <si>
    <t>Property Taxes</t>
  </si>
  <si>
    <t>Other Taxes</t>
  </si>
  <si>
    <t xml:space="preserve">  Common Stock</t>
  </si>
  <si>
    <t>Attachment 4, Line 28, Col. (b) (Note T)</t>
  </si>
  <si>
    <t>Calculation of PBOP Expenses</t>
  </si>
  <si>
    <t>Tax Effect of Permanent Differences</t>
  </si>
  <si>
    <t>Attachment 4, Line 14, Col. (f) (Note C)</t>
  </si>
  <si>
    <t>PBOPs</t>
  </si>
  <si>
    <t>(Page 1 line 11)</t>
  </si>
  <si>
    <t>(Page 1 line 16)</t>
  </si>
  <si>
    <t xml:space="preserve">Transmission charges for all transmission transactions </t>
  </si>
  <si>
    <t>Transmission charges associated with Project detailed on the Project Rev Req Schedule Col. 10.</t>
  </si>
  <si>
    <t>29</t>
  </si>
  <si>
    <r>
      <t>310 -</t>
    </r>
    <r>
      <rPr>
        <sz val="10"/>
        <rFont val="Times New Roman"/>
        <family val="1"/>
      </rPr>
      <t>311</t>
    </r>
  </si>
  <si>
    <t>Attach. 5, Line 26, Col. (k) (Note W)</t>
  </si>
  <si>
    <t>W</t>
  </si>
  <si>
    <t>Line 5 includes a 100 basis point increase in ROE that is used only to determine the increase in return and income taxes associated with</t>
  </si>
  <si>
    <t xml:space="preserve">Notes: </t>
  </si>
  <si>
    <t>The Tax Effect of Permanent Differences captures the differences in the income taxes due under the Federal and State calculations and the income taxes calculated</t>
  </si>
  <si>
    <t>For example, if the Commission were to grant a 137 basis point ROE incentive, the increase in return and taxes for a 100 basis point</t>
  </si>
  <si>
    <t>Rate Base times Return</t>
  </si>
  <si>
    <t>Project True-Up</t>
  </si>
  <si>
    <t>Attachment 8</t>
  </si>
  <si>
    <t>Company shall be allowed recovery of costs related to interest rate locks.  Absent a Section 205 filing, Company shall not include in the Formula Rate, the gains, losses, or costs related to other hedges.</t>
  </si>
  <si>
    <t xml:space="preserve">Company will not have any grandfathered agreements.  Therefore, this line shall remain zero. </t>
  </si>
  <si>
    <t>(16)</t>
  </si>
  <si>
    <t>(Sum Col. 10 &amp; 12 Less Col. 13)</t>
  </si>
  <si>
    <t>Sum Col. 14 &amp; 15 
(Note G)</t>
  </si>
  <si>
    <t>(Note J)</t>
  </si>
  <si>
    <t>…</t>
  </si>
  <si>
    <t>Interest</t>
  </si>
  <si>
    <t>Excludes Asset Retirement Obligation balances</t>
  </si>
  <si>
    <t>(Page 2, Line 2, Column 3)</t>
  </si>
  <si>
    <t>The Tax Effect of Permanent Differences captures the differences in the income taxes due under the Federal and State calculations and the income taxes calculated in Attachment H that are not the result of a timing difference</t>
  </si>
  <si>
    <t>Attachment H, Page 3, Line Number</t>
  </si>
  <si>
    <t>Attachment H</t>
  </si>
  <si>
    <t xml:space="preserve"> in Attachment H that are not the result of a timing difference</t>
  </si>
  <si>
    <t>To be completed in conjunction with Attachment H.</t>
  </si>
  <si>
    <t>Preferred Dividends (118.29c) (positive number)</t>
  </si>
  <si>
    <t>Proprietary Capital (112.16.c)</t>
  </si>
  <si>
    <t>Less Account 216.1 (112.12.c)  (enter negative)</t>
  </si>
  <si>
    <t>Common Stock</t>
  </si>
  <si>
    <t>207.58.g for end of year, records for other months</t>
  </si>
  <si>
    <t>219.25.c for end of year, records for other months</t>
  </si>
  <si>
    <t>219.28.c &amp; 200.21.c for end of year, records for other months</t>
  </si>
  <si>
    <t>111.57.c for end of year, records for other months</t>
  </si>
  <si>
    <t>227.8.c &amp; 227.16.c for end of year, records for other months</t>
  </si>
  <si>
    <t>Under/(Over)</t>
  </si>
  <si>
    <t xml:space="preserve">2nd Qtr </t>
  </si>
  <si>
    <t xml:space="preserve">3rd Qtr </t>
  </si>
  <si>
    <t xml:space="preserve">1st Qtr </t>
  </si>
  <si>
    <t>Rate Base</t>
  </si>
  <si>
    <t xml:space="preserve">  Preferred Stock  </t>
  </si>
  <si>
    <t xml:space="preserve">      WCLTD = Line 3</t>
  </si>
  <si>
    <t xml:space="preserve">       and FIT, SIT &amp; p are as given in footnote K.</t>
  </si>
  <si>
    <t>Tax Effect of Permanent Differences  (Note B)</t>
  </si>
  <si>
    <t>Rate Base (line 1)</t>
  </si>
  <si>
    <t xml:space="preserve">     T=1 - {[(1 - SIT) * (1 - FIT)] / (1 - SIT * FIT * p)} =</t>
  </si>
  <si>
    <t>Requires approval by FERC of incentive return applicable to the specified project(s)</t>
  </si>
  <si>
    <t>(Note K)</t>
  </si>
  <si>
    <t>(Note E) Attach. 5, Line 13, Col. (g)</t>
  </si>
  <si>
    <t>Attach. 5, Line 13, Col (h)</t>
  </si>
  <si>
    <t>(Note T) Attach. 5, Line 13, Col. (i)</t>
  </si>
  <si>
    <t>Attach. 5, Line 13, Col .(j)</t>
  </si>
  <si>
    <t xml:space="preserve">RATE BASE: </t>
  </si>
  <si>
    <t>DEPRECIATION EXPENSE  (Note U)</t>
  </si>
  <si>
    <t>The Unamortized Abandoned Plant balance is included in Net Plant, and Amortization of Abandoned Plant is included in Depreciation/Amortization Expense.</t>
  </si>
  <si>
    <t>Attach H, p 1 line 4</t>
  </si>
  <si>
    <t>Incentive ROE</t>
  </si>
  <si>
    <t xml:space="preserve">Less Preferred Stock (line 49) </t>
  </si>
  <si>
    <t>(Notes D &amp; I)</t>
  </si>
  <si>
    <t>(Notes E &amp; I)</t>
  </si>
  <si>
    <t>Ceiling Rate</t>
  </si>
  <si>
    <t>(Sum Col. 10 &amp; 12)</t>
  </si>
  <si>
    <t xml:space="preserve"> (12a)</t>
  </si>
  <si>
    <t>All facilities other than those being recovered under Schedules 7, 8, 9 are to be included in Attachment 1.</t>
  </si>
  <si>
    <t>Page 4, Line 28 must equal zero since all short-term power sales must be unbundled and the transmission component reflected in Account No. 456.1.</t>
  </si>
  <si>
    <t>Return    (Attach. H, page 3 line 46 col 5)</t>
  </si>
  <si>
    <t>Income Tax    (Attach. H, page 3 line 44 col 5)</t>
  </si>
  <si>
    <t>26a</t>
  </si>
  <si>
    <t xml:space="preserve">Lines 2-3 cannot change absent approval or acceptance by FERC in a separate proceeding. </t>
  </si>
  <si>
    <t>Attachment 7, Line 8, Col. (g)</t>
  </si>
  <si>
    <t>Attachment 7, Line 6, Col. (g)</t>
  </si>
  <si>
    <t xml:space="preserve">   Miscellaneous Transmission Expense (less amortization of regulatory asset)</t>
  </si>
  <si>
    <t>X</t>
  </si>
  <si>
    <t xml:space="preserve">COMMON PLANT ALLOCATOR  (CE)  (Note J and X) </t>
  </si>
  <si>
    <t>205.5.g &amp; 207.99.g for end of year, records for other months</t>
  </si>
  <si>
    <t>Attachment H, Page 3, Line No.:</t>
  </si>
  <si>
    <t>Attachment H, Page 4, Line No:</t>
  </si>
  <si>
    <t>Note:</t>
  </si>
  <si>
    <t>Note A</t>
  </si>
  <si>
    <t>Note B</t>
  </si>
  <si>
    <t xml:space="preserve">Note C  </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</si>
  <si>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</si>
  <si>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</si>
  <si>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</si>
  <si>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Allocation (Plant or Labor Allocator) </t>
  </si>
  <si>
    <t>Amount Allocated, col. c x col. d x col. e x col. f x col. g</t>
  </si>
  <si>
    <t>30a</t>
  </si>
  <si>
    <t>Reserve 1</t>
  </si>
  <si>
    <t>30b</t>
  </si>
  <si>
    <t>Reserve 2</t>
  </si>
  <si>
    <t>30c</t>
  </si>
  <si>
    <t>Reserve 3</t>
  </si>
  <si>
    <t>30d</t>
  </si>
  <si>
    <t>Reserve 4</t>
  </si>
  <si>
    <t>30e</t>
  </si>
  <si>
    <t>30f</t>
  </si>
  <si>
    <t>Recovery of regulatory asset is limited to any regulatory assets authorized by FERC.</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</si>
  <si>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</si>
  <si>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Notes A &amp; E</t>
  </si>
  <si>
    <t>Notes B &amp; F</t>
  </si>
  <si>
    <t>272.8.b &amp; 273.8.k</t>
  </si>
  <si>
    <t>274.2.b &amp; 275.2.k</t>
  </si>
  <si>
    <t>276.9.b &amp; 277.9.k</t>
  </si>
  <si>
    <t>234.8.b &amp; c</t>
  </si>
  <si>
    <t>Consistent with 266.8.b &amp; 267.8.h</t>
  </si>
  <si>
    <t>Account No. 281
Accumulated Deferred Income Taxes (Note D)</t>
  </si>
  <si>
    <t>Account No. 282
Accumulated Deferred Income Taxes (Note D)</t>
  </si>
  <si>
    <t>Account No. 283
Accumulated Deferred Income Taxes (Note D)</t>
  </si>
  <si>
    <t>Actual Revenue</t>
  </si>
  <si>
    <t>Requirement</t>
  </si>
  <si>
    <t>Annual True-Up Calculation</t>
  </si>
  <si>
    <t xml:space="preserve">Net </t>
  </si>
  <si>
    <t>Net Revenue</t>
  </si>
  <si>
    <t xml:space="preserve">Revenue </t>
  </si>
  <si>
    <t>Income</t>
  </si>
  <si>
    <t>Or Other Identifier</t>
  </si>
  <si>
    <t>Project Name</t>
  </si>
  <si>
    <r>
      <t>Requirement</t>
    </r>
    <r>
      <rPr>
        <vertAlign val="superscript"/>
        <sz val="10"/>
        <color theme="1"/>
        <rFont val="Times New Roman"/>
        <family val="1"/>
      </rPr>
      <t>1</t>
    </r>
  </si>
  <si>
    <t>Received</t>
  </si>
  <si>
    <t>Monthly Interest Rate</t>
  </si>
  <si>
    <t>Interest Income (Expense)</t>
  </si>
  <si>
    <t>In Dollars</t>
  </si>
  <si>
    <t>Col. (b) + Col. (c)</t>
  </si>
  <si>
    <t xml:space="preserve"> Project #</t>
  </si>
  <si>
    <t>15a</t>
  </si>
  <si>
    <t>15b</t>
  </si>
  <si>
    <t>15c</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</si>
  <si>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</si>
  <si>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Annual Allocation Factor Revenue Credits</t>
  </si>
  <si>
    <t>Inclusive of any CWIP or unamortized abandoned plant included in rate base when authorized by FERC order less any prefunded AFUDC, if applicable.</t>
  </si>
  <si>
    <t>PBOP amount included in Company's O&amp;M and A&amp;G expenses included in FERC Account Nos. 500-935</t>
  </si>
  <si>
    <t>Project Depreciation Expense is the actual value booked for the project and included in the Depreciation Expense in Attachment H, page 3, line 16.  Project Depreciation Expense includes the amortization of Abandoned Plant</t>
  </si>
  <si>
    <t xml:space="preserve"> Gross plant does not include Unamortized Abandoned Plant.</t>
  </si>
  <si>
    <t>(Sum of Lines 33 through 35)</t>
  </si>
  <si>
    <t>(line 13 / line 16)</t>
  </si>
  <si>
    <t>(line 11)</t>
  </si>
  <si>
    <t>ACCOUNT 447 (SALES FOR RESALE) (Note L)</t>
  </si>
  <si>
    <t>Attach H, p 3, line 30 col 5</t>
  </si>
  <si>
    <t>Attach H, p 3, line 44 col 5</t>
  </si>
  <si>
    <t>Attach H, p 3, line 46 col 5</t>
  </si>
  <si>
    <t>Attachment H, Page 3, Line 37</t>
  </si>
  <si>
    <t>Attachment H, Page 3, Line 38</t>
  </si>
  <si>
    <t>Attachment H, Page 3, Line 39</t>
  </si>
  <si>
    <t>Total Annual Revenue Requirements (Note A)</t>
  </si>
  <si>
    <t xml:space="preserve">  Unfunded Reserves (enter negative)</t>
  </si>
  <si>
    <t>GROSS PLANT IN SERVICE   (Notes U and R)</t>
  </si>
  <si>
    <t>ACCUMULATED DEPRECIATION  (Notes U and R)</t>
  </si>
  <si>
    <t>ADJUSTMENTS TO RATE BASE  (Note R)</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</si>
  <si>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</si>
  <si>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Prior Period</t>
  </si>
  <si>
    <t>PBOP Expense for current year</t>
  </si>
  <si>
    <t>Cost per labor dollar (line2 / line3)</t>
  </si>
  <si>
    <t>Attachment 4, Line 28, Col. (h) (Notes B and X)</t>
  </si>
  <si>
    <t xml:space="preserve">LAND HELD FOR FUTURE USE  </t>
  </si>
  <si>
    <t>(Line 11 plus Line 12) Ties to 321.97.b</t>
  </si>
  <si>
    <t>336.7.b, d &amp;e Attach. 5, Line 13, Col. (k)</t>
  </si>
  <si>
    <t>336.11.b, d &amp;e</t>
  </si>
  <si>
    <t>336.10.b, d &amp;e, 336.1.b, d &amp;e Attach. 5, Line 26, Col. (a)</t>
  </si>
  <si>
    <t xml:space="preserve"> Total  (W&amp; S Allocator is 1 if lines 7-10 are zero)</t>
  </si>
  <si>
    <t xml:space="preserve">330.x.n </t>
  </si>
  <si>
    <t>Reserved</t>
  </si>
  <si>
    <t>GENERAL, INTANGIBLE AND COMMON (G&amp;C) DEPRECIATION EXPENSE</t>
  </si>
  <si>
    <t>Annual Allocation Factor for G, I &amp; C Depreciation Expense</t>
  </si>
  <si>
    <t>Total G, I &amp; C Depreciation Expense</t>
  </si>
  <si>
    <t>(line 14 divided by line 2 col 3)</t>
  </si>
  <si>
    <t>Attach H, p 2, line 16 col 5 plus line 27 &amp; 29 col 5 (Note B)</t>
  </si>
  <si>
    <t>Gross Transmission Plant is that identified on page 2 line 2 of Attachment H</t>
  </si>
  <si>
    <t>The Total General, Intangible and Common Depreciation Expense excludes any depreciation expense directly associated with a project and thereby included in page 2 column 9.</t>
  </si>
  <si>
    <t>(Attachment 2, Line 28 /100 * Col. 11)</t>
  </si>
  <si>
    <t>Net Rev Req</t>
  </si>
  <si>
    <t xml:space="preserve">Attachment H, Page 2 line 37, Col.5 </t>
  </si>
  <si>
    <t>(Attachment H, Notes Q and R)</t>
  </si>
  <si>
    <t>(Attachment H, Notes K, Q and R)</t>
  </si>
  <si>
    <t>Cost = Attachment H, Page 4 Line 22, Cost plus .01</t>
  </si>
  <si>
    <t>Total  (sum lines 3-5)</t>
  </si>
  <si>
    <t>increase in ROE would be multiplied by 1.37 on Attachment 1 column 12.</t>
  </si>
  <si>
    <t>a 100 basis point increase in ROE.  Any actual ROE incentive must be approved by the Commission.</t>
  </si>
  <si>
    <r>
      <t>Revenue Received</t>
    </r>
    <r>
      <rPr>
        <vertAlign val="superscript"/>
        <sz val="10"/>
        <color theme="1"/>
        <rFont val="Times New Roman"/>
        <family val="1"/>
      </rPr>
      <t>3</t>
    </r>
  </si>
  <si>
    <t>% of</t>
  </si>
  <si>
    <t>Revenue</t>
  </si>
  <si>
    <t>Total True-Up</t>
  </si>
  <si>
    <r>
      <t>Requirement</t>
    </r>
    <r>
      <rPr>
        <vertAlign val="superscript"/>
        <sz val="10"/>
        <color theme="1"/>
        <rFont val="Times New Roman"/>
        <family val="1"/>
      </rPr>
      <t>2</t>
    </r>
  </si>
  <si>
    <r>
      <t xml:space="preserve">Adjustment </t>
    </r>
    <r>
      <rPr>
        <vertAlign val="superscript"/>
        <sz val="10"/>
        <rFont val="Times New Roman"/>
        <family val="1"/>
      </rPr>
      <t>5</t>
    </r>
  </si>
  <si>
    <r>
      <t>(Expense)</t>
    </r>
    <r>
      <rPr>
        <vertAlign val="superscript"/>
        <sz val="10"/>
        <color theme="1"/>
        <rFont val="Times New Roman"/>
        <family val="1"/>
      </rPr>
      <t>4</t>
    </r>
  </si>
  <si>
    <t>3a</t>
  </si>
  <si>
    <t>3b</t>
  </si>
  <si>
    <t>3c</t>
  </si>
  <si>
    <t>Prior Period Adjustment</t>
  </si>
  <si>
    <t>(Note B)</t>
  </si>
  <si>
    <t>Prior Period Adjustment is the amount of an adjustment to correct an error in a prior period.  The FERC Refund interest rate specified in CFR 35.19(a) for the period up to the date the projected rates that are subject to True Up here went into effect.</t>
  </si>
  <si>
    <t xml:space="preserve">CWIP in Rate Base </t>
  </si>
  <si>
    <t>Account No. 190
Accumulated Deferred Income Taxes (Note D)</t>
  </si>
  <si>
    <t>Attachment H, Page 2, Line No:</t>
  </si>
  <si>
    <t>Unfunded Reserves    (Notes G &amp; H)</t>
  </si>
  <si>
    <t>Recovery of abandoned plant is limited to any abandoned plant recovery authorized by FERC.</t>
  </si>
  <si>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</si>
  <si>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H, Pages 3 and 4, Worksheet</t>
  </si>
  <si>
    <t>Form No. 1</t>
  </si>
  <si>
    <t>321.112.b</t>
  </si>
  <si>
    <t>321.97.b</t>
  </si>
  <si>
    <t>321.96.b</t>
  </si>
  <si>
    <t>323.197.b</t>
  </si>
  <si>
    <t>(Note E)</t>
  </si>
  <si>
    <t>Portion of Transmission O&amp;M</t>
  </si>
  <si>
    <t>Portion of Account 566</t>
  </si>
  <si>
    <t>Balance of Account 566</t>
  </si>
  <si>
    <t>336.7.b, d &amp; e</t>
  </si>
  <si>
    <t>(Note S)</t>
  </si>
  <si>
    <t>266.8.f</t>
  </si>
  <si>
    <t>(Note W)</t>
  </si>
  <si>
    <t>336.10.b, d &amp; e, 336.1.b, d &amp; e</t>
  </si>
  <si>
    <t>(Note L)</t>
  </si>
  <si>
    <t>(Note M)</t>
  </si>
  <si>
    <t>Portion of Account 456.1</t>
  </si>
  <si>
    <t>Notes K, Q &amp; R from Attachment H</t>
  </si>
  <si>
    <t>Quarter (Note A)</t>
  </si>
  <si>
    <t>Note A:</t>
  </si>
  <si>
    <t>True-Up Interest Rate</t>
  </si>
  <si>
    <t>N</t>
  </si>
  <si>
    <t xml:space="preserve">Facilities that provide Wholesale Distribution Service are not to be listed as projects on lines 15, the revenue requirements associated with these facilities are calculated on Attachment 11 </t>
  </si>
  <si>
    <t>over the remaining months of the Rate Year.</t>
  </si>
  <si>
    <t xml:space="preserve">4) Interest from Attachment 6. </t>
  </si>
  <si>
    <t>11a</t>
  </si>
  <si>
    <t>11b</t>
  </si>
  <si>
    <t>11c</t>
  </si>
  <si>
    <t>L</t>
  </si>
  <si>
    <t>Date Payments Received</t>
  </si>
  <si>
    <t>Rate (line 8)</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</si>
  <si>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</si>
  <si>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Unamortized Abandoned Plant and Amortization of Abandoned Plant will be zero until the Commission accepts or approves recovery of the cost of abandoned plant.  Utility must receive FERC authorization before recovering the cost of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</si>
  <si>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</si>
  <si>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 xml:space="preserve">Interest is calculated by taking the interest rate in line 8 and applying it monthly to the balances in Column C-N (i.e., for January 12/12* Column O, February 11/12* Column O, etc.) </t>
  </si>
  <si>
    <t xml:space="preserve">   plus the interest rate in line 8 times 1.5 times the sum of the balances for January through December.   </t>
  </si>
  <si>
    <t>When an updated projected net revenue requirement is posted due to an asset acquisition as provided for in the Protocols, the difference between the updated net revenue requirement in Col (16) and the revenues collected to date will be recovered</t>
  </si>
  <si>
    <t>263.i Attach. 5, Line 26, Col. (h)</t>
  </si>
  <si>
    <t>201.3.d</t>
  </si>
  <si>
    <t>201.3.e</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</si>
  <si>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</si>
  <si>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214.x.d for end of year, records for other months</t>
  </si>
  <si>
    <t>1) From Attachment 1, line 15, col. 14 for the projection for the Rate Year.</t>
  </si>
  <si>
    <t>Actual</t>
  </si>
  <si>
    <t>Projected</t>
  </si>
  <si>
    <t>(E, Line 2 ) x (D)</t>
  </si>
  <si>
    <t>Collection  (F)-(E)</t>
  </si>
  <si>
    <t>(G) + (H) + (I)</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</si>
  <si>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</si>
  <si>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</si>
  <si>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5)  Prior Period Adjustment from line 5 is pro rata  to each project, unless the error was project specific.</t>
  </si>
  <si>
    <t>Rate Year being Trued-Up</t>
  </si>
  <si>
    <t>Revenue Requirement Projected</t>
  </si>
  <si>
    <t>For Rate Year</t>
  </si>
  <si>
    <t>True-Up Adjustment is calculated on the Project True-up Schedule for the Rate Year</t>
  </si>
  <si>
    <t>Page 1 of 1</t>
  </si>
  <si>
    <t>263.i</t>
  </si>
  <si>
    <t>(sum lines 41-43)</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</si>
  <si>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</si>
  <si>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</si>
  <si>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2) From Attachment 1, line 15, col. 14 for that project based on the actual costs for the Rate Year.</t>
  </si>
  <si>
    <t xml:space="preserve">     T=1 - {[(1 - SIT) * (1 - FIT)] / (1 - SIT * FIT * p)}</t>
  </si>
  <si>
    <t>Page 1 of 2</t>
  </si>
  <si>
    <t>Calculate using 13 month average balance, except ADIT.</t>
  </si>
  <si>
    <t>Calculated on Attachment 4 for the true up and on Attachment 4a for the projection</t>
  </si>
  <si>
    <t>Enter the percentage paid for by the transmission formula customers</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</si>
  <si>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</si>
  <si>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</si>
  <si>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</si>
  <si>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</si>
  <si>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</si>
  <si>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</si>
  <si>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</si>
  <si>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</si>
  <si>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</si>
  <si>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</si>
  <si>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</si>
  <si>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</si>
  <si>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</si>
  <si>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234.8.b</t>
  </si>
  <si>
    <t>Less non Prorated Items</t>
  </si>
  <si>
    <t>Beginning Balance of Prorated items</t>
  </si>
  <si>
    <t>Ending Balance</t>
  </si>
  <si>
    <t>234.8.c</t>
  </si>
  <si>
    <t>Ending Balance of Prorated items</t>
  </si>
  <si>
    <t>Average Balance</t>
  </si>
  <si>
    <t>Less FASB 106 &amp; 109 Items</t>
  </si>
  <si>
    <t>Account 282</t>
  </si>
  <si>
    <t>274.b</t>
  </si>
  <si>
    <t>275.k</t>
  </si>
  <si>
    <t>Account 283</t>
  </si>
  <si>
    <t>276.b</t>
  </si>
  <si>
    <t>277.k</t>
  </si>
  <si>
    <t>Account 281</t>
  </si>
  <si>
    <t>Attach 4, Line 28, Col. (d)/Attach 4a, Line 54, Col. H (Notes B and X)</t>
  </si>
  <si>
    <t>Attach 4, Line 28, Col. (e)/Attach 4a, Line 81, Col. H (Notes B and X)</t>
  </si>
  <si>
    <t>Attach 4, Line 28, Col. (f)/Attach 4a, Line 108, Col. H (Notes B and X)</t>
  </si>
  <si>
    <t>Attach 4, Line 28, Col. (g)/Attach 4a, Line 27, Col. H (Notes B and X)</t>
  </si>
  <si>
    <t>Project Net Plant or CWIP Balance</t>
  </si>
  <si>
    <t>Attach H, p 2, line 2 col 5  (Note A)</t>
  </si>
  <si>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</si>
  <si>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</si>
  <si>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</si>
  <si>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</si>
  <si>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</si>
  <si>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</si>
  <si>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</si>
  <si>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</si>
  <si>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</si>
  <si>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</si>
  <si>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</si>
  <si>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</si>
  <si>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</si>
  <si>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</si>
  <si>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</si>
  <si>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</si>
  <si>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</si>
  <si>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</si>
  <si>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</si>
  <si>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</si>
  <si>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</si>
  <si>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</si>
  <si>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</si>
  <si>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</si>
  <si>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</si>
  <si>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</si>
  <si>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</si>
  <si>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</si>
  <si>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</si>
  <si>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</si>
  <si>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</si>
  <si>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</si>
  <si>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</si>
  <si>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</si>
  <si>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</si>
  <si>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</si>
  <si>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</si>
  <si>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</si>
  <si>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</si>
  <si>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</si>
  <si>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</si>
  <si>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</si>
  <si>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</si>
  <si>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</si>
  <si>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</si>
  <si>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</si>
  <si>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</si>
  <si>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</si>
  <si>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</si>
  <si>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</si>
  <si>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</si>
  <si>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RTO Project Number</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</si>
  <si>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the RTO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</si>
  <si>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labor expensed (labor not capitalized) in current year, 354.28.b.</t>
  </si>
  <si>
    <t xml:space="preserve">Project Name </t>
  </si>
  <si>
    <t>205.46.g for end of year, records for other months</t>
  </si>
  <si>
    <t>NextEra</t>
  </si>
  <si>
    <t>Labor dollars (total labor under PBOP Plan, Note A)</t>
  </si>
  <si>
    <t xml:space="preserve"> in years. The estimated life of the facility or rights associated with the facility will not change  over the life of a CIAC</t>
  </si>
  <si>
    <t xml:space="preserve"> without prior FERC approval.</t>
  </si>
  <si>
    <t xml:space="preserve"> facility subject to a CIAC will be equivalent to the depreciation rate calculated above, i.e., 100% ÷ deprecation rate = life</t>
  </si>
  <si>
    <t>[A]</t>
  </si>
  <si>
    <t>[B]</t>
  </si>
  <si>
    <t>[C]</t>
  </si>
  <si>
    <t>[D]</t>
  </si>
  <si>
    <t>FERC Quarterly Interest Rate</t>
  </si>
  <si>
    <t>Rate for Refunds (column A)</t>
  </si>
  <si>
    <t>(1) The FERC Quarterly Interest Rate in column [A] is the interest applicable to the quarter indicated.</t>
  </si>
  <si>
    <t xml:space="preserve">Average of lines 1-7 above </t>
  </si>
  <si>
    <t>(2) The Short Term Debt Rate in column [B] is the weighted average Short Term Debt cost applicable to the quarter indicated.</t>
  </si>
  <si>
    <t>Short Term Debt Rate</t>
  </si>
  <si>
    <t>(3) The Rate for Surcharges is the lesser of Column A or B if short term debt is issued in the quarter and Column A if there is no short term debt issued in a quarter</t>
  </si>
  <si>
    <t>Competitive Bid Concession</t>
  </si>
  <si>
    <t>(Line 2 minus line 9)</t>
  </si>
  <si>
    <t>(Line 4 minus line 11)</t>
  </si>
  <si>
    <t>(Line 33 times Line 46)</t>
  </si>
  <si>
    <t>(Sum of Lines 48-50)</t>
  </si>
  <si>
    <t>Amount for Attachment 4</t>
  </si>
  <si>
    <t>ADIT and Accumulated Deferred Income Tax Credits are computed using the average of the beginning of the year and the end of the year balances. The projection will use line 108 of Attachment 4a to populate the average ADIT balance on line 28 above.</t>
  </si>
  <si>
    <t>The Net Rev Req is the value to be used in the rate calculation under the applicable Schedule under the PJM OATT for each project.</t>
  </si>
  <si>
    <t>4th Qtr.</t>
  </si>
  <si>
    <t>Attachment 3, line 4, Col. J</t>
  </si>
  <si>
    <t>Attachment 5, line 39, col e</t>
  </si>
  <si>
    <t>Attachment H, Footnote B</t>
  </si>
  <si>
    <t>Recovery of Regulatory Asset is permitted only for pre-commercial expenses incurred prior to the date when NEET MidAtlantic may first recover costs under the PJM Tariff, as authorized by the Commission.  Recovery of any other regulatory assets requires authorization from the Commission. A carrying charge equal to the weighted cost of capital calculated pursuant to this formula will be applied to the Regulatory Asset prior to the rate year when costs are first recovered.</t>
  </si>
  <si>
    <t>The Competitive Bid Concession is the reduction in revenue, if any, that the company agreed to, for instance, to be selected to build facilities as the result of a competitive process and equals the amount by which the annual revenue requirement is reduced from the ceiling rate</t>
  </si>
  <si>
    <t>Attachment 4a - Accumulated Deferred Income Taxes</t>
  </si>
  <si>
    <t>(Attachment 5, line 48    Notes Q &amp; R)</t>
  </si>
  <si>
    <t>(Attachment 5, line 49   Notes Q &amp; R)</t>
  </si>
  <si>
    <t>(Attachment 5, line 50  Notes K, Q &amp; R)</t>
  </si>
  <si>
    <t>(Attachment 5, line 51)</t>
  </si>
  <si>
    <t xml:space="preserve">Attach 5, line 39, col (a) </t>
  </si>
  <si>
    <t xml:space="preserve">(Note M) Attach 5, line 39, col (b) </t>
  </si>
  <si>
    <t xml:space="preserve">Attach 5, line 39, col (c) </t>
  </si>
  <si>
    <t xml:space="preserve">Attach 5, line 39, col (d)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</si>
  <si>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36).  Excess Deferred Income Taxes reduce income tax expense by the amount of the expense multiplied by (T/1-T).</t>
  </si>
  <si>
    <t>(Sum lines 7 &amp; 21)</t>
  </si>
  <si>
    <t>(Sum lines 23 &amp; 24)</t>
  </si>
  <si>
    <t>(Line 22 - line 25)</t>
  </si>
  <si>
    <t>(Line 26 / line 27)</t>
  </si>
  <si>
    <t xml:space="preserve">      Column D, lines 3 are sourced from the projected revenue requirement for the year at issue.</t>
  </si>
  <si>
    <t xml:space="preserve"> (iii) a demonstration that AFUDC is only applied to the CWIP balance that is not included in rate base.  The annual report will reconcile the project-specific CWIP balances to the total Account 107 CWIP balance reported on p. 216.b of the FERC Form 1.   The demonstartion in (iii) above</t>
  </si>
  <si>
    <t xml:space="preserve">  will show that monthly debts and credits do not contain entries for AFUDC for each CWIP project in ratebase. </t>
  </si>
  <si>
    <t>Rate for Surcharges (Note A (3))</t>
  </si>
  <si>
    <r>
      <t xml:space="preserve"> </t>
    </r>
    <r>
      <rPr>
        <sz val="14"/>
        <color indexed="8"/>
        <rFont val="Arial Narrow"/>
        <family val="2"/>
      </rPr>
      <t xml:space="preserve">Note 1: In the event a Contribution in Aid of Construction (CIAC) is made for a transmission facility, the transmission </t>
    </r>
    <r>
      <rPr>
        <sz val="14"/>
        <rFont val="Arial Narrow"/>
        <family val="2"/>
      </rPr>
      <t xml:space="preserve"> </t>
    </r>
  </si>
  <si>
    <r>
      <t xml:space="preserve"> </t>
    </r>
    <r>
      <rPr>
        <sz val="14"/>
        <color indexed="8"/>
        <rFont val="Arial Narrow"/>
        <family val="2"/>
      </rPr>
      <t>These depreciation rates will not change absent the appropriate filing at FERC.</t>
    </r>
    <r>
      <rPr>
        <sz val="14"/>
        <rFont val="Arial Narrow"/>
        <family val="2"/>
      </rPr>
      <t xml:space="preserve"> </t>
    </r>
  </si>
  <si>
    <r>
      <t xml:space="preserve"> </t>
    </r>
    <r>
      <rPr>
        <sz val="14"/>
        <color indexed="8"/>
        <rFont val="Arial Narrow"/>
        <family val="2"/>
      </rPr>
      <t>depreciation rates above will be weighted based on the relative amount of underlying transmission plant booked to the accounts</t>
    </r>
    <r>
      <rPr>
        <sz val="14"/>
        <rFont val="Arial Narrow"/>
        <family val="2"/>
      </rPr>
      <t xml:space="preserve"> </t>
    </r>
  </si>
  <si>
    <r>
      <t xml:space="preserve"> </t>
    </r>
    <r>
      <rPr>
        <sz val="14"/>
        <color indexed="8"/>
        <rFont val="Arial Narrow"/>
        <family val="2"/>
      </rPr>
      <t>shown in lines 1-9 above and the weighted average depreciation rate will be used to amortize the CIAC.</t>
    </r>
    <r>
      <rPr>
        <sz val="14"/>
        <rFont val="Arial Narrow"/>
        <family val="2"/>
      </rPr>
      <t xml:space="preserve">  The life of a</t>
    </r>
  </si>
  <si>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weighted cost of capital will be applied to the Regulatory Asset prior to the rate year when costs are first recovered. </t>
  </si>
  <si>
    <t>The source of the amounts from the Actuary Study supporting the numbers in Line 2 and 3 is -</t>
  </si>
  <si>
    <t xml:space="preserve">Unfunded Reserves are customer contributed capital such as when employee vacation expense is accrued but not yet incurred.  Also, pursuant to Special Instructions to Accounts 228.1 through 228.4, </t>
  </si>
  <si>
    <t>no amounts shall be credited to accounts 228.1 through 228.4 unless authorized by a regulatory authority or authorities to be collected in a utility’s rates.</t>
  </si>
  <si>
    <t>Y</t>
  </si>
  <si>
    <t>Attachment 4, Line 31, Col. (h)  (Note Y)</t>
  </si>
  <si>
    <t>(line 4 * line 5)</t>
  </si>
  <si>
    <t>In the event there is a construction loan, line 42 will also include the interest and line 48 will also include the outstanding amounts associated with any short term construction financing, prior to the issuance of long term debt.</t>
  </si>
  <si>
    <r>
      <t>Includes only CWIP authorized by the Commission for inclusion in rate base.  The annual report filed pursuant to Section 6</t>
    </r>
    <r>
      <rPr>
        <sz val="10"/>
        <rFont val="Times New Roman"/>
        <family val="1"/>
      </rPr>
      <t xml:space="preserve"> of the Protocols will include for each project under construction (i) the CWIP balance eligible for inclusion in rate base; (ii) the CWIP balance ineligible for inclusion in rate base; and</t>
    </r>
  </si>
  <si>
    <t>Long Term Interest (117, sum of 62.c through 67.c, Note A)</t>
  </si>
  <si>
    <t>Long Term Debt balance will reflect the 13 month average of the balances, of which the 1st and 13th are found on page 112 lines 18.c &amp; d to 21.c &amp; d in the Form No. 1.  The cost is calculated by dividing line 42 by the Long Term Debt balance in line 48.</t>
  </si>
  <si>
    <t xml:space="preserve">Less non Prorated Items </t>
  </si>
  <si>
    <t>Line 17, Col H + (Lines 20 + 23)/2</t>
  </si>
  <si>
    <t xml:space="preserve"> Line 44, Col H + (Lines 47 + 50)/2</t>
  </si>
  <si>
    <t>Line 71, Col H + (Lines 74 + 77)/2</t>
  </si>
  <si>
    <t>Line 98, Col H + (Lines 101 + 104)/2</t>
  </si>
  <si>
    <t>MidAtlantic Resiliency Link</t>
  </si>
  <si>
    <t>NextEra Energy Transmission MidAtlantic, Inc.</t>
  </si>
  <si>
    <r>
      <t>NextEra Energy Transmission MidAtlantic, Inc</t>
    </r>
    <r>
      <rPr>
        <sz val="10"/>
        <color rgb="FFFF0000"/>
        <rFont val="Times New Roman"/>
        <family val="1"/>
      </rPr>
      <t>.</t>
    </r>
  </si>
  <si>
    <t>b3800.102</t>
  </si>
  <si>
    <t>s2509/s2631</t>
  </si>
  <si>
    <t>b3775.2</t>
  </si>
  <si>
    <t>L6617/L6615/L97008 Rebuild/Reconductor</t>
  </si>
  <si>
    <t>L94507 Reconductor</t>
  </si>
  <si>
    <t>b3800.106</t>
  </si>
  <si>
    <t>b3800.107</t>
  </si>
  <si>
    <t>b3800.108</t>
  </si>
  <si>
    <t>b3800.109</t>
  </si>
  <si>
    <t>b3800.110</t>
  </si>
  <si>
    <t>b3800.113</t>
  </si>
  <si>
    <t>b3800.115</t>
  </si>
  <si>
    <t>b3800.117</t>
  </si>
  <si>
    <t>15d</t>
  </si>
  <si>
    <t>15e</t>
  </si>
  <si>
    <t>15f</t>
  </si>
  <si>
    <t>15g</t>
  </si>
  <si>
    <t>15h</t>
  </si>
  <si>
    <t>15i</t>
  </si>
  <si>
    <t>15j</t>
  </si>
  <si>
    <t>15k</t>
  </si>
  <si>
    <t>Year Ended December 31, 2026</t>
  </si>
  <si>
    <t>Projected 2026</t>
  </si>
  <si>
    <t>For  the 12 months ended 12/31/2026</t>
  </si>
  <si>
    <t>NEET MidAtlantic, Inc. will use its actual capital structure, subject to a 60% cap on the equity capitalization, provided it demonstrates in its Annual Update that NEET MidAtlantic (1) issues its own long-term debt without guarantees, and (2) has its own issuer or issuance credit rating. If NEET MidAtlantic fails to make this demonstration, it will use the capital structure of its ultimate upstream parent company, NextEra Energy, Inc., for ratemaking purposes.</t>
  </si>
  <si>
    <t>Z</t>
  </si>
  <si>
    <t>This Formula Rate Template, including Attachments, is to be used by any NEET PJM Entity, which includes NEET MidAtlantic and any other wholly-owned subsidiary of NextEra Energy Transmission, LLC, that operates in the PJM Region and that owns, or proposes to own, transmission facilities that have been, or will be, turned over to the functional control of PJM and whose costs are recoverable under the PJM Tariff. Each subsequent NEET PJM Entity shall use a replication of H-33B(1) designated as a subsequent version (e.g., H-33B(2), etc.), in this Attachment H-33.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</si>
</sst>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3">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_(* #,##0.0_);_(* \(#,##0.0\);_(* &quot;-&quot;??_);_(@_)"/>
    <numFmt numFmtId="180" formatCode="#,##0.0_);\(#,##0.0\)"/>
    <numFmt numFmtId="181" formatCode="&quot;$&quot;#,##0.000_);\(&quot;$&quot;#,##0.000\)"/>
    <numFmt numFmtId="182" formatCode="&quot;$&quot;#,##0.0_);\(&quot;$&quot;#,##0.0\)"/>
    <numFmt numFmtId="183" formatCode="#,##0.000_);\(#,##0.000\)"/>
    <numFmt numFmtId="184" formatCode="_(* #,##0.0000_);_(* \(#,##0.0000\);_(* &quot;-&quot;??_);_(@_)"/>
    <numFmt numFmtId="185" formatCode="_(* #,##0.00000_);_(* \(#,##0.00000\);_(* &quot;-&quot;??_);_(@_)"/>
    <numFmt numFmtId="186" formatCode="_(* #,##0.0\¢_m;[Red]_(* \-#,##0.0\¢_m;[Green]_(* 0.0\¢_m;_(@_)_%"/>
    <numFmt numFmtId="187" formatCode="_(* #,##0.00\¢_m;[Red]_(* \-#,##0.00\¢_m;[Green]_(* 0.00\¢_m;_(@_)_%"/>
    <numFmt numFmtId="188" formatCode="_(* #,##0.000\¢_m;[Red]_(* \-#,##0.000\¢_m;[Green]_(* 0.000\¢_m;_(@_)_%"/>
    <numFmt numFmtId="189" formatCode="_(_(\£* #,##0_)_%;[Red]_(\(\£* #,##0\)_%;[Green]_(_(\£* #,##0_)_%;_(@_)_%"/>
    <numFmt numFmtId="190" formatCode="_(_(\£* #,##0.0_)_%;[Red]_(\(\£* #,##0.0\)_%;[Green]_(_(\£* #,##0.0_)_%;_(@_)_%"/>
    <numFmt numFmtId="191" formatCode="_(_(\£* #,##0.00_)_%;[Red]_(\(\£* #,##0.00\)_%;[Green]_(_(\£* #,##0.00_)_%;_(@_)_%"/>
    <numFmt numFmtId="192" formatCode="0.0%_);\(0.0%\)"/>
    <numFmt numFmtId="193" formatCode="\•\ \ @"/>
    <numFmt numFmtId="194" formatCode="_(_(\•_ #0_)_%;[Red]_(_(\•_ \-#0\)_%;[Green]_(_(\•_ #0_)_%;_(_(\•_ @_)_%"/>
    <numFmt numFmtId="195" formatCode="_(_(_•_ \•_ #0_)_%;[Red]_(_(_•_ \•_ \-#0\)_%;[Green]_(_(_•_ \•_ #0_)_%;_(_(_•_ \•_ @_)_%"/>
    <numFmt numFmtId="196" formatCode="_(_(_•_ _•_ \•_ #0_)_%;[Red]_(_(_•_ _•_ \•_ \-#0\)_%;[Green]_(_(_•_ _•_ \•_ #0_)_%;_(_(_•_ \•_ @_)_%"/>
    <numFmt numFmtId="197" formatCode="#,##0,_);\(#,##0,\)"/>
    <numFmt numFmtId="198" formatCode="0.0,_);\(0.0,\)"/>
    <numFmt numFmtId="199" formatCode="0.00,_);\(0.00,\)"/>
    <numFmt numFmtId="200" formatCode="_(_(_$* #,##0.0_)_%;[Red]_(\(_$* #,##0.0\)_%;[Green]_(_(_$* #,##0.0_)_%;_(@_)_%"/>
    <numFmt numFmtId="201" formatCode="_(_(_$* #,##0.00_)_%;[Red]_(\(_$* #,##0.00\)_%;[Green]_(_(_$* #,##0.00_)_%;_(@_)_%"/>
    <numFmt numFmtId="202" formatCode="_(_(_$* #,##0.000_)_%;[Red]_(\(_$* #,##0.000\)_%;[Green]_(_(_$* #,##0.000_)_%;_(@_)_%"/>
    <numFmt numFmtId="203" formatCode="_._.* #,##0.0_)_%;_._.* \(#,##0.0\)_%;_._.* \ ?_)_%"/>
    <numFmt numFmtId="204" formatCode="_._.* #,##0.00_)_%;_._.* \(#,##0.00\)_%;_._.* \ ?_)_%"/>
    <numFmt numFmtId="205" formatCode="_._.* #,##0.000_)_%;_._.* \(#,##0.000\)_%;_._.* \ ?_)_%"/>
    <numFmt numFmtId="206" formatCode="_._.* #,##0.0000_)_%;_._.* \(#,##0.0000\)_%;_._.* \ ?_)_%"/>
    <numFmt numFmtId="207" formatCode="_(_(&quot;$&quot;* #,##0.0_)_%;[Red]_(\(&quot;$&quot;* #,##0.0\)_%;[Green]_(_(&quot;$&quot;* #,##0.0_)_%;_(@_)_%"/>
    <numFmt numFmtId="208" formatCode="_(_(&quot;$&quot;* #,##0.00_)_%;[Red]_(\(&quot;$&quot;* #,##0.00\)_%;[Green]_(_(&quot;$&quot;* #,##0.00_)_%;_(@_)_%"/>
    <numFmt numFmtId="209" formatCode="_(_(&quot;$&quot;* #,##0.000_)_%;[Red]_(\(&quot;$&quot;* #,##0.000\)_%;[Green]_(_(&quot;$&quot;* #,##0.000_)_%;_(@_)_%"/>
    <numFmt numFmtId="210" formatCode="_._.&quot;$&quot;* #,##0.0_)_%;_._.&quot;$&quot;* \(#,##0.0\)_%;_._.&quot;$&quot;* \ ?_)_%"/>
    <numFmt numFmtId="211" formatCode="_._.&quot;$&quot;* #,##0.00_)_%;_._.&quot;$&quot;* \(#,##0.00\)_%;_._.&quot;$&quot;* \ ?_)_%"/>
    <numFmt numFmtId="212" formatCode="_._.&quot;$&quot;* #,##0.000_)_%;_._.&quot;$&quot;* \(#,##0.000\)_%;_._.&quot;$&quot;* \ ?_)_%"/>
    <numFmt numFmtId="213" formatCode="_._.&quot;$&quot;* #,##0.0000_)_%;_._.&quot;$&quot;* \(#,##0.0000\)_%;_._.&quot;$&quot;* \ ?_)_%"/>
    <numFmt numFmtId="214" formatCode="&quot;$&quot;#,##0,_);\(&quot;$&quot;#,##0,\)"/>
    <numFmt numFmtId="215" formatCode="&quot;$&quot;0.0,_);\(&quot;$&quot;0.0,\)"/>
    <numFmt numFmtId="216" formatCode="&quot;$&quot;0.00,_);\(&quot;$&quot;0.00,\)"/>
    <numFmt numFmtId="217" formatCode="_(* dd\-mmm\-yy_)_%"/>
    <numFmt numFmtId="218" formatCode="_(* dd\ mmmm\ yyyy_)_%"/>
    <numFmt numFmtId="219" formatCode="_(* mmmm\ dd\,\ yyyy_)_%"/>
    <numFmt numFmtId="220" formatCode="_(* dd\.mm\.yyyy_)_%"/>
    <numFmt numFmtId="221" formatCode="_(* mm/dd/yyyy_)_%"/>
    <numFmt numFmtId="222" formatCode="m/d/yy;@"/>
    <numFmt numFmtId="223" formatCode="#,##0.0\x_);\(#,##0.0\x\)"/>
    <numFmt numFmtId="224" formatCode="#,##0.00\x_);\(#,##0.00\x\)"/>
    <numFmt numFmtId="225" formatCode="[$€-2]\ #,##0_);\([$€-2]\ #,##0\)"/>
    <numFmt numFmtId="226" formatCode="[$€-2]\ #,##0.0_);\([$€-2]\ #,##0.0\)"/>
    <numFmt numFmtId="227" formatCode="_([$€-2]* #,##0.00_);_([$€-2]* \(#,##0.00\);_([$€-2]* &quot;-&quot;??_)"/>
    <numFmt numFmtId="228" formatCode="General_)_%"/>
    <numFmt numFmtId="229" formatCode="_(_(#0_)_%;[Red]_(_(\-#0\)_%;[Green]_(_(#0_)_%;_(_(@_)_%"/>
    <numFmt numFmtId="230" formatCode="_(_(_•_ #0_)_%;[Red]_(_(_•_ \-#0\)_%;[Green]_(_(_•_ #0_)_%;_(_(_•_ @_)_%"/>
    <numFmt numFmtId="231" formatCode="_(_(_•_ _•_ #0_)_%;[Red]_(_(_•_ _•_ \-#0\)_%;[Green]_(_(_•_ _•_ #0_)_%;_(_(_•_ _•_ @_)_%"/>
    <numFmt numFmtId="232" formatCode="_(_(_•_ _•_ _•_ #0_)_%;[Red]_(_(_•_ _•_ _•_ \-#0\)_%;[Green]_(_(_•_ _•_ _•_ #0_)_%;_(_(_•_ _•_ _•_ @_)_%"/>
    <numFmt numFmtId="233" formatCode="#,##0\x;\(#,##0\x\)"/>
    <numFmt numFmtId="234" formatCode="0.0\x;\(0.0\x\)"/>
    <numFmt numFmtId="235" formatCode="#,##0.00\x;\(#,##0.00\x\)"/>
    <numFmt numFmtId="236" formatCode="#,##0.000\x;\(#,##0.000\x\)"/>
    <numFmt numFmtId="237" formatCode="0.0_);\(0.0\)"/>
    <numFmt numFmtId="238" formatCode="0%;\(0%\)"/>
    <numFmt numFmtId="239" formatCode="0.00\ \x_);\(0.00\ \x\)"/>
    <numFmt numFmtId="240" formatCode="_(* #,##0_);_(* \(#,##0\);_(* &quot;-&quot;????_);_(@_)"/>
    <numFmt numFmtId="241" formatCode="0__"/>
    <numFmt numFmtId="242" formatCode="h:mmAM/PM"/>
    <numFmt numFmtId="243" formatCode="0&quot; E&quot;"/>
    <numFmt numFmtId="244" formatCode="yyyy"/>
    <numFmt numFmtId="245" formatCode="0.0%;\(0.0%\)"/>
    <numFmt numFmtId="246" formatCode="0.00%_);\(0.00%\)"/>
    <numFmt numFmtId="247" formatCode="0.000%_);\(0.000%\)"/>
    <numFmt numFmtId="248" formatCode="_(0_)%;\(0\)%;\ \ ?_)%"/>
    <numFmt numFmtId="249" formatCode="_._._(* 0_)%;_._.* \(0\)%;_._._(* \ ?_)%"/>
    <numFmt numFmtId="250" formatCode="0%_);\(0%\)"/>
    <numFmt numFmtId="251" formatCode="_(* #,##0_)_%;[Red]_(* \(#,##0\)_%;[Green]_(* 0_)_%;_(@_)_%"/>
    <numFmt numFmtId="252" formatCode="_(* #,##0.0%_);[Red]_(* \-#,##0.0%_);[Green]_(* 0.0%_);_(@_)_%"/>
    <numFmt numFmtId="253" formatCode="_(* #,##0.00%_);[Red]_(* \-#,##0.00%_);[Green]_(* 0.00%_);_(@_)_%"/>
    <numFmt numFmtId="254" formatCode="_(* #,##0.000%_);[Red]_(* \-#,##0.000%_);[Green]_(* 0.000%_);_(@_)_%"/>
    <numFmt numFmtId="255" formatCode="_(0.0_)%;\(0.0\)%;\ \ ?_)%"/>
    <numFmt numFmtId="256" formatCode="_._._(* 0.0_)%;_._.* \(0.0\)%;_._._(* \ ?_)%"/>
    <numFmt numFmtId="257" formatCode="_(0.00_)%;\(0.00\)%;\ \ ?_)%"/>
    <numFmt numFmtId="258" formatCode="_._._(* 0.00_)%;_._.* \(0.00\)%;_._._(* \ ?_)%"/>
    <numFmt numFmtId="259" formatCode="_(0.000_)%;\(0.000\)%;\ \ ?_)%"/>
    <numFmt numFmtId="260" formatCode="_._._(* 0.000_)%;_._.* \(0.000\)%;_._._(* \ ?_)%"/>
    <numFmt numFmtId="261" formatCode="_(0.0000_)%;\(0.0000\)%;\ \ ?_)%"/>
    <numFmt numFmtId="262" formatCode="_._._(* 0.0000_)%;_._.* \(0.0000\)%;_._._(* \ ?_)%"/>
    <numFmt numFmtId="263" formatCode="mmmm\ dd\,\ yy"/>
    <numFmt numFmtId="264" formatCode="0.0\x"/>
    <numFmt numFmtId="265" formatCode="_(* #,##0_);_(* \(#,##0\);_(* \ ?_)"/>
    <numFmt numFmtId="266" formatCode="_(* #,##0.0_);_(* \(#,##0.0\);_(* \ ?_)"/>
    <numFmt numFmtId="267" formatCode="_(* #,##0.00_);_(* \(#,##0.00\);_(* \ ?_)"/>
    <numFmt numFmtId="268" formatCode="_(* #,##0.000_);_(* \(#,##0.000\);_(* \ ?_)"/>
    <numFmt numFmtId="269" formatCode="_(&quot;$&quot;* #,##0_);_(&quot;$&quot;* \(#,##0\);_(&quot;$&quot;* \ ?_)"/>
    <numFmt numFmtId="270" formatCode="_(&quot;$&quot;* #,##0.0_);_(&quot;$&quot;* \(#,##0.0\);_(&quot;$&quot;* \ ?_)"/>
    <numFmt numFmtId="271" formatCode="_(&quot;$&quot;* #,##0.00_);_(&quot;$&quot;* \(#,##0.00\);_(&quot;$&quot;* \ ?_)"/>
    <numFmt numFmtId="272" formatCode="_(&quot;$&quot;* #,##0.000_);_(&quot;$&quot;* \(#,##0.000\);_(&quot;$&quot;* \ ?_)"/>
    <numFmt numFmtId="273" formatCode="0000&quot;A&quot;"/>
    <numFmt numFmtId="274" formatCode="0&quot;E&quot;"/>
    <numFmt numFmtId="275" formatCode="0000&quot;E&quot;"/>
    <numFmt numFmtId="276" formatCode="_(* #,##0.000000_);_(* \(#,##0.000000\);_(* &quot;-&quot;??_);_(@_)"/>
    <numFmt numFmtId="277" formatCode="_(* #,##0.0000000_);_(* \(#,##0.0000000\);_(* &quot;-&quot;??_);_(@_)"/>
    <numFmt numFmtId="278" formatCode="_(* #,##0.00000_);_(* \(#,##0.00000\);_(* &quot;-&quot;?????_);_(@_)"/>
    <numFmt numFmtId="279" formatCode="0.0000%"/>
    <numFmt numFmtId="280" formatCode="_(* #,##0.000_);_(* \(#,##0.000\);_(* &quot;-&quot;??_);_(@_)"/>
    <numFmt numFmtId="281" formatCode="[$-409]mmm\-yy;@"/>
    <numFmt numFmtId="282" formatCode="###,000"/>
    <numFmt numFmtId="283" formatCode="_(&quot;$&quot;* #,##0.0000_);_(&quot;$&quot;* \(#,##0.0000\);_(&quot;$&quot;* &quot;-&quot;????_);_(@_)"/>
    <numFmt numFmtId="284" formatCode="[&gt;=0]#,##0;[&lt;0]\(#,##0\)"/>
    <numFmt numFmtId="285" formatCode="[$$-1409]#,##0.00"/>
    <numFmt numFmtId="286" formatCode="_(* #,##0.000_);_(* \(#,##0.000\);_(* &quot;-&quot;???_);_(@_)"/>
    <numFmt numFmtId="287" formatCode="_(&quot;$&quot;* #,##0_);_(&quot;$&quot;* \(#,##0\);_(&quot;$&quot;* &quot;-&quot;????_);_(@_)"/>
    <numFmt numFmtId="288" formatCode="&quot;$&quot;#,##0.0000000000"/>
    <numFmt numFmtId="289" formatCode="_(* #,##0.000000000000_);_(* \(#,##0.000000000000\);_(* &quot;-&quot;????????????_);_(@_)"/>
    <numFmt numFmtId="290" formatCode="_(* #,##0.00000000_);_(* \(#,##0.00000000\);_(* &quot;-&quot;????????_);_(@_)"/>
  </numFmts>
  <fonts count="196">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40"/>
      <name val="Times New Roman"/>
      <family val="1"/>
    </font>
    <font>
      <sz val="10"/>
      <color indexed="10"/>
      <name val="Times New Roman"/>
      <family val="1"/>
    </font>
    <font>
      <sz val="10"/>
      <color indexed="17"/>
      <name val="Times New Roman"/>
      <family val="1"/>
    </font>
    <font>
      <b/>
      <u/>
      <sz val="10"/>
      <name val="Times New Roman"/>
      <family val="1"/>
    </font>
    <font>
      <sz val="10"/>
      <color indexed="8"/>
      <name val="Times New Roman"/>
      <family val="1"/>
    </font>
    <font>
      <sz val="10"/>
      <color indexed="10"/>
      <name val="Times New Roman"/>
      <family val="1"/>
    </font>
    <font>
      <vertAlign val="superscript"/>
      <sz val="10"/>
      <name val="Times New Roman"/>
      <family val="1"/>
    </font>
    <font>
      <strike/>
      <sz val="10"/>
      <color indexed="12"/>
      <name val="Times New Roman"/>
      <family val="1"/>
    </font>
    <font>
      <b/>
      <i/>
      <strike/>
      <sz val="10"/>
      <name val="Times New Roman"/>
      <family val="1"/>
    </font>
    <font>
      <strike/>
      <sz val="10"/>
      <color indexed="10"/>
      <name val="Times New Roman"/>
      <family val="1"/>
    </font>
    <font>
      <u/>
      <sz val="12"/>
      <name val="Arial"/>
      <family val="2"/>
    </font>
    <font>
      <b/>
      <u/>
      <sz val="10"/>
      <name val="Arial"/>
      <family val="2"/>
    </font>
    <font>
      <sz val="12"/>
      <color indexed="10"/>
      <name val="Arial MT"/>
    </font>
    <font>
      <sz val="11"/>
      <name val="Calibri"/>
      <family val="2"/>
    </font>
    <font>
      <sz val="10"/>
      <color indexed="8"/>
      <name val="Arial"/>
      <family val="2"/>
    </font>
    <font>
      <sz val="9"/>
      <name val="Helv"/>
    </font>
    <font>
      <sz val="10"/>
      <name val="Arial Narrow"/>
      <family val="2"/>
    </font>
    <font>
      <sz val="11"/>
      <color theme="1"/>
      <name val="Calibri"/>
      <family val="2"/>
      <scheme val="minor"/>
    </font>
    <font>
      <vertAlign val="superscript"/>
      <sz val="10"/>
      <color theme="1"/>
      <name val="Times New Roman"/>
      <family val="1"/>
    </font>
    <font>
      <sz val="12"/>
      <name val="Arial Narrow"/>
      <family val="2"/>
    </font>
    <font>
      <sz val="12"/>
      <color indexed="8"/>
      <name val="Arial Narrow"/>
      <family val="2"/>
    </font>
    <font>
      <b/>
      <sz val="12"/>
      <name val="Arial Narrow"/>
      <family val="2"/>
    </font>
    <font>
      <b/>
      <sz val="12"/>
      <color indexed="8"/>
      <name val="Arial Narrow"/>
      <family val="2"/>
    </font>
    <font>
      <b/>
      <sz val="12"/>
      <name val="Times New Roman"/>
      <family val="1"/>
    </font>
    <font>
      <sz val="11"/>
      <color indexed="8"/>
      <name val="Arial Narrow"/>
      <family val="2"/>
    </font>
    <font>
      <sz val="10"/>
      <color rgb="FF0000FF"/>
      <name val="Arial"/>
      <family val="2"/>
    </font>
    <font>
      <sz val="11"/>
      <color indexed="8"/>
      <name val="Arial"/>
      <family val="2"/>
    </font>
    <font>
      <sz val="14"/>
      <name val="Arial Narrow"/>
      <family val="2"/>
    </font>
    <font>
      <sz val="14"/>
      <color indexed="8"/>
      <name val="Arial Narrow"/>
      <family val="2"/>
    </font>
    <font>
      <sz val="14"/>
      <name val="Arial"/>
      <family val="2"/>
    </font>
    <font>
      <sz val="14"/>
      <name val="Times New Roman"/>
      <family val="1"/>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font>
    <font>
      <sz val="11"/>
      <color indexed="10"/>
      <name val="Calibri"/>
      <family val="2"/>
      <scheme val="minor"/>
    </font>
    <font>
      <sz val="10"/>
      <color rgb="FFFF0000"/>
      <name val="Times New Roman"/>
      <family val="1"/>
    </font>
    <font>
      <sz val="12"/>
      <name val="Arial"/>
      <family val="2"/>
    </font>
    <font>
      <sz val="12"/>
      <color theme="1"/>
      <name val="Times New Roman"/>
      <family val="1"/>
    </font>
    <font>
      <i/>
      <sz val="12"/>
      <color theme="1"/>
      <name val="Times New Roman"/>
      <family val="1"/>
    </font>
    <font>
      <b/>
      <sz val="12"/>
      <color theme="1"/>
      <name val="Times New Roman"/>
      <family val="1"/>
    </font>
    <font>
      <sz val="12"/>
      <color rgb="FFFF0000"/>
      <name val="Times New Roman"/>
      <family val="1"/>
    </font>
    <font>
      <sz val="10"/>
      <color theme="1"/>
      <name val="Times New Roman"/>
      <family val="1"/>
    </font>
    <font>
      <b/>
      <sz val="12"/>
      <color rgb="FFFF0000"/>
      <name val="Times New Roman"/>
      <family val="1"/>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0"/>
      <name val="Arial"/>
      <family val="2"/>
    </font>
    <font>
      <sz val="9"/>
      <color theme="1"/>
      <name val="Arial"/>
      <family val="2"/>
    </font>
    <font>
      <sz val="10"/>
      <color theme="1"/>
      <name val="Calibri"/>
      <family val="2"/>
    </font>
    <font>
      <b/>
      <sz val="10"/>
      <color theme="1"/>
      <name val="Calibri"/>
      <family val="2"/>
      <scheme val="minor"/>
    </font>
    <font>
      <sz val="9"/>
      <color theme="1"/>
      <name val="Calibri"/>
      <family val="2"/>
      <scheme val="minor"/>
    </font>
    <font>
      <sz val="10"/>
      <color theme="1"/>
      <name val="Calibri"/>
      <family val="2"/>
      <scheme val="minor"/>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b/>
      <sz val="10"/>
      <color rgb="FF33CC33"/>
      <name val="Arial"/>
      <family val="2"/>
    </font>
    <font>
      <b/>
      <sz val="10"/>
      <color rgb="FFFF9900"/>
      <name val="Arial"/>
      <family val="2"/>
    </font>
    <font>
      <b/>
      <sz val="10"/>
      <color rgb="FFFF0000"/>
      <name val="Arial"/>
      <family val="2"/>
    </font>
    <font>
      <sz val="8"/>
      <name val="Arial"/>
      <family val="2"/>
    </font>
    <font>
      <sz val="12"/>
      <name val="Arial MT"/>
      <family val="2"/>
    </font>
    <font>
      <b/>
      <sz val="10"/>
      <color rgb="FF0000FF"/>
      <name val="Times New Roman"/>
      <family val="1"/>
    </font>
    <font>
      <sz val="10"/>
      <color rgb="FF0000FF"/>
      <name val="Times New Roman"/>
      <family val="1"/>
    </font>
    <font>
      <b/>
      <sz val="10"/>
      <color rgb="FF7030A0"/>
      <name val="Times New Roman"/>
      <family val="1"/>
    </font>
    <font>
      <sz val="12"/>
      <color theme="0"/>
      <name val="Calibri"/>
      <family val="2"/>
      <scheme val="minor"/>
    </font>
    <font>
      <b/>
      <sz val="10"/>
      <color theme="0"/>
      <name val="Calibri"/>
      <family val="2"/>
      <scheme val="minor"/>
    </font>
    <font>
      <sz val="10"/>
      <color theme="1"/>
      <name val="Arial"/>
      <family val="2"/>
    </font>
    <font>
      <b/>
      <sz val="12"/>
      <color rgb="FF00B0F0"/>
      <name val="Arial Narrow"/>
      <family val="2"/>
    </font>
    <font>
      <b/>
      <sz val="10"/>
      <color rgb="FF00B0F0"/>
      <name val="Times New Roman"/>
      <family val="1"/>
    </font>
    <font>
      <b/>
      <sz val="12"/>
      <color rgb="FF00B050"/>
      <name val="Arial Narrow"/>
      <family val="2"/>
    </font>
    <font>
      <b/>
      <sz val="12"/>
      <color rgb="FF00B050"/>
      <name val="Arial MT"/>
    </font>
  </fonts>
  <fills count="95">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theme="1"/>
        <bgColor indexed="64"/>
      </patternFill>
    </fill>
    <fill>
      <patternFill patternType="solid">
        <fgColor rgb="FFFFFF99"/>
        <bgColor indexed="64"/>
      </patternFill>
    </fill>
    <fill>
      <patternFill patternType="solid">
        <fgColor theme="0"/>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CC"/>
      </patternFill>
    </fill>
    <fill>
      <patternFill patternType="solid">
        <fgColor theme="2"/>
        <bgColor indexed="64"/>
      </patternFill>
    </fill>
    <fill>
      <patternFill patternType="solid">
        <fgColor rgb="FFD5E3FF"/>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theme="4" tint="-0.24994659260841701"/>
        <bgColor indexed="64"/>
      </patternFill>
    </fill>
    <fill>
      <patternFill patternType="solid">
        <fgColor rgb="FF90ABDC"/>
        <bgColor rgb="FF8FB4FF"/>
      </patternFill>
    </fill>
  </fills>
  <borders count="79">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thin">
        <color auto="1"/>
      </top>
      <bottom style="double">
        <color auto="1"/>
      </bottom>
      <diagonal/>
    </border>
    <border>
      <left/>
      <right/>
      <top/>
      <bottom style="medium">
        <color auto="1"/>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style="thin">
        <color auto="1"/>
      </top>
      <bottom style="double">
        <color auto="1"/>
      </bottom>
      <diagonal/>
    </border>
    <border>
      <left style="thin">
        <color indexed="64"/>
      </left>
      <right style="thin">
        <color indexed="64"/>
      </right>
      <top style="thin">
        <color auto="1"/>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auto="1"/>
      </top>
      <bottom style="medium">
        <color auto="1"/>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indexed="18"/>
      </left>
      <right style="thin">
        <color indexed="18"/>
      </right>
      <top style="thin">
        <color indexed="18"/>
      </top>
      <bottom style="thin">
        <color indexed="18"/>
      </bottom>
      <diagonal/>
    </border>
  </borders>
  <cellStyleXfs count="976">
    <xf numFmtId="174" fontId="0" fillId="0" borderId="0" applyProtection="0"/>
    <xf numFmtId="0" fontId="26" fillId="0" borderId="0"/>
    <xf numFmtId="186" fontId="64" fillId="0" borderId="0" applyFont="0" applyFill="0" applyBorder="0" applyAlignment="0" applyProtection="0"/>
    <xf numFmtId="187" fontId="64" fillId="0" borderId="0" applyFont="0" applyFill="0" applyBorder="0" applyAlignment="0" applyProtection="0"/>
    <xf numFmtId="188" fontId="64" fillId="0" borderId="0" applyFont="0" applyFill="0" applyBorder="0" applyAlignment="0" applyProtection="0"/>
    <xf numFmtId="189" fontId="64" fillId="0" borderId="0" applyFont="0" applyFill="0" applyBorder="0" applyAlignment="0" applyProtection="0"/>
    <xf numFmtId="190" fontId="64" fillId="0" borderId="0" applyFont="0" applyFill="0" applyBorder="0" applyAlignment="0" applyProtection="0"/>
    <xf numFmtId="191" fontId="64" fillId="0" borderId="0" applyFont="0" applyFill="0" applyBorder="0" applyAlignment="0" applyProtection="0"/>
    <xf numFmtId="0" fontId="34" fillId="0" borderId="0"/>
    <xf numFmtId="192" fontId="26" fillId="2" borderId="0" applyNumberFormat="0" applyFill="0" applyBorder="0" applyAlignment="0" applyProtection="0">
      <alignment horizontal="right" vertical="center"/>
    </xf>
    <xf numFmtId="192" fontId="58" fillId="0" borderId="0" applyNumberFormat="0" applyFill="0" applyBorder="0" applyAlignment="0" applyProtection="0"/>
    <xf numFmtId="0" fontId="26" fillId="0" borderId="1" applyNumberFormat="0" applyFont="0" applyFill="0" applyAlignment="0" applyProtection="0"/>
    <xf numFmtId="193" fontId="56" fillId="0" borderId="0" applyFont="0" applyFill="0" applyBorder="0" applyAlignment="0" applyProtection="0"/>
    <xf numFmtId="194" fontId="64" fillId="0" borderId="0" applyFont="0" applyFill="0" applyBorder="0" applyProtection="0">
      <alignment horizontal="left"/>
    </xf>
    <xf numFmtId="195" fontId="64" fillId="0" borderId="0" applyFont="0" applyFill="0" applyBorder="0" applyProtection="0">
      <alignment horizontal="left"/>
    </xf>
    <xf numFmtId="196" fontId="64" fillId="0" borderId="0" applyFont="0" applyFill="0" applyBorder="0" applyProtection="0">
      <alignment horizontal="left"/>
    </xf>
    <xf numFmtId="37" fontId="65" fillId="0" borderId="0" applyFont="0" applyFill="0" applyBorder="0" applyAlignment="0" applyProtection="0">
      <alignment vertical="center"/>
      <protection locked="0"/>
    </xf>
    <xf numFmtId="197" fontId="66" fillId="0" borderId="0" applyFont="0" applyFill="0" applyBorder="0" applyAlignment="0" applyProtection="0"/>
    <xf numFmtId="0" fontId="67" fillId="0" borderId="0"/>
    <xf numFmtId="0" fontId="67" fillId="0" borderId="0"/>
    <xf numFmtId="174" fontId="24" fillId="0" borderId="0" applyFill="0"/>
    <xf numFmtId="174" fontId="24" fillId="0" borderId="0">
      <alignment horizontal="center"/>
    </xf>
    <xf numFmtId="0" fontId="24" fillId="0" borderId="0" applyFill="0">
      <alignment horizontal="center"/>
    </xf>
    <xf numFmtId="174" fontId="25" fillId="0" borderId="2" applyFill="0"/>
    <xf numFmtId="0" fontId="26" fillId="0" borderId="0" applyFont="0" applyAlignment="0"/>
    <xf numFmtId="0" fontId="27" fillId="0" borderId="0" applyFill="0">
      <alignment vertical="top"/>
    </xf>
    <xf numFmtId="0" fontId="25" fillId="0" borderId="0" applyFill="0">
      <alignment horizontal="left" vertical="top"/>
    </xf>
    <xf numFmtId="174" fontId="28" fillId="0" borderId="3" applyFill="0"/>
    <xf numFmtId="0" fontId="26" fillId="0" borderId="0" applyNumberFormat="0" applyFont="0" applyAlignment="0"/>
    <xf numFmtId="0" fontId="27" fillId="0" borderId="0" applyFill="0">
      <alignment wrapText="1"/>
    </xf>
    <xf numFmtId="0" fontId="25" fillId="0" borderId="0" applyFill="0">
      <alignment horizontal="left" vertical="top" wrapText="1"/>
    </xf>
    <xf numFmtId="174" fontId="29" fillId="0" borderId="0" applyFill="0"/>
    <xf numFmtId="0" fontId="30" fillId="0" borderId="0" applyNumberFormat="0" applyFont="0" applyAlignment="0">
      <alignment horizontal="center"/>
    </xf>
    <xf numFmtId="0" fontId="31" fillId="0" borderId="0" applyFill="0">
      <alignment vertical="top" wrapText="1"/>
    </xf>
    <xf numFmtId="0" fontId="28" fillId="0" borderId="0" applyFill="0">
      <alignment horizontal="left" vertical="top" wrapText="1"/>
    </xf>
    <xf numFmtId="174" fontId="26" fillId="0" borderId="0" applyFill="0"/>
    <xf numFmtId="0" fontId="30" fillId="0" borderId="0" applyNumberFormat="0" applyFont="0" applyAlignment="0">
      <alignment horizontal="center"/>
    </xf>
    <xf numFmtId="0" fontId="32" fillId="0" borderId="0" applyFill="0">
      <alignment vertical="center" wrapText="1"/>
    </xf>
    <xf numFmtId="0" fontId="33" fillId="0" borderId="0">
      <alignment horizontal="left" vertical="center" wrapText="1"/>
    </xf>
    <xf numFmtId="174" fontId="34" fillId="0" borderId="0" applyFill="0"/>
    <xf numFmtId="0" fontId="30" fillId="0" borderId="0" applyNumberFormat="0" applyFont="0" applyAlignment="0">
      <alignment horizontal="center"/>
    </xf>
    <xf numFmtId="0" fontId="35" fillId="0" borderId="0" applyFill="0">
      <alignment horizontal="center" vertical="center" wrapText="1"/>
    </xf>
    <xf numFmtId="0" fontId="36" fillId="0" borderId="0" applyFill="0">
      <alignment horizontal="center" vertical="center" wrapText="1"/>
    </xf>
    <xf numFmtId="0" fontId="26" fillId="0" borderId="0" applyFill="0">
      <alignment horizontal="center" vertical="center" wrapText="1"/>
    </xf>
    <xf numFmtId="174" fontId="37" fillId="0" borderId="0" applyFill="0"/>
    <xf numFmtId="0" fontId="30"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74" fontId="40" fillId="0" borderId="0" applyFill="0"/>
    <xf numFmtId="0" fontId="30" fillId="0" borderId="0" applyNumberFormat="0" applyFont="0" applyAlignment="0">
      <alignment horizontal="center"/>
    </xf>
    <xf numFmtId="0" fontId="41" fillId="0" borderId="0">
      <alignment horizontal="center" wrapText="1"/>
    </xf>
    <xf numFmtId="0" fontId="37" fillId="0" borderId="0" applyFill="0">
      <alignment horizontal="center" wrapText="1"/>
    </xf>
    <xf numFmtId="180" fontId="68" fillId="0" borderId="0" applyFont="0" applyFill="0" applyBorder="0" applyAlignment="0" applyProtection="0">
      <protection locked="0"/>
    </xf>
    <xf numFmtId="198" fontId="68" fillId="0" borderId="0" applyFont="0" applyFill="0" applyBorder="0" applyAlignment="0" applyProtection="0">
      <protection locked="0"/>
    </xf>
    <xf numFmtId="39" fontId="26" fillId="0" borderId="0" applyFont="0" applyFill="0" applyBorder="0" applyAlignment="0" applyProtection="0"/>
    <xf numFmtId="199" fontId="69" fillId="0" borderId="0" applyFont="0" applyFill="0" applyBorder="0" applyAlignment="0" applyProtection="0"/>
    <xf numFmtId="183" fontId="66" fillId="0" borderId="0" applyFont="0" applyFill="0" applyBorder="0" applyAlignment="0" applyProtection="0"/>
    <xf numFmtId="0" fontId="26" fillId="0" borderId="1" applyNumberFormat="0" applyFont="0" applyFill="0" applyBorder="0" applyProtection="0">
      <alignment horizontal="centerContinuous" vertical="center"/>
    </xf>
    <xf numFmtId="0" fontId="50" fillId="0" borderId="0" applyFill="0" applyBorder="0" applyProtection="0">
      <alignment horizontal="center"/>
      <protection locked="0"/>
    </xf>
    <xf numFmtId="43" fontId="26" fillId="0" borderId="0" applyFont="0" applyFill="0" applyBorder="0" applyAlignment="0" applyProtection="0"/>
    <xf numFmtId="0" fontId="26"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41" fontId="26" fillId="0" borderId="0" applyFont="0" applyFill="0" applyBorder="0" applyAlignment="0" applyProtection="0"/>
    <xf numFmtId="200" fontId="64" fillId="0" borderId="0" applyFont="0" applyFill="0" applyBorder="0" applyAlignment="0" applyProtection="0"/>
    <xf numFmtId="201" fontId="64" fillId="0" borderId="0" applyFont="0" applyFill="0" applyBorder="0" applyAlignment="0" applyProtection="0"/>
    <xf numFmtId="202" fontId="64" fillId="0" borderId="0" applyFont="0" applyFill="0" applyBorder="0" applyAlignment="0" applyProtection="0"/>
    <xf numFmtId="203" fontId="62" fillId="0" borderId="0" applyFont="0" applyFill="0" applyBorder="0" applyAlignment="0" applyProtection="0"/>
    <xf numFmtId="204" fontId="71" fillId="0" borderId="0" applyFont="0" applyFill="0" applyBorder="0" applyAlignment="0" applyProtection="0"/>
    <xf numFmtId="205" fontId="71" fillId="0" borderId="0" applyFont="0" applyFill="0" applyBorder="0" applyAlignment="0" applyProtection="0"/>
    <xf numFmtId="206" fontId="29" fillId="0" borderId="0" applyFont="0" applyFill="0" applyBorder="0" applyAlignment="0" applyProtection="0">
      <protection locked="0"/>
    </xf>
    <xf numFmtId="43" fontId="22" fillId="0" borderId="0" applyFont="0" applyFill="0" applyBorder="0" applyAlignment="0" applyProtection="0"/>
    <xf numFmtId="43" fontId="46" fillId="0" borderId="0" applyFont="0" applyFill="0" applyBorder="0" applyAlignment="0" applyProtection="0"/>
    <xf numFmtId="43" fontId="36" fillId="0" borderId="0" applyFont="0" applyFill="0" applyBorder="0" applyAlignment="0" applyProtection="0"/>
    <xf numFmtId="43" fontId="26" fillId="0" borderId="0" applyFont="0" applyFill="0" applyBorder="0" applyAlignment="0" applyProtection="0"/>
    <xf numFmtId="43" fontId="6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110" fillId="0" borderId="0" applyFont="0" applyFill="0" applyBorder="0" applyAlignment="0" applyProtection="0"/>
    <xf numFmtId="37" fontId="72" fillId="0" borderId="0" applyFill="0" applyBorder="0" applyAlignment="0" applyProtection="0"/>
    <xf numFmtId="3" fontId="26" fillId="0" borderId="0" applyFont="0" applyFill="0" applyBorder="0" applyAlignment="0" applyProtection="0"/>
    <xf numFmtId="0" fontId="25" fillId="0" borderId="0" applyFill="0" applyBorder="0" applyAlignment="0" applyProtection="0">
      <protection locked="0"/>
    </xf>
    <xf numFmtId="0" fontId="26" fillId="0" borderId="4"/>
    <xf numFmtId="44" fontId="26" fillId="0" borderId="0" applyFont="0" applyFill="0" applyBorder="0" applyAlignment="0" applyProtection="0"/>
    <xf numFmtId="207" fontId="64" fillId="0" borderId="0" applyFont="0" applyFill="0" applyBorder="0" applyAlignment="0" applyProtection="0"/>
    <xf numFmtId="208" fontId="64" fillId="0" borderId="0" applyFont="0" applyFill="0" applyBorder="0" applyAlignment="0" applyProtection="0"/>
    <xf numFmtId="209" fontId="64" fillId="0" borderId="0" applyFont="0" applyFill="0" applyBorder="0" applyAlignment="0" applyProtection="0"/>
    <xf numFmtId="210" fontId="71" fillId="0" borderId="0" applyFont="0" applyFill="0" applyBorder="0" applyAlignment="0" applyProtection="0"/>
    <xf numFmtId="211" fontId="71" fillId="0" borderId="0" applyFont="0" applyFill="0" applyBorder="0" applyAlignment="0" applyProtection="0"/>
    <xf numFmtId="212" fontId="71" fillId="0" borderId="0" applyFont="0" applyFill="0" applyBorder="0" applyAlignment="0" applyProtection="0"/>
    <xf numFmtId="213" fontId="29" fillId="0" borderId="0" applyFont="0" applyFill="0" applyBorder="0" applyAlignment="0" applyProtection="0">
      <protection locked="0"/>
    </xf>
    <xf numFmtId="44" fontId="36" fillId="0" borderId="0" applyFont="0" applyFill="0" applyBorder="0" applyAlignment="0" applyProtection="0"/>
    <xf numFmtId="44" fontId="26" fillId="0" borderId="0" applyFont="0" applyFill="0" applyBorder="0" applyAlignment="0" applyProtection="0"/>
    <xf numFmtId="44" fontId="60"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5" fontId="72" fillId="0" borderId="0" applyFill="0" applyBorder="0" applyAlignment="0" applyProtection="0"/>
    <xf numFmtId="5" fontId="26" fillId="0" borderId="0" applyFont="0" applyFill="0" applyBorder="0" applyAlignment="0" applyProtection="0"/>
    <xf numFmtId="5" fontId="26" fillId="0" borderId="0" applyFont="0" applyFill="0" applyBorder="0" applyAlignment="0" applyProtection="0"/>
    <xf numFmtId="214" fontId="66" fillId="0" borderId="0" applyFont="0" applyFill="0" applyBorder="0" applyAlignment="0" applyProtection="0"/>
    <xf numFmtId="182" fontId="26" fillId="0" borderId="0" applyFont="0" applyFill="0" applyBorder="0" applyAlignment="0" applyProtection="0"/>
    <xf numFmtId="215" fontId="68" fillId="0" borderId="0" applyFont="0" applyFill="0" applyBorder="0" applyAlignment="0" applyProtection="0">
      <protection locked="0"/>
    </xf>
    <xf numFmtId="7" fontId="24" fillId="0" borderId="0" applyFont="0" applyFill="0" applyBorder="0" applyAlignment="0" applyProtection="0"/>
    <xf numFmtId="216" fontId="69" fillId="0" borderId="0" applyFont="0" applyFill="0" applyBorder="0" applyAlignment="0" applyProtection="0"/>
    <xf numFmtId="181" fontId="73" fillId="0" borderId="0" applyFont="0" applyFill="0" applyBorder="0" applyAlignment="0" applyProtection="0"/>
    <xf numFmtId="0" fontId="74" fillId="3" borderId="5" applyNumberFormat="0" applyFont="0" applyFill="0" applyAlignment="0" applyProtection="0">
      <alignment horizontal="left" indent="1"/>
    </xf>
    <xf numFmtId="14" fontId="26" fillId="0" borderId="0" applyFont="0" applyFill="0" applyBorder="0" applyAlignment="0" applyProtection="0"/>
    <xf numFmtId="217" fontId="64" fillId="0" borderId="0" applyFont="0" applyFill="0" applyBorder="0" applyProtection="0"/>
    <xf numFmtId="218" fontId="64" fillId="0" borderId="0" applyFont="0" applyFill="0" applyBorder="0" applyProtection="0"/>
    <xf numFmtId="219" fontId="64" fillId="0" borderId="0" applyFont="0" applyFill="0" applyBorder="0" applyAlignment="0" applyProtection="0"/>
    <xf numFmtId="220" fontId="64" fillId="0" borderId="0" applyFont="0" applyFill="0" applyBorder="0" applyAlignment="0" applyProtection="0"/>
    <xf numFmtId="221" fontId="64" fillId="0" borderId="0" applyFont="0" applyFill="0" applyBorder="0" applyAlignment="0" applyProtection="0"/>
    <xf numFmtId="222" fontId="75" fillId="0" borderId="0" applyFont="0" applyFill="0" applyBorder="0" applyAlignment="0" applyProtection="0"/>
    <xf numFmtId="5" fontId="76" fillId="0" borderId="0" applyBorder="0"/>
    <xf numFmtId="182" fontId="76" fillId="0" borderId="0" applyBorder="0"/>
    <xf numFmtId="7" fontId="76" fillId="0" borderId="0" applyBorder="0"/>
    <xf numFmtId="37" fontId="76" fillId="0" borderId="0" applyBorder="0"/>
    <xf numFmtId="180" fontId="76" fillId="0" borderId="0" applyBorder="0"/>
    <xf numFmtId="223" fontId="76" fillId="0" borderId="0" applyBorder="0"/>
    <xf numFmtId="39" fontId="76" fillId="0" borderId="0" applyBorder="0"/>
    <xf numFmtId="224" fontId="76" fillId="0" borderId="0" applyBorder="0"/>
    <xf numFmtId="7" fontId="26" fillId="0" borderId="0" applyFont="0" applyFill="0" applyBorder="0" applyAlignment="0" applyProtection="0"/>
    <xf numFmtId="225" fontId="66" fillId="0" borderId="0" applyFont="0" applyFill="0" applyBorder="0" applyAlignment="0" applyProtection="0"/>
    <xf numFmtId="226" fontId="66" fillId="0" borderId="0" applyFont="0" applyFill="0" applyAlignment="0" applyProtection="0"/>
    <xf numFmtId="225" fontId="66" fillId="0" borderId="0" applyFont="0" applyFill="0" applyBorder="0" applyAlignment="0" applyProtection="0"/>
    <xf numFmtId="227" fontId="24" fillId="0" borderId="0" applyFont="0" applyFill="0" applyBorder="0" applyAlignment="0" applyProtection="0"/>
    <xf numFmtId="2" fontId="26" fillId="0" borderId="0" applyFont="0" applyFill="0" applyBorder="0" applyAlignment="0" applyProtection="0"/>
    <xf numFmtId="0" fontId="77" fillId="0" borderId="0"/>
    <xf numFmtId="180" fontId="78" fillId="0" borderId="0" applyNumberFormat="0" applyFill="0" applyBorder="0" applyAlignment="0" applyProtection="0"/>
    <xf numFmtId="0" fontId="24" fillId="0" borderId="0" applyFont="0" applyFill="0" applyBorder="0" applyAlignment="0" applyProtection="0"/>
    <xf numFmtId="0" fontId="64" fillId="0" borderId="0" applyFont="0" applyFill="0" applyBorder="0" applyProtection="0">
      <alignment horizontal="center" wrapText="1"/>
    </xf>
    <xf numFmtId="228" fontId="64" fillId="0" borderId="0" applyFont="0" applyFill="0" applyBorder="0" applyProtection="0">
      <alignment horizontal="right"/>
    </xf>
    <xf numFmtId="0" fontId="78" fillId="0" borderId="0" applyNumberFormat="0" applyFill="0" applyBorder="0" applyAlignment="0" applyProtection="0"/>
    <xf numFmtId="0" fontId="79" fillId="4" borderId="0" applyNumberFormat="0" applyFill="0" applyBorder="0" applyAlignment="0" applyProtection="0"/>
    <xf numFmtId="0" fontId="28" fillId="0" borderId="6" applyNumberFormat="0" applyAlignment="0" applyProtection="0">
      <alignment horizontal="left" vertical="center"/>
    </xf>
    <xf numFmtId="0" fontId="28" fillId="0" borderId="7">
      <alignment horizontal="left" vertical="center"/>
    </xf>
    <xf numFmtId="14" fontId="51" fillId="5" borderId="8">
      <alignment horizontal="center" vertical="center" wrapText="1"/>
    </xf>
    <xf numFmtId="0" fontId="42" fillId="0" borderId="0" applyFont="0" applyFill="0" applyBorder="0" applyAlignment="0" applyProtection="0"/>
    <xf numFmtId="0" fontId="43" fillId="0" borderId="0" applyFont="0" applyFill="0" applyBorder="0" applyAlignment="0" applyProtection="0"/>
    <xf numFmtId="0" fontId="28" fillId="0" borderId="0" applyFont="0" applyFill="0" applyBorder="0" applyAlignment="0" applyProtection="0"/>
    <xf numFmtId="0" fontId="50" fillId="0" borderId="0" applyFill="0" applyAlignment="0" applyProtection="0">
      <protection locked="0"/>
    </xf>
    <xf numFmtId="0" fontId="50" fillId="0" borderId="1" applyFill="0" applyAlignment="0" applyProtection="0">
      <protection locked="0"/>
    </xf>
    <xf numFmtId="0" fontId="44" fillId="0" borderId="8"/>
    <xf numFmtId="0" fontId="45" fillId="0" borderId="0"/>
    <xf numFmtId="0" fontId="80" fillId="0" borderId="1" applyNumberFormat="0" applyFill="0" applyAlignment="0" applyProtection="0"/>
    <xf numFmtId="0" fontId="75" fillId="6" borderId="0" applyNumberFormat="0" applyFont="0" applyBorder="0" applyAlignment="0" applyProtection="0"/>
    <xf numFmtId="0" fontId="81" fillId="0" borderId="0" applyNumberFormat="0" applyFill="0" applyBorder="0" applyAlignment="0" applyProtection="0">
      <alignment vertical="top"/>
      <protection locked="0"/>
    </xf>
    <xf numFmtId="0" fontId="61" fillId="7" borderId="9" applyNumberFormat="0" applyAlignment="0" applyProtection="0"/>
    <xf numFmtId="229" fontId="64" fillId="0" borderId="0" applyFont="0" applyFill="0" applyBorder="0" applyProtection="0">
      <alignment horizontal="left"/>
    </xf>
    <xf numFmtId="230" fontId="64" fillId="0" borderId="0" applyFont="0" applyFill="0" applyBorder="0" applyProtection="0">
      <alignment horizontal="left"/>
    </xf>
    <xf numFmtId="231" fontId="64" fillId="0" borderId="0" applyFont="0" applyFill="0" applyBorder="0" applyProtection="0">
      <alignment horizontal="left"/>
    </xf>
    <xf numFmtId="232" fontId="64" fillId="0" borderId="0" applyFont="0" applyFill="0" applyBorder="0" applyProtection="0">
      <alignment horizontal="left"/>
    </xf>
    <xf numFmtId="10" fontId="24" fillId="8" borderId="9" applyNumberFormat="0" applyBorder="0" applyAlignment="0" applyProtection="0"/>
    <xf numFmtId="5" fontId="82" fillId="0" borderId="0" applyBorder="0"/>
    <xf numFmtId="182" fontId="82" fillId="0" borderId="0" applyBorder="0"/>
    <xf numFmtId="7" fontId="82" fillId="0" borderId="0" applyBorder="0"/>
    <xf numFmtId="37" fontId="82" fillId="0" borderId="0" applyBorder="0"/>
    <xf numFmtId="180" fontId="82" fillId="0" borderId="0" applyBorder="0"/>
    <xf numFmtId="223" fontId="82" fillId="0" borderId="0" applyBorder="0"/>
    <xf numFmtId="39" fontId="82" fillId="0" borderId="0" applyBorder="0"/>
    <xf numFmtId="224" fontId="82" fillId="0" borderId="0" applyBorder="0"/>
    <xf numFmtId="0" fontId="75" fillId="0" borderId="10" applyNumberFormat="0" applyFont="0" applyFill="0" applyAlignment="0" applyProtection="0"/>
    <xf numFmtId="0" fontId="83" fillId="0" borderId="0"/>
    <xf numFmtId="0" fontId="24" fillId="9" borderId="0"/>
    <xf numFmtId="233" fontId="26" fillId="0" borderId="0" applyFont="0" applyFill="0" applyBorder="0" applyAlignment="0" applyProtection="0"/>
    <xf numFmtId="234" fontId="26" fillId="0" borderId="0" applyFont="0" applyFill="0" applyBorder="0" applyAlignment="0" applyProtection="0"/>
    <xf numFmtId="235" fontId="26" fillId="0" borderId="0" applyFont="0" applyFill="0" applyBorder="0" applyAlignment="0" applyProtection="0"/>
    <xf numFmtId="236" fontId="26" fillId="0" borderId="0" applyFont="0" applyFill="0" applyBorder="0" applyAlignment="0" applyProtection="0"/>
    <xf numFmtId="0" fontId="26" fillId="0" borderId="0" applyFont="0" applyFill="0" applyBorder="0" applyAlignment="0" applyProtection="0">
      <alignment horizontal="right"/>
    </xf>
    <xf numFmtId="237" fontId="26" fillId="0" borderId="0" applyFont="0" applyFill="0" applyBorder="0" applyAlignment="0" applyProtection="0"/>
    <xf numFmtId="37" fontId="84" fillId="0" borderId="0"/>
    <xf numFmtId="0" fontId="66" fillId="0" borderId="0"/>
    <xf numFmtId="0" fontId="113" fillId="0" borderId="0"/>
    <xf numFmtId="7" fontId="111" fillId="0" borderId="0"/>
    <xf numFmtId="0" fontId="26" fillId="0" borderId="0"/>
    <xf numFmtId="0" fontId="62" fillId="0" borderId="0"/>
    <xf numFmtId="0" fontId="36" fillId="0" borderId="0"/>
    <xf numFmtId="0" fontId="26" fillId="0" borderId="0"/>
    <xf numFmtId="0" fontId="26" fillId="0" borderId="0"/>
    <xf numFmtId="0" fontId="60" fillId="0" borderId="0"/>
    <xf numFmtId="0" fontId="26" fillId="0" borderId="0"/>
    <xf numFmtId="0" fontId="26" fillId="0" borderId="0"/>
    <xf numFmtId="0" fontId="26"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0" fontId="113" fillId="0" borderId="0"/>
    <xf numFmtId="174" fontId="46" fillId="0" borderId="0" applyProtection="0"/>
    <xf numFmtId="0" fontId="113" fillId="0" borderId="0"/>
    <xf numFmtId="0" fontId="113" fillId="0" borderId="0"/>
    <xf numFmtId="0" fontId="113" fillId="0" borderId="0"/>
    <xf numFmtId="0" fontId="113" fillId="0" borderId="0"/>
    <xf numFmtId="0" fontId="46" fillId="0" borderId="0" applyProtection="0"/>
    <xf numFmtId="174" fontId="46" fillId="0" borderId="0" applyProtection="0"/>
    <xf numFmtId="174" fontId="46" fillId="0" borderId="0" applyProtection="0"/>
    <xf numFmtId="174" fontId="46" fillId="0" borderId="0" applyProtection="0"/>
    <xf numFmtId="0" fontId="26" fillId="0" borderId="0"/>
    <xf numFmtId="174" fontId="46" fillId="0" borderId="0" applyProtection="0"/>
    <xf numFmtId="0" fontId="26" fillId="0" borderId="0"/>
    <xf numFmtId="0" fontId="56" fillId="10" borderId="0" applyNumberFormat="0" applyFont="0" applyBorder="0" applyAlignment="0"/>
    <xf numFmtId="238" fontId="26" fillId="0" borderId="0" applyFont="0" applyFill="0" applyBorder="0" applyAlignment="0" applyProtection="0"/>
    <xf numFmtId="239" fontId="85" fillId="0" borderId="0"/>
    <xf numFmtId="238" fontId="26" fillId="0" borderId="0" applyFont="0" applyFill="0" applyBorder="0" applyAlignment="0" applyProtection="0"/>
    <xf numFmtId="238" fontId="26" fillId="0" borderId="0" applyFont="0" applyFill="0" applyBorder="0" applyAlignment="0" applyProtection="0"/>
    <xf numFmtId="238" fontId="26" fillId="0" borderId="0" applyFont="0" applyFill="0" applyBorder="0" applyAlignment="0" applyProtection="0"/>
    <xf numFmtId="240" fontId="26" fillId="0" borderId="0"/>
    <xf numFmtId="241" fontId="66" fillId="0" borderId="0"/>
    <xf numFmtId="241" fontId="66" fillId="0" borderId="0"/>
    <xf numFmtId="239" fontId="85" fillId="0" borderId="0"/>
    <xf numFmtId="0" fontId="66" fillId="0" borderId="0"/>
    <xf numFmtId="239" fontId="72" fillId="0" borderId="0"/>
    <xf numFmtId="240" fontId="26" fillId="0" borderId="0"/>
    <xf numFmtId="241" fontId="66" fillId="0" borderId="0"/>
    <xf numFmtId="241" fontId="66" fillId="0" borderId="0"/>
    <xf numFmtId="0" fontId="66" fillId="0" borderId="0"/>
    <xf numFmtId="0" fontId="66" fillId="0" borderId="0"/>
    <xf numFmtId="242" fontId="66" fillId="0" borderId="0"/>
    <xf numFmtId="170" fontId="66" fillId="0" borderId="0"/>
    <xf numFmtId="243" fontId="66" fillId="0" borderId="0"/>
    <xf numFmtId="242" fontId="66" fillId="0" borderId="0"/>
    <xf numFmtId="170" fontId="66" fillId="0" borderId="0"/>
    <xf numFmtId="244" fontId="66" fillId="0" borderId="0"/>
    <xf numFmtId="244" fontId="66" fillId="0" borderId="0"/>
    <xf numFmtId="178" fontId="66" fillId="0" borderId="0"/>
    <xf numFmtId="243" fontId="66" fillId="0" borderId="0"/>
    <xf numFmtId="169" fontId="66" fillId="0" borderId="0"/>
    <xf numFmtId="178" fontId="66" fillId="0" borderId="0"/>
    <xf numFmtId="178" fontId="66" fillId="0" borderId="0"/>
    <xf numFmtId="0" fontId="66" fillId="0" borderId="0"/>
    <xf numFmtId="238" fontId="26" fillId="0" borderId="0" applyFont="0" applyFill="0" applyBorder="0" applyAlignment="0" applyProtection="0"/>
    <xf numFmtId="238" fontId="26" fillId="0" borderId="0" applyFont="0" applyFill="0" applyBorder="0" applyAlignment="0" applyProtection="0"/>
    <xf numFmtId="238" fontId="26" fillId="0" borderId="0" applyFont="0" applyFill="0" applyBorder="0" applyAlignment="0" applyProtection="0"/>
    <xf numFmtId="239" fontId="85" fillId="0" borderId="0"/>
    <xf numFmtId="239" fontId="85" fillId="0" borderId="0"/>
    <xf numFmtId="238" fontId="26" fillId="0" borderId="0" applyFont="0" applyFill="0" applyBorder="0" applyAlignment="0" applyProtection="0"/>
    <xf numFmtId="239" fontId="85" fillId="0" borderId="0"/>
    <xf numFmtId="239" fontId="85" fillId="0" borderId="0"/>
    <xf numFmtId="242" fontId="66" fillId="0" borderId="0"/>
    <xf numFmtId="170" fontId="66" fillId="0" borderId="0"/>
    <xf numFmtId="243" fontId="66" fillId="0" borderId="0"/>
    <xf numFmtId="242" fontId="66" fillId="0" borderId="0"/>
    <xf numFmtId="170" fontId="66" fillId="0" borderId="0"/>
    <xf numFmtId="244" fontId="66" fillId="0" borderId="0"/>
    <xf numFmtId="244" fontId="66" fillId="0" borderId="0"/>
    <xf numFmtId="178" fontId="66" fillId="0" borderId="0"/>
    <xf numFmtId="243" fontId="66" fillId="0" borderId="0"/>
    <xf numFmtId="169" fontId="66" fillId="0" borderId="0"/>
    <xf numFmtId="178" fontId="66" fillId="0" borderId="0"/>
    <xf numFmtId="178" fontId="66" fillId="0" borderId="0"/>
    <xf numFmtId="245" fontId="34" fillId="11" borderId="0" applyFont="0" applyFill="0" applyBorder="0" applyAlignment="0" applyProtection="0"/>
    <xf numFmtId="246" fontId="34" fillId="11" borderId="0" applyFont="0" applyFill="0" applyBorder="0" applyAlignment="0" applyProtection="0"/>
    <xf numFmtId="247" fontId="26" fillId="0" borderId="0" applyFont="0" applyFill="0" applyBorder="0" applyAlignment="0" applyProtection="0"/>
    <xf numFmtId="9" fontId="26" fillId="0" borderId="0" applyFont="0" applyFill="0" applyBorder="0" applyAlignment="0" applyProtection="0"/>
    <xf numFmtId="248" fontId="71" fillId="0" borderId="0" applyFont="0" applyFill="0" applyBorder="0" applyAlignment="0" applyProtection="0"/>
    <xf numFmtId="249" fontId="62" fillId="0" borderId="0" applyFont="0" applyFill="0" applyBorder="0" applyAlignment="0" applyProtection="0"/>
    <xf numFmtId="250" fontId="26" fillId="0" borderId="0" applyFont="0" applyFill="0" applyBorder="0" applyAlignment="0" applyProtection="0"/>
    <xf numFmtId="251" fontId="64" fillId="0" borderId="0" applyFont="0" applyFill="0" applyBorder="0" applyAlignment="0" applyProtection="0"/>
    <xf numFmtId="252" fontId="64" fillId="0" borderId="0" applyFont="0" applyFill="0" applyBorder="0" applyAlignment="0" applyProtection="0"/>
    <xf numFmtId="253" fontId="64" fillId="0" borderId="0" applyFont="0" applyFill="0" applyBorder="0" applyAlignment="0" applyProtection="0"/>
    <xf numFmtId="254" fontId="64" fillId="0" borderId="0" applyFont="0" applyFill="0" applyBorder="0" applyAlignment="0" applyProtection="0"/>
    <xf numFmtId="255" fontId="71" fillId="0" borderId="0" applyFont="0" applyFill="0" applyBorder="0" applyAlignment="0" applyProtection="0"/>
    <xf numFmtId="256" fontId="62" fillId="0" borderId="0" applyFont="0" applyFill="0" applyBorder="0" applyAlignment="0" applyProtection="0"/>
    <xf numFmtId="257" fontId="71" fillId="0" borderId="0" applyFont="0" applyFill="0" applyBorder="0" applyAlignment="0" applyProtection="0"/>
    <xf numFmtId="258" fontId="62" fillId="0" borderId="0" applyFont="0" applyFill="0" applyBorder="0" applyAlignment="0" applyProtection="0"/>
    <xf numFmtId="259" fontId="71" fillId="0" borderId="0" applyFont="0" applyFill="0" applyBorder="0" applyAlignment="0" applyProtection="0"/>
    <xf numFmtId="260" fontId="62" fillId="0" borderId="0" applyFont="0" applyFill="0" applyBorder="0" applyAlignment="0" applyProtection="0"/>
    <xf numFmtId="261" fontId="29" fillId="0" borderId="0" applyFont="0" applyFill="0" applyBorder="0" applyAlignment="0" applyProtection="0">
      <protection locked="0"/>
    </xf>
    <xf numFmtId="262" fontId="62" fillId="0" borderId="0" applyFont="0" applyFill="0" applyBorder="0" applyAlignment="0" applyProtection="0"/>
    <xf numFmtId="9" fontId="36" fillId="0" borderId="0" applyFont="0" applyFill="0" applyBorder="0" applyAlignment="0" applyProtection="0"/>
    <xf numFmtId="9" fontId="26" fillId="0" borderId="0" applyFont="0" applyFill="0" applyBorder="0" applyAlignment="0" applyProtection="0"/>
    <xf numFmtId="9" fontId="6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2" fillId="0" borderId="0" applyFont="0" applyFill="0" applyBorder="0" applyAlignment="0" applyProtection="0"/>
    <xf numFmtId="9" fontId="26" fillId="0" borderId="0" applyFont="0" applyFill="0" applyBorder="0" applyAlignment="0" applyProtection="0"/>
    <xf numFmtId="192" fontId="72" fillId="0" borderId="0" applyFill="0" applyBorder="0" applyAlignment="0" applyProtection="0"/>
    <xf numFmtId="9" fontId="76" fillId="0" borderId="0" applyBorder="0"/>
    <xf numFmtId="171" fontId="76" fillId="0" borderId="0" applyBorder="0"/>
    <xf numFmtId="10" fontId="76" fillId="0" borderId="0" applyBorder="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3" fontId="26" fillId="0" borderId="0">
      <alignment horizontal="left" vertical="top"/>
    </xf>
    <xf numFmtId="0" fontId="48" fillId="0" borderId="8">
      <alignment horizontal="center"/>
    </xf>
    <xf numFmtId="3" fontId="47" fillId="0" borderId="0" applyFont="0" applyFill="0" applyBorder="0" applyAlignment="0" applyProtection="0"/>
    <xf numFmtId="0" fontId="47" fillId="12" borderId="0" applyNumberFormat="0" applyFont="0" applyBorder="0" applyAlignment="0" applyProtection="0"/>
    <xf numFmtId="3" fontId="26" fillId="0" borderId="0">
      <alignment horizontal="right" vertical="top"/>
    </xf>
    <xf numFmtId="41" fontId="33" fillId="9" borderId="11" applyFill="0"/>
    <xf numFmtId="0" fontId="49" fillId="0" borderId="0">
      <alignment horizontal="left" indent="7"/>
    </xf>
    <xf numFmtId="41" fontId="33" fillId="0" borderId="11" applyFill="0">
      <alignment horizontal="left" indent="2"/>
    </xf>
    <xf numFmtId="174" fontId="50" fillId="0" borderId="1" applyFill="0">
      <alignment horizontal="right"/>
    </xf>
    <xf numFmtId="0" fontId="51" fillId="0" borderId="9" applyNumberFormat="0" applyFont="0" applyBorder="0">
      <alignment horizontal="right"/>
    </xf>
    <xf numFmtId="0" fontId="52" fillId="0" borderId="0" applyFill="0"/>
    <xf numFmtId="0" fontId="28" fillId="0" borderId="0" applyFill="0"/>
    <xf numFmtId="4" fontId="50" fillId="0" borderId="1" applyFill="0"/>
    <xf numFmtId="0" fontId="26" fillId="0" borderId="0" applyNumberFormat="0" applyFont="0" applyBorder="0" applyAlignment="0"/>
    <xf numFmtId="0" fontId="31" fillId="0" borderId="0" applyFill="0">
      <alignment horizontal="left" indent="1"/>
    </xf>
    <xf numFmtId="0" fontId="53" fillId="0" borderId="0" applyFill="0">
      <alignment horizontal="left" indent="1"/>
    </xf>
    <xf numFmtId="4" fontId="34" fillId="0" borderId="0" applyFill="0"/>
    <xf numFmtId="0" fontId="26" fillId="0" borderId="0" applyNumberFormat="0" applyFont="0" applyFill="0" applyBorder="0" applyAlignment="0"/>
    <xf numFmtId="0" fontId="31" fillId="0" borderId="0" applyFill="0">
      <alignment horizontal="left" indent="2"/>
    </xf>
    <xf numFmtId="0" fontId="28" fillId="0" borderId="0" applyFill="0">
      <alignment horizontal="left" indent="2"/>
    </xf>
    <xf numFmtId="4" fontId="34" fillId="0" borderId="0" applyFill="0"/>
    <xf numFmtId="0" fontId="26" fillId="0" borderId="0" applyNumberFormat="0" applyFont="0" applyBorder="0" applyAlignment="0"/>
    <xf numFmtId="0" fontId="54" fillId="0" borderId="0">
      <alignment horizontal="left" indent="3"/>
    </xf>
    <xf numFmtId="0" fontId="55" fillId="0" borderId="0" applyFill="0">
      <alignment horizontal="left" indent="3"/>
    </xf>
    <xf numFmtId="4" fontId="34" fillId="0" borderId="0" applyFill="0"/>
    <xf numFmtId="0" fontId="26" fillId="0" borderId="0" applyNumberFormat="0" applyFont="0" applyBorder="0" applyAlignment="0"/>
    <xf numFmtId="0" fontId="35" fillId="0" borderId="0">
      <alignment horizontal="left" indent="4"/>
    </xf>
    <xf numFmtId="0" fontId="36" fillId="0" borderId="0" applyFill="0">
      <alignment horizontal="left" indent="4"/>
    </xf>
    <xf numFmtId="0" fontId="26" fillId="0" borderId="0" applyFill="0">
      <alignment horizontal="left" indent="4"/>
    </xf>
    <xf numFmtId="4" fontId="37" fillId="0" borderId="0" applyFill="0"/>
    <xf numFmtId="0" fontId="26" fillId="0" borderId="0" applyNumberFormat="0" applyFont="0" applyBorder="0" applyAlignment="0"/>
    <xf numFmtId="0" fontId="38" fillId="0" borderId="0">
      <alignment horizontal="left" indent="5"/>
    </xf>
    <xf numFmtId="0" fontId="39" fillId="0" borderId="0" applyFill="0">
      <alignment horizontal="left" indent="5"/>
    </xf>
    <xf numFmtId="4" fontId="40" fillId="0" borderId="0" applyFill="0"/>
    <xf numFmtId="0" fontId="26" fillId="0" borderId="0" applyNumberFormat="0" applyFont="0" applyFill="0" applyBorder="0" applyAlignment="0"/>
    <xf numFmtId="0" fontId="41" fillId="0" borderId="0" applyFill="0">
      <alignment horizontal="left" indent="6"/>
    </xf>
    <xf numFmtId="0" fontId="37" fillId="0" borderId="0" applyFill="0">
      <alignment horizontal="left" indent="6"/>
    </xf>
    <xf numFmtId="0" fontId="75" fillId="0" borderId="12" applyNumberFormat="0" applyFont="0" applyFill="0" applyAlignment="0" applyProtection="0"/>
    <xf numFmtId="0" fontId="86" fillId="0" borderId="0" applyNumberFormat="0" applyFill="0" applyBorder="0" applyAlignment="0" applyProtection="0"/>
    <xf numFmtId="0" fontId="87" fillId="0" borderId="0"/>
    <xf numFmtId="0" fontId="87" fillId="0" borderId="0"/>
    <xf numFmtId="0" fontId="63" fillId="0" borderId="8">
      <alignment horizontal="right"/>
    </xf>
    <xf numFmtId="0" fontId="25" fillId="13" borderId="0"/>
    <xf numFmtId="263" fontId="73" fillId="0" borderId="0">
      <alignment horizontal="center"/>
    </xf>
    <xf numFmtId="264" fontId="88" fillId="0" borderId="0">
      <alignment horizontal="center"/>
    </xf>
    <xf numFmtId="0" fontId="89" fillId="0" borderId="0" applyNumberFormat="0" applyFill="0" applyBorder="0" applyAlignment="0" applyProtection="0"/>
    <xf numFmtId="0" fontId="90" fillId="0" borderId="0" applyNumberFormat="0" applyBorder="0" applyAlignment="0"/>
    <xf numFmtId="0" fontId="59" fillId="0" borderId="0" applyNumberFormat="0" applyBorder="0" applyAlignment="0"/>
    <xf numFmtId="0" fontId="26" fillId="9" borderId="4" applyNumberFormat="0" applyFont="0" applyAlignment="0"/>
    <xf numFmtId="0" fontId="75" fillId="3" borderId="0" applyNumberFormat="0" applyFont="0" applyBorder="0" applyAlignment="0" applyProtection="0"/>
    <xf numFmtId="245" fontId="91" fillId="0" borderId="7" applyNumberFormat="0" applyFont="0" applyFill="0" applyAlignment="0" applyProtection="0"/>
    <xf numFmtId="0" fontId="57" fillId="0" borderId="0" applyFill="0" applyBorder="0" applyProtection="0">
      <alignment horizontal="left" vertical="top"/>
    </xf>
    <xf numFmtId="0" fontId="92" fillId="0" borderId="0" applyAlignment="0">
      <alignment horizontal="centerContinuous"/>
    </xf>
    <xf numFmtId="0" fontId="26" fillId="0" borderId="3" applyNumberFormat="0" applyFont="0" applyFill="0" applyAlignment="0" applyProtection="0"/>
    <xf numFmtId="0" fontId="26" fillId="0" borderId="0" applyFont="0" applyFill="0" applyBorder="0" applyAlignment="0" applyProtection="0"/>
    <xf numFmtId="0" fontId="93" fillId="0" borderId="0" applyNumberFormat="0" applyFill="0" applyBorder="0" applyAlignment="0" applyProtection="0"/>
    <xf numFmtId="265" fontId="62" fillId="0" borderId="0" applyFont="0" applyFill="0" applyBorder="0" applyAlignment="0" applyProtection="0"/>
    <xf numFmtId="266" fontId="62" fillId="0" borderId="0" applyFont="0" applyFill="0" applyBorder="0" applyAlignment="0" applyProtection="0"/>
    <xf numFmtId="267" fontId="62" fillId="0" borderId="0" applyFont="0" applyFill="0" applyBorder="0" applyAlignment="0" applyProtection="0"/>
    <xf numFmtId="268" fontId="62" fillId="0" borderId="0" applyFont="0" applyFill="0" applyBorder="0" applyAlignment="0" applyProtection="0"/>
    <xf numFmtId="269" fontId="62" fillId="0" borderId="0" applyFont="0" applyFill="0" applyBorder="0" applyAlignment="0" applyProtection="0"/>
    <xf numFmtId="270" fontId="62" fillId="0" borderId="0" applyFont="0" applyFill="0" applyBorder="0" applyAlignment="0" applyProtection="0"/>
    <xf numFmtId="271" fontId="62" fillId="0" borderId="0" applyFont="0" applyFill="0" applyBorder="0" applyAlignment="0" applyProtection="0"/>
    <xf numFmtId="272" fontId="62" fillId="0" borderId="0" applyFont="0" applyFill="0" applyBorder="0" applyAlignment="0" applyProtection="0"/>
    <xf numFmtId="273" fontId="94" fillId="3" borderId="13" applyFont="0" applyFill="0" applyBorder="0" applyAlignment="0" applyProtection="0"/>
    <xf numFmtId="273" fontId="66" fillId="0" borderId="0" applyFont="0" applyFill="0" applyBorder="0" applyAlignment="0" applyProtection="0"/>
    <xf numFmtId="274" fontId="69" fillId="0" borderId="0" applyFont="0" applyFill="0" applyBorder="0" applyAlignment="0" applyProtection="0"/>
    <xf numFmtId="275" fontId="73" fillId="0" borderId="7" applyFont="0" applyFill="0" applyBorder="0" applyAlignment="0" applyProtection="0">
      <alignment horizontal="right"/>
      <protection locked="0"/>
    </xf>
    <xf numFmtId="43" fontId="22" fillId="0" borderId="0" applyFont="0" applyFill="0" applyBorder="0" applyAlignment="0" applyProtection="0"/>
    <xf numFmtId="43" fontId="90"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0" fontId="120" fillId="0" borderId="0"/>
    <xf numFmtId="0" fontId="19" fillId="0" borderId="0"/>
    <xf numFmtId="43" fontId="19" fillId="0" borderId="0" applyFont="0" applyFill="0" applyBorder="0" applyAlignment="0" applyProtection="0"/>
    <xf numFmtId="0" fontId="26" fillId="0" borderId="0"/>
    <xf numFmtId="174" fontId="46" fillId="0" borderId="0" applyProtection="0"/>
    <xf numFmtId="0" fontId="18" fillId="0" borderId="0"/>
    <xf numFmtId="0" fontId="127" fillId="19" borderId="0" applyNumberFormat="0" applyBorder="0" applyAlignment="0" applyProtection="0"/>
    <xf numFmtId="0" fontId="127" fillId="20" borderId="0" applyNumberFormat="0" applyBorder="0" applyAlignment="0" applyProtection="0"/>
    <xf numFmtId="0" fontId="127" fillId="21" borderId="0" applyNumberFormat="0" applyBorder="0" applyAlignment="0" applyProtection="0"/>
    <xf numFmtId="0" fontId="127" fillId="22" borderId="0" applyNumberFormat="0" applyBorder="0" applyAlignment="0" applyProtection="0"/>
    <xf numFmtId="0" fontId="127" fillId="23" borderId="0" applyNumberFormat="0" applyBorder="0" applyAlignment="0" applyProtection="0"/>
    <xf numFmtId="0" fontId="127" fillId="24" borderId="0" applyNumberFormat="0" applyBorder="0" applyAlignment="0" applyProtection="0"/>
    <xf numFmtId="0" fontId="127" fillId="25" borderId="0" applyNumberFormat="0" applyBorder="0" applyAlignment="0" applyProtection="0"/>
    <xf numFmtId="0" fontId="127" fillId="26" borderId="0" applyNumberFormat="0" applyBorder="0" applyAlignment="0" applyProtection="0"/>
    <xf numFmtId="0" fontId="127" fillId="27" borderId="0" applyNumberFormat="0" applyBorder="0" applyAlignment="0" applyProtection="0"/>
    <xf numFmtId="0" fontId="127" fillId="28" borderId="0" applyNumberFormat="0" applyBorder="0" applyAlignment="0" applyProtection="0"/>
    <xf numFmtId="0" fontId="127" fillId="29" borderId="0" applyNumberFormat="0" applyBorder="0" applyAlignment="0" applyProtection="0"/>
    <xf numFmtId="0" fontId="127" fillId="30" borderId="0" applyNumberFormat="0" applyBorder="0" applyAlignment="0" applyProtection="0"/>
    <xf numFmtId="0" fontId="127" fillId="31" borderId="0" applyNumberFormat="0" applyBorder="0" applyAlignment="0" applyProtection="0"/>
    <xf numFmtId="0" fontId="127" fillId="32" borderId="0" applyNumberFormat="0" applyBorder="0" applyAlignment="0" applyProtection="0"/>
    <xf numFmtId="0" fontId="127" fillId="33" borderId="0" applyNumberFormat="0" applyBorder="0" applyAlignment="0" applyProtection="0"/>
    <xf numFmtId="0" fontId="127" fillId="34" borderId="0" applyNumberFormat="0" applyBorder="0" applyAlignment="0" applyProtection="0"/>
    <xf numFmtId="0" fontId="127" fillId="35" borderId="0" applyNumberFormat="0" applyBorder="0" applyAlignment="0" applyProtection="0"/>
    <xf numFmtId="0" fontId="127" fillId="36" borderId="0" applyNumberFormat="0" applyBorder="0" applyAlignment="0" applyProtection="0"/>
    <xf numFmtId="0" fontId="128" fillId="37" borderId="0" applyNumberFormat="0" applyBorder="0" applyAlignment="0" applyProtection="0"/>
    <xf numFmtId="0" fontId="128" fillId="38" borderId="0" applyNumberFormat="0" applyBorder="0" applyAlignment="0" applyProtection="0"/>
    <xf numFmtId="0" fontId="128" fillId="39" borderId="0" applyNumberFormat="0" applyBorder="0" applyAlignment="0" applyProtection="0"/>
    <xf numFmtId="0" fontId="128" fillId="40" borderId="0" applyNumberFormat="0" applyBorder="0" applyAlignment="0" applyProtection="0"/>
    <xf numFmtId="0" fontId="128" fillId="41" borderId="0" applyNumberFormat="0" applyBorder="0" applyAlignment="0" applyProtection="0"/>
    <xf numFmtId="0" fontId="128" fillId="42" borderId="0" applyNumberFormat="0" applyBorder="0" applyAlignment="0" applyProtection="0"/>
    <xf numFmtId="0" fontId="129" fillId="43" borderId="0" applyNumberFormat="0" applyBorder="0" applyAlignment="0" applyProtection="0"/>
    <xf numFmtId="0" fontId="130" fillId="44" borderId="26" applyNumberFormat="0" applyAlignment="0" applyProtection="0"/>
    <xf numFmtId="0" fontId="131" fillId="45" borderId="29" applyNumberFormat="0" applyAlignment="0" applyProtection="0"/>
    <xf numFmtId="43" fontId="127" fillId="0" borderId="0" applyFill="0" applyBorder="0" applyAlignment="0" applyProtection="0"/>
    <xf numFmtId="43" fontId="127" fillId="0" borderId="0" applyFill="0" applyBorder="0" applyAlignment="0" applyProtection="0"/>
    <xf numFmtId="0" fontId="132" fillId="0" borderId="0" applyNumberFormat="0" applyFill="0" applyBorder="0" applyAlignment="0" applyProtection="0"/>
    <xf numFmtId="0" fontId="133" fillId="46" borderId="0" applyNumberFormat="0" applyBorder="0" applyAlignment="0" applyProtection="0"/>
    <xf numFmtId="0" fontId="134" fillId="0" borderId="25" applyNumberFormat="0" applyFill="0" applyAlignment="0" applyProtection="0"/>
    <xf numFmtId="0" fontId="134" fillId="0" borderId="0" applyNumberFormat="0" applyFill="0" applyBorder="0" applyAlignment="0" applyProtection="0"/>
    <xf numFmtId="0" fontId="135" fillId="18" borderId="26" applyNumberFormat="0" applyAlignment="0" applyProtection="0"/>
    <xf numFmtId="0" fontId="135" fillId="18" borderId="26" applyNumberFormat="0" applyAlignment="0" applyProtection="0"/>
    <xf numFmtId="0" fontId="136" fillId="0" borderId="28" applyNumberFormat="0" applyFill="0" applyAlignment="0" applyProtection="0"/>
    <xf numFmtId="0" fontId="137" fillId="47" borderId="0" applyNumberFormat="0" applyBorder="0" applyAlignment="0" applyProtection="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46" fillId="8" borderId="30" applyNumberFormat="0" applyFont="0" applyAlignment="0" applyProtection="0"/>
    <xf numFmtId="0" fontId="138" fillId="44" borderId="27" applyNumberFormat="0" applyAlignment="0" applyProtection="0"/>
    <xf numFmtId="9" fontId="127" fillId="0" borderId="0" applyFill="0" applyBorder="0" applyAlignment="0" applyProtection="0"/>
    <xf numFmtId="0" fontId="25" fillId="8" borderId="0"/>
    <xf numFmtId="0" fontId="139" fillId="0" borderId="0" applyNumberFormat="0" applyFill="0" applyBorder="0" applyAlignment="0" applyProtection="0"/>
    <xf numFmtId="0" fontId="140" fillId="0" borderId="0" applyNumberForma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3" fontId="26" fillId="0" borderId="0" applyFont="0" applyFill="0" applyBorder="0" applyAlignment="0" applyProtection="0"/>
    <xf numFmtId="0" fontId="142" fillId="0" borderId="0"/>
    <xf numFmtId="0" fontId="33" fillId="0" borderId="0"/>
    <xf numFmtId="0" fontId="142" fillId="0" borderId="0"/>
    <xf numFmtId="0" fontId="142" fillId="0" borderId="0"/>
    <xf numFmtId="0" fontId="142" fillId="0" borderId="0"/>
    <xf numFmtId="0" fontId="142" fillId="0" borderId="0"/>
    <xf numFmtId="0" fontId="33" fillId="0" borderId="0"/>
    <xf numFmtId="0" fontId="33" fillId="0" borderId="0"/>
    <xf numFmtId="0" fontId="33" fillId="0" borderId="0"/>
    <xf numFmtId="0" fontId="33" fillId="0" borderId="0"/>
    <xf numFmtId="0" fontId="33" fillId="0" borderId="0"/>
    <xf numFmtId="0" fontId="149" fillId="48" borderId="31" applyNumberFormat="0" applyAlignment="0" applyProtection="0">
      <alignment horizontal="left" vertical="center" indent="1"/>
    </xf>
    <xf numFmtId="282" fontId="150" fillId="0" borderId="32" applyNumberFormat="0" applyProtection="0">
      <alignment horizontal="right" vertical="center"/>
    </xf>
    <xf numFmtId="282" fontId="149" fillId="0" borderId="33" applyNumberFormat="0" applyProtection="0">
      <alignment horizontal="right" vertical="center"/>
    </xf>
    <xf numFmtId="282" fontId="150" fillId="49" borderId="31" applyNumberFormat="0" applyAlignment="0" applyProtection="0">
      <alignment horizontal="left" vertical="center" indent="1"/>
    </xf>
    <xf numFmtId="0" fontId="151" fillId="50" borderId="33" applyNumberFormat="0" applyAlignment="0">
      <alignment horizontal="left" vertical="center" indent="1"/>
      <protection locked="0"/>
    </xf>
    <xf numFmtId="0" fontId="151" fillId="51" borderId="33" applyNumberFormat="0" applyAlignment="0" applyProtection="0">
      <alignment horizontal="left" vertical="center" indent="1"/>
    </xf>
    <xf numFmtId="282" fontId="150" fillId="52" borderId="32" applyNumberFormat="0" applyBorder="0">
      <alignment horizontal="right" vertical="center"/>
      <protection locked="0"/>
    </xf>
    <xf numFmtId="0" fontId="151" fillId="50" borderId="33" applyNumberFormat="0" applyAlignment="0">
      <alignment horizontal="left" vertical="center" indent="1"/>
      <protection locked="0"/>
    </xf>
    <xf numFmtId="282" fontId="149" fillId="51" borderId="33" applyNumberFormat="0" applyProtection="0">
      <alignment horizontal="right" vertical="center"/>
    </xf>
    <xf numFmtId="282" fontId="149" fillId="52" borderId="33" applyNumberFormat="0" applyBorder="0">
      <alignment horizontal="right" vertical="center"/>
      <protection locked="0"/>
    </xf>
    <xf numFmtId="282" fontId="152" fillId="53" borderId="34" applyNumberFormat="0" applyBorder="0" applyAlignment="0" applyProtection="0">
      <alignment horizontal="right" vertical="center" indent="1"/>
    </xf>
    <xf numFmtId="282" fontId="153" fillId="54" borderId="34" applyNumberFormat="0" applyBorder="0" applyAlignment="0" applyProtection="0">
      <alignment horizontal="right" vertical="center" indent="1"/>
    </xf>
    <xf numFmtId="282" fontId="153" fillId="55" borderId="34" applyNumberFormat="0" applyBorder="0" applyAlignment="0" applyProtection="0">
      <alignment horizontal="right" vertical="center" indent="1"/>
    </xf>
    <xf numFmtId="282" fontId="154" fillId="56" borderId="34" applyNumberFormat="0" applyBorder="0" applyAlignment="0" applyProtection="0">
      <alignment horizontal="right" vertical="center" indent="1"/>
    </xf>
    <xf numFmtId="282" fontId="154" fillId="57" borderId="34" applyNumberFormat="0" applyBorder="0" applyAlignment="0" applyProtection="0">
      <alignment horizontal="right" vertical="center" indent="1"/>
    </xf>
    <xf numFmtId="282" fontId="154" fillId="58" borderId="34" applyNumberFormat="0" applyBorder="0" applyAlignment="0" applyProtection="0">
      <alignment horizontal="right" vertical="center" indent="1"/>
    </xf>
    <xf numFmtId="282" fontId="155" fillId="59" borderId="34" applyNumberFormat="0" applyBorder="0" applyAlignment="0" applyProtection="0">
      <alignment horizontal="right" vertical="center" indent="1"/>
    </xf>
    <xf numFmtId="282" fontId="155" fillId="60" borderId="34" applyNumberFormat="0" applyBorder="0" applyAlignment="0" applyProtection="0">
      <alignment horizontal="right" vertical="center" indent="1"/>
    </xf>
    <xf numFmtId="282" fontId="155" fillId="61" borderId="34" applyNumberFormat="0" applyBorder="0" applyAlignment="0" applyProtection="0">
      <alignment horizontal="right" vertical="center" indent="1"/>
    </xf>
    <xf numFmtId="0" fontId="156" fillId="0" borderId="31" applyNumberFormat="0" applyFont="0" applyFill="0" applyAlignment="0" applyProtection="0"/>
    <xf numFmtId="282" fontId="157" fillId="49" borderId="0" applyNumberFormat="0" applyAlignment="0" applyProtection="0">
      <alignment horizontal="left" vertical="center" indent="1"/>
    </xf>
    <xf numFmtId="0" fontId="156" fillId="0" borderId="35" applyNumberFormat="0" applyFont="0" applyFill="0" applyAlignment="0" applyProtection="0"/>
    <xf numFmtId="282" fontId="150" fillId="0" borderId="32" applyNumberFormat="0" applyFill="0" applyBorder="0" applyAlignment="0" applyProtection="0">
      <alignment horizontal="right" vertical="center"/>
    </xf>
    <xf numFmtId="282" fontId="150" fillId="49" borderId="31" applyNumberFormat="0" applyAlignment="0" applyProtection="0">
      <alignment horizontal="left" vertical="center" indent="1"/>
    </xf>
    <xf numFmtId="0" fontId="149" fillId="48" borderId="33" applyNumberFormat="0" applyAlignment="0" applyProtection="0">
      <alignment horizontal="left" vertical="center" indent="1"/>
    </xf>
    <xf numFmtId="0" fontId="151" fillId="62" borderId="31" applyNumberFormat="0" applyAlignment="0" applyProtection="0">
      <alignment horizontal="left" vertical="center" indent="1"/>
    </xf>
    <xf numFmtId="0" fontId="151" fillId="63" borderId="31" applyNumberFormat="0" applyAlignment="0" applyProtection="0">
      <alignment horizontal="left" vertical="center" indent="1"/>
    </xf>
    <xf numFmtId="0" fontId="151" fillId="64" borderId="31" applyNumberFormat="0" applyAlignment="0" applyProtection="0">
      <alignment horizontal="left" vertical="center" indent="1"/>
    </xf>
    <xf numFmtId="0" fontId="151" fillId="52" borderId="31" applyNumberFormat="0" applyAlignment="0" applyProtection="0">
      <alignment horizontal="left" vertical="center" indent="1"/>
    </xf>
    <xf numFmtId="0" fontId="151" fillId="51" borderId="33" applyNumberFormat="0" applyAlignment="0" applyProtection="0">
      <alignment horizontal="left" vertical="center" indent="1"/>
    </xf>
    <xf numFmtId="0" fontId="158" fillId="0" borderId="36" applyNumberFormat="0" applyFill="0" applyBorder="0" applyAlignment="0" applyProtection="0"/>
    <xf numFmtId="0" fontId="159" fillId="0" borderId="36" applyNumberFormat="0" applyBorder="0" applyAlignment="0" applyProtection="0"/>
    <xf numFmtId="0" fontId="158" fillId="50" borderId="33" applyNumberFormat="0" applyAlignment="0">
      <alignment horizontal="left" vertical="center" indent="1"/>
      <protection locked="0"/>
    </xf>
    <xf numFmtId="0" fontId="158" fillId="50" borderId="33" applyNumberFormat="0" applyAlignment="0">
      <alignment horizontal="left" vertical="center" indent="1"/>
      <protection locked="0"/>
    </xf>
    <xf numFmtId="0" fontId="158" fillId="51" borderId="33" applyNumberFormat="0" applyAlignment="0" applyProtection="0">
      <alignment horizontal="left" vertical="center" indent="1"/>
    </xf>
    <xf numFmtId="282" fontId="160" fillId="51" borderId="33" applyNumberFormat="0" applyProtection="0">
      <alignment horizontal="right" vertical="center"/>
    </xf>
    <xf numFmtId="282" fontId="161" fillId="52" borderId="32" applyNumberFormat="0" applyBorder="0">
      <alignment horizontal="right" vertical="center"/>
      <protection locked="0"/>
    </xf>
    <xf numFmtId="282" fontId="160" fillId="52" borderId="33" applyNumberFormat="0" applyBorder="0">
      <alignment horizontal="right" vertical="center"/>
      <protection locked="0"/>
    </xf>
    <xf numFmtId="282" fontId="150" fillId="0" borderId="32" applyNumberFormat="0" applyFill="0" applyBorder="0" applyAlignment="0" applyProtection="0">
      <alignment horizontal="right" vertical="center"/>
    </xf>
    <xf numFmtId="0" fontId="16" fillId="0" borderId="0"/>
    <xf numFmtId="0" fontId="15" fillId="0" borderId="0"/>
    <xf numFmtId="0" fontId="162" fillId="0" borderId="0"/>
    <xf numFmtId="0" fontId="25" fillId="0" borderId="0" applyNumberFormat="0" applyFill="0" applyBorder="0" applyAlignment="0" applyProtection="0"/>
    <xf numFmtId="0" fontId="33" fillId="0" borderId="0" applyNumberFormat="0" applyFill="0" applyBorder="0" applyAlignment="0" applyProtection="0"/>
    <xf numFmtId="0" fontId="51" fillId="0" borderId="1" applyNumberFormat="0" applyFill="0" applyProtection="0">
      <alignment horizontal="center" wrapText="1"/>
    </xf>
    <xf numFmtId="0" fontId="26" fillId="0" borderId="0" applyNumberFormat="0" applyFont="0" applyFill="0" applyBorder="0" applyProtection="0">
      <alignment horizontal="left" indent="1"/>
    </xf>
    <xf numFmtId="37" fontId="26" fillId="0" borderId="0" applyFont="0" applyFill="0" applyBorder="0" applyAlignment="0" applyProtection="0"/>
    <xf numFmtId="37" fontId="26" fillId="0" borderId="1" applyFont="0" applyFill="0" applyAlignment="0" applyProtection="0"/>
    <xf numFmtId="0" fontId="51" fillId="0" borderId="0" applyNumberFormat="0" applyFill="0" applyBorder="0" applyAlignment="0" applyProtection="0"/>
    <xf numFmtId="37" fontId="26" fillId="0" borderId="14" applyFont="0" applyFill="0" applyAlignment="0" applyProtection="0"/>
    <xf numFmtId="174" fontId="46" fillId="0" borderId="0" applyProtection="0"/>
    <xf numFmtId="0" fontId="14" fillId="0" borderId="0"/>
    <xf numFmtId="0" fontId="14" fillId="0" borderId="0"/>
    <xf numFmtId="0" fontId="14" fillId="0" borderId="0"/>
    <xf numFmtId="0" fontId="127" fillId="0" borderId="0"/>
    <xf numFmtId="0" fontId="163" fillId="0" borderId="0"/>
    <xf numFmtId="0" fontId="26" fillId="0" borderId="0"/>
    <xf numFmtId="0" fontId="164" fillId="0" borderId="0"/>
    <xf numFmtId="0" fontId="14" fillId="0" borderId="0"/>
    <xf numFmtId="43" fontId="163" fillId="0" borderId="0" applyFont="0" applyFill="0" applyBorder="0" applyAlignment="0" applyProtection="0"/>
    <xf numFmtId="0" fontId="13" fillId="0" borderId="0"/>
    <xf numFmtId="43" fontId="13" fillId="0" borderId="0" applyFont="0" applyFill="0" applyBorder="0" applyAlignment="0" applyProtection="0"/>
    <xf numFmtId="0" fontId="26" fillId="0" borderId="0"/>
    <xf numFmtId="281" fontId="165" fillId="66" borderId="37">
      <alignment horizontal="center"/>
    </xf>
    <xf numFmtId="0" fontId="165" fillId="66" borderId="37">
      <alignment horizontal="center"/>
    </xf>
    <xf numFmtId="37" fontId="166" fillId="44" borderId="38" applyProtection="0">
      <alignment horizontal="center"/>
    </xf>
    <xf numFmtId="3" fontId="167" fillId="65" borderId="30" applyProtection="0">
      <alignment horizontal="center"/>
    </xf>
    <xf numFmtId="37" fontId="166" fillId="67" borderId="37">
      <alignment horizont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24" fillId="68" borderId="0"/>
    <xf numFmtId="0" fontId="12" fillId="0" borderId="0"/>
    <xf numFmtId="43" fontId="12" fillId="0" borderId="0" applyFont="0" applyFill="0" applyBorder="0" applyAlignment="0" applyProtection="0"/>
    <xf numFmtId="37" fontId="26" fillId="0" borderId="7" applyFont="0" applyFill="0" applyAlignment="0" applyProtection="0"/>
    <xf numFmtId="37" fontId="26" fillId="0" borderId="39" applyFont="0" applyFill="0" applyAlignment="0" applyProtection="0"/>
    <xf numFmtId="37" fontId="26" fillId="0" borderId="8" applyFont="0" applyFill="0" applyAlignment="0" applyProtection="0"/>
    <xf numFmtId="10" fontId="26" fillId="0" borderId="0" applyFont="0" applyFill="0" applyBorder="0" applyAlignment="0" applyProtection="0"/>
    <xf numFmtId="0" fontId="12" fillId="0" borderId="0"/>
    <xf numFmtId="43" fontId="12" fillId="0" borderId="0" applyFont="0" applyFill="0" applyBorder="0" applyAlignment="0" applyProtection="0"/>
    <xf numFmtId="0" fontId="24" fillId="68" borderId="0"/>
    <xf numFmtId="0" fontId="168" fillId="69"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168" fillId="72" borderId="0" applyNumberFormat="0" applyBorder="0" applyAlignment="0" applyProtection="0"/>
    <xf numFmtId="0" fontId="168" fillId="73" borderId="0" applyNumberFormat="0" applyBorder="0" applyAlignment="0" applyProtection="0"/>
    <xf numFmtId="0" fontId="22" fillId="74" borderId="0" applyNumberFormat="0" applyBorder="0" applyAlignment="0" applyProtection="0"/>
    <xf numFmtId="0" fontId="22" fillId="75" borderId="0" applyNumberFormat="0" applyBorder="0" applyAlignment="0" applyProtection="0"/>
    <xf numFmtId="0" fontId="168" fillId="76" borderId="0" applyNumberFormat="0" applyBorder="0" applyAlignment="0" applyProtection="0"/>
    <xf numFmtId="0" fontId="168" fillId="77" borderId="0" applyNumberFormat="0" applyBorder="0" applyAlignment="0" applyProtection="0"/>
    <xf numFmtId="0" fontId="22" fillId="78" borderId="0" applyNumberFormat="0" applyBorder="0" applyAlignment="0" applyProtection="0"/>
    <xf numFmtId="0" fontId="22" fillId="79" borderId="0" applyNumberFormat="0" applyBorder="0" applyAlignment="0" applyProtection="0"/>
    <xf numFmtId="0" fontId="168" fillId="80" borderId="0" applyNumberFormat="0" applyBorder="0" applyAlignment="0" applyProtection="0"/>
    <xf numFmtId="0" fontId="168" fillId="81" borderId="0" applyNumberFormat="0" applyBorder="0" applyAlignment="0" applyProtection="0"/>
    <xf numFmtId="0" fontId="22" fillId="74" borderId="0" applyNumberFormat="0" applyBorder="0" applyAlignment="0" applyProtection="0"/>
    <xf numFmtId="0" fontId="22" fillId="82" borderId="0" applyNumberFormat="0" applyBorder="0" applyAlignment="0" applyProtection="0"/>
    <xf numFmtId="0" fontId="168" fillId="75" borderId="0" applyNumberFormat="0" applyBorder="0" applyAlignment="0" applyProtection="0"/>
    <xf numFmtId="0" fontId="168" fillId="72" borderId="0" applyNumberFormat="0" applyBorder="0" applyAlignment="0" applyProtection="0"/>
    <xf numFmtId="0" fontId="22" fillId="83" borderId="0" applyNumberFormat="0" applyBorder="0" applyAlignment="0" applyProtection="0"/>
    <xf numFmtId="0" fontId="22" fillId="84" borderId="0" applyNumberFormat="0" applyBorder="0" applyAlignment="0" applyProtection="0"/>
    <xf numFmtId="0" fontId="168" fillId="72" borderId="0" applyNumberFormat="0" applyBorder="0" applyAlignment="0" applyProtection="0"/>
    <xf numFmtId="0" fontId="168" fillId="85" borderId="0" applyNumberFormat="0" applyBorder="0" applyAlignment="0" applyProtection="0"/>
    <xf numFmtId="0" fontId="22" fillId="86" borderId="0" applyNumberFormat="0" applyBorder="0" applyAlignment="0" applyProtection="0"/>
    <xf numFmtId="0" fontId="22" fillId="87" borderId="0" applyNumberFormat="0" applyBorder="0" applyAlignment="0" applyProtection="0"/>
    <xf numFmtId="0" fontId="168" fillId="88" borderId="0" applyNumberFormat="0" applyBorder="0" applyAlignment="0" applyProtection="0"/>
    <xf numFmtId="0" fontId="169" fillId="86" borderId="0" applyNumberFormat="0" applyBorder="0" applyAlignment="0" applyProtection="0"/>
    <xf numFmtId="0" fontId="170" fillId="89" borderId="40" applyNumberFormat="0" applyAlignment="0" applyProtection="0"/>
    <xf numFmtId="0" fontId="171" fillId="81" borderId="41" applyNumberFormat="0" applyAlignment="0" applyProtection="0"/>
    <xf numFmtId="0" fontId="172" fillId="90" borderId="0" applyNumberFormat="0" applyBorder="0" applyAlignment="0" applyProtection="0"/>
    <xf numFmtId="0" fontId="172" fillId="91" borderId="0" applyNumberFormat="0" applyBorder="0" applyAlignment="0" applyProtection="0"/>
    <xf numFmtId="0" fontId="172" fillId="92" borderId="0" applyNumberFormat="0" applyBorder="0" applyAlignment="0" applyProtection="0"/>
    <xf numFmtId="0" fontId="22" fillId="79" borderId="0" applyNumberFormat="0" applyBorder="0" applyAlignment="0" applyProtection="0"/>
    <xf numFmtId="0" fontId="173" fillId="0" borderId="42" applyNumberFormat="0" applyFill="0" applyAlignment="0" applyProtection="0"/>
    <xf numFmtId="0" fontId="174" fillId="0" borderId="43" applyNumberFormat="0" applyFill="0" applyAlignment="0" applyProtection="0"/>
    <xf numFmtId="0" fontId="175" fillId="0" borderId="44" applyNumberFormat="0" applyFill="0" applyAlignment="0" applyProtection="0"/>
    <xf numFmtId="0" fontId="175" fillId="0" borderId="0" applyNumberFormat="0" applyFill="0" applyBorder="0" applyAlignment="0" applyProtection="0"/>
    <xf numFmtId="0" fontId="176" fillId="87" borderId="40" applyNumberFormat="0" applyAlignment="0" applyProtection="0"/>
    <xf numFmtId="0" fontId="177" fillId="0" borderId="45" applyNumberFormat="0" applyFill="0" applyAlignment="0" applyProtection="0"/>
    <xf numFmtId="0" fontId="177" fillId="87" borderId="0" applyNumberFormat="0" applyBorder="0" applyAlignment="0" applyProtection="0"/>
    <xf numFmtId="0" fontId="24" fillId="86" borderId="40" applyNumberFormat="0" applyFont="0" applyAlignment="0" applyProtection="0"/>
    <xf numFmtId="0" fontId="178" fillId="89" borderId="46" applyNumberFormat="0" applyAlignment="0" applyProtection="0"/>
    <xf numFmtId="0" fontId="151" fillId="50" borderId="33" applyNumberFormat="0" applyAlignment="0" applyProtection="0">
      <alignment horizontal="left" vertical="center" indent="1"/>
    </xf>
    <xf numFmtId="0" fontId="151" fillId="50" borderId="33" applyNumberFormat="0" applyAlignment="0" applyProtection="0">
      <alignment horizontal="left" vertical="center" indent="1"/>
    </xf>
    <xf numFmtId="0" fontId="158" fillId="50" borderId="33" applyNumberFormat="0" applyAlignment="0" applyProtection="0">
      <alignment horizontal="left" vertical="center" indent="1"/>
    </xf>
    <xf numFmtId="0" fontId="158" fillId="50" borderId="33" applyNumberFormat="0" applyAlignment="0" applyProtection="0">
      <alignment horizontal="left" vertical="center" indent="1"/>
    </xf>
    <xf numFmtId="282" fontId="161" fillId="52" borderId="32" applyNumberFormat="0" applyBorder="0" applyProtection="0">
      <alignment horizontal="right" vertical="center"/>
    </xf>
    <xf numFmtId="282" fontId="160" fillId="52" borderId="33" applyNumberFormat="0" applyBorder="0" applyProtection="0">
      <alignment horizontal="right" vertical="center"/>
    </xf>
    <xf numFmtId="0" fontId="159" fillId="0" borderId="36" applyBorder="0" applyAlignment="0" applyProtection="0"/>
    <xf numFmtId="282" fontId="181" fillId="55" borderId="34" applyNumberFormat="0" applyBorder="0" applyAlignment="0" applyProtection="0">
      <alignment horizontal="right" vertical="center" indent="1"/>
    </xf>
    <xf numFmtId="282" fontId="182" fillId="58" borderId="34" applyNumberFormat="0" applyBorder="0" applyAlignment="0" applyProtection="0">
      <alignment horizontal="right" vertical="center" indent="1"/>
    </xf>
    <xf numFmtId="282" fontId="183" fillId="60" borderId="34" applyNumberFormat="0" applyBorder="0" applyAlignment="0" applyProtection="0">
      <alignment horizontal="right" vertical="center" indent="1"/>
    </xf>
    <xf numFmtId="282" fontId="150" fillId="52" borderId="32" applyNumberFormat="0" applyBorder="0" applyProtection="0">
      <alignment horizontal="right" vertical="center"/>
    </xf>
    <xf numFmtId="282" fontId="149" fillId="52" borderId="33" applyNumberFormat="0" applyBorder="0" applyProtection="0">
      <alignment horizontal="right" vertical="center"/>
    </xf>
    <xf numFmtId="0" fontId="179" fillId="0" borderId="0" applyNumberFormat="0" applyFill="0" applyBorder="0" applyAlignment="0" applyProtection="0"/>
    <xf numFmtId="0" fontId="172" fillId="0" borderId="47" applyNumberFormat="0" applyFill="0" applyAlignment="0" applyProtection="0"/>
    <xf numFmtId="0" fontId="180" fillId="0" borderId="0" applyNumberFormat="0" applyFill="0" applyBorder="0" applyAlignment="0" applyProtection="0"/>
    <xf numFmtId="43" fontId="24" fillId="0" borderId="0" applyFont="0" applyFill="0" applyBorder="0" applyAlignment="0" applyProtection="0"/>
    <xf numFmtId="0" fontId="51" fillId="0" borderId="0" applyFill="0" applyBorder="0" applyProtection="0">
      <alignment horizontal="center" wrapText="1"/>
    </xf>
    <xf numFmtId="0" fontId="184" fillId="68" borderId="0"/>
    <xf numFmtId="0" fontId="168" fillId="69" borderId="0" applyNumberFormat="0" applyBorder="0" applyAlignment="0" applyProtection="0"/>
    <xf numFmtId="0" fontId="168" fillId="73" borderId="0" applyNumberFormat="0" applyBorder="0" applyAlignment="0" applyProtection="0"/>
    <xf numFmtId="0" fontId="168" fillId="77" borderId="0" applyNumberFormat="0" applyBorder="0" applyAlignment="0" applyProtection="0"/>
    <xf numFmtId="0" fontId="168" fillId="81" borderId="0" applyNumberFormat="0" applyBorder="0" applyAlignment="0" applyProtection="0"/>
    <xf numFmtId="0" fontId="168" fillId="72" borderId="0" applyNumberFormat="0" applyBorder="0" applyAlignment="0" applyProtection="0"/>
    <xf numFmtId="0" fontId="168" fillId="85" borderId="0" applyNumberFormat="0" applyBorder="0" applyAlignment="0" applyProtection="0"/>
    <xf numFmtId="0" fontId="176" fillId="87" borderId="40" applyNumberFormat="0" applyAlignment="0" applyProtection="0"/>
    <xf numFmtId="0" fontId="24" fillId="86" borderId="40" applyNumberFormat="0" applyFont="0" applyAlignment="0" applyProtection="0"/>
    <xf numFmtId="0" fontId="168" fillId="85" borderId="0" applyNumberFormat="0" applyBorder="0" applyAlignment="0" applyProtection="0"/>
    <xf numFmtId="0" fontId="168" fillId="72" borderId="0" applyNumberFormat="0" applyBorder="0" applyAlignment="0" applyProtection="0"/>
    <xf numFmtId="0" fontId="168" fillId="77" borderId="0" applyNumberFormat="0" applyBorder="0" applyAlignment="0" applyProtection="0"/>
    <xf numFmtId="0" fontId="168" fillId="73" borderId="0" applyNumberFormat="0" applyBorder="0" applyAlignment="0" applyProtection="0"/>
    <xf numFmtId="0" fontId="168" fillId="69" borderId="0" applyNumberFormat="0" applyBorder="0" applyAlignment="0" applyProtection="0"/>
    <xf numFmtId="0" fontId="184" fillId="68" borderId="0"/>
    <xf numFmtId="0" fontId="168" fillId="81" borderId="0" applyNumberFormat="0" applyBorder="0" applyAlignment="0" applyProtection="0"/>
    <xf numFmtId="0" fontId="176" fillId="87" borderId="40" applyNumberFormat="0" applyAlignment="0" applyProtection="0"/>
    <xf numFmtId="43" fontId="24" fillId="0" borderId="0" applyFont="0" applyFill="0" applyBorder="0" applyAlignment="0" applyProtection="0"/>
    <xf numFmtId="43" fontId="24" fillId="0" borderId="0" applyFont="0" applyFill="0" applyBorder="0" applyAlignment="0" applyProtection="0"/>
    <xf numFmtId="284" fontId="26" fillId="0" borderId="48" applyFont="0" applyFill="0" applyAlignment="0" applyProtection="0"/>
    <xf numFmtId="0" fontId="51" fillId="0" borderId="0" applyFill="0" applyBorder="0" applyAlignment="0" applyProtection="0"/>
    <xf numFmtId="284" fontId="26" fillId="0" borderId="0" applyFont="0" applyFill="0" applyBorder="0" applyAlignment="0" applyProtection="0"/>
    <xf numFmtId="284" fontId="26" fillId="0" borderId="1" applyFont="0" applyFill="0" applyAlignment="0" applyProtection="0"/>
    <xf numFmtId="0" fontId="26" fillId="0" borderId="0" applyFont="0" applyFill="0" applyBorder="0" applyProtection="0">
      <alignment horizontal="left" indent="1"/>
    </xf>
    <xf numFmtId="0" fontId="51" fillId="0" borderId="1" applyFill="0" applyProtection="0">
      <alignment horizontal="center" wrapText="1"/>
    </xf>
    <xf numFmtId="0" fontId="33" fillId="0" borderId="0" applyFill="0" applyBorder="0" applyAlignment="0" applyProtection="0"/>
    <xf numFmtId="0" fontId="25" fillId="0" borderId="0" applyFill="0" applyBorder="0" applyAlignment="0" applyProtection="0"/>
    <xf numFmtId="0" fontId="11" fillId="0" borderId="0"/>
    <xf numFmtId="0" fontId="11" fillId="0" borderId="0"/>
    <xf numFmtId="0" fontId="11" fillId="0" borderId="0"/>
    <xf numFmtId="284" fontId="26" fillId="0" borderId="39" applyFont="0" applyFill="0" applyAlignment="0" applyProtection="0"/>
    <xf numFmtId="284" fontId="26" fillId="0" borderId="49" applyFont="0" applyFill="0" applyAlignment="0" applyProtection="0"/>
    <xf numFmtId="284" fontId="26" fillId="0" borderId="7" applyFont="0" applyFill="0" applyAlignment="0" applyProtection="0"/>
    <xf numFmtId="0" fontId="10" fillId="0" borderId="0"/>
    <xf numFmtId="0" fontId="26" fillId="0" borderId="0"/>
    <xf numFmtId="9" fontId="26" fillId="0" borderId="0" applyFont="0" applyFill="0" applyBorder="0" applyAlignment="0" applyProtection="0"/>
    <xf numFmtId="44" fontId="26" fillId="0" borderId="0" applyFont="0" applyFill="0" applyBorder="0" applyAlignment="0" applyProtection="0"/>
    <xf numFmtId="42" fontId="26" fillId="0" borderId="0" applyFont="0" applyFill="0" applyBorder="0" applyAlignment="0" applyProtection="0"/>
    <xf numFmtId="43" fontId="26" fillId="0" borderId="0" applyFont="0" applyFill="0" applyBorder="0" applyAlignment="0" applyProtection="0"/>
    <xf numFmtId="0" fontId="51" fillId="0" borderId="0" applyNumberFormat="0" applyFill="0" applyBorder="0" applyProtection="0">
      <alignment horizontal="center" wrapText="1"/>
    </xf>
    <xf numFmtId="0" fontId="26" fillId="0" borderId="0"/>
    <xf numFmtId="43" fontId="26" fillId="0" borderId="0" applyFont="0" applyFill="0" applyBorder="0" applyAlignment="0" applyProtection="0"/>
    <xf numFmtId="37" fontId="26" fillId="0" borderId="49" applyFont="0" applyFill="0" applyAlignment="0" applyProtection="0"/>
    <xf numFmtId="9" fontId="26" fillId="0" borderId="0" applyFont="0" applyFill="0" applyBorder="0" applyAlignment="0" applyProtection="0"/>
    <xf numFmtId="10" fontId="26" fillId="0" borderId="7" applyFont="0" applyFill="0" applyAlignment="0" applyProtection="0"/>
    <xf numFmtId="10" fontId="26" fillId="0" borderId="39" applyFont="0" applyFill="0" applyAlignment="0" applyProtection="0"/>
    <xf numFmtId="10" fontId="26" fillId="0" borderId="49" applyFont="0" applyFill="0" applyAlignment="0" applyProtection="0"/>
    <xf numFmtId="10" fontId="26" fillId="0" borderId="1" applyFont="0" applyFill="0" applyAlignment="0" applyProtection="0"/>
    <xf numFmtId="10" fontId="26" fillId="0" borderId="48" applyFont="0" applyFill="0" applyAlignment="0" applyProtection="0"/>
    <xf numFmtId="44" fontId="26" fillId="0" borderId="0" applyFont="0" applyFill="0" applyBorder="0" applyAlignment="0" applyProtection="0"/>
    <xf numFmtId="0" fontId="9" fillId="0" borderId="0"/>
    <xf numFmtId="227" fontId="66" fillId="0" borderId="0"/>
    <xf numFmtId="43" fontId="66" fillId="0" borderId="0" applyFont="0" applyFill="0" applyBorder="0" applyAlignment="0" applyProtection="0"/>
    <xf numFmtId="0" fontId="33" fillId="0" borderId="0"/>
    <xf numFmtId="0" fontId="9" fillId="0" borderId="0"/>
    <xf numFmtId="174" fontId="185" fillId="0" borderId="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167" fillId="0" borderId="0"/>
    <xf numFmtId="0" fontId="6" fillId="0" borderId="0"/>
    <xf numFmtId="0" fontId="189" fillId="93" borderId="0">
      <alignment horizontal="center" vertical="center" wrapText="1"/>
    </xf>
    <xf numFmtId="0" fontId="190" fillId="94" borderId="0">
      <alignment horizontal="center" vertical="center" wrapText="1"/>
    </xf>
    <xf numFmtId="37" fontId="167" fillId="44" borderId="38" applyProtection="0">
      <alignment horizontal="center"/>
    </xf>
    <xf numFmtId="37" fontId="167" fillId="67" borderId="37">
      <alignment horizontal="center"/>
    </xf>
    <xf numFmtId="0" fontId="167" fillId="65" borderId="30" applyProtection="0">
      <alignment horizontal="center"/>
    </xf>
    <xf numFmtId="37" fontId="167" fillId="65" borderId="30" applyProtection="0">
      <alignment horizontal="center"/>
    </xf>
    <xf numFmtId="9" fontId="6" fillId="0" borderId="0" applyFont="0" applyFill="0" applyBorder="0" applyAlignment="0" applyProtection="0"/>
    <xf numFmtId="44" fontId="6" fillId="0" borderId="0" applyFont="0" applyFill="0" applyBorder="0" applyAlignment="0" applyProtection="0"/>
    <xf numFmtId="0" fontId="127" fillId="0" borderId="0"/>
    <xf numFmtId="0" fontId="5" fillId="0" borderId="0"/>
    <xf numFmtId="43" fontId="5" fillId="0" borderId="0" applyFont="0" applyFill="0" applyBorder="0" applyAlignment="0" applyProtection="0"/>
    <xf numFmtId="0" fontId="127" fillId="0" borderId="0"/>
    <xf numFmtId="285" fontId="26" fillId="0" borderId="0"/>
    <xf numFmtId="285" fontId="26" fillId="0" borderId="0"/>
    <xf numFmtId="285" fontId="26" fillId="0" borderId="0"/>
    <xf numFmtId="285" fontId="26" fillId="0" borderId="0"/>
    <xf numFmtId="285" fontId="26" fillId="0" borderId="0"/>
    <xf numFmtId="285" fontId="26" fillId="0" borderId="0"/>
    <xf numFmtId="0" fontId="191" fillId="0" borderId="0"/>
    <xf numFmtId="174" fontId="46" fillId="0" borderId="0" applyProtection="0"/>
    <xf numFmtId="0" fontId="149" fillId="48" borderId="31" applyNumberFormat="0" applyAlignment="0" applyProtection="0">
      <alignment horizontal="left" vertical="center" indent="1"/>
    </xf>
    <xf numFmtId="0" fontId="151" fillId="62" borderId="31" applyNumberFormat="0" applyAlignment="0" applyProtection="0">
      <alignment horizontal="left" vertical="center" indent="1"/>
    </xf>
    <xf numFmtId="282" fontId="150" fillId="49" borderId="31" applyNumberFormat="0" applyAlignment="0" applyProtection="0">
      <alignment horizontal="left" vertical="center" indent="1"/>
    </xf>
    <xf numFmtId="0" fontId="149" fillId="48" borderId="33" applyNumberFormat="0" applyAlignment="0" applyProtection="0">
      <alignment horizontal="left" vertical="center" indent="1"/>
    </xf>
    <xf numFmtId="282" fontId="150" fillId="0" borderId="32" applyNumberFormat="0" applyProtection="0">
      <alignment horizontal="right" vertical="center"/>
    </xf>
    <xf numFmtId="282" fontId="149" fillId="0" borderId="33" applyNumberFormat="0" applyProtection="0">
      <alignment horizontal="right" vertical="center"/>
    </xf>
    <xf numFmtId="174" fontId="28" fillId="0" borderId="53" applyFill="0"/>
    <xf numFmtId="0" fontId="28" fillId="0" borderId="51">
      <alignment horizontal="left" vertical="center"/>
    </xf>
    <xf numFmtId="0" fontId="61" fillId="7" borderId="54" applyNumberFormat="0" applyAlignment="0" applyProtection="0"/>
    <xf numFmtId="10" fontId="24" fillId="8" borderId="54"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54" applyNumberFormat="0" applyFont="0" applyBorder="0">
      <alignment horizontal="right"/>
    </xf>
    <xf numFmtId="245" fontId="91" fillId="0" borderId="51" applyNumberFormat="0" applyFont="0" applyFill="0" applyAlignment="0" applyProtection="0"/>
    <xf numFmtId="0" fontId="26" fillId="0" borderId="53" applyNumberFormat="0" applyFont="0" applyFill="0" applyAlignment="0" applyProtection="0"/>
    <xf numFmtId="275" fontId="73" fillId="0" borderId="51" applyFont="0" applyFill="0" applyBorder="0" applyAlignment="0" applyProtection="0">
      <alignment horizontal="right"/>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37" fontId="26" fillId="0" borderId="51" applyFont="0" applyFill="0" applyAlignment="0" applyProtection="0"/>
    <xf numFmtId="37" fontId="26" fillId="0" borderId="55" applyFont="0" applyFill="0" applyAlignment="0" applyProtection="0"/>
    <xf numFmtId="0" fontId="5" fillId="0" borderId="0"/>
    <xf numFmtId="43" fontId="5" fillId="0" borderId="0" applyFont="0" applyFill="0" applyBorder="0" applyAlignment="0" applyProtection="0"/>
    <xf numFmtId="0" fontId="170" fillId="89" borderId="56" applyNumberFormat="0" applyAlignment="0" applyProtection="0"/>
    <xf numFmtId="0" fontId="176" fillId="87" borderId="56" applyNumberFormat="0" applyAlignment="0" applyProtection="0"/>
    <xf numFmtId="0" fontId="24" fillId="86" borderId="56" applyNumberFormat="0" applyFont="0" applyAlignment="0" applyProtection="0"/>
    <xf numFmtId="0" fontId="178" fillId="89" borderId="57" applyNumberFormat="0" applyAlignment="0" applyProtection="0"/>
    <xf numFmtId="0" fontId="172" fillId="0" borderId="58" applyNumberFormat="0" applyFill="0" applyAlignment="0" applyProtection="0"/>
    <xf numFmtId="284" fontId="26" fillId="0" borderId="59" applyFont="0" applyFill="0" applyAlignment="0" applyProtection="0"/>
    <xf numFmtId="284" fontId="26" fillId="0" borderId="55" applyFont="0" applyFill="0" applyAlignment="0" applyProtection="0"/>
    <xf numFmtId="284" fontId="26" fillId="0" borderId="51" applyFont="0" applyFill="0" applyAlignment="0" applyProtection="0"/>
    <xf numFmtId="0" fontId="5" fillId="0" borderId="0"/>
    <xf numFmtId="9" fontId="5" fillId="0" borderId="0" applyFont="0" applyFill="0" applyBorder="0" applyAlignment="0" applyProtection="0"/>
    <xf numFmtId="0" fontId="26" fillId="0" borderId="0"/>
    <xf numFmtId="284" fontId="26" fillId="0" borderId="14" applyFont="0" applyFill="0" applyAlignment="0" applyProtection="0"/>
    <xf numFmtId="43" fontId="22" fillId="0" borderId="0" applyFont="0" applyFill="0" applyBorder="0" applyAlignment="0" applyProtection="0"/>
    <xf numFmtId="43" fontId="5" fillId="0" borderId="0" applyFont="0" applyFill="0" applyBorder="0" applyAlignment="0" applyProtection="0"/>
    <xf numFmtId="43" fontId="26" fillId="0" borderId="0" applyFont="0" applyFill="0" applyBorder="0" applyAlignment="0" applyProtection="0"/>
    <xf numFmtId="0" fontId="5" fillId="0" borderId="0"/>
    <xf numFmtId="0" fontId="127"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51" fillId="0" borderId="66" applyNumberFormat="0" applyFont="0" applyBorder="0">
      <alignment horizontal="right"/>
    </xf>
    <xf numFmtId="174" fontId="28" fillId="0" borderId="61" applyFill="0"/>
    <xf numFmtId="10" fontId="24" fillId="8" borderId="66" applyNumberFormat="0" applyBorder="0" applyAlignment="0" applyProtection="0"/>
    <xf numFmtId="0" fontId="61" fillId="7" borderId="66" applyNumberFormat="0" applyAlignment="0" applyProtection="0"/>
    <xf numFmtId="0" fontId="28" fillId="0" borderId="63">
      <alignment horizontal="left" vertical="center"/>
    </xf>
    <xf numFmtId="0" fontId="61" fillId="7" borderId="60" applyNumberFormat="0" applyAlignment="0" applyProtection="0"/>
    <xf numFmtId="10" fontId="24" fillId="8" borderId="6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28" fillId="0" borderId="67" applyFill="0"/>
    <xf numFmtId="0" fontId="127" fillId="0" borderId="0"/>
    <xf numFmtId="0" fontId="127" fillId="0" borderId="0"/>
    <xf numFmtId="0" fontId="127" fillId="0" borderId="0"/>
    <xf numFmtId="0" fontId="51" fillId="0" borderId="60" applyNumberFormat="0" applyFont="0" applyBorder="0">
      <alignment horizontal="right"/>
    </xf>
    <xf numFmtId="245" fontId="91" fillId="0" borderId="63" applyNumberFormat="0" applyFont="0" applyFill="0" applyAlignment="0" applyProtection="0"/>
    <xf numFmtId="0" fontId="26" fillId="0" borderId="61" applyNumberFormat="0" applyFont="0" applyFill="0" applyAlignment="0" applyProtection="0"/>
    <xf numFmtId="275" fontId="73" fillId="0" borderId="63" applyFont="0" applyFill="0" applyBorder="0" applyAlignment="0" applyProtection="0">
      <alignment horizontal="right"/>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6" fillId="0" borderId="67" applyNumberFormat="0" applyFon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37" fontId="26" fillId="0" borderId="63" applyFont="0" applyFill="0" applyAlignment="0" applyProtection="0"/>
    <xf numFmtId="37" fontId="26" fillId="0" borderId="64" applyFont="0" applyFill="0" applyAlignment="0" applyProtection="0"/>
    <xf numFmtId="0" fontId="3" fillId="0" borderId="0"/>
    <xf numFmtId="43" fontId="3" fillId="0" borderId="0" applyFont="0" applyFill="0" applyBorder="0" applyAlignment="0" applyProtection="0"/>
    <xf numFmtId="284" fontId="26" fillId="0" borderId="65" applyFont="0" applyFill="0" applyAlignment="0" applyProtection="0"/>
    <xf numFmtId="284" fontId="26" fillId="0" borderId="64" applyFont="0" applyFill="0" applyAlignment="0" applyProtection="0"/>
    <xf numFmtId="284" fontId="26" fillId="0" borderId="63" applyFont="0" applyFill="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37" fontId="26" fillId="0" borderId="68" applyFont="0" applyFill="0" applyAlignment="0" applyProtection="0"/>
    <xf numFmtId="0" fontId="170" fillId="89" borderId="69" applyNumberFormat="0" applyAlignment="0" applyProtection="0"/>
    <xf numFmtId="0" fontId="176" fillId="87" borderId="69" applyNumberFormat="0" applyAlignment="0" applyProtection="0"/>
    <xf numFmtId="0" fontId="24" fillId="86" borderId="69" applyNumberFormat="0" applyFont="0" applyAlignment="0" applyProtection="0"/>
    <xf numFmtId="284" fontId="26" fillId="0" borderId="68" applyFont="0" applyFill="0" applyAlignment="0" applyProtection="0"/>
    <xf numFmtId="0" fontId="12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27" fillId="0" borderId="0"/>
    <xf numFmtId="0" fontId="127" fillId="0" borderId="0"/>
    <xf numFmtId="174" fontId="28" fillId="0" borderId="70" applyFill="0"/>
    <xf numFmtId="275" fontId="73" fillId="0" borderId="75" applyFont="0" applyFill="0" applyBorder="0" applyAlignment="0" applyProtection="0">
      <alignment horizontal="right"/>
      <protection locked="0"/>
    </xf>
    <xf numFmtId="0" fontId="28" fillId="0" borderId="71">
      <alignment horizontal="left" vertical="center"/>
    </xf>
    <xf numFmtId="14" fontId="51" fillId="5" borderId="49">
      <alignment horizontal="center" vertical="center" wrapText="1"/>
    </xf>
    <xf numFmtId="0" fontId="44" fillId="0" borderId="49"/>
    <xf numFmtId="0" fontId="61" fillId="7" borderId="72" applyNumberFormat="0" applyAlignment="0" applyProtection="0"/>
    <xf numFmtId="10" fontId="24" fillId="8" borderId="72" applyNumberFormat="0" applyBorder="0" applyAlignment="0" applyProtection="0"/>
    <xf numFmtId="0" fontId="51" fillId="0" borderId="76" applyNumberFormat="0" applyFont="0" applyBorder="0">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24" fillId="8" borderId="76" applyNumberFormat="0" applyBorder="0" applyAlignment="0" applyProtection="0"/>
    <xf numFmtId="0" fontId="61" fillId="7" borderId="76" applyNumberFormat="0" applyAlignment="0" applyProtection="0"/>
    <xf numFmtId="0" fontId="28" fillId="0" borderId="75">
      <alignment horizontal="left" vertical="center"/>
    </xf>
    <xf numFmtId="0" fontId="48" fillId="0" borderId="49">
      <alignment horizontal="center"/>
    </xf>
    <xf numFmtId="0" fontId="51" fillId="0" borderId="72" applyNumberFormat="0" applyFont="0" applyBorder="0">
      <alignment horizontal="right"/>
    </xf>
    <xf numFmtId="0" fontId="63" fillId="0" borderId="49">
      <alignment horizontal="right"/>
    </xf>
    <xf numFmtId="245" fontId="91" fillId="0" borderId="71" applyNumberFormat="0" applyFont="0" applyFill="0" applyAlignment="0" applyProtection="0"/>
    <xf numFmtId="0" fontId="26" fillId="0" borderId="70" applyNumberFormat="0" applyFont="0" applyFill="0" applyAlignment="0" applyProtection="0"/>
    <xf numFmtId="275" fontId="73" fillId="0" borderId="71" applyFont="0" applyFill="0" applyBorder="0" applyAlignment="0" applyProtection="0">
      <alignment horizontal="right"/>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37" fontId="26" fillId="0" borderId="77" applyFont="0" applyFill="0" applyAlignment="0" applyProtection="0"/>
    <xf numFmtId="37" fontId="26" fillId="0" borderId="75" applyFont="0" applyFill="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37" fontId="26" fillId="0" borderId="71" applyFont="0" applyFill="0" applyAlignment="0" applyProtection="0"/>
    <xf numFmtId="37" fontId="26" fillId="0" borderId="73" applyFont="0" applyFill="0" applyAlignment="0" applyProtection="0"/>
    <xf numFmtId="0" fontId="1" fillId="0" borderId="0"/>
    <xf numFmtId="43" fontId="1" fillId="0" borderId="0" applyFont="0" applyFill="0" applyBorder="0" applyAlignment="0" applyProtection="0"/>
    <xf numFmtId="0" fontId="170" fillId="89" borderId="74" applyNumberFormat="0" applyAlignment="0" applyProtection="0"/>
    <xf numFmtId="245" fontId="91" fillId="0" borderId="75" applyNumberFormat="0" applyFont="0" applyFill="0" applyAlignment="0" applyProtection="0"/>
    <xf numFmtId="0" fontId="176" fillId="87" borderId="74" applyNumberFormat="0" applyAlignment="0" applyProtection="0"/>
    <xf numFmtId="0" fontId="24" fillId="86" borderId="74" applyNumberFormat="0" applyFont="0" applyAlignment="0" applyProtection="0"/>
    <xf numFmtId="284" fontId="26" fillId="0" borderId="73" applyFont="0" applyFill="0" applyAlignment="0" applyProtection="0"/>
    <xf numFmtId="284" fontId="26" fillId="0" borderId="71" applyFont="0" applyFill="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70" fillId="89" borderId="78" applyNumberFormat="0" applyAlignment="0" applyProtection="0"/>
    <xf numFmtId="0" fontId="176" fillId="87" borderId="78" applyNumberFormat="0" applyAlignment="0" applyProtection="0"/>
    <xf numFmtId="0" fontId="24" fillId="86" borderId="78" applyNumberFormat="0" applyFont="0" applyAlignment="0" applyProtection="0"/>
    <xf numFmtId="284" fontId="26" fillId="0" borderId="77" applyFont="0" applyFill="0" applyAlignment="0" applyProtection="0"/>
    <xf numFmtId="284" fontId="26" fillId="0" borderId="75" applyFont="0" applyFill="0" applyAlignment="0" applyProtection="0"/>
  </cellStyleXfs>
  <cellXfs count="674">
    <xf numFmtId="174" fontId="0" fillId="0" borderId="0" xfId="0"/>
    <xf numFmtId="0" fontId="66" fillId="0" borderId="0" xfId="212" applyFont="1"/>
    <xf numFmtId="0" fontId="73" fillId="0" borderId="0" xfId="212" applyFont="1" applyAlignment="1">
      <alignment horizontal="centerContinuous"/>
    </xf>
    <xf numFmtId="0" fontId="73" fillId="0" borderId="0" xfId="212" applyFont="1" applyAlignment="1">
      <alignment horizontal="center" wrapText="1"/>
    </xf>
    <xf numFmtId="0" fontId="73" fillId="0" borderId="0" xfId="206" applyFont="1" applyAlignment="1">
      <alignment horizontal="center" wrapText="1"/>
    </xf>
    <xf numFmtId="0" fontId="66" fillId="0" borderId="0" xfId="212" quotePrefix="1" applyFont="1" applyAlignment="1">
      <alignment horizontal="left"/>
    </xf>
    <xf numFmtId="41" fontId="66" fillId="14" borderId="0" xfId="212" applyNumberFormat="1" applyFont="1" applyFill="1"/>
    <xf numFmtId="0" fontId="66" fillId="0" borderId="0" xfId="212" applyFont="1" applyAlignment="1">
      <alignment horizontal="right"/>
    </xf>
    <xf numFmtId="43" fontId="66" fillId="0" borderId="14" xfId="59" applyFont="1" applyBorder="1"/>
    <xf numFmtId="37" fontId="66" fillId="0" borderId="0" xfId="212" applyNumberFormat="1" applyFont="1"/>
    <xf numFmtId="0" fontId="73" fillId="0" borderId="0" xfId="212" applyFont="1" applyAlignment="1">
      <alignment horizontal="centerContinuous" wrapText="1"/>
    </xf>
    <xf numFmtId="0" fontId="73" fillId="0" borderId="0" xfId="212" applyFont="1" applyAlignment="1">
      <alignment horizontal="center"/>
    </xf>
    <xf numFmtId="174" fontId="66" fillId="0" borderId="0" xfId="0" applyFont="1" applyAlignment="1">
      <alignment wrapText="1"/>
    </xf>
    <xf numFmtId="0" fontId="96" fillId="0" borderId="0" xfId="0" applyNumberFormat="1" applyFont="1" applyAlignment="1">
      <alignment horizontal="center"/>
    </xf>
    <xf numFmtId="174" fontId="96" fillId="0" borderId="0" xfId="0" applyFont="1"/>
    <xf numFmtId="174" fontId="66" fillId="0" borderId="0" xfId="0" applyFont="1"/>
    <xf numFmtId="174" fontId="66" fillId="0" borderId="0" xfId="207" applyFont="1"/>
    <xf numFmtId="174" fontId="96" fillId="0" borderId="0" xfId="0" applyFont="1" applyAlignment="1">
      <alignment horizontal="center"/>
    </xf>
    <xf numFmtId="175" fontId="66" fillId="0" borderId="0" xfId="59" applyNumberFormat="1" applyFont="1" applyAlignment="1"/>
    <xf numFmtId="0" fontId="66" fillId="0" borderId="0" xfId="201" applyNumberFormat="1" applyFont="1" applyProtection="1">
      <protection locked="0"/>
    </xf>
    <xf numFmtId="0" fontId="66" fillId="0" borderId="0" xfId="201" applyNumberFormat="1" applyFont="1" applyAlignment="1" applyProtection="1">
      <alignment horizontal="center"/>
      <protection locked="0"/>
    </xf>
    <xf numFmtId="0" fontId="66" fillId="14" borderId="0" xfId="201" applyNumberFormat="1" applyFont="1" applyFill="1" applyAlignment="1">
      <alignment horizontal="right"/>
    </xf>
    <xf numFmtId="3" fontId="66" fillId="0" borderId="0" xfId="201" applyNumberFormat="1" applyFont="1"/>
    <xf numFmtId="3" fontId="66" fillId="0" borderId="0" xfId="201" applyNumberFormat="1" applyFont="1" applyAlignment="1">
      <alignment horizontal="center"/>
    </xf>
    <xf numFmtId="174" fontId="66" fillId="0" borderId="0" xfId="201" applyFont="1"/>
    <xf numFmtId="0" fontId="66" fillId="0" borderId="0" xfId="201" applyNumberFormat="1" applyFont="1"/>
    <xf numFmtId="43" fontId="66" fillId="0" borderId="0" xfId="59" applyFont="1" applyAlignment="1"/>
    <xf numFmtId="0" fontId="66" fillId="0" borderId="0" xfId="211" applyNumberFormat="1" applyFont="1" applyProtection="1">
      <protection locked="0"/>
    </xf>
    <xf numFmtId="3" fontId="66" fillId="0" borderId="0" xfId="211" applyNumberFormat="1" applyFont="1"/>
    <xf numFmtId="3" fontId="66" fillId="0" borderId="8" xfId="211" applyNumberFormat="1" applyFont="1" applyBorder="1" applyAlignment="1">
      <alignment horizontal="center"/>
    </xf>
    <xf numFmtId="0" fontId="66" fillId="0" borderId="0" xfId="211" applyNumberFormat="1" applyFont="1"/>
    <xf numFmtId="3" fontId="66" fillId="0" borderId="0" xfId="211" applyNumberFormat="1" applyFont="1" applyAlignment="1">
      <alignment horizontal="center"/>
    </xf>
    <xf numFmtId="0" fontId="66" fillId="0" borderId="8" xfId="211" applyNumberFormat="1" applyFont="1" applyBorder="1" applyAlignment="1" applyProtection="1">
      <alignment horizontal="center"/>
      <protection locked="0"/>
    </xf>
    <xf numFmtId="174" fontId="66" fillId="0" borderId="0" xfId="211" applyFont="1"/>
    <xf numFmtId="169" fontId="66" fillId="0" borderId="0" xfId="211" applyNumberFormat="1" applyFont="1"/>
    <xf numFmtId="166" fontId="66" fillId="0" borderId="0" xfId="211" applyNumberFormat="1" applyFont="1" applyAlignment="1">
      <alignment horizontal="center"/>
    </xf>
    <xf numFmtId="164" fontId="66" fillId="0" borderId="0" xfId="211" applyNumberFormat="1" applyFont="1" applyAlignment="1">
      <alignment horizontal="left"/>
    </xf>
    <xf numFmtId="175" fontId="66" fillId="0" borderId="0" xfId="59" applyNumberFormat="1" applyFont="1" applyBorder="1" applyAlignment="1"/>
    <xf numFmtId="10" fontId="66" fillId="0" borderId="0" xfId="211" applyNumberFormat="1" applyFont="1" applyAlignment="1">
      <alignment horizontal="left"/>
    </xf>
    <xf numFmtId="3" fontId="66" fillId="0" borderId="0" xfId="188" applyNumberFormat="1" applyFont="1"/>
    <xf numFmtId="166" fontId="66" fillId="0" borderId="0" xfId="188" applyNumberFormat="1" applyFont="1"/>
    <xf numFmtId="0" fontId="66" fillId="0" borderId="0" xfId="188" applyFont="1"/>
    <xf numFmtId="43" fontId="66" fillId="0" borderId="8" xfId="59" applyFont="1" applyBorder="1" applyAlignment="1"/>
    <xf numFmtId="164" fontId="66" fillId="0" borderId="0" xfId="211" applyNumberFormat="1" applyFont="1" applyAlignment="1" applyProtection="1">
      <alignment horizontal="left"/>
      <protection locked="0"/>
    </xf>
    <xf numFmtId="174" fontId="66" fillId="14" borderId="0" xfId="201" applyFont="1" applyFill="1"/>
    <xf numFmtId="174" fontId="66" fillId="0" borderId="1" xfId="201" applyFont="1" applyBorder="1"/>
    <xf numFmtId="174" fontId="66" fillId="0" borderId="15" xfId="201" applyFont="1" applyBorder="1"/>
    <xf numFmtId="175" fontId="66" fillId="0" borderId="0" xfId="59" applyNumberFormat="1" applyFont="1" applyFill="1" applyBorder="1" applyAlignment="1"/>
    <xf numFmtId="43" fontId="66" fillId="0" borderId="0" xfId="59" applyFont="1" applyFill="1" applyBorder="1" applyAlignment="1"/>
    <xf numFmtId="174" fontId="97" fillId="0" borderId="0" xfId="201" applyFont="1"/>
    <xf numFmtId="174" fontId="66" fillId="0" borderId="0" xfId="201" applyFont="1" applyAlignment="1">
      <alignment horizontal="center"/>
    </xf>
    <xf numFmtId="174" fontId="66" fillId="0" borderId="0" xfId="201" applyFont="1" applyAlignment="1">
      <alignment horizontal="right"/>
    </xf>
    <xf numFmtId="0" fontId="66" fillId="0" borderId="0" xfId="201" applyNumberFormat="1" applyFont="1" applyAlignment="1">
      <alignment horizontal="right"/>
    </xf>
    <xf numFmtId="0" fontId="98" fillId="0" borderId="0" xfId="201" applyNumberFormat="1" applyFont="1"/>
    <xf numFmtId="0" fontId="98" fillId="0" borderId="0" xfId="201" applyNumberFormat="1" applyFont="1" applyAlignment="1">
      <alignment horizontal="center"/>
    </xf>
    <xf numFmtId="49" fontId="66" fillId="0" borderId="0" xfId="201" applyNumberFormat="1" applyFont="1"/>
    <xf numFmtId="0" fontId="66" fillId="0" borderId="0" xfId="201" applyNumberFormat="1" applyFont="1" applyAlignment="1">
      <alignment horizontal="center"/>
    </xf>
    <xf numFmtId="49" fontId="66" fillId="0" borderId="0" xfId="201" applyNumberFormat="1" applyFont="1" applyAlignment="1">
      <alignment horizontal="center"/>
    </xf>
    <xf numFmtId="3" fontId="73" fillId="0" borderId="0" xfId="201" applyNumberFormat="1" applyFont="1" applyAlignment="1">
      <alignment horizontal="center"/>
    </xf>
    <xf numFmtId="174" fontId="73" fillId="0" borderId="0" xfId="201" applyFont="1" applyAlignment="1">
      <alignment horizontal="center"/>
    </xf>
    <xf numFmtId="0" fontId="73" fillId="0" borderId="0" xfId="201" applyNumberFormat="1" applyFont="1" applyAlignment="1" applyProtection="1">
      <alignment horizontal="center"/>
      <protection locked="0"/>
    </xf>
    <xf numFmtId="0" fontId="73" fillId="0" borderId="0" xfId="201" applyNumberFormat="1" applyFont="1" applyAlignment="1">
      <alignment horizontal="center"/>
    </xf>
    <xf numFmtId="0" fontId="73" fillId="0" borderId="0" xfId="201" applyNumberFormat="1" applyFont="1"/>
    <xf numFmtId="0" fontId="99" fillId="0" borderId="0" xfId="201" applyNumberFormat="1" applyFont="1" applyAlignment="1" applyProtection="1">
      <alignment horizontal="center"/>
      <protection locked="0"/>
    </xf>
    <xf numFmtId="3" fontId="66" fillId="0" borderId="0" xfId="201" applyNumberFormat="1" applyFont="1" applyAlignment="1">
      <alignment horizontal="left"/>
    </xf>
    <xf numFmtId="179" fontId="66" fillId="0" borderId="0" xfId="59" applyNumberFormat="1" applyFont="1" applyFill="1" applyBorder="1" applyAlignment="1"/>
    <xf numFmtId="10" fontId="100" fillId="0" borderId="0" xfId="266" applyNumberFormat="1" applyFont="1" applyFill="1" applyBorder="1" applyAlignment="1"/>
    <xf numFmtId="10" fontId="73" fillId="0" borderId="0" xfId="201" applyNumberFormat="1" applyFont="1"/>
    <xf numFmtId="3" fontId="73" fillId="0" borderId="0" xfId="201" applyNumberFormat="1" applyFont="1"/>
    <xf numFmtId="165" fontId="73" fillId="0" borderId="0" xfId="201" applyNumberFormat="1" applyFont="1"/>
    <xf numFmtId="10" fontId="66" fillId="0" borderId="0" xfId="201" applyNumberFormat="1" applyFont="1"/>
    <xf numFmtId="43" fontId="100" fillId="0" borderId="0" xfId="59" applyFont="1" applyFill="1" applyBorder="1" applyAlignment="1"/>
    <xf numFmtId="43" fontId="66" fillId="0" borderId="0" xfId="59" applyFont="1" applyFill="1" applyBorder="1" applyAlignment="1">
      <alignment horizontal="center"/>
    </xf>
    <xf numFmtId="49" fontId="73" fillId="0" borderId="0" xfId="201" applyNumberFormat="1" applyFont="1" applyAlignment="1">
      <alignment horizontal="center"/>
    </xf>
    <xf numFmtId="174" fontId="73" fillId="0" borderId="0" xfId="201" applyFont="1"/>
    <xf numFmtId="3" fontId="73" fillId="0" borderId="0" xfId="201" applyNumberFormat="1" applyFont="1" applyAlignment="1">
      <alignment horizontal="left"/>
    </xf>
    <xf numFmtId="43" fontId="73" fillId="0" borderId="0" xfId="59" applyFont="1" applyFill="1" applyBorder="1" applyAlignment="1"/>
    <xf numFmtId="10" fontId="73" fillId="0" borderId="0" xfId="266" applyNumberFormat="1" applyFont="1" applyFill="1" applyBorder="1" applyAlignment="1"/>
    <xf numFmtId="0" fontId="66" fillId="0" borderId="0" xfId="201" applyNumberFormat="1" applyFont="1" applyAlignment="1">
      <alignment horizontal="fill"/>
    </xf>
    <xf numFmtId="174" fontId="101" fillId="0" borderId="0" xfId="201" applyFont="1"/>
    <xf numFmtId="3" fontId="101" fillId="0" borderId="0" xfId="201" applyNumberFormat="1" applyFont="1"/>
    <xf numFmtId="164" fontId="66" fillId="0" borderId="0" xfId="201" applyNumberFormat="1" applyFont="1" applyAlignment="1">
      <alignment horizontal="left"/>
    </xf>
    <xf numFmtId="164" fontId="66" fillId="0" borderId="0" xfId="201" applyNumberFormat="1" applyFont="1" applyAlignment="1">
      <alignment horizontal="center"/>
    </xf>
    <xf numFmtId="170" fontId="66" fillId="0" borderId="0" xfId="201" applyNumberFormat="1" applyFont="1"/>
    <xf numFmtId="0" fontId="101" fillId="0" borderId="0" xfId="201" applyNumberFormat="1" applyFont="1"/>
    <xf numFmtId="49" fontId="66" fillId="0" borderId="0" xfId="201" applyNumberFormat="1" applyFont="1" applyAlignment="1">
      <alignment horizontal="left"/>
    </xf>
    <xf numFmtId="177" fontId="73" fillId="0" borderId="0" xfId="201" applyNumberFormat="1" applyFont="1" applyAlignment="1">
      <alignment horizontal="center"/>
    </xf>
    <xf numFmtId="174" fontId="73" fillId="0" borderId="16" xfId="201" applyFont="1" applyBorder="1" applyAlignment="1">
      <alignment horizontal="center" wrapText="1"/>
    </xf>
    <xf numFmtId="174" fontId="73" fillId="0" borderId="7" xfId="201" applyFont="1" applyBorder="1"/>
    <xf numFmtId="174" fontId="73" fillId="0" borderId="7" xfId="201" applyFont="1" applyBorder="1" applyAlignment="1">
      <alignment horizontal="center" wrapText="1"/>
    </xf>
    <xf numFmtId="0" fontId="73" fillId="0" borderId="7" xfId="201" applyNumberFormat="1" applyFont="1" applyBorder="1" applyAlignment="1">
      <alignment horizontal="center" wrapText="1"/>
    </xf>
    <xf numFmtId="174" fontId="73" fillId="0" borderId="9" xfId="201" applyFont="1" applyBorder="1" applyAlignment="1">
      <alignment horizontal="center" wrapText="1"/>
    </xf>
    <xf numFmtId="3" fontId="73" fillId="0" borderId="9" xfId="201" applyNumberFormat="1" applyFont="1" applyBorder="1" applyAlignment="1">
      <alignment horizontal="center" wrapText="1"/>
    </xf>
    <xf numFmtId="0" fontId="66" fillId="0" borderId="16" xfId="201" applyNumberFormat="1" applyFont="1" applyBorder="1"/>
    <xf numFmtId="0" fontId="66" fillId="0" borderId="7" xfId="201" applyNumberFormat="1" applyFont="1" applyBorder="1"/>
    <xf numFmtId="0" fontId="66" fillId="0" borderId="7" xfId="201" applyNumberFormat="1" applyFont="1" applyBorder="1" applyAlignment="1">
      <alignment horizontal="center"/>
    </xf>
    <xf numFmtId="0" fontId="66" fillId="0" borderId="9" xfId="201" applyNumberFormat="1" applyFont="1" applyBorder="1" applyAlignment="1">
      <alignment horizontal="center"/>
    </xf>
    <xf numFmtId="3" fontId="66" fillId="0" borderId="9" xfId="201" applyNumberFormat="1" applyFont="1" applyBorder="1" applyAlignment="1">
      <alignment horizontal="center" wrapText="1"/>
    </xf>
    <xf numFmtId="3" fontId="66" fillId="0" borderId="7" xfId="201" applyNumberFormat="1" applyFont="1" applyBorder="1" applyAlignment="1">
      <alignment horizontal="center"/>
    </xf>
    <xf numFmtId="0" fontId="66" fillId="0" borderId="10" xfId="201" applyNumberFormat="1" applyFont="1" applyBorder="1"/>
    <xf numFmtId="0" fontId="66" fillId="0" borderId="11" xfId="201" applyNumberFormat="1" applyFont="1" applyBorder="1"/>
    <xf numFmtId="3" fontId="66" fillId="0" borderId="11" xfId="201" applyNumberFormat="1" applyFont="1" applyBorder="1"/>
    <xf numFmtId="174" fontId="66" fillId="0" borderId="10" xfId="209" applyFont="1" applyBorder="1"/>
    <xf numFmtId="174" fontId="66" fillId="0" borderId="0" xfId="209" applyFont="1"/>
    <xf numFmtId="174" fontId="66" fillId="14" borderId="0" xfId="209" applyFont="1" applyFill="1"/>
    <xf numFmtId="0" fontId="66" fillId="14" borderId="0" xfId="59" applyNumberFormat="1" applyFont="1" applyFill="1" applyBorder="1" applyAlignment="1"/>
    <xf numFmtId="176" fontId="66" fillId="14" borderId="0" xfId="93" applyNumberFormat="1" applyFont="1" applyFill="1" applyBorder="1" applyAlignment="1"/>
    <xf numFmtId="43" fontId="66" fillId="0" borderId="11" xfId="59" applyFont="1" applyFill="1" applyBorder="1" applyAlignment="1"/>
    <xf numFmtId="174" fontId="66" fillId="0" borderId="10" xfId="201" applyFont="1" applyBorder="1"/>
    <xf numFmtId="174" fontId="66" fillId="0" borderId="17" xfId="201" applyFont="1" applyBorder="1"/>
    <xf numFmtId="175" fontId="66" fillId="0" borderId="0" xfId="59" applyNumberFormat="1" applyFont="1" applyFill="1" applyBorder="1" applyAlignment="1">
      <alignment horizontal="center"/>
    </xf>
    <xf numFmtId="1" fontId="66" fillId="0" borderId="0" xfId="59" applyNumberFormat="1" applyFont="1" applyFill="1" applyBorder="1" applyAlignment="1">
      <alignment horizontal="center"/>
    </xf>
    <xf numFmtId="174" fontId="66" fillId="0" borderId="8" xfId="201" applyFont="1" applyBorder="1"/>
    <xf numFmtId="174" fontId="66" fillId="0" borderId="0" xfId="201" applyFont="1" applyAlignment="1">
      <alignment horizontal="center" vertical="top"/>
    </xf>
    <xf numFmtId="49" fontId="96" fillId="0" borderId="0" xfId="0" applyNumberFormat="1" applyFont="1" applyAlignment="1">
      <alignment horizontal="center"/>
    </xf>
    <xf numFmtId="3" fontId="96" fillId="0" borderId="0" xfId="211" applyNumberFormat="1" applyFont="1"/>
    <xf numFmtId="3" fontId="66" fillId="0" borderId="0" xfId="211" applyNumberFormat="1" applyFont="1" applyAlignment="1">
      <alignment wrapText="1"/>
    </xf>
    <xf numFmtId="0" fontId="66" fillId="0" borderId="0" xfId="192" applyFont="1"/>
    <xf numFmtId="0" fontId="66" fillId="0" borderId="0" xfId="192" applyFont="1" applyAlignment="1">
      <alignment horizontal="center"/>
    </xf>
    <xf numFmtId="0" fontId="66" fillId="0" borderId="3" xfId="192" applyFont="1" applyBorder="1"/>
    <xf numFmtId="0" fontId="66" fillId="0" borderId="0" xfId="192" applyFont="1" applyAlignment="1">
      <alignment horizontal="center" wrapText="1"/>
    </xf>
    <xf numFmtId="43" fontId="66" fillId="0" borderId="0" xfId="59" applyFont="1" applyFill="1"/>
    <xf numFmtId="43" fontId="66" fillId="0" borderId="0" xfId="192" applyNumberFormat="1" applyFont="1"/>
    <xf numFmtId="176" fontId="66" fillId="0" borderId="3" xfId="93" applyNumberFormat="1" applyFont="1" applyBorder="1"/>
    <xf numFmtId="0" fontId="66" fillId="0" borderId="0" xfId="192" applyFont="1" applyAlignment="1">
      <alignment horizontal="center" vertical="center" wrapText="1"/>
    </xf>
    <xf numFmtId="174" fontId="66" fillId="0" borderId="0" xfId="0" applyFont="1" applyAlignment="1">
      <alignment horizontal="center" vertical="center" wrapText="1"/>
    </xf>
    <xf numFmtId="0" fontId="66" fillId="0" borderId="0" xfId="192" applyFont="1" applyAlignment="1">
      <alignment wrapText="1"/>
    </xf>
    <xf numFmtId="0" fontId="95" fillId="0" borderId="0" xfId="192" applyFont="1"/>
    <xf numFmtId="0" fontId="66" fillId="0" borderId="0" xfId="192" applyFont="1" applyAlignment="1">
      <alignment horizontal="left" wrapText="1"/>
    </xf>
    <xf numFmtId="0" fontId="66" fillId="0" borderId="0" xfId="188" applyFont="1" applyAlignment="1">
      <alignment horizontal="right"/>
    </xf>
    <xf numFmtId="0" fontId="66" fillId="0" borderId="0" xfId="211" applyNumberFormat="1" applyFont="1" applyAlignment="1" applyProtection="1">
      <alignment horizontal="center"/>
      <protection locked="0"/>
    </xf>
    <xf numFmtId="0" fontId="66" fillId="14" borderId="0" xfId="188" applyFont="1" applyFill="1"/>
    <xf numFmtId="0" fontId="66" fillId="14" borderId="0" xfId="211" applyNumberFormat="1" applyFont="1" applyFill="1"/>
    <xf numFmtId="0" fontId="104" fillId="0" borderId="0" xfId="211" applyNumberFormat="1" applyFont="1"/>
    <xf numFmtId="49" fontId="66" fillId="0" borderId="0" xfId="211" applyNumberFormat="1" applyFont="1"/>
    <xf numFmtId="49" fontId="66" fillId="0" borderId="0" xfId="211" applyNumberFormat="1" applyFont="1" applyAlignment="1">
      <alignment horizontal="center"/>
    </xf>
    <xf numFmtId="0" fontId="66" fillId="0" borderId="0" xfId="211" applyNumberFormat="1" applyFont="1" applyAlignment="1">
      <alignment horizontal="center"/>
    </xf>
    <xf numFmtId="42" fontId="66" fillId="0" borderId="0" xfId="188" applyNumberFormat="1" applyFont="1"/>
    <xf numFmtId="0" fontId="66" fillId="0" borderId="8" xfId="211" applyNumberFormat="1" applyFont="1" applyBorder="1" applyAlignment="1" applyProtection="1">
      <alignment horizontal="centerContinuous"/>
      <protection locked="0"/>
    </xf>
    <xf numFmtId="43" fontId="66" fillId="0" borderId="0" xfId="59" applyFont="1" applyFill="1" applyAlignment="1"/>
    <xf numFmtId="3" fontId="66" fillId="0" borderId="0" xfId="211" applyNumberFormat="1" applyFont="1" applyAlignment="1">
      <alignment horizontal="left"/>
    </xf>
    <xf numFmtId="3" fontId="66" fillId="0" borderId="0" xfId="211" applyNumberFormat="1" applyFont="1" applyAlignment="1">
      <alignment horizontal="fill"/>
    </xf>
    <xf numFmtId="166" fontId="66" fillId="0" borderId="0" xfId="211" applyNumberFormat="1" applyFont="1"/>
    <xf numFmtId="42" fontId="66" fillId="0" borderId="18" xfId="211" applyNumberFormat="1" applyFont="1" applyBorder="1" applyAlignment="1" applyProtection="1">
      <alignment horizontal="right"/>
      <protection locked="0"/>
    </xf>
    <xf numFmtId="170" fontId="97" fillId="0" borderId="0" xfId="0" applyNumberFormat="1" applyFont="1"/>
    <xf numFmtId="174" fontId="97" fillId="0" borderId="0" xfId="0" applyFont="1"/>
    <xf numFmtId="0" fontId="66" fillId="0" borderId="0" xfId="206" applyFont="1" applyAlignment="1" applyProtection="1">
      <alignment horizontal="center"/>
      <protection locked="0"/>
    </xf>
    <xf numFmtId="0" fontId="66" fillId="0" borderId="0" xfId="206" applyFont="1"/>
    <xf numFmtId="166" fontId="66" fillId="0" borderId="0" xfId="206" applyNumberFormat="1" applyFont="1"/>
    <xf numFmtId="3" fontId="66" fillId="0" borderId="0" xfId="206" applyNumberFormat="1" applyFont="1"/>
    <xf numFmtId="42" fontId="66" fillId="0" borderId="18" xfId="206" applyNumberFormat="1" applyFont="1" applyBorder="1" applyAlignment="1" applyProtection="1">
      <alignment horizontal="right"/>
      <protection locked="0"/>
    </xf>
    <xf numFmtId="168" fontId="66" fillId="0" borderId="0" xfId="188" applyNumberFormat="1" applyFont="1"/>
    <xf numFmtId="168" fontId="66" fillId="0" borderId="0" xfId="211" applyNumberFormat="1" applyFont="1"/>
    <xf numFmtId="168" fontId="66" fillId="0" borderId="0" xfId="211" applyNumberFormat="1" applyFont="1" applyAlignment="1">
      <alignment horizontal="center"/>
    </xf>
    <xf numFmtId="174" fontId="66" fillId="0" borderId="0" xfId="211" applyFont="1" applyAlignment="1">
      <alignment horizontal="center"/>
    </xf>
    <xf numFmtId="0" fontId="66" fillId="0" borderId="0" xfId="211" applyNumberFormat="1" applyFont="1" applyAlignment="1">
      <alignment horizontal="left"/>
    </xf>
    <xf numFmtId="173" fontId="66" fillId="0" borderId="0" xfId="188" applyNumberFormat="1" applyFont="1"/>
    <xf numFmtId="173" fontId="66" fillId="0" borderId="0" xfId="211" applyNumberFormat="1" applyFont="1" applyProtection="1">
      <protection locked="0"/>
    </xf>
    <xf numFmtId="0" fontId="66" fillId="0" borderId="0" xfId="211" applyNumberFormat="1" applyFont="1" applyAlignment="1">
      <alignment horizontal="right"/>
    </xf>
    <xf numFmtId="0" fontId="95" fillId="0" borderId="0" xfId="211" applyNumberFormat="1" applyFont="1"/>
    <xf numFmtId="3" fontId="73" fillId="0" borderId="0" xfId="211" applyNumberFormat="1" applyFont="1" applyAlignment="1">
      <alignment horizontal="center"/>
    </xf>
    <xf numFmtId="0" fontId="73" fillId="0" borderId="0" xfId="211" applyNumberFormat="1" applyFont="1" applyAlignment="1" applyProtection="1">
      <alignment horizontal="center"/>
      <protection locked="0"/>
    </xf>
    <xf numFmtId="174" fontId="73" fillId="0" borderId="0" xfId="211" applyFont="1" applyAlignment="1">
      <alignment horizontal="center"/>
    </xf>
    <xf numFmtId="3" fontId="73" fillId="0" borderId="0" xfId="211" applyNumberFormat="1" applyFont="1"/>
    <xf numFmtId="0" fontId="73" fillId="0" borderId="0" xfId="211" applyNumberFormat="1" applyFont="1"/>
    <xf numFmtId="175" fontId="66" fillId="14" borderId="0" xfId="59" applyNumberFormat="1" applyFont="1" applyFill="1" applyAlignment="1"/>
    <xf numFmtId="165" fontId="66" fillId="0" borderId="0" xfId="211" applyNumberFormat="1" applyFont="1"/>
    <xf numFmtId="175" fontId="66" fillId="14" borderId="8" xfId="59" applyNumberFormat="1" applyFont="1" applyFill="1" applyBorder="1" applyAlignment="1"/>
    <xf numFmtId="175" fontId="66" fillId="0" borderId="8" xfId="59" applyNumberFormat="1" applyFont="1" applyBorder="1" applyAlignment="1"/>
    <xf numFmtId="43" fontId="66" fillId="0" borderId="0" xfId="59" applyFont="1" applyAlignment="1">
      <alignment horizontal="center"/>
    </xf>
    <xf numFmtId="164" fontId="66" fillId="0" borderId="0" xfId="211" applyNumberFormat="1" applyFont="1" applyAlignment="1">
      <alignment horizontal="center"/>
    </xf>
    <xf numFmtId="165" fontId="66" fillId="0" borderId="0" xfId="188" applyNumberFormat="1" applyFont="1" applyAlignment="1">
      <alignment horizontal="right"/>
    </xf>
    <xf numFmtId="175" fontId="66" fillId="14" borderId="0" xfId="59" applyNumberFormat="1" applyFont="1" applyFill="1" applyBorder="1" applyAlignment="1"/>
    <xf numFmtId="185" fontId="66" fillId="0" borderId="0" xfId="59" applyNumberFormat="1" applyFont="1" applyAlignment="1"/>
    <xf numFmtId="185" fontId="66" fillId="0" borderId="0" xfId="59" applyNumberFormat="1" applyFont="1" applyFill="1" applyBorder="1" applyAlignment="1"/>
    <xf numFmtId="185" fontId="66" fillId="0" borderId="0" xfId="59" applyNumberFormat="1" applyFont="1" applyBorder="1" applyAlignment="1"/>
    <xf numFmtId="3" fontId="66" fillId="0" borderId="0" xfId="211" quotePrefix="1" applyNumberFormat="1" applyFont="1" applyAlignment="1">
      <alignment horizontal="left"/>
    </xf>
    <xf numFmtId="175" fontId="66" fillId="0" borderId="0" xfId="59" applyNumberFormat="1" applyFont="1" applyFill="1" applyAlignment="1"/>
    <xf numFmtId="175" fontId="66" fillId="0" borderId="18" xfId="59" applyNumberFormat="1" applyFont="1" applyBorder="1" applyAlignment="1"/>
    <xf numFmtId="164" fontId="66" fillId="0" borderId="0" xfId="188" applyNumberFormat="1" applyFont="1" applyAlignment="1">
      <alignment horizontal="center"/>
    </xf>
    <xf numFmtId="3" fontId="66" fillId="0" borderId="0" xfId="211" applyNumberFormat="1" applyFont="1" applyAlignment="1">
      <alignment horizontal="right"/>
    </xf>
    <xf numFmtId="172" fontId="66" fillId="0" borderId="0" xfId="211" applyNumberFormat="1" applyFont="1" applyAlignment="1">
      <alignment horizontal="left"/>
    </xf>
    <xf numFmtId="184" fontId="66" fillId="0" borderId="0" xfId="59" applyNumberFormat="1" applyFont="1" applyAlignment="1"/>
    <xf numFmtId="184" fontId="66" fillId="0" borderId="0" xfId="59" applyNumberFormat="1" applyFont="1" applyFill="1" applyAlignment="1"/>
    <xf numFmtId="184" fontId="66" fillId="0" borderId="0" xfId="59" applyNumberFormat="1" applyFont="1" applyFill="1" applyBorder="1" applyAlignment="1"/>
    <xf numFmtId="175" fontId="66" fillId="0" borderId="8" xfId="59" applyNumberFormat="1" applyFont="1" applyFill="1" applyBorder="1" applyAlignment="1"/>
    <xf numFmtId="0" fontId="66" fillId="0" borderId="0" xfId="211" applyNumberFormat="1" applyFont="1" applyAlignment="1">
      <alignment wrapText="1"/>
    </xf>
    <xf numFmtId="0" fontId="66" fillId="0" borderId="0" xfId="211" quotePrefix="1" applyNumberFormat="1" applyFont="1" applyAlignment="1">
      <alignment horizontal="left"/>
    </xf>
    <xf numFmtId="175" fontId="66" fillId="0" borderId="0" xfId="59" applyNumberFormat="1" applyFont="1" applyFill="1" applyAlignment="1">
      <alignment horizontal="right"/>
    </xf>
    <xf numFmtId="167" fontId="66" fillId="0" borderId="0" xfId="211" applyNumberFormat="1" applyFont="1"/>
    <xf numFmtId="166" fontId="66" fillId="0" borderId="0" xfId="188" applyNumberFormat="1" applyFont="1" applyAlignment="1">
      <alignment horizontal="center"/>
    </xf>
    <xf numFmtId="175" fontId="66" fillId="0" borderId="14" xfId="59" applyNumberFormat="1" applyFont="1" applyBorder="1" applyAlignment="1"/>
    <xf numFmtId="174" fontId="66" fillId="0" borderId="0" xfId="211" applyFont="1" applyAlignment="1">
      <alignment horizontal="right"/>
    </xf>
    <xf numFmtId="0" fontId="96" fillId="0" borderId="0" xfId="211" applyNumberFormat="1" applyFont="1" applyAlignment="1" applyProtection="1">
      <alignment horizontal="center"/>
      <protection locked="0"/>
    </xf>
    <xf numFmtId="0" fontId="66" fillId="0" borderId="8" xfId="211" applyNumberFormat="1" applyFont="1" applyBorder="1" applyProtection="1">
      <protection locked="0"/>
    </xf>
    <xf numFmtId="0" fontId="66" fillId="0" borderId="8" xfId="211" applyNumberFormat="1" applyFont="1" applyBorder="1"/>
    <xf numFmtId="184" fontId="66" fillId="0" borderId="0" xfId="59" applyNumberFormat="1" applyFont="1" applyFill="1" applyAlignment="1">
      <alignment horizontal="right"/>
    </xf>
    <xf numFmtId="3" fontId="66" fillId="0" borderId="8" xfId="211" applyNumberFormat="1" applyFont="1" applyBorder="1"/>
    <xf numFmtId="4" fontId="66" fillId="0" borderId="0" xfId="211" applyNumberFormat="1" applyFont="1"/>
    <xf numFmtId="3" fontId="66" fillId="0" borderId="0" xfId="188" applyNumberFormat="1" applyFont="1" applyAlignment="1">
      <alignment horizontal="center"/>
    </xf>
    <xf numFmtId="0" fontId="66" fillId="0" borderId="8" xfId="188" applyFont="1" applyBorder="1" applyAlignment="1">
      <alignment horizontal="center"/>
    </xf>
    <xf numFmtId="0" fontId="66" fillId="0" borderId="0" xfId="188" applyFont="1" applyAlignment="1">
      <alignment horizontal="center"/>
    </xf>
    <xf numFmtId="166" fontId="66" fillId="0" borderId="0" xfId="211" applyNumberFormat="1" applyFont="1" applyAlignment="1" applyProtection="1">
      <alignment horizontal="center"/>
      <protection locked="0"/>
    </xf>
    <xf numFmtId="185" fontId="66" fillId="0" borderId="0" xfId="59" applyNumberFormat="1" applyFont="1" applyAlignment="1">
      <alignment horizontal="center"/>
    </xf>
    <xf numFmtId="3" fontId="66" fillId="0" borderId="0" xfId="211" quotePrefix="1" applyNumberFormat="1" applyFont="1"/>
    <xf numFmtId="175" fontId="66" fillId="0" borderId="0" xfId="59" applyNumberFormat="1" applyFont="1" applyFill="1" applyAlignment="1">
      <alignment horizontal="center"/>
    </xf>
    <xf numFmtId="0" fontId="101" fillId="0" borderId="0" xfId="211" applyNumberFormat="1" applyFont="1" applyProtection="1">
      <protection locked="0"/>
    </xf>
    <xf numFmtId="174" fontId="101" fillId="0" borderId="0" xfId="211" applyFont="1"/>
    <xf numFmtId="174" fontId="66" fillId="0" borderId="0" xfId="211" applyFont="1" applyProtection="1"/>
    <xf numFmtId="179" fontId="66" fillId="14" borderId="0" xfId="59" applyNumberFormat="1" applyFont="1" applyFill="1" applyBorder="1" applyProtection="1">
      <protection locked="0"/>
    </xf>
    <xf numFmtId="38" fontId="66" fillId="0" borderId="0" xfId="211" applyNumberFormat="1" applyFont="1" applyProtection="1"/>
    <xf numFmtId="174" fontId="66" fillId="0" borderId="8" xfId="211" applyFont="1" applyBorder="1"/>
    <xf numFmtId="38" fontId="66" fillId="0" borderId="0" xfId="211" applyNumberFormat="1" applyFont="1"/>
    <xf numFmtId="179" fontId="66" fillId="0" borderId="0" xfId="59" applyNumberFormat="1" applyFont="1" applyFill="1" applyBorder="1" applyProtection="1"/>
    <xf numFmtId="170" fontId="66" fillId="0" borderId="0" xfId="211" applyNumberFormat="1" applyFont="1" applyProtection="1"/>
    <xf numFmtId="168" fontId="66" fillId="0" borderId="0" xfId="211" applyNumberFormat="1" applyFont="1" applyProtection="1">
      <protection locked="0"/>
    </xf>
    <xf numFmtId="175" fontId="66" fillId="14" borderId="0" xfId="59" applyNumberFormat="1" applyFont="1" applyFill="1" applyBorder="1" applyProtection="1"/>
    <xf numFmtId="1" fontId="66" fillId="0" borderId="0" xfId="211" applyNumberFormat="1" applyFont="1" applyProtection="1"/>
    <xf numFmtId="0" fontId="66" fillId="0" borderId="0" xfId="211" applyNumberFormat="1" applyFont="1" applyAlignment="1" applyProtection="1">
      <alignment horizontal="left"/>
      <protection locked="0"/>
    </xf>
    <xf numFmtId="175" fontId="66" fillId="14" borderId="0" xfId="59" applyNumberFormat="1" applyFont="1" applyFill="1" applyBorder="1" applyAlignment="1" applyProtection="1">
      <protection locked="0"/>
    </xf>
    <xf numFmtId="3" fontId="66" fillId="0" borderId="0" xfId="211" applyNumberFormat="1" applyFont="1" applyProtection="1"/>
    <xf numFmtId="0" fontId="66" fillId="0" borderId="8" xfId="188" applyFont="1" applyBorder="1" applyAlignment="1">
      <alignment horizontal="left" vertical="center" wrapText="1"/>
    </xf>
    <xf numFmtId="3" fontId="66" fillId="0" borderId="0" xfId="211" applyNumberFormat="1" applyFont="1" applyAlignment="1" applyProtection="1">
      <alignment horizontal="right"/>
      <protection locked="0"/>
    </xf>
    <xf numFmtId="175" fontId="66" fillId="0" borderId="0" xfId="59" applyNumberFormat="1" applyFont="1" applyFill="1" applyBorder="1" applyAlignment="1" applyProtection="1"/>
    <xf numFmtId="174" fontId="66" fillId="0" borderId="0" xfId="211" applyFont="1" applyProtection="1">
      <protection locked="0"/>
    </xf>
    <xf numFmtId="170" fontId="66" fillId="0" borderId="0" xfId="211" applyNumberFormat="1" applyFont="1" applyAlignment="1" applyProtection="1">
      <alignment horizontal="right"/>
      <protection locked="0"/>
    </xf>
    <xf numFmtId="170" fontId="66" fillId="0" borderId="0" xfId="211" applyNumberFormat="1" applyFont="1" applyProtection="1">
      <protection locked="0"/>
    </xf>
    <xf numFmtId="0" fontId="66" fillId="0" borderId="0" xfId="211" applyNumberFormat="1" applyFont="1" applyAlignment="1" applyProtection="1">
      <alignment horizontal="left" indent="8"/>
      <protection locked="0"/>
    </xf>
    <xf numFmtId="3" fontId="66" fillId="0" borderId="0" xfId="211" applyNumberFormat="1" applyFont="1" applyAlignment="1">
      <alignment vertical="top" wrapText="1"/>
    </xf>
    <xf numFmtId="0" fontId="66" fillId="0" borderId="0" xfId="211" applyNumberFormat="1" applyFont="1" applyAlignment="1" applyProtection="1">
      <alignment vertical="top" wrapText="1"/>
      <protection locked="0"/>
    </xf>
    <xf numFmtId="174" fontId="66" fillId="0" borderId="0" xfId="0" applyFont="1" applyAlignment="1">
      <alignment horizontal="left"/>
    </xf>
    <xf numFmtId="177" fontId="73" fillId="0" borderId="0" xfId="201" quotePrefix="1" applyNumberFormat="1" applyFont="1" applyAlignment="1">
      <alignment horizontal="center"/>
    </xf>
    <xf numFmtId="174" fontId="66" fillId="0" borderId="0" xfId="201" applyFont="1" applyAlignment="1">
      <alignment horizontal="left"/>
    </xf>
    <xf numFmtId="10" fontId="66" fillId="0" borderId="0" xfId="266" applyNumberFormat="1" applyFont="1" applyAlignment="1"/>
    <xf numFmtId="2" fontId="66" fillId="0" borderId="0" xfId="0" applyNumberFormat="1" applyFont="1" applyAlignment="1">
      <alignment horizontal="center"/>
    </xf>
    <xf numFmtId="2" fontId="66" fillId="0" borderId="0" xfId="0" applyNumberFormat="1" applyFont="1"/>
    <xf numFmtId="0" fontId="66" fillId="0" borderId="0" xfId="0" applyNumberFormat="1" applyFont="1"/>
    <xf numFmtId="10" fontId="66" fillId="0" borderId="0" xfId="266" applyNumberFormat="1" applyFont="1" applyAlignment="1">
      <alignment horizontal="center"/>
    </xf>
    <xf numFmtId="0" fontId="66" fillId="0" borderId="0" xfId="187" applyFont="1" applyAlignment="1">
      <alignment horizontal="center"/>
    </xf>
    <xf numFmtId="176" fontId="66" fillId="0" borderId="0" xfId="93" applyNumberFormat="1" applyFont="1" applyFill="1" applyBorder="1"/>
    <xf numFmtId="174" fontId="66" fillId="0" borderId="1" xfId="0" applyFont="1" applyBorder="1"/>
    <xf numFmtId="176" fontId="66" fillId="0" borderId="1" xfId="93" applyNumberFormat="1" applyFont="1" applyFill="1" applyBorder="1"/>
    <xf numFmtId="174" fontId="66" fillId="0" borderId="0" xfId="0" applyFont="1" applyAlignment="1">
      <alignment horizontal="center"/>
    </xf>
    <xf numFmtId="174" fontId="66" fillId="0" borderId="0" xfId="0" applyFont="1" applyAlignment="1">
      <alignment horizontal="right"/>
    </xf>
    <xf numFmtId="174" fontId="28" fillId="0" borderId="0" xfId="201" applyFont="1"/>
    <xf numFmtId="174" fontId="33" fillId="0" borderId="0" xfId="201" applyFont="1"/>
    <xf numFmtId="174" fontId="33" fillId="0" borderId="0" xfId="201" quotePrefix="1" applyFont="1" applyAlignment="1">
      <alignment horizontal="left"/>
    </xf>
    <xf numFmtId="174" fontId="106" fillId="0" borderId="0" xfId="201" quotePrefix="1" applyFont="1" applyAlignment="1">
      <alignment horizontal="left"/>
    </xf>
    <xf numFmtId="0" fontId="66" fillId="0" borderId="0" xfId="0" applyNumberFormat="1" applyFont="1" applyAlignment="1">
      <alignment horizontal="center"/>
    </xf>
    <xf numFmtId="0" fontId="66" fillId="0" borderId="0" xfId="0" applyNumberFormat="1" applyFont="1" applyAlignment="1">
      <alignment horizontal="center" wrapText="1"/>
    </xf>
    <xf numFmtId="0" fontId="95" fillId="0" borderId="0" xfId="0" applyNumberFormat="1" applyFont="1" applyAlignment="1">
      <alignment horizontal="center"/>
    </xf>
    <xf numFmtId="174" fontId="95" fillId="0" borderId="0" xfId="0" applyFont="1" applyAlignment="1">
      <alignment horizontal="center"/>
    </xf>
    <xf numFmtId="44" fontId="95" fillId="0" borderId="0" xfId="0" applyNumberFormat="1" applyFont="1"/>
    <xf numFmtId="0" fontId="66" fillId="0" borderId="23" xfId="201" applyNumberFormat="1" applyFont="1" applyBorder="1"/>
    <xf numFmtId="0" fontId="66" fillId="0" borderId="7" xfId="201" applyNumberFormat="1" applyFont="1" applyBorder="1" applyAlignment="1">
      <alignment horizontal="center" wrapText="1"/>
    </xf>
    <xf numFmtId="175" fontId="0" fillId="0" borderId="0" xfId="59" applyNumberFormat="1" applyFont="1" applyAlignment="1"/>
    <xf numFmtId="0" fontId="33" fillId="0" borderId="0" xfId="201" applyNumberFormat="1" applyFont="1" applyProtection="1">
      <protection locked="0"/>
    </xf>
    <xf numFmtId="0" fontId="33" fillId="0" borderId="0" xfId="201" applyNumberFormat="1" applyFont="1" applyAlignment="1" applyProtection="1">
      <alignment horizontal="center"/>
      <protection locked="0"/>
    </xf>
    <xf numFmtId="3" fontId="33" fillId="0" borderId="0" xfId="201" applyNumberFormat="1" applyFont="1"/>
    <xf numFmtId="174" fontId="46" fillId="0" borderId="0" xfId="201"/>
    <xf numFmtId="0" fontId="33" fillId="0" borderId="0" xfId="201" applyNumberFormat="1" applyFont="1"/>
    <xf numFmtId="174" fontId="56" fillId="0" borderId="0" xfId="0" applyFont="1"/>
    <xf numFmtId="43" fontId="56" fillId="0" borderId="0" xfId="59" applyFont="1" applyAlignment="1"/>
    <xf numFmtId="175" fontId="56" fillId="0" borderId="0" xfId="59" applyNumberFormat="1" applyFont="1" applyAlignment="1" applyProtection="1">
      <alignment horizontal="center"/>
      <protection locked="0"/>
    </xf>
    <xf numFmtId="0" fontId="56" fillId="0" borderId="0" xfId="211" applyNumberFormat="1" applyFont="1" applyProtection="1">
      <protection locked="0"/>
    </xf>
    <xf numFmtId="3" fontId="56" fillId="0" borderId="0" xfId="211" applyNumberFormat="1" applyFont="1"/>
    <xf numFmtId="3" fontId="56" fillId="0" borderId="8" xfId="211" applyNumberFormat="1" applyFont="1" applyBorder="1" applyAlignment="1">
      <alignment horizontal="center"/>
    </xf>
    <xf numFmtId="170" fontId="56" fillId="0" borderId="0" xfId="0" applyNumberFormat="1" applyFont="1"/>
    <xf numFmtId="0" fontId="56" fillId="0" borderId="0" xfId="211" applyNumberFormat="1" applyFont="1"/>
    <xf numFmtId="3" fontId="56" fillId="0" borderId="0" xfId="211" applyNumberFormat="1" applyFont="1" applyAlignment="1">
      <alignment horizontal="center"/>
    </xf>
    <xf numFmtId="0" fontId="56" fillId="0" borderId="8" xfId="211" applyNumberFormat="1" applyFont="1" applyBorder="1" applyAlignment="1" applyProtection="1">
      <alignment horizontal="center"/>
      <protection locked="0"/>
    </xf>
    <xf numFmtId="174" fontId="56" fillId="0" borderId="0" xfId="211" applyFont="1"/>
    <xf numFmtId="43" fontId="56" fillId="14" borderId="0" xfId="59" applyFont="1" applyFill="1" applyAlignment="1">
      <alignment horizontal="center"/>
    </xf>
    <xf numFmtId="43" fontId="56" fillId="0" borderId="8" xfId="59" applyFont="1" applyBorder="1" applyAlignment="1">
      <alignment horizontal="center"/>
    </xf>
    <xf numFmtId="43" fontId="56" fillId="0" borderId="0" xfId="59" applyFont="1" applyFill="1" applyAlignment="1">
      <alignment horizontal="center"/>
    </xf>
    <xf numFmtId="166" fontId="56" fillId="0" borderId="0" xfId="211" applyNumberFormat="1" applyFont="1" applyAlignment="1">
      <alignment horizontal="center"/>
    </xf>
    <xf numFmtId="164" fontId="56" fillId="0" borderId="0" xfId="211" applyNumberFormat="1" applyFont="1" applyAlignment="1">
      <alignment horizontal="left"/>
    </xf>
    <xf numFmtId="43" fontId="56" fillId="0" borderId="0" xfId="59" applyFont="1" applyFill="1" applyAlignment="1">
      <alignment horizontal="right"/>
    </xf>
    <xf numFmtId="175" fontId="56" fillId="0" borderId="0" xfId="59" applyNumberFormat="1" applyFont="1" applyBorder="1" applyAlignment="1"/>
    <xf numFmtId="10" fontId="56" fillId="0" borderId="0" xfId="211" applyNumberFormat="1" applyFont="1" applyAlignment="1">
      <alignment horizontal="left"/>
    </xf>
    <xf numFmtId="3" fontId="56" fillId="0" borderId="0" xfId="188" applyNumberFormat="1" applyFont="1"/>
    <xf numFmtId="166" fontId="56" fillId="0" borderId="0" xfId="188" applyNumberFormat="1" applyFont="1"/>
    <xf numFmtId="0" fontId="56" fillId="0" borderId="0" xfId="188" applyFont="1"/>
    <xf numFmtId="164" fontId="56" fillId="0" borderId="0" xfId="211" applyNumberFormat="1" applyFont="1" applyAlignment="1" applyProtection="1">
      <alignment horizontal="left"/>
      <protection locked="0"/>
    </xf>
    <xf numFmtId="0" fontId="66" fillId="0" borderId="0" xfId="212" applyFont="1" applyAlignment="1">
      <alignment horizontal="center"/>
    </xf>
    <xf numFmtId="0" fontId="66" fillId="0" borderId="0" xfId="212" applyFont="1" applyAlignment="1">
      <alignment horizontal="center" wrapText="1"/>
    </xf>
    <xf numFmtId="0" fontId="66" fillId="0" borderId="0" xfId="206" applyFont="1" applyAlignment="1">
      <alignment horizontal="center" wrapText="1"/>
    </xf>
    <xf numFmtId="43" fontId="66" fillId="14" borderId="0" xfId="59" applyFont="1" applyFill="1"/>
    <xf numFmtId="49" fontId="66" fillId="0" borderId="0" xfId="0" applyNumberFormat="1" applyFont="1" applyAlignment="1">
      <alignment horizontal="center"/>
    </xf>
    <xf numFmtId="0" fontId="66" fillId="0" borderId="0" xfId="211" applyNumberFormat="1" applyFont="1" applyAlignment="1" applyProtection="1">
      <alignment vertical="top"/>
      <protection locked="0"/>
    </xf>
    <xf numFmtId="174" fontId="66" fillId="0" borderId="0" xfId="211" applyFont="1" applyAlignment="1">
      <alignment vertical="top" wrapText="1"/>
    </xf>
    <xf numFmtId="0" fontId="66" fillId="0" borderId="0" xfId="188" applyFont="1" applyAlignment="1">
      <alignment vertical="top" wrapText="1"/>
    </xf>
    <xf numFmtId="0" fontId="66" fillId="0" borderId="0" xfId="188" applyFont="1" applyAlignment="1">
      <alignment vertical="top"/>
    </xf>
    <xf numFmtId="170" fontId="66" fillId="0" borderId="0" xfId="211" applyNumberFormat="1" applyFont="1" applyAlignment="1" applyProtection="1">
      <alignment vertical="top"/>
    </xf>
    <xf numFmtId="3" fontId="66" fillId="0" borderId="0" xfId="211" applyNumberFormat="1" applyFont="1" applyAlignment="1" applyProtection="1">
      <alignment vertical="top"/>
    </xf>
    <xf numFmtId="174" fontId="66" fillId="0" borderId="0" xfId="0" applyFont="1" applyAlignment="1">
      <alignment vertical="top"/>
    </xf>
    <xf numFmtId="0" fontId="26" fillId="0" borderId="0" xfId="187"/>
    <xf numFmtId="0" fontId="26" fillId="0" borderId="19" xfId="187" applyBorder="1" applyAlignment="1">
      <alignment horizontal="center"/>
    </xf>
    <xf numFmtId="0" fontId="26" fillId="0" borderId="0" xfId="187" applyAlignment="1">
      <alignment horizontal="center"/>
    </xf>
    <xf numFmtId="0" fontId="107" fillId="0" borderId="0" xfId="187" applyFont="1" applyAlignment="1">
      <alignment horizontal="left"/>
    </xf>
    <xf numFmtId="1" fontId="66" fillId="0" borderId="0" xfId="0" applyNumberFormat="1" applyFont="1" applyAlignment="1">
      <alignment horizontal="center"/>
    </xf>
    <xf numFmtId="175" fontId="56" fillId="0" borderId="0" xfId="59" applyNumberFormat="1" applyFont="1" applyAlignment="1"/>
    <xf numFmtId="174" fontId="108" fillId="0" borderId="0" xfId="0" applyFont="1"/>
    <xf numFmtId="0" fontId="51" fillId="0" borderId="0" xfId="185" applyFont="1" applyAlignment="1">
      <alignment horizontal="center"/>
    </xf>
    <xf numFmtId="175" fontId="66" fillId="0" borderId="0" xfId="59" applyNumberFormat="1" applyFont="1" applyAlignment="1">
      <alignment horizontal="right"/>
    </xf>
    <xf numFmtId="175" fontId="66" fillId="0" borderId="8" xfId="59" applyNumberFormat="1" applyFont="1" applyBorder="1" applyAlignment="1">
      <alignment horizontal="right"/>
    </xf>
    <xf numFmtId="43" fontId="56" fillId="0" borderId="0" xfId="59" applyFont="1" applyAlignment="1">
      <alignment horizontal="right"/>
    </xf>
    <xf numFmtId="174" fontId="33" fillId="0" borderId="0" xfId="201" applyFont="1" applyAlignment="1">
      <alignment horizontal="center"/>
    </xf>
    <xf numFmtId="174" fontId="0" fillId="0" borderId="0" xfId="0" applyAlignment="1">
      <alignment horizontal="center"/>
    </xf>
    <xf numFmtId="0" fontId="33" fillId="0" borderId="0" xfId="201" applyNumberFormat="1" applyFont="1" applyAlignment="1">
      <alignment horizontal="center"/>
    </xf>
    <xf numFmtId="175" fontId="66" fillId="0" borderId="11" xfId="59" applyNumberFormat="1" applyFont="1" applyFill="1" applyBorder="1" applyAlignment="1"/>
    <xf numFmtId="175" fontId="66" fillId="0" borderId="15" xfId="59" applyNumberFormat="1" applyFont="1" applyFill="1" applyBorder="1" applyAlignment="1"/>
    <xf numFmtId="184" fontId="33" fillId="0" borderId="0" xfId="59" applyNumberFormat="1" applyFont="1" applyFill="1" applyAlignment="1">
      <alignment horizontal="right"/>
    </xf>
    <xf numFmtId="43" fontId="66" fillId="0" borderId="0" xfId="59" applyFont="1" applyAlignment="1">
      <alignment horizontal="fill"/>
    </xf>
    <xf numFmtId="179" fontId="66" fillId="0" borderId="8" xfId="59" applyNumberFormat="1" applyFont="1" applyFill="1" applyBorder="1" applyProtection="1">
      <protection locked="0"/>
    </xf>
    <xf numFmtId="175" fontId="66" fillId="0" borderId="8" xfId="59" applyNumberFormat="1" applyFont="1" applyFill="1" applyBorder="1" applyAlignment="1" applyProtection="1">
      <protection locked="0"/>
    </xf>
    <xf numFmtId="49" fontId="66" fillId="0" borderId="0" xfId="0" applyNumberFormat="1" applyFont="1" applyAlignment="1">
      <alignment horizontal="center" vertical="center" wrapText="1"/>
    </xf>
    <xf numFmtId="174" fontId="26" fillId="0" borderId="0" xfId="201" applyFont="1"/>
    <xf numFmtId="174" fontId="26" fillId="0" borderId="8" xfId="201" applyFont="1" applyBorder="1"/>
    <xf numFmtId="174" fontId="26" fillId="0" borderId="0" xfId="201" applyFont="1" applyAlignment="1">
      <alignment horizontal="center" vertical="top"/>
    </xf>
    <xf numFmtId="3" fontId="56" fillId="0" borderId="0" xfId="0" applyNumberFormat="1" applyFont="1"/>
    <xf numFmtId="3" fontId="56" fillId="0" borderId="8" xfId="0" applyNumberFormat="1" applyFont="1" applyBorder="1" applyAlignment="1">
      <alignment horizontal="center"/>
    </xf>
    <xf numFmtId="0" fontId="56" fillId="0" borderId="0" xfId="0" applyNumberFormat="1" applyFont="1" applyProtection="1">
      <protection locked="0"/>
    </xf>
    <xf numFmtId="3" fontId="56" fillId="0" borderId="0" xfId="0" applyNumberFormat="1" applyFont="1" applyAlignment="1">
      <alignment horizontal="center"/>
    </xf>
    <xf numFmtId="3" fontId="66" fillId="0" borderId="0" xfId="188" applyNumberFormat="1" applyFont="1" applyAlignment="1">
      <alignment wrapText="1"/>
    </xf>
    <xf numFmtId="174" fontId="112" fillId="0" borderId="0" xfId="201" applyFont="1"/>
    <xf numFmtId="175" fontId="0" fillId="0" borderId="0" xfId="59" applyNumberFormat="1" applyFont="1" applyAlignment="1">
      <alignment horizontal="center"/>
    </xf>
    <xf numFmtId="1" fontId="33" fillId="0" borderId="0" xfId="201" applyNumberFormat="1" applyFont="1" applyAlignment="1">
      <alignment horizontal="left"/>
    </xf>
    <xf numFmtId="174" fontId="33" fillId="0" borderId="0" xfId="201" applyFont="1" applyAlignment="1">
      <alignment horizontal="left"/>
    </xf>
    <xf numFmtId="174" fontId="56" fillId="0" borderId="0" xfId="211" applyFont="1" applyAlignment="1">
      <alignment wrapText="1"/>
    </xf>
    <xf numFmtId="175" fontId="56" fillId="0" borderId="0" xfId="59" applyNumberFormat="1" applyFont="1" applyAlignment="1">
      <alignment horizontal="left" indent="2"/>
    </xf>
    <xf numFmtId="184" fontId="56" fillId="0" borderId="0" xfId="59" applyNumberFormat="1" applyFont="1" applyAlignment="1"/>
    <xf numFmtId="0" fontId="56" fillId="0" borderId="0" xfId="201" applyNumberFormat="1" applyFont="1" applyAlignment="1">
      <alignment horizontal="right"/>
    </xf>
    <xf numFmtId="0" fontId="95" fillId="0" borderId="0" xfId="192" applyFont="1" applyAlignment="1">
      <alignment horizontal="center" vertical="center" wrapText="1"/>
    </xf>
    <xf numFmtId="0" fontId="95" fillId="0" borderId="0" xfId="192" applyFont="1" applyAlignment="1">
      <alignment horizontal="center"/>
    </xf>
    <xf numFmtId="43" fontId="103" fillId="0" borderId="0" xfId="59" applyFont="1" applyFill="1" applyBorder="1"/>
    <xf numFmtId="176" fontId="95" fillId="0" borderId="0" xfId="93" applyNumberFormat="1" applyFont="1" applyFill="1" applyBorder="1"/>
    <xf numFmtId="0" fontId="66" fillId="0" borderId="0" xfId="208" applyNumberFormat="1" applyFont="1" applyAlignment="1" applyProtection="1">
      <alignment horizontal="center"/>
      <protection locked="0"/>
    </xf>
    <xf numFmtId="175" fontId="66" fillId="0" borderId="8" xfId="59" applyNumberFormat="1" applyFont="1" applyFill="1" applyBorder="1" applyAlignment="1">
      <alignment horizontal="center"/>
    </xf>
    <xf numFmtId="0" fontId="66" fillId="0" borderId="20" xfId="201" applyNumberFormat="1" applyFont="1" applyBorder="1"/>
    <xf numFmtId="175" fontId="66" fillId="14" borderId="10" xfId="59" applyNumberFormat="1" applyFont="1" applyFill="1" applyBorder="1" applyAlignment="1"/>
    <xf numFmtId="0" fontId="66" fillId="0" borderId="9" xfId="201" applyNumberFormat="1" applyFont="1" applyBorder="1" applyAlignment="1">
      <alignment horizontal="center" wrapText="1"/>
    </xf>
    <xf numFmtId="41" fontId="66" fillId="15" borderId="0" xfId="212" applyNumberFormat="1" applyFont="1" applyFill="1"/>
    <xf numFmtId="43" fontId="56" fillId="14" borderId="0" xfId="59" applyFont="1" applyFill="1" applyAlignment="1"/>
    <xf numFmtId="175" fontId="56" fillId="14" borderId="0" xfId="59" applyNumberFormat="1" applyFont="1" applyFill="1" applyAlignment="1"/>
    <xf numFmtId="175" fontId="56" fillId="0" borderId="0" xfId="59" applyNumberFormat="1" applyFont="1" applyFill="1" applyAlignment="1" applyProtection="1">
      <protection locked="0"/>
    </xf>
    <xf numFmtId="175" fontId="56" fillId="14" borderId="8" xfId="59" applyNumberFormat="1" applyFont="1" applyFill="1" applyBorder="1" applyAlignment="1"/>
    <xf numFmtId="43" fontId="33" fillId="0" borderId="0" xfId="59" applyFont="1" applyAlignment="1"/>
    <xf numFmtId="43" fontId="33" fillId="0" borderId="0" xfId="59" applyFont="1" applyBorder="1" applyAlignment="1"/>
    <xf numFmtId="169" fontId="56" fillId="17" borderId="0" xfId="59" applyNumberFormat="1" applyFont="1" applyFill="1" applyAlignment="1"/>
    <xf numFmtId="44" fontId="66" fillId="0" borderId="0" xfId="0" applyNumberFormat="1" applyFont="1"/>
    <xf numFmtId="0" fontId="66" fillId="0" borderId="0" xfId="187" applyFont="1"/>
    <xf numFmtId="3" fontId="66" fillId="0" borderId="0" xfId="187" applyNumberFormat="1" applyFont="1" applyAlignment="1">
      <alignment horizontal="center" wrapText="1"/>
    </xf>
    <xf numFmtId="0" fontId="66" fillId="0" borderId="0" xfId="187" applyFont="1" applyAlignment="1">
      <alignment horizontal="center" wrapText="1"/>
    </xf>
    <xf numFmtId="0" fontId="66" fillId="16" borderId="0" xfId="187" applyFont="1" applyFill="1"/>
    <xf numFmtId="175" fontId="66" fillId="16" borderId="0" xfId="59" applyNumberFormat="1" applyFont="1" applyFill="1" applyBorder="1" applyAlignment="1">
      <alignment horizontal="center"/>
    </xf>
    <xf numFmtId="174" fontId="96" fillId="16" borderId="0" xfId="0" applyFont="1" applyFill="1"/>
    <xf numFmtId="175" fontId="66" fillId="0" borderId="0" xfId="59" applyNumberFormat="1" applyFont="1" applyFill="1" applyBorder="1" applyAlignment="1">
      <alignment horizontal="center" wrapText="1"/>
    </xf>
    <xf numFmtId="175" fontId="66" fillId="16" borderId="0" xfId="59" applyNumberFormat="1" applyFont="1" applyFill="1" applyBorder="1"/>
    <xf numFmtId="0" fontId="66" fillId="16" borderId="1" xfId="187" applyFont="1" applyFill="1" applyBorder="1"/>
    <xf numFmtId="175" fontId="66" fillId="16" borderId="1" xfId="59" applyNumberFormat="1" applyFont="1" applyFill="1" applyBorder="1"/>
    <xf numFmtId="175" fontId="66" fillId="16" borderId="1" xfId="59" applyNumberFormat="1" applyFont="1" applyFill="1" applyBorder="1" applyAlignment="1">
      <alignment horizontal="center"/>
    </xf>
    <xf numFmtId="174" fontId="96" fillId="16" borderId="1" xfId="0" applyFont="1" applyFill="1" applyBorder="1"/>
    <xf numFmtId="175" fontId="66" fillId="0" borderId="1" xfId="59" applyNumberFormat="1" applyFont="1" applyFill="1" applyBorder="1" applyAlignment="1">
      <alignment horizontal="center" wrapText="1"/>
    </xf>
    <xf numFmtId="175" fontId="66" fillId="0" borderId="0" xfId="59" applyNumberFormat="1" applyFont="1" applyFill="1" applyBorder="1"/>
    <xf numFmtId="0" fontId="66" fillId="0" borderId="0" xfId="0" applyNumberFormat="1" applyFont="1" applyAlignment="1">
      <alignment horizontal="center" vertical="top"/>
    </xf>
    <xf numFmtId="185" fontId="66" fillId="0" borderId="0" xfId="59" applyNumberFormat="1" applyFont="1" applyFill="1" applyAlignment="1"/>
    <xf numFmtId="174" fontId="66" fillId="0" borderId="20" xfId="0" applyFont="1" applyBorder="1"/>
    <xf numFmtId="174" fontId="66" fillId="0" borderId="21" xfId="0" applyFont="1" applyBorder="1"/>
    <xf numFmtId="174" fontId="66" fillId="0" borderId="23" xfId="0" applyFont="1" applyBorder="1" applyAlignment="1">
      <alignment horizontal="center"/>
    </xf>
    <xf numFmtId="174" fontId="66" fillId="0" borderId="3" xfId="0" applyFont="1" applyBorder="1"/>
    <xf numFmtId="174" fontId="66" fillId="0" borderId="15" xfId="0" applyFont="1" applyBorder="1" applyAlignment="1">
      <alignment horizontal="center"/>
    </xf>
    <xf numFmtId="174" fontId="66" fillId="0" borderId="23" xfId="0" applyFont="1" applyBorder="1"/>
    <xf numFmtId="174" fontId="66" fillId="0" borderId="11" xfId="0" applyFont="1" applyBorder="1"/>
    <xf numFmtId="174" fontId="66" fillId="0" borderId="9" xfId="0" applyFont="1" applyBorder="1" applyAlignment="1">
      <alignment horizontal="center"/>
    </xf>
    <xf numFmtId="174" fontId="66" fillId="0" borderId="11" xfId="0" applyFont="1" applyBorder="1" applyAlignment="1">
      <alignment horizontal="center"/>
    </xf>
    <xf numFmtId="174" fontId="66" fillId="0" borderId="15" xfId="0" applyFont="1" applyBorder="1"/>
    <xf numFmtId="176" fontId="66" fillId="0" borderId="22" xfId="93" applyNumberFormat="1" applyFont="1" applyFill="1" applyBorder="1"/>
    <xf numFmtId="174" fontId="66" fillId="0" borderId="0" xfId="0" applyFont="1" applyProtection="1"/>
    <xf numFmtId="174" fontId="66" fillId="0" borderId="1" xfId="201" applyFont="1" applyBorder="1" applyAlignment="1">
      <alignment horizontal="center"/>
    </xf>
    <xf numFmtId="174" fontId="66" fillId="0" borderId="20" xfId="201" applyFont="1" applyBorder="1" applyAlignment="1">
      <alignment horizontal="center"/>
    </xf>
    <xf numFmtId="174" fontId="66" fillId="0" borderId="23" xfId="201" applyFont="1" applyBorder="1" applyAlignment="1">
      <alignment horizontal="center"/>
    </xf>
    <xf numFmtId="174" fontId="66" fillId="0" borderId="10" xfId="201" applyFont="1" applyBorder="1" applyAlignment="1">
      <alignment horizontal="center"/>
    </xf>
    <xf numFmtId="174" fontId="66" fillId="0" borderId="11" xfId="201" applyFont="1" applyBorder="1" applyAlignment="1">
      <alignment horizontal="center"/>
    </xf>
    <xf numFmtId="43" fontId="66" fillId="16" borderId="10" xfId="59" applyFont="1" applyFill="1" applyBorder="1" applyAlignment="1">
      <alignment horizontal="center"/>
    </xf>
    <xf numFmtId="43" fontId="66" fillId="16" borderId="11" xfId="59" applyFont="1" applyFill="1" applyBorder="1" applyAlignment="1"/>
    <xf numFmtId="175" fontId="66" fillId="0" borderId="11" xfId="59" applyNumberFormat="1" applyFont="1" applyBorder="1" applyAlignment="1"/>
    <xf numFmtId="174" fontId="66" fillId="0" borderId="17" xfId="201" applyFont="1" applyBorder="1" applyAlignment="1">
      <alignment horizontal="center"/>
    </xf>
    <xf numFmtId="0" fontId="66" fillId="0" borderId="0" xfId="210" applyFont="1"/>
    <xf numFmtId="174" fontId="66" fillId="16" borderId="11" xfId="0" applyFont="1" applyFill="1" applyBorder="1"/>
    <xf numFmtId="43" fontId="66" fillId="16" borderId="0" xfId="59" applyFont="1" applyFill="1" applyBorder="1"/>
    <xf numFmtId="0" fontId="66" fillId="0" borderId="0" xfId="206" applyFont="1" applyAlignment="1">
      <alignment horizontal="left"/>
    </xf>
    <xf numFmtId="49" fontId="26" fillId="0" borderId="0" xfId="187" applyNumberFormat="1" applyAlignment="1">
      <alignment horizontal="center"/>
    </xf>
    <xf numFmtId="3" fontId="66" fillId="0" borderId="0" xfId="187" applyNumberFormat="1" applyFont="1"/>
    <xf numFmtId="174" fontId="73" fillId="0" borderId="1" xfId="201" applyFont="1" applyBorder="1" applyAlignment="1">
      <alignment horizontal="center" wrapText="1"/>
    </xf>
    <xf numFmtId="174" fontId="73" fillId="0" borderId="0" xfId="201" applyFont="1" applyAlignment="1">
      <alignment horizontal="center" wrapText="1"/>
    </xf>
    <xf numFmtId="0" fontId="66" fillId="0" borderId="0" xfId="204" applyFont="1"/>
    <xf numFmtId="0" fontId="66" fillId="0" borderId="0" xfId="204" applyFont="1" applyAlignment="1">
      <alignment wrapText="1"/>
    </xf>
    <xf numFmtId="174" fontId="66" fillId="14" borderId="0" xfId="0" applyFont="1" applyFill="1"/>
    <xf numFmtId="174" fontId="109" fillId="0" borderId="0" xfId="0" applyFont="1"/>
    <xf numFmtId="0" fontId="26" fillId="0" borderId="0" xfId="0" applyNumberFormat="1" applyFont="1" applyAlignment="1">
      <alignment horizontal="center" vertical="center"/>
    </xf>
    <xf numFmtId="174" fontId="66" fillId="0" borderId="0" xfId="201" applyFont="1" applyAlignment="1">
      <alignment vertical="top"/>
    </xf>
    <xf numFmtId="174" fontId="66" fillId="0" borderId="0" xfId="0" applyFont="1" applyAlignment="1">
      <alignment horizontal="left" vertical="center" wrapText="1"/>
    </xf>
    <xf numFmtId="175" fontId="66" fillId="14" borderId="0" xfId="59" applyNumberFormat="1" applyFont="1" applyFill="1"/>
    <xf numFmtId="175" fontId="66" fillId="14" borderId="0" xfId="59" applyNumberFormat="1" applyFont="1" applyFill="1" applyAlignment="1">
      <alignment horizontal="right"/>
    </xf>
    <xf numFmtId="0" fontId="66" fillId="0" borderId="0" xfId="59" applyNumberFormat="1" applyFont="1" applyFill="1" applyBorder="1" applyAlignment="1">
      <alignment horizontal="center"/>
    </xf>
    <xf numFmtId="0" fontId="66" fillId="0" borderId="0" xfId="59" applyNumberFormat="1" applyFont="1" applyFill="1" applyBorder="1" applyAlignment="1" applyProtection="1">
      <alignment horizontal="center"/>
      <protection locked="0"/>
    </xf>
    <xf numFmtId="0" fontId="66" fillId="0" borderId="0" xfId="59" applyNumberFormat="1" applyFont="1" applyAlignment="1">
      <alignment horizontal="center"/>
    </xf>
    <xf numFmtId="176" fontId="66" fillId="16" borderId="10" xfId="93" applyNumberFormat="1" applyFont="1" applyFill="1" applyBorder="1"/>
    <xf numFmtId="174" fontId="66" fillId="0" borderId="20" xfId="0" applyFont="1" applyBorder="1" applyAlignment="1">
      <alignment horizontal="center"/>
    </xf>
    <xf numFmtId="174" fontId="66" fillId="0" borderId="10" xfId="0" applyFont="1" applyBorder="1" applyAlignment="1">
      <alignment horizontal="center"/>
    </xf>
    <xf numFmtId="174" fontId="66" fillId="0" borderId="12" xfId="0" applyFont="1" applyBorder="1" applyAlignment="1">
      <alignment horizontal="center"/>
    </xf>
    <xf numFmtId="174" fontId="112" fillId="0" borderId="15" xfId="201" applyFont="1" applyBorder="1" applyAlignment="1">
      <alignment horizontal="center"/>
    </xf>
    <xf numFmtId="43" fontId="66" fillId="0" borderId="12" xfId="59" applyFont="1" applyBorder="1"/>
    <xf numFmtId="43" fontId="66" fillId="0" borderId="11" xfId="59" applyFont="1" applyBorder="1" applyAlignment="1">
      <alignment horizontal="center"/>
    </xf>
    <xf numFmtId="43" fontId="66" fillId="16" borderId="10" xfId="59" applyFont="1" applyFill="1" applyBorder="1"/>
    <xf numFmtId="43" fontId="66" fillId="0" borderId="11" xfId="59" applyFont="1" applyBorder="1"/>
    <xf numFmtId="43" fontId="66" fillId="16" borderId="12" xfId="59" applyFont="1" applyFill="1" applyBorder="1"/>
    <xf numFmtId="43" fontId="66" fillId="16" borderId="11" xfId="59" applyFont="1" applyFill="1" applyBorder="1"/>
    <xf numFmtId="176" fontId="66" fillId="0" borderId="17" xfId="93" applyNumberFormat="1" applyFont="1" applyFill="1" applyBorder="1"/>
    <xf numFmtId="10" fontId="66" fillId="0" borderId="15" xfId="266" applyNumberFormat="1" applyFont="1" applyBorder="1"/>
    <xf numFmtId="43" fontId="66" fillId="0" borderId="0" xfId="59" applyFont="1"/>
    <xf numFmtId="0" fontId="73" fillId="0" borderId="0" xfId="59" applyNumberFormat="1" applyFont="1" applyFill="1" applyBorder="1" applyAlignment="1">
      <alignment horizontal="left"/>
    </xf>
    <xf numFmtId="0" fontId="66" fillId="0" borderId="0" xfId="59" applyNumberFormat="1" applyFont="1" applyFill="1" applyAlignment="1">
      <alignment horizontal="center"/>
    </xf>
    <xf numFmtId="0" fontId="66" fillId="0" borderId="0" xfId="59" applyNumberFormat="1" applyFont="1" applyFill="1" applyAlignment="1">
      <alignment horizontal="center" vertical="top"/>
    </xf>
    <xf numFmtId="3" fontId="66" fillId="0" borderId="0" xfId="188" applyNumberFormat="1" applyFont="1" applyAlignment="1">
      <alignment horizontal="center" wrapText="1"/>
    </xf>
    <xf numFmtId="174" fontId="66" fillId="0" borderId="0" xfId="0" applyFont="1" applyAlignment="1">
      <alignment vertical="center" wrapText="1"/>
    </xf>
    <xf numFmtId="174" fontId="66" fillId="0" borderId="0" xfId="0" applyFont="1" applyAlignment="1">
      <alignment horizontal="left" vertical="center"/>
    </xf>
    <xf numFmtId="0" fontId="66" fillId="0" borderId="0" xfId="0" applyNumberFormat="1" applyFont="1" applyAlignment="1">
      <alignment vertical="top"/>
    </xf>
    <xf numFmtId="174" fontId="66" fillId="0" borderId="0" xfId="0" applyFont="1" applyAlignment="1">
      <alignment horizontal="center" wrapText="1"/>
    </xf>
    <xf numFmtId="174" fontId="73" fillId="0" borderId="0" xfId="0" applyFont="1"/>
    <xf numFmtId="174" fontId="73" fillId="0" borderId="0" xfId="211" applyFont="1" applyAlignment="1">
      <alignment horizontal="center" wrapText="1"/>
    </xf>
    <xf numFmtId="0" fontId="73" fillId="0" borderId="0" xfId="211" applyNumberFormat="1" applyFont="1" applyAlignment="1" applyProtection="1">
      <alignment horizontal="center" wrapText="1"/>
      <protection locked="0"/>
    </xf>
    <xf numFmtId="0" fontId="73" fillId="0" borderId="0" xfId="188" applyFont="1" applyAlignment="1">
      <alignment horizontal="center" vertical="center" wrapText="1"/>
    </xf>
    <xf numFmtId="0" fontId="73" fillId="0" borderId="0" xfId="211" applyNumberFormat="1" applyFont="1" applyAlignment="1">
      <alignment horizontal="center" wrapText="1"/>
    </xf>
    <xf numFmtId="43" fontId="66" fillId="0" borderId="0" xfId="59" applyFont="1" applyBorder="1" applyAlignment="1"/>
    <xf numFmtId="174" fontId="66" fillId="16" borderId="0" xfId="0" applyFont="1" applyFill="1"/>
    <xf numFmtId="175" fontId="98" fillId="0" borderId="0" xfId="59" applyNumberFormat="1" applyFont="1" applyFill="1" applyBorder="1"/>
    <xf numFmtId="277" fontId="100" fillId="0" borderId="0" xfId="59" applyNumberFormat="1" applyFont="1" applyFill="1" applyBorder="1" applyAlignment="1"/>
    <xf numFmtId="276" fontId="73" fillId="0" borderId="0" xfId="59" applyNumberFormat="1" applyFont="1" applyFill="1" applyBorder="1" applyAlignment="1"/>
    <xf numFmtId="0" fontId="66" fillId="0" borderId="0" xfId="211" quotePrefix="1" applyNumberFormat="1" applyFont="1" applyProtection="1">
      <protection locked="0"/>
    </xf>
    <xf numFmtId="174" fontId="66" fillId="0" borderId="21" xfId="0" applyFont="1" applyBorder="1" applyAlignment="1">
      <alignment horizontal="center"/>
    </xf>
    <xf numFmtId="43" fontId="66" fillId="0" borderId="0" xfId="59" applyFont="1" applyFill="1" applyBorder="1"/>
    <xf numFmtId="43" fontId="66" fillId="16" borderId="0" xfId="59" applyFont="1" applyFill="1" applyBorder="1" applyAlignment="1">
      <alignment horizontal="center"/>
    </xf>
    <xf numFmtId="174" fontId="66" fillId="0" borderId="12" xfId="0" applyFont="1" applyBorder="1"/>
    <xf numFmtId="174" fontId="66" fillId="16" borderId="12" xfId="0" applyFont="1" applyFill="1" applyBorder="1"/>
    <xf numFmtId="10" fontId="66" fillId="0" borderId="1" xfId="266" applyNumberFormat="1" applyFont="1" applyFill="1" applyBorder="1"/>
    <xf numFmtId="174" fontId="66" fillId="0" borderId="22" xfId="0" applyFont="1" applyBorder="1"/>
    <xf numFmtId="174" fontId="66" fillId="0" borderId="16" xfId="0" applyFont="1" applyBorder="1" applyAlignment="1">
      <alignment horizontal="center"/>
    </xf>
    <xf numFmtId="174" fontId="66" fillId="0" borderId="7" xfId="0" applyFont="1" applyBorder="1" applyAlignment="1">
      <alignment horizontal="center"/>
    </xf>
    <xf numFmtId="174" fontId="66" fillId="0" borderId="24" xfId="0" applyFont="1" applyBorder="1" applyAlignment="1">
      <alignment horizontal="center"/>
    </xf>
    <xf numFmtId="174" fontId="66" fillId="0" borderId="10" xfId="0" applyFont="1" applyBorder="1"/>
    <xf numFmtId="43" fontId="66" fillId="0" borderId="10" xfId="59" applyFont="1" applyBorder="1" applyAlignment="1"/>
    <xf numFmtId="43" fontId="66" fillId="0" borderId="17" xfId="59" applyFont="1" applyBorder="1" applyAlignment="1"/>
    <xf numFmtId="43" fontId="56" fillId="0" borderId="8" xfId="59" applyFont="1" applyBorder="1" applyAlignment="1"/>
    <xf numFmtId="43" fontId="66" fillId="14" borderId="0" xfId="59" applyFont="1" applyFill="1" applyBorder="1" applyAlignment="1">
      <alignment horizontal="right"/>
    </xf>
    <xf numFmtId="175" fontId="66" fillId="0" borderId="14" xfId="59" applyNumberFormat="1" applyFont="1" applyBorder="1"/>
    <xf numFmtId="175" fontId="66" fillId="16" borderId="0" xfId="59" applyNumberFormat="1" applyFont="1" applyFill="1" applyAlignment="1"/>
    <xf numFmtId="174" fontId="66" fillId="0" borderId="17" xfId="0" applyFont="1" applyBorder="1" applyAlignment="1">
      <alignment horizontal="center"/>
    </xf>
    <xf numFmtId="174" fontId="66" fillId="0" borderId="22" xfId="0" applyFont="1" applyBorder="1" applyAlignment="1">
      <alignment horizontal="center"/>
    </xf>
    <xf numFmtId="174" fontId="66" fillId="0" borderId="17" xfId="0" applyFont="1" applyBorder="1"/>
    <xf numFmtId="174" fontId="66" fillId="0" borderId="1" xfId="0" applyFont="1" applyBorder="1" applyAlignment="1">
      <alignment horizontal="center"/>
    </xf>
    <xf numFmtId="174" fontId="112" fillId="0" borderId="1" xfId="201" applyFont="1" applyBorder="1" applyAlignment="1">
      <alignment horizontal="center"/>
    </xf>
    <xf numFmtId="278" fontId="66" fillId="0" borderId="11" xfId="59" applyNumberFormat="1" applyFont="1" applyBorder="1" applyAlignment="1"/>
    <xf numFmtId="43" fontId="66" fillId="0" borderId="0" xfId="59" applyFont="1" applyFill="1" applyAlignment="1" applyProtection="1">
      <alignment vertical="top"/>
      <protection locked="0"/>
    </xf>
    <xf numFmtId="174" fontId="0" fillId="0" borderId="0" xfId="201" applyFont="1"/>
    <xf numFmtId="174" fontId="0" fillId="0" borderId="0" xfId="0" applyAlignment="1">
      <alignment horizontal="right"/>
    </xf>
    <xf numFmtId="0" fontId="66" fillId="0" borderId="0" xfId="201" applyNumberFormat="1" applyFont="1" applyAlignment="1" applyProtection="1">
      <alignment horizontal="right"/>
      <protection locked="0"/>
    </xf>
    <xf numFmtId="43" fontId="66" fillId="0" borderId="0" xfId="59" applyFont="1" applyFill="1" applyAlignment="1">
      <alignment horizontal="center"/>
    </xf>
    <xf numFmtId="43" fontId="66" fillId="0" borderId="8" xfId="59" applyFont="1" applyFill="1" applyBorder="1" applyAlignment="1">
      <alignment horizontal="center"/>
    </xf>
    <xf numFmtId="175" fontId="66" fillId="0" borderId="1" xfId="59" applyNumberFormat="1" applyFont="1" applyFill="1" applyBorder="1" applyAlignment="1"/>
    <xf numFmtId="175" fontId="95" fillId="0" borderId="17" xfId="59" applyNumberFormat="1" applyFont="1" applyFill="1" applyBorder="1" applyAlignment="1"/>
    <xf numFmtId="175" fontId="95" fillId="0" borderId="15" xfId="59" applyNumberFormat="1" applyFont="1" applyFill="1" applyBorder="1" applyAlignment="1"/>
    <xf numFmtId="175" fontId="95" fillId="0" borderId="1" xfId="59" applyNumberFormat="1" applyFont="1" applyFill="1" applyBorder="1" applyAlignment="1"/>
    <xf numFmtId="175" fontId="115" fillId="0" borderId="0" xfId="59" applyNumberFormat="1" applyFont="1" applyAlignment="1">
      <alignment horizontal="center"/>
    </xf>
    <xf numFmtId="174" fontId="115" fillId="0" borderId="0" xfId="0" applyFont="1"/>
    <xf numFmtId="43" fontId="117" fillId="0" borderId="0" xfId="59" applyFont="1" applyFill="1"/>
    <xf numFmtId="49" fontId="115" fillId="0" borderId="0" xfId="59" applyNumberFormat="1" applyFont="1" applyFill="1"/>
    <xf numFmtId="39" fontId="115" fillId="0" borderId="0" xfId="59" applyNumberFormat="1" applyFont="1" applyFill="1" applyAlignment="1">
      <alignment horizontal="right"/>
    </xf>
    <xf numFmtId="49" fontId="115" fillId="0" borderId="0" xfId="59" applyNumberFormat="1" applyFont="1" applyAlignment="1"/>
    <xf numFmtId="49" fontId="115" fillId="0" borderId="0" xfId="0" applyNumberFormat="1" applyFont="1"/>
    <xf numFmtId="175" fontId="115" fillId="0" borderId="0" xfId="59" applyNumberFormat="1" applyFont="1" applyFill="1" applyAlignment="1">
      <alignment horizontal="center"/>
    </xf>
    <xf numFmtId="2" fontId="115" fillId="0" borderId="0" xfId="0" applyNumberFormat="1" applyFont="1"/>
    <xf numFmtId="174" fontId="115" fillId="0" borderId="0" xfId="0" applyFont="1" applyAlignment="1">
      <alignment vertical="center" wrapText="1"/>
    </xf>
    <xf numFmtId="174" fontId="73" fillId="0" borderId="3" xfId="201" applyFont="1" applyBorder="1"/>
    <xf numFmtId="174" fontId="26" fillId="0" borderId="0" xfId="201" applyFont="1" applyAlignment="1">
      <alignment horizontal="left"/>
    </xf>
    <xf numFmtId="174" fontId="26" fillId="0" borderId="0" xfId="0" applyFont="1"/>
    <xf numFmtId="174" fontId="66" fillId="0" borderId="0" xfId="59" applyNumberFormat="1" applyFont="1" applyFill="1" applyBorder="1" applyAlignment="1"/>
    <xf numFmtId="174" fontId="26" fillId="0" borderId="0" xfId="201" applyFont="1" applyAlignment="1">
      <alignment vertical="top"/>
    </xf>
    <xf numFmtId="174" fontId="26" fillId="17" borderId="0" xfId="0" applyFont="1" applyFill="1"/>
    <xf numFmtId="10" fontId="115" fillId="0" borderId="0" xfId="266" applyNumberFormat="1" applyFont="1" applyAlignment="1">
      <alignment horizontal="center"/>
    </xf>
    <xf numFmtId="174" fontId="115" fillId="0" borderId="0" xfId="0" applyFont="1" applyAlignment="1">
      <alignment horizontal="left"/>
    </xf>
    <xf numFmtId="175" fontId="66" fillId="16" borderId="8" xfId="59" applyNumberFormat="1" applyFont="1" applyFill="1" applyBorder="1" applyAlignment="1">
      <alignment horizontal="center"/>
    </xf>
    <xf numFmtId="10" fontId="66" fillId="0" borderId="0" xfId="266" applyNumberFormat="1" applyFont="1" applyFill="1" applyAlignment="1">
      <alignment horizontal="right"/>
    </xf>
    <xf numFmtId="43" fontId="66" fillId="0" borderId="0" xfId="59" applyFont="1" applyFill="1" applyAlignment="1">
      <alignment horizontal="right"/>
    </xf>
    <xf numFmtId="10" fontId="66" fillId="0" borderId="0" xfId="266" applyNumberFormat="1" applyFont="1" applyFill="1" applyAlignment="1"/>
    <xf numFmtId="174" fontId="119" fillId="0" borderId="0" xfId="0" applyFont="1" applyAlignment="1">
      <alignment horizontal="center" vertical="center"/>
    </xf>
    <xf numFmtId="0" fontId="90" fillId="0" borderId="0" xfId="383" applyFont="1" applyAlignment="1">
      <alignment horizontal="center"/>
    </xf>
    <xf numFmtId="0" fontId="90" fillId="0" borderId="0" xfId="383" applyFont="1"/>
    <xf numFmtId="0" fontId="33" fillId="0" borderId="0" xfId="383" applyFont="1" applyAlignment="1">
      <alignment horizontal="center"/>
    </xf>
    <xf numFmtId="279" fontId="33" fillId="0" borderId="0" xfId="266" applyNumberFormat="1" applyFont="1" applyFill="1" applyAlignment="1">
      <alignment horizontal="center"/>
    </xf>
    <xf numFmtId="0" fontId="90" fillId="0" borderId="0" xfId="383" applyFont="1" applyAlignment="1">
      <alignment horizontal="center" wrapText="1"/>
    </xf>
    <xf numFmtId="10" fontId="121" fillId="14" borderId="0" xfId="383" applyNumberFormat="1" applyFont="1" applyFill="1"/>
    <xf numFmtId="279" fontId="33" fillId="0" borderId="0" xfId="266" applyNumberFormat="1" applyFont="1" applyFill="1" applyBorder="1" applyAlignment="1">
      <alignment horizontal="center"/>
    </xf>
    <xf numFmtId="10" fontId="121" fillId="0" borderId="0" xfId="383" applyNumberFormat="1" applyFont="1"/>
    <xf numFmtId="10" fontId="90" fillId="0" borderId="0" xfId="383" applyNumberFormat="1" applyFont="1"/>
    <xf numFmtId="0" fontId="122" fillId="0" borderId="0" xfId="383" applyFont="1"/>
    <xf numFmtId="174" fontId="66" fillId="0" borderId="0" xfId="0" applyFont="1" applyAlignment="1">
      <alignment horizontal="center" vertical="center"/>
    </xf>
    <xf numFmtId="43" fontId="115" fillId="0" borderId="0" xfId="59" applyFont="1" applyAlignment="1"/>
    <xf numFmtId="0" fontId="115" fillId="0" borderId="0" xfId="59" applyNumberFormat="1" applyFont="1" applyAlignment="1">
      <alignment horizontal="center"/>
    </xf>
    <xf numFmtId="174" fontId="123" fillId="17" borderId="0" xfId="0" applyFont="1" applyFill="1"/>
    <xf numFmtId="174" fontId="125" fillId="17" borderId="0" xfId="0" applyFont="1" applyFill="1"/>
    <xf numFmtId="2" fontId="123" fillId="0" borderId="0" xfId="0" applyNumberFormat="1" applyFont="1" applyAlignment="1">
      <alignment horizontal="center"/>
    </xf>
    <xf numFmtId="10" fontId="123" fillId="0" borderId="0" xfId="266" applyNumberFormat="1" applyFont="1" applyAlignment="1">
      <alignment horizontal="center"/>
    </xf>
    <xf numFmtId="174" fontId="126" fillId="0" borderId="0" xfId="0" applyFont="1"/>
    <xf numFmtId="174" fontId="123" fillId="0" borderId="0" xfId="0" applyFont="1"/>
    <xf numFmtId="0" fontId="66" fillId="0" borderId="0" xfId="388" applyFont="1" applyAlignment="1">
      <alignment vertical="center"/>
    </xf>
    <xf numFmtId="0" fontId="66" fillId="0" borderId="0" xfId="0" applyNumberFormat="1" applyFont="1" applyProtection="1"/>
    <xf numFmtId="174" fontId="66" fillId="17" borderId="0" xfId="0" applyFont="1" applyFill="1" applyProtection="1"/>
    <xf numFmtId="174" fontId="66" fillId="0" borderId="0" xfId="209" applyFont="1" applyAlignment="1">
      <alignment vertical="top"/>
    </xf>
    <xf numFmtId="174" fontId="33" fillId="0" borderId="0" xfId="0" applyFont="1" applyAlignment="1">
      <alignment horizontal="center" vertical="center"/>
    </xf>
    <xf numFmtId="9" fontId="66" fillId="14" borderId="0" xfId="59" applyNumberFormat="1" applyFont="1" applyFill="1" applyAlignment="1">
      <alignment horizontal="right"/>
    </xf>
    <xf numFmtId="9" fontId="66" fillId="14" borderId="0" xfId="59" applyNumberFormat="1" applyFont="1" applyFill="1" applyAlignment="1" applyProtection="1">
      <alignment vertical="top"/>
      <protection locked="0"/>
    </xf>
    <xf numFmtId="164" fontId="66" fillId="14" borderId="0" xfId="59" applyNumberFormat="1" applyFont="1" applyFill="1" applyAlignment="1" applyProtection="1">
      <alignment vertical="top"/>
      <protection locked="0"/>
    </xf>
    <xf numFmtId="175" fontId="66" fillId="0" borderId="0" xfId="192" applyNumberFormat="1" applyFont="1"/>
    <xf numFmtId="10" fontId="33" fillId="0" borderId="0" xfId="266" applyNumberFormat="1" applyFont="1" applyAlignment="1"/>
    <xf numFmtId="0" fontId="119" fillId="0" borderId="0" xfId="380" applyFont="1"/>
    <xf numFmtId="0" fontId="143" fillId="0" borderId="0" xfId="380" applyFont="1"/>
    <xf numFmtId="0" fontId="143" fillId="0" borderId="0" xfId="380" applyFont="1" applyAlignment="1">
      <alignment horizontal="right"/>
    </xf>
    <xf numFmtId="0" fontId="144" fillId="16" borderId="0" xfId="380" applyFont="1" applyFill="1"/>
    <xf numFmtId="0" fontId="145" fillId="0" borderId="0" xfId="380" applyFont="1"/>
    <xf numFmtId="0" fontId="145" fillId="0" borderId="0" xfId="380" applyFont="1" applyAlignment="1">
      <alignment vertical="center"/>
    </xf>
    <xf numFmtId="0" fontId="145" fillId="0" borderId="0" xfId="380" applyFont="1" applyAlignment="1">
      <alignment horizontal="center" vertical="center" wrapText="1"/>
    </xf>
    <xf numFmtId="0" fontId="145" fillId="0" borderId="23" xfId="380" applyFont="1" applyBorder="1" applyAlignment="1">
      <alignment horizontal="center" vertical="center"/>
    </xf>
    <xf numFmtId="0" fontId="145" fillId="0" borderId="0" xfId="380" applyFont="1" applyAlignment="1">
      <alignment horizontal="center" vertical="center"/>
    </xf>
    <xf numFmtId="0" fontId="143" fillId="0" borderId="15" xfId="380" applyFont="1" applyBorder="1" applyAlignment="1">
      <alignment horizontal="center" vertical="center" wrapText="1"/>
    </xf>
    <xf numFmtId="0" fontId="143" fillId="0" borderId="0" xfId="380" applyFont="1" applyAlignment="1">
      <alignment horizontal="center" vertical="center" wrapText="1"/>
    </xf>
    <xf numFmtId="0" fontId="143" fillId="0" borderId="0" xfId="380" applyFont="1" applyAlignment="1">
      <alignment horizontal="left" vertical="center"/>
    </xf>
    <xf numFmtId="15" fontId="143" fillId="0" borderId="0" xfId="380" applyNumberFormat="1" applyFont="1" applyAlignment="1">
      <alignment vertical="center" wrapText="1"/>
    </xf>
    <xf numFmtId="175" fontId="143" fillId="0" borderId="0" xfId="381" applyNumberFormat="1" applyFont="1" applyBorder="1" applyAlignment="1">
      <alignment horizontal="right" vertical="center" wrapText="1"/>
    </xf>
    <xf numFmtId="175" fontId="143" fillId="0" borderId="0" xfId="381" applyNumberFormat="1" applyFont="1" applyBorder="1" applyAlignment="1">
      <alignment vertical="center" wrapText="1"/>
    </xf>
    <xf numFmtId="175" fontId="143" fillId="16" borderId="0" xfId="381" applyNumberFormat="1" applyFont="1" applyFill="1" applyBorder="1" applyAlignment="1">
      <alignment vertical="center" wrapText="1"/>
    </xf>
    <xf numFmtId="175" fontId="143" fillId="0" borderId="0" xfId="381" applyNumberFormat="1" applyFont="1" applyFill="1" applyBorder="1" applyAlignment="1">
      <alignment horizontal="right" vertical="center" wrapText="1"/>
    </xf>
    <xf numFmtId="175" fontId="143" fillId="16" borderId="0" xfId="381" applyNumberFormat="1" applyFont="1" applyFill="1" applyBorder="1" applyAlignment="1">
      <alignment horizontal="right" vertical="center" wrapText="1"/>
    </xf>
    <xf numFmtId="175" fontId="143" fillId="0" borderId="0" xfId="464" applyNumberFormat="1" applyFont="1" applyBorder="1" applyAlignment="1"/>
    <xf numFmtId="43" fontId="143" fillId="0" borderId="0" xfId="59" applyFont="1"/>
    <xf numFmtId="0" fontId="143" fillId="0" borderId="3" xfId="380" applyFont="1" applyBorder="1" applyAlignment="1">
      <alignment vertical="center" wrapText="1"/>
    </xf>
    <xf numFmtId="175" fontId="143" fillId="0" borderId="3" xfId="380" applyNumberFormat="1" applyFont="1" applyBorder="1" applyAlignment="1">
      <alignment vertical="center" wrapText="1"/>
    </xf>
    <xf numFmtId="0" fontId="143" fillId="0" borderId="3" xfId="380" applyFont="1" applyBorder="1" applyAlignment="1">
      <alignment horizontal="right" vertical="center" wrapText="1"/>
    </xf>
    <xf numFmtId="175" fontId="143" fillId="0" borderId="3" xfId="381" applyNumberFormat="1" applyFont="1" applyBorder="1" applyAlignment="1">
      <alignment vertical="center" wrapText="1"/>
    </xf>
    <xf numFmtId="0" fontId="143" fillId="0" borderId="0" xfId="380" applyFont="1" applyAlignment="1">
      <alignment horizontal="right" vertical="center" wrapText="1"/>
    </xf>
    <xf numFmtId="0" fontId="143" fillId="0" borderId="0" xfId="380" applyFont="1" applyAlignment="1">
      <alignment vertical="center" wrapText="1"/>
    </xf>
    <xf numFmtId="0" fontId="143" fillId="0" borderId="0" xfId="380" applyFont="1" applyAlignment="1">
      <alignment horizontal="justify" vertical="center" wrapText="1"/>
    </xf>
    <xf numFmtId="175" fontId="143" fillId="0" borderId="0" xfId="381" applyNumberFormat="1" applyFont="1" applyFill="1" applyBorder="1" applyAlignment="1">
      <alignment vertical="center" wrapText="1"/>
    </xf>
    <xf numFmtId="175" fontId="145" fillId="0" borderId="0" xfId="380" applyNumberFormat="1" applyFont="1"/>
    <xf numFmtId="175" fontId="145" fillId="0" borderId="0" xfId="381" applyNumberFormat="1" applyFont="1" applyFill="1" applyBorder="1" applyAlignment="1">
      <alignment vertical="center" wrapText="1"/>
    </xf>
    <xf numFmtId="175" fontId="143" fillId="0" borderId="0" xfId="59" applyNumberFormat="1" applyFont="1"/>
    <xf numFmtId="175" fontId="56" fillId="0" borderId="0" xfId="59" applyNumberFormat="1" applyFont="1" applyFill="1" applyAlignment="1">
      <alignment horizontal="center"/>
    </xf>
    <xf numFmtId="280" fontId="143" fillId="0" borderId="0" xfId="59" applyNumberFormat="1" applyFont="1" applyBorder="1" applyAlignment="1">
      <alignment horizontal="right" vertical="center" wrapText="1"/>
    </xf>
    <xf numFmtId="175" fontId="143" fillId="0" borderId="0" xfId="380" applyNumberFormat="1" applyFont="1"/>
    <xf numFmtId="0" fontId="146" fillId="0" borderId="0" xfId="380" applyFont="1"/>
    <xf numFmtId="43" fontId="143" fillId="0" borderId="0" xfId="380" applyNumberFormat="1" applyFont="1"/>
    <xf numFmtId="0" fontId="147" fillId="0" borderId="0" xfId="187" applyFont="1" applyAlignment="1">
      <alignment horizontal="left" indent="1"/>
    </xf>
    <xf numFmtId="0" fontId="148" fillId="0" borderId="0" xfId="380" applyFont="1"/>
    <xf numFmtId="0" fontId="66" fillId="16" borderId="0" xfId="59" applyNumberFormat="1" applyFont="1" applyFill="1"/>
    <xf numFmtId="1" fontId="66" fillId="16" borderId="0" xfId="59" applyNumberFormat="1" applyFont="1" applyFill="1"/>
    <xf numFmtId="10" fontId="66" fillId="16" borderId="0" xfId="266" applyNumberFormat="1" applyFont="1" applyFill="1"/>
    <xf numFmtId="10" fontId="66" fillId="16" borderId="0" xfId="59" applyNumberFormat="1" applyFont="1" applyFill="1" applyAlignment="1"/>
    <xf numFmtId="10" fontId="90" fillId="0" borderId="0" xfId="266" applyNumberFormat="1" applyFont="1"/>
    <xf numFmtId="10" fontId="90" fillId="0" borderId="1" xfId="266" applyNumberFormat="1" applyFont="1" applyBorder="1"/>
    <xf numFmtId="10" fontId="33" fillId="0" borderId="1" xfId="266" applyNumberFormat="1" applyFont="1" applyBorder="1" applyAlignment="1"/>
    <xf numFmtId="1" fontId="33" fillId="0" borderId="0" xfId="59" applyNumberFormat="1" applyFont="1" applyFill="1" applyAlignment="1"/>
    <xf numFmtId="175" fontId="143" fillId="0" borderId="1" xfId="381" applyNumberFormat="1" applyFont="1" applyBorder="1" applyAlignment="1">
      <alignment vertical="center" wrapText="1"/>
    </xf>
    <xf numFmtId="10" fontId="66" fillId="0" borderId="0" xfId="0" applyNumberFormat="1" applyFont="1"/>
    <xf numFmtId="283" fontId="66" fillId="0" borderId="0" xfId="0" applyNumberFormat="1" applyFont="1"/>
    <xf numFmtId="175" fontId="56" fillId="0" borderId="3" xfId="381" applyNumberFormat="1" applyFont="1" applyFill="1" applyBorder="1" applyAlignment="1">
      <alignment vertical="center" wrapText="1"/>
    </xf>
    <xf numFmtId="175" fontId="143" fillId="0" borderId="0" xfId="86" applyNumberFormat="1" applyFont="1" applyFill="1" applyBorder="1" applyAlignment="1">
      <alignment vertical="center" wrapText="1"/>
    </xf>
    <xf numFmtId="175" fontId="56" fillId="0" borderId="50" xfId="381" applyNumberFormat="1" applyFont="1" applyFill="1" applyBorder="1" applyAlignment="1">
      <alignment vertical="center" wrapText="1"/>
    </xf>
    <xf numFmtId="174" fontId="141" fillId="0" borderId="0" xfId="0" applyFont="1"/>
    <xf numFmtId="41" fontId="66" fillId="16" borderId="0" xfId="59" applyNumberFormat="1" applyFont="1" applyFill="1"/>
    <xf numFmtId="41" fontId="188" fillId="0" borderId="0" xfId="188" applyNumberFormat="1" applyFont="1"/>
    <xf numFmtId="41" fontId="188" fillId="0" borderId="0" xfId="211" applyNumberFormat="1" applyFont="1"/>
    <xf numFmtId="174" fontId="188" fillId="0" borderId="0" xfId="211" applyFont="1" applyAlignment="1">
      <alignment horizontal="right"/>
    </xf>
    <xf numFmtId="3" fontId="188" fillId="0" borderId="0" xfId="188" applyNumberFormat="1" applyFont="1" applyAlignment="1">
      <alignment horizontal="right"/>
    </xf>
    <xf numFmtId="174" fontId="188" fillId="0" borderId="0" xfId="0" applyFont="1" applyAlignment="1">
      <alignment horizontal="right"/>
    </xf>
    <xf numFmtId="10" fontId="188" fillId="0" borderId="0" xfId="0" applyNumberFormat="1" applyFont="1"/>
    <xf numFmtId="0" fontId="186" fillId="0" borderId="0" xfId="190" applyFont="1" applyAlignment="1">
      <alignment horizontal="left"/>
    </xf>
    <xf numFmtId="176" fontId="187" fillId="0" borderId="0" xfId="190" applyNumberFormat="1" applyFont="1"/>
    <xf numFmtId="43" fontId="187" fillId="0" borderId="0" xfId="190" applyNumberFormat="1" applyFont="1"/>
    <xf numFmtId="0" fontId="187" fillId="0" borderId="0" xfId="190" applyFont="1" applyAlignment="1">
      <alignment horizontal="left"/>
    </xf>
    <xf numFmtId="44" fontId="187" fillId="0" borderId="0" xfId="190" applyNumberFormat="1" applyFont="1"/>
    <xf numFmtId="279" fontId="187" fillId="0" borderId="0" xfId="190" applyNumberFormat="1" applyFont="1"/>
    <xf numFmtId="0" fontId="187" fillId="0" borderId="0" xfId="190" applyFont="1"/>
    <xf numFmtId="176" fontId="187" fillId="0" borderId="0" xfId="190" applyNumberFormat="1" applyFont="1" applyAlignment="1">
      <alignment horizontal="left"/>
    </xf>
    <xf numFmtId="37" fontId="187" fillId="0" borderId="0" xfId="190" applyNumberFormat="1" applyFont="1" applyAlignment="1">
      <alignment horizontal="left"/>
    </xf>
    <xf numFmtId="41" fontId="66" fillId="0" borderId="11" xfId="59" applyNumberFormat="1" applyFont="1" applyBorder="1" applyAlignment="1">
      <alignment horizontal="center"/>
    </xf>
    <xf numFmtId="41" fontId="66" fillId="0" borderId="12" xfId="59" applyNumberFormat="1" applyFont="1" applyBorder="1"/>
    <xf numFmtId="41" fontId="66" fillId="0" borderId="0" xfId="59" applyNumberFormat="1" applyFont="1"/>
    <xf numFmtId="41" fontId="66" fillId="16" borderId="62" xfId="59" applyNumberFormat="1" applyFont="1" applyFill="1" applyBorder="1"/>
    <xf numFmtId="41" fontId="66" fillId="16" borderId="11" xfId="59" applyNumberFormat="1" applyFont="1" applyFill="1" applyBorder="1"/>
    <xf numFmtId="41" fontId="66" fillId="16" borderId="52" xfId="59" applyNumberFormat="1" applyFont="1" applyFill="1" applyBorder="1"/>
    <xf numFmtId="286" fontId="66" fillId="0" borderId="0" xfId="59" applyNumberFormat="1" applyFont="1" applyFill="1" applyBorder="1" applyAlignment="1"/>
    <xf numFmtId="44" fontId="66" fillId="0" borderId="0" xfId="211" applyNumberFormat="1" applyFont="1"/>
    <xf numFmtId="3" fontId="192" fillId="0" borderId="0" xfId="206" applyNumberFormat="1" applyFont="1"/>
    <xf numFmtId="3" fontId="115" fillId="0" borderId="0" xfId="206" applyNumberFormat="1" applyFont="1"/>
    <xf numFmtId="0" fontId="193" fillId="0" borderId="0" xfId="190" applyFont="1"/>
    <xf numFmtId="176" fontId="193" fillId="0" borderId="0" xfId="190" applyNumberFormat="1" applyFont="1"/>
    <xf numFmtId="184" fontId="193" fillId="0" borderId="0" xfId="190" applyNumberFormat="1" applyFont="1"/>
    <xf numFmtId="0" fontId="193" fillId="0" borderId="0" xfId="190" applyFont="1" applyAlignment="1">
      <alignment horizontal="right"/>
    </xf>
    <xf numFmtId="279" fontId="193" fillId="0" borderId="0" xfId="190" applyNumberFormat="1" applyFont="1"/>
    <xf numFmtId="175" fontId="193" fillId="0" borderId="0" xfId="892" applyNumberFormat="1" applyFont="1" applyFill="1" applyBorder="1"/>
    <xf numFmtId="175" fontId="193" fillId="0" borderId="0" xfId="190" applyNumberFormat="1" applyFont="1"/>
    <xf numFmtId="287" fontId="193" fillId="0" borderId="0" xfId="190" applyNumberFormat="1" applyFont="1"/>
    <xf numFmtId="288" fontId="66" fillId="0" borderId="0" xfId="0" applyNumberFormat="1" applyFont="1"/>
    <xf numFmtId="289" fontId="66" fillId="0" borderId="0" xfId="201" applyNumberFormat="1" applyFont="1"/>
    <xf numFmtId="290" fontId="66" fillId="0" borderId="0" xfId="201" applyNumberFormat="1" applyFont="1"/>
    <xf numFmtId="3" fontId="194" fillId="0" borderId="0" xfId="206" applyNumberFormat="1" applyFont="1" applyAlignment="1">
      <alignment horizontal="right"/>
    </xf>
    <xf numFmtId="3" fontId="194" fillId="0" borderId="0" xfId="206" applyNumberFormat="1" applyFont="1"/>
    <xf numFmtId="3" fontId="46" fillId="0" borderId="0" xfId="206" applyNumberFormat="1"/>
    <xf numFmtId="171" fontId="194" fillId="0" borderId="0" xfId="266" applyNumberFormat="1" applyFont="1" applyFill="1" applyBorder="1" applyAlignment="1"/>
    <xf numFmtId="184" fontId="194" fillId="0" borderId="0" xfId="266" applyNumberFormat="1" applyFont="1" applyFill="1" applyBorder="1" applyAlignment="1"/>
    <xf numFmtId="0" fontId="195" fillId="0" borderId="0" xfId="206" applyFont="1"/>
    <xf numFmtId="0" fontId="66" fillId="0" borderId="0" xfId="188" applyFont="1" applyAlignment="1">
      <alignment horizontal="left" vertical="center" wrapText="1"/>
    </xf>
    <xf numFmtId="41" fontId="66" fillId="0" borderId="0" xfId="59" applyNumberFormat="1" applyFont="1" applyFill="1" applyAlignment="1"/>
    <xf numFmtId="41" fontId="56" fillId="0" borderId="0" xfId="59" applyNumberFormat="1" applyFont="1" applyFill="1" applyAlignment="1">
      <alignment horizontal="right"/>
    </xf>
    <xf numFmtId="41" fontId="56" fillId="0" borderId="1" xfId="59" applyNumberFormat="1" applyFont="1" applyBorder="1" applyAlignment="1">
      <alignment horizontal="right"/>
    </xf>
    <xf numFmtId="41" fontId="56" fillId="0" borderId="0" xfId="59" applyNumberFormat="1" applyFont="1" applyAlignment="1"/>
    <xf numFmtId="41" fontId="56" fillId="0" borderId="1" xfId="59" applyNumberFormat="1" applyFont="1" applyBorder="1" applyAlignment="1"/>
    <xf numFmtId="171" fontId="66" fillId="0" borderId="23" xfId="59" applyNumberFormat="1" applyFont="1" applyBorder="1"/>
    <xf numFmtId="171" fontId="66" fillId="0" borderId="11" xfId="59" applyNumberFormat="1" applyFont="1" applyBorder="1"/>
    <xf numFmtId="0" fontId="66" fillId="0" borderId="0" xfId="211" applyNumberFormat="1" applyFont="1" applyAlignment="1" applyProtection="1">
      <alignment vertical="top" wrapText="1"/>
      <protection locked="0"/>
    </xf>
    <xf numFmtId="0" fontId="66" fillId="0" borderId="0" xfId="947" applyFont="1" applyAlignment="1">
      <alignment vertical="center" wrapText="1"/>
    </xf>
    <xf numFmtId="174" fontId="0" fillId="0" borderId="0" xfId="0" applyAlignment="1">
      <alignment wrapText="1"/>
    </xf>
    <xf numFmtId="174" fontId="66" fillId="0" borderId="0" xfId="0" applyFont="1" applyAlignment="1">
      <alignment vertical="center" wrapText="1"/>
    </xf>
    <xf numFmtId="174" fontId="0" fillId="0" borderId="0" xfId="0" applyAlignment="1">
      <alignment vertical="center" wrapText="1"/>
    </xf>
    <xf numFmtId="174" fontId="66" fillId="0" borderId="0" xfId="211" applyFont="1" applyAlignment="1">
      <alignment horizontal="center"/>
    </xf>
    <xf numFmtId="49" fontId="66" fillId="0" borderId="0" xfId="211" applyNumberFormat="1" applyFont="1" applyAlignment="1" applyProtection="1">
      <alignment horizontal="center"/>
      <protection locked="0"/>
    </xf>
    <xf numFmtId="0" fontId="105" fillId="0" borderId="0" xfId="211" applyNumberFormat="1" applyFont="1" applyAlignment="1" applyProtection="1">
      <alignment vertical="top" wrapText="1"/>
      <protection locked="0"/>
    </xf>
    <xf numFmtId="174" fontId="66" fillId="0" borderId="0" xfId="0" applyFont="1" applyAlignment="1">
      <alignment horizontal="left" wrapText="1"/>
    </xf>
    <xf numFmtId="0" fontId="66" fillId="0" borderId="0" xfId="206" applyFont="1" applyAlignment="1">
      <alignment vertical="top" wrapText="1"/>
    </xf>
    <xf numFmtId="0" fontId="66" fillId="0" borderId="0" xfId="0" applyNumberFormat="1" applyFont="1" applyAlignment="1">
      <alignment horizontal="left" vertical="top" wrapText="1"/>
    </xf>
    <xf numFmtId="0" fontId="66" fillId="0" borderId="0" xfId="211" quotePrefix="1" applyNumberFormat="1" applyFont="1" applyAlignment="1">
      <alignment vertical="top" wrapText="1"/>
    </xf>
    <xf numFmtId="0" fontId="66" fillId="0" borderId="0" xfId="211" applyNumberFormat="1" applyFont="1" applyAlignment="1">
      <alignment vertical="top" wrapText="1"/>
    </xf>
    <xf numFmtId="0" fontId="66" fillId="0" borderId="0" xfId="188" quotePrefix="1" applyFont="1" applyAlignment="1">
      <alignment vertical="top" wrapText="1"/>
    </xf>
    <xf numFmtId="0" fontId="66" fillId="0" borderId="0" xfId="188" applyFont="1" applyAlignment="1">
      <alignment vertical="top" wrapText="1"/>
    </xf>
    <xf numFmtId="0" fontId="66" fillId="17" borderId="0" xfId="0" applyNumberFormat="1" applyFont="1" applyFill="1" applyAlignment="1" applyProtection="1">
      <alignment vertical="top" wrapText="1"/>
    </xf>
    <xf numFmtId="174" fontId="56" fillId="0" borderId="0" xfId="0" applyFont="1" applyAlignment="1">
      <alignment horizontal="left" vertical="center" wrapText="1"/>
    </xf>
    <xf numFmtId="174" fontId="66" fillId="0" borderId="0" xfId="201" applyFont="1" applyAlignment="1">
      <alignment horizontal="left"/>
    </xf>
    <xf numFmtId="174" fontId="66" fillId="0" borderId="0" xfId="201" applyFont="1" applyAlignment="1">
      <alignment horizontal="left" vertical="top" wrapText="1"/>
    </xf>
    <xf numFmtId="174" fontId="66" fillId="0" borderId="0" xfId="201" applyFont="1" applyAlignment="1">
      <alignment horizontal="left" wrapText="1"/>
    </xf>
    <xf numFmtId="174" fontId="66" fillId="0" borderId="20" xfId="0" applyFont="1" applyBorder="1" applyAlignment="1">
      <alignment horizontal="center"/>
    </xf>
    <xf numFmtId="174" fontId="66" fillId="0" borderId="21" xfId="0" applyFont="1" applyBorder="1" applyAlignment="1">
      <alignment horizontal="center"/>
    </xf>
    <xf numFmtId="174" fontId="66" fillId="0" borderId="17" xfId="0" applyFont="1" applyBorder="1" applyAlignment="1">
      <alignment horizontal="center"/>
    </xf>
    <xf numFmtId="174" fontId="66" fillId="0" borderId="22" xfId="0" applyFont="1" applyBorder="1" applyAlignment="1">
      <alignment horizontal="center"/>
    </xf>
    <xf numFmtId="174" fontId="66" fillId="0" borderId="0" xfId="0" applyFont="1" applyAlignment="1">
      <alignment horizontal="left" vertical="top" wrapText="1"/>
    </xf>
    <xf numFmtId="0" fontId="66" fillId="0" borderId="0" xfId="188" applyFont="1" applyAlignment="1">
      <alignment horizontal="left" vertical="top" wrapText="1"/>
    </xf>
    <xf numFmtId="174" fontId="73" fillId="0" borderId="0" xfId="0" applyFont="1" applyAlignment="1">
      <alignment horizontal="center"/>
    </xf>
    <xf numFmtId="0" fontId="73" fillId="0" borderId="0" xfId="212" applyFont="1" applyAlignment="1">
      <alignment horizontal="center"/>
    </xf>
    <xf numFmtId="174" fontId="66" fillId="0" borderId="0" xfId="0" applyFont="1" applyAlignment="1">
      <alignment horizontal="left" vertical="center" wrapText="1"/>
    </xf>
    <xf numFmtId="0" fontId="95" fillId="0" borderId="0" xfId="188" applyFont="1" applyAlignment="1">
      <alignment horizontal="left" vertical="top" wrapText="1"/>
    </xf>
    <xf numFmtId="0" fontId="145" fillId="0" borderId="20" xfId="380" applyFont="1" applyBorder="1" applyAlignment="1">
      <alignment horizontal="center" vertical="center"/>
    </xf>
    <xf numFmtId="0" fontId="145" fillId="0" borderId="3" xfId="380" applyFont="1" applyBorder="1" applyAlignment="1">
      <alignment horizontal="center" vertical="center"/>
    </xf>
    <xf numFmtId="0" fontId="145" fillId="0" borderId="21" xfId="380" applyFont="1" applyBorder="1" applyAlignment="1">
      <alignment horizontal="center" vertical="center"/>
    </xf>
    <xf numFmtId="0" fontId="145" fillId="0" borderId="16" xfId="380" applyFont="1" applyBorder="1" applyAlignment="1">
      <alignment horizontal="center" vertical="center"/>
    </xf>
    <xf numFmtId="0" fontId="145" fillId="0" borderId="7" xfId="380" applyFont="1" applyBorder="1" applyAlignment="1">
      <alignment horizontal="center" vertical="center"/>
    </xf>
    <xf numFmtId="0" fontId="145" fillId="0" borderId="24" xfId="380" applyFont="1" applyBorder="1" applyAlignment="1">
      <alignment horizontal="center" vertical="center"/>
    </xf>
    <xf numFmtId="0" fontId="119" fillId="0" borderId="0" xfId="380" applyFont="1" applyAlignment="1">
      <alignment horizontal="center"/>
    </xf>
    <xf numFmtId="0" fontId="119" fillId="16" borderId="0" xfId="380" applyFont="1" applyFill="1" applyAlignment="1">
      <alignment horizontal="center"/>
    </xf>
    <xf numFmtId="174" fontId="66" fillId="0" borderId="10" xfId="0" applyFont="1" applyBorder="1" applyAlignment="1">
      <alignment horizontal="center"/>
    </xf>
    <xf numFmtId="174" fontId="66" fillId="0" borderId="0" xfId="0" applyFont="1" applyAlignment="1">
      <alignment horizontal="center"/>
    </xf>
    <xf numFmtId="174" fontId="66" fillId="0" borderId="12" xfId="0" applyFont="1" applyBorder="1" applyAlignment="1">
      <alignment horizontal="center"/>
    </xf>
    <xf numFmtId="0" fontId="66" fillId="0" borderId="0" xfId="201" applyNumberFormat="1" applyFont="1" applyAlignment="1" applyProtection="1">
      <alignment horizontal="center"/>
      <protection locked="0"/>
    </xf>
    <xf numFmtId="0" fontId="66" fillId="0" borderId="0" xfId="0" applyNumberFormat="1" applyFont="1" applyAlignment="1">
      <alignment horizontal="center"/>
    </xf>
    <xf numFmtId="10" fontId="66" fillId="0" borderId="0" xfId="266" applyNumberFormat="1" applyFont="1" applyFill="1" applyAlignment="1">
      <alignment horizontal="center"/>
    </xf>
  </cellXfs>
  <cellStyles count="976">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389" xr:uid="{00000000-0005-0000-0000-000007000000}"/>
    <cellStyle name="20% - Accent2 2" xfId="390" xr:uid="{00000000-0005-0000-0000-000008000000}"/>
    <cellStyle name="20% - Accent3 2" xfId="391" xr:uid="{00000000-0005-0000-0000-000009000000}"/>
    <cellStyle name="20% - Accent4 2" xfId="392" xr:uid="{00000000-0005-0000-0000-00000A000000}"/>
    <cellStyle name="20% - Accent5 2" xfId="393" xr:uid="{00000000-0005-0000-0000-00000B000000}"/>
    <cellStyle name="20% - Accent6 2" xfId="394" xr:uid="{00000000-0005-0000-0000-00000C000000}"/>
    <cellStyle name="40% - Accent1 2" xfId="395" xr:uid="{00000000-0005-0000-0000-00000D000000}"/>
    <cellStyle name="40% - Accent2 2" xfId="396" xr:uid="{00000000-0005-0000-0000-00000E000000}"/>
    <cellStyle name="40% - Accent3 2" xfId="397" xr:uid="{00000000-0005-0000-0000-00000F000000}"/>
    <cellStyle name="40% - Accent4 2" xfId="398" xr:uid="{00000000-0005-0000-0000-000010000000}"/>
    <cellStyle name="40% - Accent5 2" xfId="399" xr:uid="{00000000-0005-0000-0000-000011000000}"/>
    <cellStyle name="40% - Accent6 2" xfId="400" xr:uid="{00000000-0005-0000-0000-000012000000}"/>
    <cellStyle name="60% - Accent1 2" xfId="401" xr:uid="{00000000-0005-0000-0000-000013000000}"/>
    <cellStyle name="60% - Accent2 2" xfId="402" xr:uid="{00000000-0005-0000-0000-000014000000}"/>
    <cellStyle name="60% - Accent3 2" xfId="403" xr:uid="{00000000-0005-0000-0000-000015000000}"/>
    <cellStyle name="60% - Accent4 2" xfId="404" xr:uid="{00000000-0005-0000-0000-000016000000}"/>
    <cellStyle name="60% - Accent5 2" xfId="405" xr:uid="{00000000-0005-0000-0000-000017000000}"/>
    <cellStyle name="60% - Accent6 2" xfId="406" xr:uid="{00000000-0005-0000-0000-000018000000}"/>
    <cellStyle name="Accent1 - 20%" xfId="595" xr:uid="{A55200CF-5178-4953-B262-2A33FB82812D}"/>
    <cellStyle name="Accent1 - 40%" xfId="596" xr:uid="{5188C1BF-F7A5-4EEB-A192-7FEF5F65FDD6}"/>
    <cellStyle name="Accent1 - 60%" xfId="597" xr:uid="{7D946914-A58F-46C0-863B-E66E255A310F}"/>
    <cellStyle name="Accent1 2" xfId="407" xr:uid="{00000000-0005-0000-0000-000019000000}"/>
    <cellStyle name="Accent1 3" xfId="594" xr:uid="{C2FF9493-72E5-488A-942C-B9E16971D21B}"/>
    <cellStyle name="Accent1 4" xfId="652" xr:uid="{0CBAB108-A447-454A-B9F5-984BCDD902B2}"/>
    <cellStyle name="Accent1 5" xfId="664" xr:uid="{39D6162D-29FF-4D68-8EE4-0782799BA2F4}"/>
    <cellStyle name="Accent2 - 20%" xfId="599" xr:uid="{294A45C0-80FE-4C15-A40D-145C8BD91241}"/>
    <cellStyle name="Accent2 - 40%" xfId="600" xr:uid="{6EB530F1-45D9-4E4B-8F45-0A2E9EB49C41}"/>
    <cellStyle name="Accent2 - 60%" xfId="601" xr:uid="{CC237959-26C1-4E6E-81B1-9A74C9312637}"/>
    <cellStyle name="Accent2 2" xfId="408" xr:uid="{00000000-0005-0000-0000-00001A000000}"/>
    <cellStyle name="Accent2 3" xfId="598" xr:uid="{557E481E-395B-49BC-9593-D7BD105BCA1B}"/>
    <cellStyle name="Accent2 4" xfId="653" xr:uid="{125DDEA5-7551-4E15-8C57-AB58B0E3D2D4}"/>
    <cellStyle name="Accent2 5" xfId="663" xr:uid="{0F6B151E-809F-4B4D-9F52-60F3D9A782B9}"/>
    <cellStyle name="Accent3 - 20%" xfId="603" xr:uid="{B20F90FF-19E2-4294-88D3-20CB77C1180B}"/>
    <cellStyle name="Accent3 - 40%" xfId="604" xr:uid="{CEAF7744-5930-478F-B99F-FFFF68CC639D}"/>
    <cellStyle name="Accent3 - 60%" xfId="605" xr:uid="{A2588A12-BF3F-4122-8783-0A69008FF5EB}"/>
    <cellStyle name="Accent3 2" xfId="409" xr:uid="{00000000-0005-0000-0000-00001B000000}"/>
    <cellStyle name="Accent3 3" xfId="602" xr:uid="{1DDDE77C-DA97-44D8-88A4-C1EC518AEB49}"/>
    <cellStyle name="Accent3 4" xfId="654" xr:uid="{0D8DA810-6A01-4568-8B29-78C15C7098B8}"/>
    <cellStyle name="Accent3 5" xfId="662" xr:uid="{D9AA867C-1FC2-4AE4-87D7-4675488FC641}"/>
    <cellStyle name="Accent4 - 20%" xfId="607" xr:uid="{D97A3B01-4EA5-45EA-B5A6-1962865DA6C9}"/>
    <cellStyle name="Accent4 - 40%" xfId="608" xr:uid="{0CB909D5-2524-4532-BE9B-F7DA802A0747}"/>
    <cellStyle name="Accent4 - 60%" xfId="609" xr:uid="{2A72B11B-A2F3-4C6E-9901-95D3047F6F5D}"/>
    <cellStyle name="Accent4 2" xfId="410" xr:uid="{00000000-0005-0000-0000-00001C000000}"/>
    <cellStyle name="Accent4 3" xfId="606" xr:uid="{161A29DF-0512-47E8-BB5A-B6A2F6A442A4}"/>
    <cellStyle name="Accent4 4" xfId="655" xr:uid="{32CDB0B5-3BC8-4571-9427-3CA33D227CDB}"/>
    <cellStyle name="Accent4 5" xfId="666" xr:uid="{7B86FB88-F4AB-48AD-B6F4-DEFAF26997D4}"/>
    <cellStyle name="Accent5 - 20%" xfId="611" xr:uid="{401847B6-FB2C-44D1-B238-03EAF53E88E7}"/>
    <cellStyle name="Accent5 - 40%" xfId="612" xr:uid="{F04F398A-C6A9-4B52-912E-A5F100A391BB}"/>
    <cellStyle name="Accent5 - 60%" xfId="613" xr:uid="{21DEEC27-02C9-495E-9903-1A883B2429EC}"/>
    <cellStyle name="Accent5 2" xfId="411" xr:uid="{00000000-0005-0000-0000-00001D000000}"/>
    <cellStyle name="Accent5 3" xfId="610" xr:uid="{A0C2950A-B516-44B7-9D48-34FE7C9F007F}"/>
    <cellStyle name="Accent5 4" xfId="656" xr:uid="{7C481D3D-419C-4E72-8C53-1C2FD4F5E479}"/>
    <cellStyle name="Accent5 5" xfId="661" xr:uid="{8F41DBE8-F3B6-4DCB-B005-D3FAE275ADE6}"/>
    <cellStyle name="Accent6 - 20%" xfId="615" xr:uid="{BE73DFF0-F36F-42EB-842B-6727F6041786}"/>
    <cellStyle name="Accent6 - 40%" xfId="616" xr:uid="{23638822-99FB-460B-9827-1770F6F52055}"/>
    <cellStyle name="Accent6 - 60%" xfId="617" xr:uid="{A9200EED-88B2-44BD-BE90-18E9E64D2588}"/>
    <cellStyle name="Accent6 2" xfId="412" xr:uid="{00000000-0005-0000-0000-00001E000000}"/>
    <cellStyle name="Accent6 3" xfId="614" xr:uid="{299A5C83-219A-4D4C-8ED5-965D2262F40D}"/>
    <cellStyle name="Accent6 4" xfId="657" xr:uid="{363E1ED2-0987-4DEB-A807-A196DC9AB910}"/>
    <cellStyle name="Accent6 5" xfId="660" xr:uid="{E6F6B375-2A1D-42A1-889B-4F58CE485004}"/>
    <cellStyle name="Bad 2" xfId="413" xr:uid="{00000000-0005-0000-0000-00001F000000}"/>
    <cellStyle name="Bad 3" xfId="618" xr:uid="{550C5C4D-FC70-4456-83D3-E7CE97A122BD}"/>
    <cellStyle name="Basic" xfId="8" xr:uid="{00000000-0005-0000-0000-000020000000}"/>
    <cellStyle name="black" xfId="9" xr:uid="{00000000-0005-0000-0000-000021000000}"/>
    <cellStyle name="blu" xfId="10" xr:uid="{00000000-0005-0000-0000-000022000000}"/>
    <cellStyle name="BoldUnderlineNumber" xfId="589" xr:uid="{6ED20EAA-5AE3-4188-9BB4-5E5B6A317E43}"/>
    <cellStyle name="BoldUnderlineNumber 2" xfId="682" xr:uid="{18697351-6560-49C3-A281-0831A487DC96}"/>
    <cellStyle name="BoldUnderlineNumber 3" xfId="693" xr:uid="{F0F4C1D5-69A6-4978-AE5B-59C976827A4F}"/>
    <cellStyle name="BoldUnderlineRate" xfId="697" xr:uid="{9EAABA9E-1643-4AFD-8BA4-52CB3CC1580D}"/>
    <cellStyle name="bot" xfId="11" xr:uid="{00000000-0005-0000-0000-000023000000}"/>
    <cellStyle name="Bullet" xfId="12" xr:uid="{00000000-0005-0000-0000-000024000000}"/>
    <cellStyle name="Bullet [0]" xfId="13" xr:uid="{00000000-0005-0000-0000-000025000000}"/>
    <cellStyle name="Bullet [2]" xfId="14" xr:uid="{00000000-0005-0000-0000-000026000000}"/>
    <cellStyle name="Bullet [4]" xfId="15" xr:uid="{00000000-0005-0000-0000-000027000000}"/>
    <cellStyle name="c" xfId="16" xr:uid="{00000000-0005-0000-0000-000028000000}"/>
    <cellStyle name="c," xfId="17" xr:uid="{00000000-0005-0000-0000-000029000000}"/>
    <cellStyle name="c_HardInc " xfId="18" xr:uid="{00000000-0005-0000-0000-00002A000000}"/>
    <cellStyle name="c_HardInc _ITC Great Plains Formula 1-12-09a" xfId="19" xr:uid="{00000000-0005-0000-0000-00002B000000}"/>
    <cellStyle name="C00A" xfId="20" xr:uid="{00000000-0005-0000-0000-00002C000000}"/>
    <cellStyle name="C00B" xfId="21" xr:uid="{00000000-0005-0000-0000-00002D000000}"/>
    <cellStyle name="C00L" xfId="22" xr:uid="{00000000-0005-0000-0000-00002E000000}"/>
    <cellStyle name="C01A" xfId="23" xr:uid="{00000000-0005-0000-0000-00002F000000}"/>
    <cellStyle name="C01B" xfId="24" xr:uid="{00000000-0005-0000-0000-000030000000}"/>
    <cellStyle name="C01H" xfId="25" xr:uid="{00000000-0005-0000-0000-000031000000}"/>
    <cellStyle name="C01L" xfId="26" xr:uid="{00000000-0005-0000-0000-000032000000}"/>
    <cellStyle name="C02A" xfId="27" xr:uid="{00000000-0005-0000-0000-000033000000}"/>
    <cellStyle name="C02A 2" xfId="743" xr:uid="{A57FFEE7-DE8C-464D-B7A9-610CD10B2944}"/>
    <cellStyle name="C02A 3" xfId="818" xr:uid="{64B861EB-52E0-4AC7-A859-A397E0A96EDA}"/>
    <cellStyle name="C02A 4" xfId="837" xr:uid="{68583D49-7D51-4623-8131-DFD3A2B45F9A}"/>
    <cellStyle name="C02A 5" xfId="896" xr:uid="{26FDC1E1-109C-4445-9B8C-4C53E4C93035}"/>
    <cellStyle name="C02B" xfId="28" xr:uid="{00000000-0005-0000-0000-000034000000}"/>
    <cellStyle name="C02H" xfId="29" xr:uid="{00000000-0005-0000-0000-000035000000}"/>
    <cellStyle name="C02L" xfId="30" xr:uid="{00000000-0005-0000-0000-000036000000}"/>
    <cellStyle name="C03A" xfId="31" xr:uid="{00000000-0005-0000-0000-000037000000}"/>
    <cellStyle name="C03B" xfId="32" xr:uid="{00000000-0005-0000-0000-000038000000}"/>
    <cellStyle name="C03H" xfId="33" xr:uid="{00000000-0005-0000-0000-000039000000}"/>
    <cellStyle name="C03L" xfId="34" xr:uid="{00000000-0005-0000-0000-00003A000000}"/>
    <cellStyle name="C04A" xfId="35" xr:uid="{00000000-0005-0000-0000-00003B000000}"/>
    <cellStyle name="C04B" xfId="36" xr:uid="{00000000-0005-0000-0000-00003C000000}"/>
    <cellStyle name="C04H" xfId="37" xr:uid="{00000000-0005-0000-0000-00003D000000}"/>
    <cellStyle name="C04L" xfId="38" xr:uid="{00000000-0005-0000-0000-00003E000000}"/>
    <cellStyle name="C05A" xfId="39" xr:uid="{00000000-0005-0000-0000-00003F000000}"/>
    <cellStyle name="C05B" xfId="40" xr:uid="{00000000-0005-0000-0000-000040000000}"/>
    <cellStyle name="C05H" xfId="41" xr:uid="{00000000-0005-0000-0000-000041000000}"/>
    <cellStyle name="C05L" xfId="42" xr:uid="{00000000-0005-0000-0000-000042000000}"/>
    <cellStyle name="C05L 2" xfId="43" xr:uid="{00000000-0005-0000-0000-000043000000}"/>
    <cellStyle name="C06A" xfId="44" xr:uid="{00000000-0005-0000-0000-000044000000}"/>
    <cellStyle name="C06B" xfId="45" xr:uid="{00000000-0005-0000-0000-000045000000}"/>
    <cellStyle name="C06H" xfId="46" xr:uid="{00000000-0005-0000-0000-000046000000}"/>
    <cellStyle name="C06L" xfId="47" xr:uid="{00000000-0005-0000-0000-000047000000}"/>
    <cellStyle name="C07A" xfId="48" xr:uid="{00000000-0005-0000-0000-000048000000}"/>
    <cellStyle name="C07B" xfId="49" xr:uid="{00000000-0005-0000-0000-000049000000}"/>
    <cellStyle name="C07H" xfId="50" xr:uid="{00000000-0005-0000-0000-00004A000000}"/>
    <cellStyle name="C07L" xfId="51" xr:uid="{00000000-0005-0000-0000-00004B000000}"/>
    <cellStyle name="c1" xfId="52" xr:uid="{00000000-0005-0000-0000-00004C000000}"/>
    <cellStyle name="c1," xfId="53" xr:uid="{00000000-0005-0000-0000-00004D000000}"/>
    <cellStyle name="c2" xfId="54" xr:uid="{00000000-0005-0000-0000-00004E000000}"/>
    <cellStyle name="c2," xfId="55" xr:uid="{00000000-0005-0000-0000-00004F000000}"/>
    <cellStyle name="c3" xfId="56" xr:uid="{00000000-0005-0000-0000-000050000000}"/>
    <cellStyle name="Calc 0,000." xfId="543" xr:uid="{80D19574-2BBC-487B-AF05-42A48D024D67}"/>
    <cellStyle name="Calc 0,000. 2" xfId="720" xr:uid="{F88CC4F0-1A94-45D1-99BF-188449351C0B}"/>
    <cellStyle name="Calculation 2" xfId="414" xr:uid="{00000000-0005-0000-0000-000051000000}"/>
    <cellStyle name="Calculation 3" xfId="619" xr:uid="{6BA25A7D-FC77-4764-B030-346F5D1C84E9}"/>
    <cellStyle name="Calculation 3 2" xfId="792" xr:uid="{1ECAC02D-DA2A-4870-AD69-8408E8F8D070}"/>
    <cellStyle name="Calculation 3 3" xfId="886" xr:uid="{A2C8A47C-A489-4437-9A18-B7FE556D1AD3}"/>
    <cellStyle name="Calculation 3 4" xfId="956" xr:uid="{BB407EC8-08E7-4DD7-AF8D-AD3894D95F64}"/>
    <cellStyle name="Calculation 3 5" xfId="971" xr:uid="{10373AEC-9649-4ABC-AC7F-123643A4754B}"/>
    <cellStyle name="cas" xfId="57" xr:uid="{00000000-0005-0000-0000-000052000000}"/>
    <cellStyle name="Centered Heading" xfId="58" xr:uid="{00000000-0005-0000-0000-000053000000}"/>
    <cellStyle name="Check Cell 2" xfId="415" xr:uid="{00000000-0005-0000-0000-000054000000}"/>
    <cellStyle name="Check Cell 3" xfId="620" xr:uid="{9182442E-E04D-44B1-AED9-37D513620353}"/>
    <cellStyle name="ColumnHeader" xfId="520" xr:uid="{509A42E5-13B9-4917-B9FC-45DACB9C5A6A}"/>
    <cellStyle name="ColumnHeader 2" xfId="675" xr:uid="{9126107A-45A4-4DF2-BC18-C6494D1E7C7D}"/>
    <cellStyle name="Comma" xfId="59" builtinId="3"/>
    <cellStyle name="Comma  - Style1" xfId="60" xr:uid="{00000000-0005-0000-0000-000056000000}"/>
    <cellStyle name="Comma  - Style2" xfId="61" xr:uid="{00000000-0005-0000-0000-000057000000}"/>
    <cellStyle name="Comma  - Style3" xfId="62" xr:uid="{00000000-0005-0000-0000-000058000000}"/>
    <cellStyle name="Comma  - Style4" xfId="63" xr:uid="{00000000-0005-0000-0000-000059000000}"/>
    <cellStyle name="Comma  - Style5" xfId="64" xr:uid="{00000000-0005-0000-0000-00005A000000}"/>
    <cellStyle name="Comma  - Style6" xfId="65" xr:uid="{00000000-0005-0000-0000-00005B000000}"/>
    <cellStyle name="Comma  - Style7" xfId="66" xr:uid="{00000000-0005-0000-0000-00005C000000}"/>
    <cellStyle name="Comma  - Style8" xfId="67" xr:uid="{00000000-0005-0000-0000-00005D000000}"/>
    <cellStyle name="Comma [0] 2" xfId="68" xr:uid="{00000000-0005-0000-0000-00005E000000}"/>
    <cellStyle name="Comma [1]" xfId="69" xr:uid="{00000000-0005-0000-0000-00005F000000}"/>
    <cellStyle name="Comma [2]" xfId="70" xr:uid="{00000000-0005-0000-0000-000060000000}"/>
    <cellStyle name="Comma [3]" xfId="71" xr:uid="{00000000-0005-0000-0000-000061000000}"/>
    <cellStyle name="Comma 0.0" xfId="72" xr:uid="{00000000-0005-0000-0000-000062000000}"/>
    <cellStyle name="Comma 0.00" xfId="73" xr:uid="{00000000-0005-0000-0000-000063000000}"/>
    <cellStyle name="Comma 0.000" xfId="74" xr:uid="{00000000-0005-0000-0000-000064000000}"/>
    <cellStyle name="Comma 0.0000" xfId="75" xr:uid="{00000000-0005-0000-0000-000065000000}"/>
    <cellStyle name="Comma 10" xfId="76" xr:uid="{00000000-0005-0000-0000-000066000000}"/>
    <cellStyle name="Comma 11" xfId="77" xr:uid="{00000000-0005-0000-0000-000067000000}"/>
    <cellStyle name="Comma 12" xfId="381" xr:uid="{00000000-0005-0000-0000-000068000000}"/>
    <cellStyle name="Comma 12 2" xfId="416" xr:uid="{00000000-0005-0000-0000-000069000000}"/>
    <cellStyle name="Comma 12 3" xfId="537" xr:uid="{E7B8ACC1-F427-4EE0-9E48-9BA3E68ECB16}"/>
    <cellStyle name="Comma 12 3 2" xfId="586" xr:uid="{C3B636D8-CCBC-46AE-947E-EADEF2F19BC5}"/>
    <cellStyle name="Comma 12 3 3" xfId="787" xr:uid="{A268A09A-D311-4307-94CE-A465ADF5DA81}"/>
    <cellStyle name="Comma 12 3 4" xfId="869" xr:uid="{16F65E2B-23D9-4126-905E-69E17FBC68FC}"/>
    <cellStyle name="Comma 12 3 5" xfId="951" xr:uid="{D6C1C4CD-8882-41B2-AB63-C0A26CF71890}"/>
    <cellStyle name="Comma 12 4" xfId="592" xr:uid="{66C10EA7-66E9-46C5-9B2A-04116B9B7015}"/>
    <cellStyle name="Comma 12 4 2" xfId="791" xr:uid="{0CC12E30-70F2-4AE1-BAE9-0AEE97035B2D}"/>
    <cellStyle name="Comma 12 4 3" xfId="873" xr:uid="{A0B18CB7-9D45-4C07-8FD7-4C9EBC2475EF}"/>
    <cellStyle name="Comma 12 4 4" xfId="955" xr:uid="{CA811FA3-6FAA-4532-8926-36CFE3AFDD98}"/>
    <cellStyle name="Comma 12 5" xfId="571" xr:uid="{96744987-70EF-4A63-89F5-DA41F791564A}"/>
    <cellStyle name="Comma 12 6" xfId="778" xr:uid="{FB8C7C41-F226-4B98-9C47-0380D5B4B769}"/>
    <cellStyle name="Comma 12 7" xfId="859" xr:uid="{E1EEC2A2-CDE4-4119-B5B6-C7969C48A22B}"/>
    <cellStyle name="Comma 12 8" xfId="940" xr:uid="{0A0AC81F-E28A-4B60-AC1F-5582E0622FEA}"/>
    <cellStyle name="Comma 13" xfId="462" xr:uid="{00000000-0005-0000-0000-00006A000000}"/>
    <cellStyle name="Comma 13 2" xfId="577" xr:uid="{BD26C10F-1E78-4ED6-8577-6E22035BF8DA}"/>
    <cellStyle name="Comma 13 3" xfId="784" xr:uid="{193E8B0E-911C-4AD7-8361-9DA3CF4B25FE}"/>
    <cellStyle name="Comma 13 4" xfId="866" xr:uid="{AA728E3F-7F5D-4329-AC69-50046927DBEC}"/>
    <cellStyle name="Comma 13 5" xfId="948" xr:uid="{444D9EE2-4474-470E-8D64-DF1C5DF3476C}"/>
    <cellStyle name="Comma 14" xfId="649" xr:uid="{4EF95D73-CC4B-40BB-83A9-2588B37E3B18}"/>
    <cellStyle name="Comma 15" xfId="668" xr:uid="{9AE36A24-9B69-4550-B8EA-11DCEA95A73F}"/>
    <cellStyle name="Comma 16" xfId="669" xr:uid="{8ECA33A1-F578-4F25-8FC5-40A182B9B29E}"/>
    <cellStyle name="Comma 17" xfId="689" xr:uid="{C40D3FFF-323A-4541-873A-FC1910C0CBDB}"/>
    <cellStyle name="Comma 18" xfId="692" xr:uid="{B17963A6-CC00-4AC3-AB6B-50F0FE421309}"/>
    <cellStyle name="Comma 19" xfId="727" xr:uid="{A6AC563D-47AB-4D21-8C98-5D4E9FE7D0F0}"/>
    <cellStyle name="Comma 2" xfId="78" xr:uid="{00000000-0005-0000-0000-00006B000000}"/>
    <cellStyle name="Comma 2 2" xfId="79" xr:uid="{00000000-0005-0000-0000-00006C000000}"/>
    <cellStyle name="Comma 2 2 2" xfId="805" xr:uid="{17F6BA2A-296F-45E9-8476-FD8519466508}"/>
    <cellStyle name="Comma 2 2 2 2" xfId="806" xr:uid="{F36C5839-9F3C-485D-8964-ED38F29BE60A}"/>
    <cellStyle name="Comma 2 2 2 3" xfId="879" xr:uid="{E1982C30-CA5A-4283-8730-887461B866AE}"/>
    <cellStyle name="Comma 2 2 2 4" xfId="964" xr:uid="{6C1716ED-5C71-4C67-9F8E-660207CF56B0}"/>
    <cellStyle name="Comma 2 3" xfId="535" xr:uid="{21F13029-DCF9-45A7-8C55-54C23431620E}"/>
    <cellStyle name="Comma 2 3 2" xfId="703" xr:uid="{0BB3FE0B-3709-4DB0-AE5C-CDA5405246F5}"/>
    <cellStyle name="Comma 2 3 3" xfId="804" xr:uid="{17CF05E5-54C9-451D-83FF-A3171D9EBB35}"/>
    <cellStyle name="Comma 2 4" xfId="883" xr:uid="{8B63707B-3EB2-41BF-A912-D0A065EE95F4}"/>
    <cellStyle name="Comma 2 4 2" xfId="968" xr:uid="{B49C788C-8A49-468B-B88F-D9DB0F966638}"/>
    <cellStyle name="Comma 20" xfId="810" xr:uid="{B4041EEB-7604-434D-A691-AD80B330664D}"/>
    <cellStyle name="Comma 21" xfId="814" xr:uid="{8735BEAE-559F-4DDA-B973-388F1C5844EC}"/>
    <cellStyle name="Comma 22" xfId="811" xr:uid="{4848F76F-F639-4D44-99D5-EF1921C76B65}"/>
    <cellStyle name="Comma 23" xfId="812" xr:uid="{6BF5A666-2007-42D5-B8D7-B752BF47AB25}"/>
    <cellStyle name="Comma 3" xfId="80" xr:uid="{00000000-0005-0000-0000-00006D000000}"/>
    <cellStyle name="Comma 3 2" xfId="81" xr:uid="{00000000-0005-0000-0000-00006E000000}"/>
    <cellStyle name="Comma 3 3" xfId="707" xr:uid="{686902AE-5F2C-440A-BA21-C1AFA164E347}"/>
    <cellStyle name="Comma 31" xfId="892" xr:uid="{404A4436-689C-4158-B642-AF8496944759}"/>
    <cellStyle name="Comma 31 2" xfId="970" xr:uid="{22EBE6E2-0428-462B-BD50-02D97965F17A}"/>
    <cellStyle name="Comma 4" xfId="82" xr:uid="{00000000-0005-0000-0000-00006F000000}"/>
    <cellStyle name="Comma 4 2" xfId="709" xr:uid="{9BE6D9BB-68E5-4A1F-9B6F-1563305E9FA7}"/>
    <cellStyle name="Comma 5" xfId="83" xr:uid="{00000000-0005-0000-0000-000070000000}"/>
    <cellStyle name="Comma 5 2" xfId="464" xr:uid="{00000000-0005-0000-0000-000071000000}"/>
    <cellStyle name="Comma 6" xfId="84" xr:uid="{00000000-0005-0000-0000-000072000000}"/>
    <cellStyle name="Comma 6 2" xfId="385" xr:uid="{00000000-0005-0000-0000-000073000000}"/>
    <cellStyle name="Comma 6 2 2" xfId="417" xr:uid="{00000000-0005-0000-0000-000074000000}"/>
    <cellStyle name="Comma 6 2 3" xfId="574" xr:uid="{0805ACCF-8354-491C-A532-C402F83E1489}"/>
    <cellStyle name="Comma 6 2 4" xfId="781" xr:uid="{1FB26CF9-A4F4-4C21-97DE-3995627A7EC2}"/>
    <cellStyle name="Comma 6 2 5" xfId="862" xr:uid="{519820CF-441C-4BAD-9284-C42318A0C2B9}"/>
    <cellStyle name="Comma 6 2 6" xfId="943" xr:uid="{96B054C5-25DA-48E8-BE20-118058EBC0A7}"/>
    <cellStyle name="Comma 7" xfId="85" xr:uid="{00000000-0005-0000-0000-000075000000}"/>
    <cellStyle name="Comma 8" xfId="86" xr:uid="{00000000-0005-0000-0000-000076000000}"/>
    <cellStyle name="Comma 8 2" xfId="87" xr:uid="{00000000-0005-0000-0000-000077000000}"/>
    <cellStyle name="Comma 8 2 2" xfId="365" xr:uid="{00000000-0005-0000-0000-000078000000}"/>
    <cellStyle name="Comma 9" xfId="88" xr:uid="{00000000-0005-0000-0000-000079000000}"/>
    <cellStyle name="Comma 9 2" xfId="366" xr:uid="{00000000-0005-0000-0000-00007A000000}"/>
    <cellStyle name="Comma Input" xfId="89" xr:uid="{00000000-0005-0000-0000-00007B000000}"/>
    <cellStyle name="Comma0" xfId="90" xr:uid="{00000000-0005-0000-0000-00007C000000}"/>
    <cellStyle name="Company Name" xfId="91" xr:uid="{00000000-0005-0000-0000-00007D000000}"/>
    <cellStyle name="Config Data" xfId="92" xr:uid="{00000000-0005-0000-0000-00007E000000}"/>
    <cellStyle name="Currency" xfId="93" builtinId="4"/>
    <cellStyle name="Currency [0] 2" xfId="688" xr:uid="{F4751363-B32F-4403-B820-F45B40C45E40}"/>
    <cellStyle name="Currency [1]" xfId="94" xr:uid="{00000000-0005-0000-0000-000080000000}"/>
    <cellStyle name="Currency [2]" xfId="95" xr:uid="{00000000-0005-0000-0000-000081000000}"/>
    <cellStyle name="Currency [3]" xfId="96" xr:uid="{00000000-0005-0000-0000-000082000000}"/>
    <cellStyle name="Currency 0.0" xfId="97" xr:uid="{00000000-0005-0000-0000-000083000000}"/>
    <cellStyle name="Currency 0.00" xfId="98" xr:uid="{00000000-0005-0000-0000-000084000000}"/>
    <cellStyle name="Currency 0.000" xfId="99" xr:uid="{00000000-0005-0000-0000-000085000000}"/>
    <cellStyle name="Currency 0.0000" xfId="100" xr:uid="{00000000-0005-0000-0000-000086000000}"/>
    <cellStyle name="Currency 2" xfId="101" xr:uid="{00000000-0005-0000-0000-000087000000}"/>
    <cellStyle name="Currency 2 2" xfId="102" xr:uid="{00000000-0005-0000-0000-000088000000}"/>
    <cellStyle name="Currency 3" xfId="103" xr:uid="{00000000-0005-0000-0000-000089000000}"/>
    <cellStyle name="Currency 3 2" xfId="104" xr:uid="{00000000-0005-0000-0000-00008A000000}"/>
    <cellStyle name="Currency 4" xfId="105" xr:uid="{00000000-0005-0000-0000-00008B000000}"/>
    <cellStyle name="Currency 5" xfId="687" xr:uid="{CAB2AAA9-0609-400F-9BB0-66BA31F08867}"/>
    <cellStyle name="Currency 6" xfId="700" xr:uid="{112A9162-94AC-4DC5-8374-9D860141E88E}"/>
    <cellStyle name="Currency 7" xfId="712" xr:uid="{73582FD4-FAEF-473E-BED3-938411B24CC4}"/>
    <cellStyle name="Currency 8" xfId="714" xr:uid="{C2251073-81C6-425D-B2CC-32D2E7C850B4}"/>
    <cellStyle name="Currency 9" xfId="724" xr:uid="{115A33B7-D0F8-4672-ABA8-CBA989C5290B}"/>
    <cellStyle name="Currency Input" xfId="106" xr:uid="{00000000-0005-0000-0000-00008C000000}"/>
    <cellStyle name="Currency0" xfId="107" xr:uid="{00000000-0005-0000-0000-00008D000000}"/>
    <cellStyle name="d" xfId="108" xr:uid="{00000000-0005-0000-0000-00008E000000}"/>
    <cellStyle name="d," xfId="109" xr:uid="{00000000-0005-0000-0000-00008F000000}"/>
    <cellStyle name="d1" xfId="110" xr:uid="{00000000-0005-0000-0000-000090000000}"/>
    <cellStyle name="d1," xfId="111" xr:uid="{00000000-0005-0000-0000-000091000000}"/>
    <cellStyle name="d2" xfId="112" xr:uid="{00000000-0005-0000-0000-000092000000}"/>
    <cellStyle name="d2," xfId="113" xr:uid="{00000000-0005-0000-0000-000093000000}"/>
    <cellStyle name="d3" xfId="114" xr:uid="{00000000-0005-0000-0000-000094000000}"/>
    <cellStyle name="Dash" xfId="115" xr:uid="{00000000-0005-0000-0000-000095000000}"/>
    <cellStyle name="Date" xfId="116" xr:uid="{00000000-0005-0000-0000-000096000000}"/>
    <cellStyle name="Date [Abbreviated]" xfId="117" xr:uid="{00000000-0005-0000-0000-000097000000}"/>
    <cellStyle name="Date [Long Europe]" xfId="118" xr:uid="{00000000-0005-0000-0000-000098000000}"/>
    <cellStyle name="Date [Long U.S.]" xfId="119" xr:uid="{00000000-0005-0000-0000-000099000000}"/>
    <cellStyle name="Date [Short Europe]" xfId="120" xr:uid="{00000000-0005-0000-0000-00009A000000}"/>
    <cellStyle name="Date [Short U.S.]" xfId="121" xr:uid="{00000000-0005-0000-0000-00009B000000}"/>
    <cellStyle name="Date_ITCM 2010 Template" xfId="122" xr:uid="{00000000-0005-0000-0000-00009C000000}"/>
    <cellStyle name="Define$0" xfId="123" xr:uid="{00000000-0005-0000-0000-00009D000000}"/>
    <cellStyle name="Define$1" xfId="124" xr:uid="{00000000-0005-0000-0000-00009E000000}"/>
    <cellStyle name="Define$2" xfId="125" xr:uid="{00000000-0005-0000-0000-00009F000000}"/>
    <cellStyle name="Define0" xfId="126" xr:uid="{00000000-0005-0000-0000-0000A0000000}"/>
    <cellStyle name="Define1" xfId="127" xr:uid="{00000000-0005-0000-0000-0000A1000000}"/>
    <cellStyle name="Define1x" xfId="128" xr:uid="{00000000-0005-0000-0000-0000A2000000}"/>
    <cellStyle name="Define2" xfId="129" xr:uid="{00000000-0005-0000-0000-0000A3000000}"/>
    <cellStyle name="Define2x" xfId="130" xr:uid="{00000000-0005-0000-0000-0000A4000000}"/>
    <cellStyle name="DetailIndented" xfId="521" xr:uid="{4EF753E3-F5E3-4128-BE76-CFFBCC29437F}"/>
    <cellStyle name="DetailIndented 2" xfId="674" xr:uid="{E6B79E74-24D7-4346-A24D-1780E31B564A}"/>
    <cellStyle name="DetailTotalNumber" xfId="523" xr:uid="{17EE4C8F-90E4-42D4-9866-F43595F64FD2}"/>
    <cellStyle name="DetailTotalNumber 2" xfId="673" xr:uid="{9E5E5E62-16E4-4DA5-8090-107A03357957}"/>
    <cellStyle name="DetailTotalRate" xfId="698" xr:uid="{12C26731-1E7B-4287-A265-49DCA4CD8011}"/>
    <cellStyle name="Dollar" xfId="131" xr:uid="{00000000-0005-0000-0000-0000A5000000}"/>
    <cellStyle name="e" xfId="132" xr:uid="{00000000-0005-0000-0000-0000A6000000}"/>
    <cellStyle name="e1" xfId="133" xr:uid="{00000000-0005-0000-0000-0000A7000000}"/>
    <cellStyle name="e2" xfId="134" xr:uid="{00000000-0005-0000-0000-0000A8000000}"/>
    <cellStyle name="Emphasis 1" xfId="621" xr:uid="{F597C2D6-2110-4DD5-8D77-5520FFEE31CE}"/>
    <cellStyle name="Emphasis 2" xfId="622" xr:uid="{85E943B9-A994-4D7E-95D5-E8C62E718FC3}"/>
    <cellStyle name="Emphasis 3" xfId="623" xr:uid="{BB258937-0CD8-4CD0-B924-5FE26A76C780}"/>
    <cellStyle name="Euro" xfId="135" xr:uid="{00000000-0005-0000-0000-0000A9000000}"/>
    <cellStyle name="Explanatory Text 2" xfId="418" xr:uid="{00000000-0005-0000-0000-0000AA000000}"/>
    <cellStyle name="Fixed" xfId="136" xr:uid="{00000000-0005-0000-0000-0000AB000000}"/>
    <cellStyle name="FOOTER - Style1" xfId="137" xr:uid="{00000000-0005-0000-0000-0000AC000000}"/>
    <cellStyle name="g" xfId="138" xr:uid="{00000000-0005-0000-0000-0000AD000000}"/>
    <cellStyle name="general" xfId="139" xr:uid="{00000000-0005-0000-0000-0000AE000000}"/>
    <cellStyle name="General [C]" xfId="140" xr:uid="{00000000-0005-0000-0000-0000AF000000}"/>
    <cellStyle name="General [R]" xfId="141" xr:uid="{00000000-0005-0000-0000-0000B0000000}"/>
    <cellStyle name="Good 2" xfId="419" xr:uid="{00000000-0005-0000-0000-0000B1000000}"/>
    <cellStyle name="Good 3" xfId="624" xr:uid="{14B6AE89-236C-4999-A077-AC96CEC17D60}"/>
    <cellStyle name="GrandTotalNumber" xfId="588" xr:uid="{A1C174A8-CC97-42E0-AB5B-06346C69AFEE}"/>
    <cellStyle name="GrandTotalNumber 2" xfId="681" xr:uid="{B218B962-FF2A-45DC-AB79-A64946665B0F}"/>
    <cellStyle name="GrandTotalNumber 2 2" xfId="798" xr:uid="{20373105-73FD-46C0-BA45-094C4481A619}"/>
    <cellStyle name="GrandTotalNumber 2 3" xfId="875" xr:uid="{1C4A6DCD-C901-4985-B4A4-04F8D4A7DB6E}"/>
    <cellStyle name="GrandTotalNumber 2 4" xfId="889" xr:uid="{F971145F-A236-4CF4-8D83-5A5D1D45210D}"/>
    <cellStyle name="GrandTotalNumber 2 5" xfId="960" xr:uid="{2417F035-2229-4827-94CA-CB2BAE51EDC2}"/>
    <cellStyle name="GrandTotalNumber 2 6" xfId="974" xr:uid="{F9CEED7C-2C96-432D-94C8-BE0AD932A384}"/>
    <cellStyle name="GrandTotalNumber 3" xfId="789" xr:uid="{EB105870-FD92-469F-844C-A8521B1FB4D4}"/>
    <cellStyle name="GrandTotalNumber 4" xfId="871" xr:uid="{7B8A9468-1D8B-4AE2-843E-031F655247C9}"/>
    <cellStyle name="GrandTotalNumber 5" xfId="885" xr:uid="{7D492C90-6F85-44AD-97A7-6897B7A14F69}"/>
    <cellStyle name="GrandTotalNumber 6" xfId="953" xr:uid="{B4FE449E-E262-4289-9967-0D83E5F355CA}"/>
    <cellStyle name="GrandTotalNumber 7" xfId="945" xr:uid="{56AA5805-F84A-4736-9116-EDC58D788176}"/>
    <cellStyle name="GrandTotalRate" xfId="696" xr:uid="{56681785-5041-420B-823C-13FDCD57E951}"/>
    <cellStyle name="Green" xfId="142" xr:uid="{00000000-0005-0000-0000-0000B2000000}"/>
    <cellStyle name="grey" xfId="143" xr:uid="{00000000-0005-0000-0000-0000B3000000}"/>
    <cellStyle name="Header" xfId="518" xr:uid="{8F96D52E-5555-40ED-BDD1-03B6216554FA}"/>
    <cellStyle name="Header 2" xfId="677" xr:uid="{234FB327-6A12-4AF2-94EB-373406425841}"/>
    <cellStyle name="Header1" xfId="144" xr:uid="{00000000-0005-0000-0000-0000B4000000}"/>
    <cellStyle name="Header2" xfId="145" xr:uid="{00000000-0005-0000-0000-0000B5000000}"/>
    <cellStyle name="Header2 2" xfId="744" xr:uid="{675A82D8-0FAB-4013-932F-957EBD2F59BC}"/>
    <cellStyle name="Header2 3" xfId="821" xr:uid="{83089447-9685-4195-9064-A7A510A20003}"/>
    <cellStyle name="Header2 4" xfId="898" xr:uid="{D8B3F6A2-4FB0-475F-94F0-8E74DAF0FD56}"/>
    <cellStyle name="Header2 5" xfId="919" xr:uid="{A0ABD53E-1B6D-4712-A86E-AE22B5ACB476}"/>
    <cellStyle name="Heading" xfId="146" xr:uid="{00000000-0005-0000-0000-0000B6000000}"/>
    <cellStyle name="Heading 1" xfId="147" builtinId="16" customBuiltin="1"/>
    <cellStyle name="Heading 1 2" xfId="625" xr:uid="{A81C0E1A-AC6E-40E2-98F6-78F1112F9633}"/>
    <cellStyle name="Heading 2" xfId="148" builtinId="17" customBuiltin="1"/>
    <cellStyle name="Heading 2 2" xfId="149" xr:uid="{00000000-0005-0000-0000-0000B9000000}"/>
    <cellStyle name="Heading 2 3" xfId="626" xr:uid="{D60E45C6-40BC-4C70-B9B5-41AF6B310C4C}"/>
    <cellStyle name="Heading 3 2" xfId="420" xr:uid="{00000000-0005-0000-0000-0000BA000000}"/>
    <cellStyle name="Heading 3 3" xfId="627" xr:uid="{40B60E80-F98E-437F-BA6C-43F4EE618F49}"/>
    <cellStyle name="Heading 4 2" xfId="421" xr:uid="{00000000-0005-0000-0000-0000BB000000}"/>
    <cellStyle name="Heading 4 3" xfId="628" xr:uid="{E03C4B49-355A-4EBC-ACC1-C92B61FF5483}"/>
    <cellStyle name="Heading 5" xfId="899" xr:uid="{A88B89F7-2771-4028-9E21-17C847B8241D}"/>
    <cellStyle name="Heading No Underline" xfId="150" xr:uid="{00000000-0005-0000-0000-0000BC000000}"/>
    <cellStyle name="Heading With Underline" xfId="151" xr:uid="{00000000-0005-0000-0000-0000BD000000}"/>
    <cellStyle name="Heading1" xfId="152" xr:uid="{00000000-0005-0000-0000-0000BE000000}"/>
    <cellStyle name="Heading1 2" xfId="717" xr:uid="{757EB71B-9143-444C-B02F-08CAD6E74755}"/>
    <cellStyle name="Heading1 3" xfId="900" xr:uid="{5CC17EBF-FC70-47DF-8424-43ABFD15BEC0}"/>
    <cellStyle name="Heading2" xfId="153" xr:uid="{00000000-0005-0000-0000-0000BF000000}"/>
    <cellStyle name="Heading2 2" xfId="718" xr:uid="{25203E90-B4C7-4E8C-813C-B3387A931C52}"/>
    <cellStyle name="Headline" xfId="154" xr:uid="{00000000-0005-0000-0000-0000C0000000}"/>
    <cellStyle name="Highlight" xfId="155" xr:uid="{00000000-0005-0000-0000-0000C1000000}"/>
    <cellStyle name="Hyperlink 2" xfId="156" xr:uid="{00000000-0005-0000-0000-0000C2000000}"/>
    <cellStyle name="in" xfId="157" xr:uid="{00000000-0005-0000-0000-0000C3000000}"/>
    <cellStyle name="in 2" xfId="745" xr:uid="{54929A16-A620-4EFC-984F-966E9A4EB8C6}"/>
    <cellStyle name="in 3" xfId="822" xr:uid="{BC53E3BD-F1C4-4635-8E80-51D02038140F}"/>
    <cellStyle name="in 4" xfId="820" xr:uid="{2D34DA22-604F-4BF3-9F04-6A962BA798E9}"/>
    <cellStyle name="in 5" xfId="901" xr:uid="{D7F4F6B2-3D2F-4D18-9981-6FE0C8284355}"/>
    <cellStyle name="in 6" xfId="918" xr:uid="{5F72762F-820B-481C-9E88-926E22420B89}"/>
    <cellStyle name="Indented [0]" xfId="158" xr:uid="{00000000-0005-0000-0000-0000C4000000}"/>
    <cellStyle name="Indented [2]" xfId="159" xr:uid="{00000000-0005-0000-0000-0000C5000000}"/>
    <cellStyle name="Indented [4]" xfId="160" xr:uid="{00000000-0005-0000-0000-0000C6000000}"/>
    <cellStyle name="Indented [6]" xfId="161" xr:uid="{00000000-0005-0000-0000-0000C7000000}"/>
    <cellStyle name="Input [yellow]" xfId="162" xr:uid="{00000000-0005-0000-0000-0000C8000000}"/>
    <cellStyle name="Input [yellow] 2" xfId="746" xr:uid="{B4C5D352-CAAD-4118-B6E1-A5234DA79B09}"/>
    <cellStyle name="Input [yellow] 3" xfId="823" xr:uid="{968986CC-FAB0-4233-B8D7-28A2BAF1F1A8}"/>
    <cellStyle name="Input [yellow] 4" xfId="819" xr:uid="{AB72AF5B-8DCF-4452-94F9-F6E77FD4CC94}"/>
    <cellStyle name="Input [yellow] 5" xfId="902" xr:uid="{DAB560B1-09AF-40FB-B821-6ABD2D354B13}"/>
    <cellStyle name="Input [yellow] 6" xfId="917" xr:uid="{1FE0CBC2-8C48-412B-9734-A9E7466BA7EB}"/>
    <cellStyle name="Input 0,000." xfId="542" xr:uid="{887B1FCC-0DD1-4BD1-BB60-E35972149312}"/>
    <cellStyle name="Input 0,000. 2" xfId="722" xr:uid="{D517045C-7F47-459B-8133-42D529A786F2}"/>
    <cellStyle name="Input 0000." xfId="721" xr:uid="{1BAF9018-906D-4143-B834-1E547A8B811D}"/>
    <cellStyle name="Input 2" xfId="423" xr:uid="{00000000-0005-0000-0000-0000C9000000}"/>
    <cellStyle name="Input 3" xfId="422" xr:uid="{00000000-0005-0000-0000-0000CA000000}"/>
    <cellStyle name="Input 4" xfId="629" xr:uid="{1248DA62-C28E-4D7D-BF37-5533725D89B7}"/>
    <cellStyle name="Input 4 2" xfId="793" xr:uid="{2E070205-4924-4FF4-988B-58EFAE23F430}"/>
    <cellStyle name="Input 4 3" xfId="887" xr:uid="{1E6DCFA2-E2CE-4A8D-9007-1E6F02D3F3A3}"/>
    <cellStyle name="Input 4 4" xfId="958" xr:uid="{DA86303D-59FB-4410-91E2-56027177E060}"/>
    <cellStyle name="Input 4 5" xfId="972" xr:uid="{60B0B9E9-C1D2-48AD-A719-16DE4AAF636C}"/>
    <cellStyle name="Input 5" xfId="658" xr:uid="{796D05EC-3FAF-42D9-BF25-7049E4153EB0}"/>
    <cellStyle name="Input 6" xfId="667" xr:uid="{509A649B-C7CE-48B3-9415-B40AEE463882}"/>
    <cellStyle name="Input$0" xfId="163" xr:uid="{00000000-0005-0000-0000-0000CB000000}"/>
    <cellStyle name="Input$1" xfId="164" xr:uid="{00000000-0005-0000-0000-0000CC000000}"/>
    <cellStyle name="Input$2" xfId="165" xr:uid="{00000000-0005-0000-0000-0000CD000000}"/>
    <cellStyle name="Input0" xfId="166" xr:uid="{00000000-0005-0000-0000-0000CE000000}"/>
    <cellStyle name="Input1" xfId="167" xr:uid="{00000000-0005-0000-0000-0000CF000000}"/>
    <cellStyle name="Input1x" xfId="168" xr:uid="{00000000-0005-0000-0000-0000D0000000}"/>
    <cellStyle name="Input2" xfId="169" xr:uid="{00000000-0005-0000-0000-0000D1000000}"/>
    <cellStyle name="Input2x" xfId="170" xr:uid="{00000000-0005-0000-0000-0000D2000000}"/>
    <cellStyle name="lborder" xfId="171" xr:uid="{00000000-0005-0000-0000-0000D3000000}"/>
    <cellStyle name="LeftSubtitle" xfId="172" xr:uid="{00000000-0005-0000-0000-0000D4000000}"/>
    <cellStyle name="Lines" xfId="173" xr:uid="{00000000-0005-0000-0000-0000D5000000}"/>
    <cellStyle name="Linked Cell 2" xfId="424" xr:uid="{00000000-0005-0000-0000-0000D6000000}"/>
    <cellStyle name="Linked Cell 3" xfId="630" xr:uid="{CE93C0CD-99E6-4755-BC71-920EEF8245D8}"/>
    <cellStyle name="m" xfId="174" xr:uid="{00000000-0005-0000-0000-0000D7000000}"/>
    <cellStyle name="m1" xfId="175" xr:uid="{00000000-0005-0000-0000-0000D8000000}"/>
    <cellStyle name="m2" xfId="176" xr:uid="{00000000-0005-0000-0000-0000D9000000}"/>
    <cellStyle name="m3" xfId="177" xr:uid="{00000000-0005-0000-0000-0000DA000000}"/>
    <cellStyle name="MM-YYYY" xfId="539" xr:uid="{6075BE0B-8A99-41FD-B334-EA876638B8A2}"/>
    <cellStyle name="Multiple" xfId="178" xr:uid="{00000000-0005-0000-0000-0000DB000000}"/>
    <cellStyle name="Negative" xfId="179" xr:uid="{00000000-0005-0000-0000-0000DC000000}"/>
    <cellStyle name="Neutral 2" xfId="425" xr:uid="{00000000-0005-0000-0000-0000DD000000}"/>
    <cellStyle name="Neutral 3" xfId="631" xr:uid="{7F259C2D-86D9-433B-B63E-148DB9FDFE7C}"/>
    <cellStyle name="no dec" xfId="180" xr:uid="{00000000-0005-0000-0000-0000DE000000}"/>
    <cellStyle name="Normal" xfId="0" builtinId="0"/>
    <cellStyle name="Normal - Style1" xfId="181" xr:uid="{00000000-0005-0000-0000-0000E0000000}"/>
    <cellStyle name="Normal 10" xfId="182" xr:uid="{00000000-0005-0000-0000-0000E1000000}"/>
    <cellStyle name="Normal 10 2" xfId="367" xr:uid="{00000000-0005-0000-0000-0000E2000000}"/>
    <cellStyle name="Normal 10 2 2" xfId="427" xr:uid="{00000000-0005-0000-0000-0000E3000000}"/>
    <cellStyle name="Normal 10 2 3" xfId="557" xr:uid="{194899A1-141A-42C2-9FBE-B5DCDF7E6A46}"/>
    <cellStyle name="Normal 10 2 4" xfId="734" xr:uid="{B6F2359A-CD4F-421A-A9E5-5EAEAC98CA74}"/>
    <cellStyle name="Normal 10 2 5" xfId="764" xr:uid="{D7FA210B-3F05-47C8-9488-93EDABC075E8}"/>
    <cellStyle name="Normal 10 2 6" xfId="845" xr:uid="{64582F07-5845-40AB-B722-0165F770E9F7}"/>
    <cellStyle name="Normal 10 2 7" xfId="926" xr:uid="{8E408D86-5FFE-4179-A970-1A682C70AF85}"/>
    <cellStyle name="Normal 10 3" xfId="426" xr:uid="{00000000-0005-0000-0000-0000E4000000}"/>
    <cellStyle name="Normal 10 4" xfId="544" xr:uid="{F564A34E-F996-484C-9E67-B4D241E6AE3A}"/>
    <cellStyle name="Normal 10 4 2" xfId="802" xr:uid="{DFE48543-56B7-4D3B-A8F3-F8E254FE4563}"/>
    <cellStyle name="Normal 10 5" xfId="747" xr:uid="{A09B694A-AE15-45E1-B2E8-89CE0555AFB1}"/>
    <cellStyle name="Normal 10 6" xfId="824" xr:uid="{6348DDE4-44F6-49C1-AFAF-90BFE0A5D10D}"/>
    <cellStyle name="Normal 10 7" xfId="904" xr:uid="{D88C3B0A-39C4-4185-BB62-D344162FD470}"/>
    <cellStyle name="Normal 102 3 2 2" xfId="705" xr:uid="{E0B0113E-EA6C-4F38-B997-A15149554F16}"/>
    <cellStyle name="Normal 11" xfId="183" xr:uid="{00000000-0005-0000-0000-0000E5000000}"/>
    <cellStyle name="Normal 12" xfId="380" xr:uid="{00000000-0005-0000-0000-0000E6000000}"/>
    <cellStyle name="Normal 12 2" xfId="428" xr:uid="{00000000-0005-0000-0000-0000E7000000}"/>
    <cellStyle name="Normal 12 3" xfId="536" xr:uid="{928A05C2-7EBA-4DFC-AD42-CCF8A8E26AC6}"/>
    <cellStyle name="Normal 12 3 2" xfId="585" xr:uid="{E070344F-672C-4F6E-8718-883D85E061DB}"/>
    <cellStyle name="Normal 12 3 3" xfId="786" xr:uid="{F7A0D91A-3004-4819-982E-1901B868B27D}"/>
    <cellStyle name="Normal 12 3 4" xfId="868" xr:uid="{45D4B1F3-5D44-4482-9838-A66261A96CE8}"/>
    <cellStyle name="Normal 12 3 5" xfId="950" xr:uid="{1B9BA389-20F4-4158-B943-74A446D389DB}"/>
    <cellStyle name="Normal 12 4" xfId="591" xr:uid="{D3EFB27B-A6B7-4612-8025-51D23E8A4D1D}"/>
    <cellStyle name="Normal 12 4 2" xfId="790" xr:uid="{666A46A7-BB66-413F-92C8-E04283EBA3A4}"/>
    <cellStyle name="Normal 12 4 3" xfId="872" xr:uid="{0B6683BB-BDE4-4E77-B6A7-79D03573AC9C}"/>
    <cellStyle name="Normal 12 4 4" xfId="954" xr:uid="{3A4EA51D-8E17-4A10-9479-97F56E9EE0EC}"/>
    <cellStyle name="Normal 12 5" xfId="570" xr:uid="{95B95D66-43A6-467C-80CF-111904007E2C}"/>
    <cellStyle name="Normal 12 6" xfId="777" xr:uid="{F0A6EC37-1101-41A0-AB6D-8D9D1F479EF6}"/>
    <cellStyle name="Normal 12 7" xfId="858" xr:uid="{E2093C43-6B03-444F-82EC-DFC365B9D2C8}"/>
    <cellStyle name="Normal 12 8" xfId="939" xr:uid="{8A0FA491-FC35-452E-BEFB-43FF3F1771CD}"/>
    <cellStyle name="Normal 13" xfId="388" xr:uid="{00000000-0005-0000-0000-0000E8000000}"/>
    <cellStyle name="Normal 13 2" xfId="429" xr:uid="{00000000-0005-0000-0000-0000E9000000}"/>
    <cellStyle name="Normal 13 3" xfId="461" xr:uid="{00000000-0005-0000-0000-0000EA000000}"/>
    <cellStyle name="Normal 13 3 2" xfId="576" xr:uid="{700AC2D4-92A7-4AA5-A893-9BBE8987AE02}"/>
    <cellStyle name="Normal 13 3 3" xfId="783" xr:uid="{A7F4C45B-86A1-4DF3-97FB-BF95D3159AC1}"/>
    <cellStyle name="Normal 13 3 4" xfId="865" xr:uid="{4BDAE389-7645-466F-93A2-D16ACB85928F}"/>
    <cellStyle name="Normal 13 3 5" xfId="947" xr:uid="{D26578D1-14C2-470E-91B0-E98308D7ADF5}"/>
    <cellStyle name="Normal 13 4" xfId="575" xr:uid="{8088C71D-7773-43CF-9E50-6BAD5ACF4BB5}"/>
    <cellStyle name="Normal 13 4 2" xfId="807" xr:uid="{E9884441-77E3-49A3-8C0A-56E085C4E753}"/>
    <cellStyle name="Normal 13 4 3" xfId="880" xr:uid="{AC817594-EE34-4D5E-B514-00AE3479C6B7}"/>
    <cellStyle name="Normal 13 4 4" xfId="965" xr:uid="{1F743315-59F0-4833-8DDA-EBF6BFA01677}"/>
    <cellStyle name="Normal 13 5" xfId="782" xr:uid="{CCB84973-A6D1-45B0-9AE3-8B48A2B770F3}"/>
    <cellStyle name="Normal 13 5 2" xfId="884" xr:uid="{3A3CC5B0-A55C-4718-B4FA-38E6CAFE0D08}"/>
    <cellStyle name="Normal 13 5 3" xfId="969" xr:uid="{7C1C1528-39D6-4E14-A57A-895AFB7FA043}"/>
    <cellStyle name="Normal 13 6" xfId="863" xr:uid="{65D5BC88-E4E4-4074-95A6-0C64A2D5EDC5}"/>
    <cellStyle name="Normal 13 7" xfId="891" xr:uid="{08004F7F-5859-4A4D-ACF0-22CACAA0D878}"/>
    <cellStyle name="Normal 13 8" xfId="944" xr:uid="{CA769136-3353-47A8-95D3-17933DE96924}"/>
    <cellStyle name="Normal 14" xfId="465" xr:uid="{00000000-0005-0000-0000-0000EB000000}"/>
    <cellStyle name="Normal 14 2" xfId="579" xr:uid="{AFD68B85-2B44-41FD-A4BC-CAC3084C3F95}"/>
    <cellStyle name="Normal 14 2 2" xfId="731" xr:uid="{D0ECE975-9DC5-4365-85DA-AC24BF3F8E02}"/>
    <cellStyle name="Normal 15" xfId="467" xr:uid="{00000000-0005-0000-0000-0000EC000000}"/>
    <cellStyle name="Normal 15 2" xfId="580" xr:uid="{DBBF38ED-D64F-44B2-930D-2D7BB571C54D}"/>
    <cellStyle name="Normal 16" xfId="468" xr:uid="{00000000-0005-0000-0000-0000ED000000}"/>
    <cellStyle name="Normal 16 2" xfId="581" xr:uid="{EDE18378-12BF-40A4-9E2A-0A6590214A42}"/>
    <cellStyle name="Normal 17" xfId="469" xr:uid="{00000000-0005-0000-0000-0000EE000000}"/>
    <cellStyle name="Normal 17 2" xfId="582" xr:uid="{DFC0E485-4DF3-4E6B-B645-8BF992F28E05}"/>
    <cellStyle name="Normal 18" xfId="470" xr:uid="{00000000-0005-0000-0000-0000EF000000}"/>
    <cellStyle name="Normal 18 2" xfId="583" xr:uid="{0B743E36-1D70-40CC-9F62-1ECDDFAB198C}"/>
    <cellStyle name="Normal 19" xfId="471" xr:uid="{00000000-0005-0000-0000-0000F0000000}"/>
    <cellStyle name="Normal 2" xfId="184" xr:uid="{00000000-0005-0000-0000-0000F1000000}"/>
    <cellStyle name="Normal 2 19" xfId="704" xr:uid="{F482A2A6-E473-4F03-8CA9-45A121B318B5}"/>
    <cellStyle name="Normal 2 2" xfId="185" xr:uid="{00000000-0005-0000-0000-0000F2000000}"/>
    <cellStyle name="Normal 2 2 2" xfId="532" xr:uid="{3594F80F-3AB3-4AAB-B0FF-ED4B74BE459A}"/>
    <cellStyle name="Normal 2 2 2 2" xfId="534" xr:uid="{90E5F130-0ED6-4A1E-8D22-42416FC3B021}"/>
    <cellStyle name="Normal 2 2 2 3" xfId="702" xr:uid="{FBC865D1-7475-4B76-BD42-68B847A483C4}"/>
    <cellStyle name="Normal 2 3" xfId="466" xr:uid="{00000000-0005-0000-0000-0000F3000000}"/>
    <cellStyle name="Normal 2 4" xfId="526" xr:uid="{C569C93C-6978-4951-B6C5-7698D649360C}"/>
    <cellStyle name="Normal 2 5" xfId="715" xr:uid="{19192A6A-BA69-4A7C-BD8A-280C51357C13}"/>
    <cellStyle name="Normal 2 53" xfId="736" xr:uid="{63F93568-8D0C-4FDC-A071-87F4496719D2}"/>
    <cellStyle name="Normal 2 6" xfId="728" xr:uid="{26E94944-ED8F-45D7-A66A-F350A7B16219}"/>
    <cellStyle name="Normal 20" xfId="472" xr:uid="{00000000-0005-0000-0000-0000F4000000}"/>
    <cellStyle name="Normal 21" xfId="473" xr:uid="{00000000-0005-0000-0000-0000F5000000}"/>
    <cellStyle name="Normal 22" xfId="474" xr:uid="{00000000-0005-0000-0000-0000F6000000}"/>
    <cellStyle name="Normal 23" xfId="475" xr:uid="{00000000-0005-0000-0000-0000F7000000}"/>
    <cellStyle name="Normal 24" xfId="515" xr:uid="{CE489DE9-D46E-4901-8225-DBEBA2F5CD03}"/>
    <cellStyle name="Normal 24 2" xfId="528" xr:uid="{AA0D2140-A1EA-49BF-9956-AFF43C5C114C}"/>
    <cellStyle name="Normal 24 3" xfId="584" xr:uid="{B9A0E2C3-CE09-4D11-BD5F-7FA2C0AF1D3A}"/>
    <cellStyle name="Normal 24 4" xfId="679" xr:uid="{A5355D6B-519D-4F8E-AEE1-C97C72A62FF2}"/>
    <cellStyle name="Normal 24 4 2" xfId="684" xr:uid="{749FDC48-FDC5-4FD7-B2CB-E0BF9A28CBE7}"/>
    <cellStyle name="Normal 25" xfId="516" xr:uid="{7DE0224B-5609-45FF-8D6A-A426E8B7D5C2}"/>
    <cellStyle name="Normal 25 2" xfId="593" xr:uid="{1A3E3CC2-40DA-498E-B53B-48332E063641}"/>
    <cellStyle name="Normal 26" xfId="517" xr:uid="{3C2E58B5-CD20-4894-823A-3C8FA550312B}"/>
    <cellStyle name="Normal 26 2" xfId="527" xr:uid="{09EB2C32-A626-4938-A5BC-1780CAFD6963}"/>
    <cellStyle name="Normal 26 3" xfId="651" xr:uid="{99541BA0-AA6C-4C1F-B1F5-F149AC328009}"/>
    <cellStyle name="Normal 26 4" xfId="680" xr:uid="{2BBE001F-106D-481C-AC7A-CF82177651D6}"/>
    <cellStyle name="Normal 26 5" xfId="800" xr:uid="{2753DA0C-9CC4-42EF-B1D4-688C9CEBFDDC}"/>
    <cellStyle name="Normal 26 6" xfId="877" xr:uid="{2BCD2A98-0182-48F9-94C3-FFF7E34E35F9}"/>
    <cellStyle name="Normal 26 7" xfId="962" xr:uid="{F6754301-182D-4E52-8B3D-67D5628A10F6}"/>
    <cellStyle name="Normal 27" xfId="529" xr:uid="{6208F7E7-D4BE-419D-B32F-506EBF0385A7}"/>
    <cellStyle name="Normal 27 2" xfId="665" xr:uid="{6EDBE150-6584-41D4-9CE6-A47F28949CCC}"/>
    <cellStyle name="Normal 27 3" xfId="678" xr:uid="{2F2F602E-9053-4D46-9963-143D3C5B877B}"/>
    <cellStyle name="Normal 27 4" xfId="808" xr:uid="{326385FE-C8A5-4696-834F-EF2A223D49A0}"/>
    <cellStyle name="Normal 28" xfId="685" xr:uid="{47DCE894-0CAB-4659-B8B4-E388B962FFF6}"/>
    <cellStyle name="Normal 28 2" xfId="706" xr:uid="{7F92E358-02B3-4869-B19D-49F1D12A246B}"/>
    <cellStyle name="Normal 28 3" xfId="881" xr:uid="{6CD95590-474D-451E-964E-CD28F054A059}"/>
    <cellStyle name="Normal 28 4" xfId="966" xr:uid="{EE732637-7A24-446E-921C-6DB65FB68C2F}"/>
    <cellStyle name="Normal 29" xfId="691" xr:uid="{78883DBD-ADC2-48A9-82C6-8FD143A2D1BA}"/>
    <cellStyle name="Normal 3" xfId="186" xr:uid="{00000000-0005-0000-0000-0000F8000000}"/>
    <cellStyle name="Normal 3 2" xfId="187" xr:uid="{00000000-0005-0000-0000-0000F9000000}"/>
    <cellStyle name="Normal 3 2 2" xfId="533" xr:uid="{1CD9821B-1E0C-4455-B2CF-453E3EE0B6AC}"/>
    <cellStyle name="Normal 3 2 2 2" xfId="538" xr:uid="{2B9AA3B5-2C30-4994-90D0-940C6CB5D9BA}"/>
    <cellStyle name="Normal 3 3" xfId="530" xr:uid="{853D2D97-2B4F-4DCC-9427-A51E4DA9C03E}"/>
    <cellStyle name="Normal 3_Attach O, GG, Support -New Method 2-14-11" xfId="188" xr:uid="{00000000-0005-0000-0000-0000FA000000}"/>
    <cellStyle name="Normal 30" xfId="711" xr:uid="{80A9AC4A-D56C-48DD-8799-64ADEF049E4E}"/>
    <cellStyle name="Normal 31" xfId="713" xr:uid="{FD0039B3-E88D-4722-91BB-EA6CD36E07FC}"/>
    <cellStyle name="Normal 32" xfId="716" xr:uid="{4C565272-96C8-4BCF-89D3-7FE6C6896AEA}"/>
    <cellStyle name="Normal 33" xfId="725" xr:uid="{D340FB7D-F8BC-42B9-AA25-91B40C39B019}"/>
    <cellStyle name="Normal 34" xfId="726" xr:uid="{64423B0B-1832-4DA4-8059-E9FB0B9FC507}"/>
    <cellStyle name="Normal 35" xfId="809" xr:uid="{1FDEF35B-3774-451C-840E-E338EFD103A5}"/>
    <cellStyle name="Normal 36" xfId="815" xr:uid="{4B3CD9D8-FBE1-4560-932C-8439183CE4F1}"/>
    <cellStyle name="Normal 37" xfId="813" xr:uid="{673F43E1-C992-4FBD-B3E6-1FDFFE433C0D}"/>
    <cellStyle name="Normal 38" xfId="816" xr:uid="{BE8BA3CA-5095-41C4-8A73-A950F65ECACD}"/>
    <cellStyle name="Normal 39" xfId="840" xr:uid="{2E59A8CB-1E32-4B92-BC1B-D2334322C85E}"/>
    <cellStyle name="Normal 4" xfId="189" xr:uid="{00000000-0005-0000-0000-0000FB000000}"/>
    <cellStyle name="Normal 4 2" xfId="190" xr:uid="{00000000-0005-0000-0000-0000FC000000}"/>
    <cellStyle name="Normal 4 2 2" xfId="735" xr:uid="{19E4F1AB-8500-4FEF-8ECA-8E35E3B10B14}"/>
    <cellStyle name="Normal 4 3" xfId="531" xr:uid="{42FCAF11-C0EB-498D-AE89-E286EC9E1376}"/>
    <cellStyle name="Normal 4 3 2" xfId="701" xr:uid="{34226FFE-9386-4545-A28D-F73D8C888F7F}"/>
    <cellStyle name="Normal 4 4" xfId="733" xr:uid="{1416A060-7CF7-4509-87D7-435F496A7509}"/>
    <cellStyle name="Normal 4_Attach O, GG, Support -New Method 2-14-11" xfId="191" xr:uid="{00000000-0005-0000-0000-0000FD000000}"/>
    <cellStyle name="Normal 40" xfId="839" xr:uid="{3489A862-1448-4459-AFB6-60D3F5471316}"/>
    <cellStyle name="Normal 41" xfId="838" xr:uid="{7DF48273-D8A8-48A0-A86D-F0EE0F2B9C45}"/>
    <cellStyle name="Normal 42" xfId="890" xr:uid="{01FE2CFD-7809-422E-8563-2E653466E359}"/>
    <cellStyle name="Normal 43" xfId="894" xr:uid="{B52BCA23-D4D5-4769-95D2-2495C0908C53}"/>
    <cellStyle name="Normal 44" xfId="895" xr:uid="{996BD422-8AD9-458C-BDC7-DE0CE6D5A9E8}"/>
    <cellStyle name="Normal 5" xfId="192" xr:uid="{00000000-0005-0000-0000-0000FE000000}"/>
    <cellStyle name="Normal 5 2" xfId="387" xr:uid="{00000000-0005-0000-0000-0000FF000000}"/>
    <cellStyle name="Normal 5 3" xfId="729" xr:uid="{B6911574-5AFB-475D-BAB6-4CA484071C47}"/>
    <cellStyle name="Normal 6" xfId="193" xr:uid="{00000000-0005-0000-0000-000000010000}"/>
    <cellStyle name="Normal 6 10" xfId="732" xr:uid="{CC15A3EE-89B6-4779-92B3-D508D9B228CE}"/>
    <cellStyle name="Normal 6 11" xfId="905" xr:uid="{D7F5E6B6-13AF-4725-B841-299B117CE93C}"/>
    <cellStyle name="Normal 6 2" xfId="194" xr:uid="{00000000-0005-0000-0000-000001010000}"/>
    <cellStyle name="Normal 6 2 10" xfId="906" xr:uid="{023AE414-23F5-436E-BD55-6F95989A74A1}"/>
    <cellStyle name="Normal 6 2 2" xfId="195" xr:uid="{00000000-0005-0000-0000-000002010000}"/>
    <cellStyle name="Normal 6 2 2 2" xfId="196" xr:uid="{00000000-0005-0000-0000-000003010000}"/>
    <cellStyle name="Normal 6 2 2 2 2" xfId="371" xr:uid="{00000000-0005-0000-0000-000004010000}"/>
    <cellStyle name="Normal 6 2 2 2 2 2" xfId="434" xr:uid="{00000000-0005-0000-0000-000005010000}"/>
    <cellStyle name="Normal 6 2 2 2 2 3" xfId="561" xr:uid="{C7C16800-A3DE-4948-A7BB-0ED6A9815EA1}"/>
    <cellStyle name="Normal 6 2 2 2 2 4" xfId="768" xr:uid="{C1862075-4207-4119-8980-36C85114A054}"/>
    <cellStyle name="Normal 6 2 2 2 2 5" xfId="849" xr:uid="{C200A296-9377-4F3A-80BC-50FCD9946B81}"/>
    <cellStyle name="Normal 6 2 2 2 2 6" xfId="930" xr:uid="{B6056BFD-B264-469E-AE4A-A001A432ECE5}"/>
    <cellStyle name="Normal 6 2 2 2 3" xfId="433" xr:uid="{00000000-0005-0000-0000-000006010000}"/>
    <cellStyle name="Normal 6 2 2 2 4" xfId="548" xr:uid="{B62B618F-CF76-4FAB-986D-AD6CA026594E}"/>
    <cellStyle name="Normal 6 2 2 2 5" xfId="751" xr:uid="{63D9A805-8139-488F-9335-11505DDFA96E}"/>
    <cellStyle name="Normal 6 2 2 2 6" xfId="828" xr:uid="{1685A1DE-28B5-4AF9-98DB-7FB7D60DA8B5}"/>
    <cellStyle name="Normal 6 2 2 2 7" xfId="908" xr:uid="{389F3000-D5A9-4C64-BCF4-B504A782BEF1}"/>
    <cellStyle name="Normal 6 2 2 3" xfId="370" xr:uid="{00000000-0005-0000-0000-000007010000}"/>
    <cellStyle name="Normal 6 2 2 3 2" xfId="435" xr:uid="{00000000-0005-0000-0000-000008010000}"/>
    <cellStyle name="Normal 6 2 2 3 3" xfId="560" xr:uid="{4AEADD53-8562-4197-AF3E-25BA579BA88B}"/>
    <cellStyle name="Normal 6 2 2 3 4" xfId="767" xr:uid="{F5F631ED-6133-4DB1-9D45-DF386532654D}"/>
    <cellStyle name="Normal 6 2 2 3 5" xfId="848" xr:uid="{C89C0742-A07A-4C9C-BC27-E28FB456AA4B}"/>
    <cellStyle name="Normal 6 2 2 3 6" xfId="929" xr:uid="{972650B9-4270-445C-B6FB-CB9414C7E479}"/>
    <cellStyle name="Normal 6 2 2 4" xfId="432" xr:uid="{00000000-0005-0000-0000-000009010000}"/>
    <cellStyle name="Normal 6 2 2 5" xfId="547" xr:uid="{9F9DD5F8-3F2F-401A-B516-6301757EB5E1}"/>
    <cellStyle name="Normal 6 2 2 6" xfId="750" xr:uid="{1E9D7F29-364C-45E7-A962-1292996947ED}"/>
    <cellStyle name="Normal 6 2 2 7" xfId="827" xr:uid="{8FBC2C78-9423-4060-9A5B-E0ED1FB46763}"/>
    <cellStyle name="Normal 6 2 2 8" xfId="907" xr:uid="{42396BA3-50D1-442C-AFA0-B0FC4BE0FCE9}"/>
    <cellStyle name="Normal 6 2 3" xfId="197" xr:uid="{00000000-0005-0000-0000-00000A010000}"/>
    <cellStyle name="Normal 6 2 3 2" xfId="372" xr:uid="{00000000-0005-0000-0000-00000B010000}"/>
    <cellStyle name="Normal 6 2 3 2 2" xfId="437" xr:uid="{00000000-0005-0000-0000-00000C010000}"/>
    <cellStyle name="Normal 6 2 3 2 3" xfId="562" xr:uid="{E075EF3D-8C3D-4046-B121-B7D2EF4824F7}"/>
    <cellStyle name="Normal 6 2 3 2 4" xfId="769" xr:uid="{3CADA6E1-2B08-4D7B-B441-36055701A4CE}"/>
    <cellStyle name="Normal 6 2 3 2 5" xfId="850" xr:uid="{1084B751-9A51-4BF1-8B27-3F94884FC65B}"/>
    <cellStyle name="Normal 6 2 3 2 6" xfId="931" xr:uid="{C16258C6-3F26-4B39-9351-4EC613752A96}"/>
    <cellStyle name="Normal 6 2 3 3" xfId="436" xr:uid="{00000000-0005-0000-0000-00000D010000}"/>
    <cellStyle name="Normal 6 2 3 4" xfId="549" xr:uid="{FF26A283-40D5-4A7A-8605-6CD743B37AF3}"/>
    <cellStyle name="Normal 6 2 3 5" xfId="752" xr:uid="{377F2062-8831-4F45-AD49-7386CE3ABB3F}"/>
    <cellStyle name="Normal 6 2 3 6" xfId="829" xr:uid="{B75ED2A4-C15B-4E88-A2A2-BE313CE36771}"/>
    <cellStyle name="Normal 6 2 3 7" xfId="909" xr:uid="{3EE45976-F84C-45D3-8E49-B37AAAED121F}"/>
    <cellStyle name="Normal 6 2 4" xfId="369" xr:uid="{00000000-0005-0000-0000-00000E010000}"/>
    <cellStyle name="Normal 6 2 4 2" xfId="438" xr:uid="{00000000-0005-0000-0000-00000F010000}"/>
    <cellStyle name="Normal 6 2 4 3" xfId="559" xr:uid="{17E3D473-4F74-4D94-BA0D-FD7CBAA19998}"/>
    <cellStyle name="Normal 6 2 4 4" xfId="766" xr:uid="{0547635E-8AA4-40D8-95F4-4EAF93C3597F}"/>
    <cellStyle name="Normal 6 2 4 5" xfId="847" xr:uid="{84144BB7-071E-4CD6-931B-F6A8E93B410B}"/>
    <cellStyle name="Normal 6 2 4 6" xfId="928" xr:uid="{49F320BD-86E1-42F3-BAEB-942F1E2D4690}"/>
    <cellStyle name="Normal 6 2 5" xfId="386" xr:uid="{00000000-0005-0000-0000-000010010000}"/>
    <cellStyle name="Normal 6 2 6" xfId="431" xr:uid="{00000000-0005-0000-0000-000011010000}"/>
    <cellStyle name="Normal 6 2 7" xfId="546" xr:uid="{E1D066ED-38D7-4426-83B0-D6DBD3D02D1F}"/>
    <cellStyle name="Normal 6 2 8" xfId="749" xr:uid="{CE4F34FC-6A52-4BBE-9B6B-C95CA445D784}"/>
    <cellStyle name="Normal 6 2 9" xfId="826" xr:uid="{86AD48A9-BF4F-4411-9EAC-5AAE4423C689}"/>
    <cellStyle name="Normal 6 3" xfId="198" xr:uid="{00000000-0005-0000-0000-000012010000}"/>
    <cellStyle name="Normal 6 3 2" xfId="199" xr:uid="{00000000-0005-0000-0000-000013010000}"/>
    <cellStyle name="Normal 6 3 2 2" xfId="374" xr:uid="{00000000-0005-0000-0000-000014010000}"/>
    <cellStyle name="Normal 6 3 2 2 2" xfId="441" xr:uid="{00000000-0005-0000-0000-000015010000}"/>
    <cellStyle name="Normal 6 3 2 2 3" xfId="564" xr:uid="{B09BDA61-9B84-4174-9C30-AAE9651DBA56}"/>
    <cellStyle name="Normal 6 3 2 2 4" xfId="771" xr:uid="{EF67A1A2-66C1-403E-AB87-6AFD4BD845EB}"/>
    <cellStyle name="Normal 6 3 2 2 5" xfId="852" xr:uid="{AEFCCDBB-F5EB-404F-94C6-5BAEE1FE33C7}"/>
    <cellStyle name="Normal 6 3 2 2 6" xfId="933" xr:uid="{05348172-F17E-40CB-8D92-92EE8C9DB18C}"/>
    <cellStyle name="Normal 6 3 2 3" xfId="440" xr:uid="{00000000-0005-0000-0000-000016010000}"/>
    <cellStyle name="Normal 6 3 2 4" xfId="551" xr:uid="{E76BBCF6-9085-4711-A898-782F53E085F8}"/>
    <cellStyle name="Normal 6 3 2 5" xfId="754" xr:uid="{0FCD64F2-26BE-4CF8-AB07-208DDAB5977F}"/>
    <cellStyle name="Normal 6 3 2 6" xfId="831" xr:uid="{3F691EAB-F83D-49E8-81FB-781581CE1AB5}"/>
    <cellStyle name="Normal 6 3 2 7" xfId="911" xr:uid="{62EB8876-39CE-4D87-AE7C-47C7277CE9E8}"/>
    <cellStyle name="Normal 6 3 3" xfId="373" xr:uid="{00000000-0005-0000-0000-000017010000}"/>
    <cellStyle name="Normal 6 3 3 2" xfId="442" xr:uid="{00000000-0005-0000-0000-000018010000}"/>
    <cellStyle name="Normal 6 3 3 3" xfId="563" xr:uid="{FF4A4106-7283-4346-B5E7-3C56736CA059}"/>
    <cellStyle name="Normal 6 3 3 4" xfId="770" xr:uid="{94519F39-3049-4133-902A-CC8DBA58D395}"/>
    <cellStyle name="Normal 6 3 3 5" xfId="851" xr:uid="{2B3CDF48-2CAF-4D6F-8E9B-F31E6D284D9E}"/>
    <cellStyle name="Normal 6 3 3 6" xfId="932" xr:uid="{95C3BDB1-9157-4E9F-8DF3-871DCF29F7B0}"/>
    <cellStyle name="Normal 6 3 4" xfId="439" xr:uid="{00000000-0005-0000-0000-000019010000}"/>
    <cellStyle name="Normal 6 3 5" xfId="550" xr:uid="{A7A08175-0CD3-4E2B-8D1E-B3EEDE8FA6DB}"/>
    <cellStyle name="Normal 6 3 6" xfId="753" xr:uid="{B189AF9E-BB18-4B72-B5FA-E4140C5E167F}"/>
    <cellStyle name="Normal 6 3 7" xfId="830" xr:uid="{5DC7BC40-E8AD-41DE-8C65-02799DD5A710}"/>
    <cellStyle name="Normal 6 3 8" xfId="910" xr:uid="{D636F8CC-761B-4C65-B968-FE584362CD4A}"/>
    <cellStyle name="Normal 6 4" xfId="200" xr:uid="{00000000-0005-0000-0000-00001A010000}"/>
    <cellStyle name="Normal 6 4 2" xfId="375" xr:uid="{00000000-0005-0000-0000-00001B010000}"/>
    <cellStyle name="Normal 6 4 2 2" xfId="444" xr:uid="{00000000-0005-0000-0000-00001C010000}"/>
    <cellStyle name="Normal 6 4 2 3" xfId="565" xr:uid="{B8706CB7-5C89-4042-8266-F77CDFB00EE9}"/>
    <cellStyle name="Normal 6 4 2 4" xfId="772" xr:uid="{26D2BFFF-E891-4453-BCFD-8C7310FDACD9}"/>
    <cellStyle name="Normal 6 4 2 5" xfId="853" xr:uid="{8A49ED2D-5CE9-4B65-8166-8E08EC7623E7}"/>
    <cellStyle name="Normal 6 4 2 6" xfId="934" xr:uid="{EDD146CF-373B-4DA6-AE9D-C9F5F6C9E5E8}"/>
    <cellStyle name="Normal 6 4 3" xfId="443" xr:uid="{00000000-0005-0000-0000-00001D010000}"/>
    <cellStyle name="Normal 6 4 4" xfId="552" xr:uid="{966D8F79-BD93-4FCB-AF53-3E1F918CD0C6}"/>
    <cellStyle name="Normal 6 4 5" xfId="755" xr:uid="{02304799-5DC6-4E43-949A-D2A96A2AC448}"/>
    <cellStyle name="Normal 6 4 6" xfId="832" xr:uid="{2854ADD3-BC08-41C5-9E86-7081DBD57CD7}"/>
    <cellStyle name="Normal 6 4 7" xfId="912" xr:uid="{9966E606-8E08-44BB-8A2B-13D3A2DF8EB9}"/>
    <cellStyle name="Normal 6 5" xfId="368" xr:uid="{00000000-0005-0000-0000-00001E010000}"/>
    <cellStyle name="Normal 6 5 2" xfId="445" xr:uid="{00000000-0005-0000-0000-00001F010000}"/>
    <cellStyle name="Normal 6 5 3" xfId="558" xr:uid="{5211311C-C4EA-4E37-B452-AD2D8BF0E0BD}"/>
    <cellStyle name="Normal 6 5 4" xfId="765" xr:uid="{25D0D433-A862-497B-94F4-461FA2B9A39F}"/>
    <cellStyle name="Normal 6 5 5" xfId="846" xr:uid="{357F6712-4D23-4C7C-985A-8F84B8B99EF9}"/>
    <cellStyle name="Normal 6 5 6" xfId="927" xr:uid="{4A840E82-ACEC-463A-90F6-8668A1734184}"/>
    <cellStyle name="Normal 6 6" xfId="430" xr:uid="{00000000-0005-0000-0000-000020010000}"/>
    <cellStyle name="Normal 6 6 2" xfId="708" xr:uid="{E0F834C5-0CE7-4D47-A40E-B8AE1E6B978F}"/>
    <cellStyle name="Normal 6 7" xfId="545" xr:uid="{2EDF352D-0F9A-45A9-91DD-F5FBB09D6B17}"/>
    <cellStyle name="Normal 6 8" xfId="748" xr:uid="{A7CDBA70-536B-4C26-9976-62A0BE52D28B}"/>
    <cellStyle name="Normal 6 9" xfId="825" xr:uid="{5F2B25FC-7C00-4A3C-9BCF-A6CF515504F6}"/>
    <cellStyle name="Normal 7" xfId="201" xr:uid="{00000000-0005-0000-0000-000021010000}"/>
    <cellStyle name="Normal 7 7" xfId="730" xr:uid="{7E795075-87A7-43D3-B7EF-A0DEE48C1A9A}"/>
    <cellStyle name="Normal 8" xfId="202" xr:uid="{00000000-0005-0000-0000-000022010000}"/>
    <cellStyle name="Normal 8 2" xfId="203" xr:uid="{00000000-0005-0000-0000-000023010000}"/>
    <cellStyle name="Normal 8 2 2" xfId="377" xr:uid="{00000000-0005-0000-0000-000024010000}"/>
    <cellStyle name="Normal 8 2 2 2" xfId="448" xr:uid="{00000000-0005-0000-0000-000025010000}"/>
    <cellStyle name="Normal 8 2 2 3" xfId="567" xr:uid="{3ACF214C-4DA6-4B88-97BC-08F3BCB48800}"/>
    <cellStyle name="Normal 8 2 2 4" xfId="774" xr:uid="{3275F0E3-570B-462D-B2E8-2406AF08662C}"/>
    <cellStyle name="Normal 8 2 2 5" xfId="855" xr:uid="{1C383538-A4D4-42BA-8757-8C748A4DAAF7}"/>
    <cellStyle name="Normal 8 2 2 6" xfId="936" xr:uid="{AA7BCD56-6558-4A6F-BB02-7597AA272344}"/>
    <cellStyle name="Normal 8 2 3" xfId="447" xr:uid="{00000000-0005-0000-0000-000026010000}"/>
    <cellStyle name="Normal 8 2 4" xfId="554" xr:uid="{1967598C-261B-4599-B248-E5FC68D0EB8E}"/>
    <cellStyle name="Normal 8 2 5" xfId="757" xr:uid="{20A2AC8C-4FD4-47B3-B316-CC38AB278554}"/>
    <cellStyle name="Normal 8 2 6" xfId="834" xr:uid="{14C8602A-8A80-49A9-9328-48A1ECF1A2CC}"/>
    <cellStyle name="Normal 8 2 7" xfId="914" xr:uid="{9EF06932-6A3F-4C15-AE93-81FCC1FB9326}"/>
    <cellStyle name="Normal 8 3" xfId="376" xr:uid="{00000000-0005-0000-0000-000027010000}"/>
    <cellStyle name="Normal 8 3 2" xfId="449" xr:uid="{00000000-0005-0000-0000-000028010000}"/>
    <cellStyle name="Normal 8 3 3" xfId="566" xr:uid="{861B3EBB-A14D-457C-BCB1-2A4046DC4B18}"/>
    <cellStyle name="Normal 8 3 4" xfId="773" xr:uid="{0F91A232-0A9B-4648-9ECB-3F311A2347BA}"/>
    <cellStyle name="Normal 8 3 5" xfId="854" xr:uid="{A4D5FB2B-5AE7-4204-8C56-050C4D7EDAE4}"/>
    <cellStyle name="Normal 8 3 6" xfId="935" xr:uid="{B98E5E39-821E-42DA-91D6-0E191FF1FDBF}"/>
    <cellStyle name="Normal 8 4" xfId="384" xr:uid="{00000000-0005-0000-0000-000029010000}"/>
    <cellStyle name="Normal 8 4 2" xfId="450" xr:uid="{00000000-0005-0000-0000-00002A010000}"/>
    <cellStyle name="Normal 8 4 3" xfId="573" xr:uid="{44DAB4F7-7DFA-4B6F-8910-C77259B30341}"/>
    <cellStyle name="Normal 8 4 4" xfId="780" xr:uid="{330352E8-B68B-414D-BEC7-BBDFB2FABEDB}"/>
    <cellStyle name="Normal 8 4 5" xfId="861" xr:uid="{67D7D0A8-9041-4797-8013-2549CC3AF6F4}"/>
    <cellStyle name="Normal 8 4 6" xfId="942" xr:uid="{34F5AA09-4522-4EC3-9F54-BB4D85E1990D}"/>
    <cellStyle name="Normal 8 5" xfId="446" xr:uid="{00000000-0005-0000-0000-00002B010000}"/>
    <cellStyle name="Normal 8 6" xfId="553" xr:uid="{05E7CF4B-F9D8-489B-84D5-D80B36DFAB03}"/>
    <cellStyle name="Normal 8 7" xfId="756" xr:uid="{CF3864EC-3C8B-47F8-9DE4-C36D44DE2FE9}"/>
    <cellStyle name="Normal 8 8" xfId="833" xr:uid="{6130EF5A-7150-49C3-A36B-91A1411E5320}"/>
    <cellStyle name="Normal 8 9" xfId="913" xr:uid="{EE7682BF-807D-4A6F-81CF-3185B470D573}"/>
    <cellStyle name="Normal 9" xfId="204" xr:uid="{00000000-0005-0000-0000-00002C010000}"/>
    <cellStyle name="Normal 9 2" xfId="205" xr:uid="{00000000-0005-0000-0000-00002D010000}"/>
    <cellStyle name="Normal 9 2 2" xfId="379" xr:uid="{00000000-0005-0000-0000-00002E010000}"/>
    <cellStyle name="Normal 9 2 2 2" xfId="453" xr:uid="{00000000-0005-0000-0000-00002F010000}"/>
    <cellStyle name="Normal 9 2 2 3" xfId="569" xr:uid="{A99C1D8C-8047-45FE-8CA2-6A7A5E588AB7}"/>
    <cellStyle name="Normal 9 2 2 4" xfId="776" xr:uid="{D015925A-3C62-4DA0-B049-C61E9E8B2504}"/>
    <cellStyle name="Normal 9 2 2 5" xfId="857" xr:uid="{E6BF1374-0262-4A05-8C63-4054F29F81FF}"/>
    <cellStyle name="Normal 9 2 2 6" xfId="938" xr:uid="{FB4E63E3-850A-47C6-8BBC-98F063E5C25C}"/>
    <cellStyle name="Normal 9 2 3" xfId="452" xr:uid="{00000000-0005-0000-0000-000030010000}"/>
    <cellStyle name="Normal 9 2 4" xfId="556" xr:uid="{36B8FB1D-0BF6-4A1B-9143-F2031231391C}"/>
    <cellStyle name="Normal 9 2 5" xfId="759" xr:uid="{DA2C6AC4-F6E3-4F3C-86BE-B13CB21C4B2D}"/>
    <cellStyle name="Normal 9 2 6" xfId="836" xr:uid="{B572C140-7B3D-4F84-8FFD-EC766748476B}"/>
    <cellStyle name="Normal 9 2 7" xfId="916" xr:uid="{411110B6-49F9-4C21-A0FC-2FF008693920}"/>
    <cellStyle name="Normal 9 3" xfId="378" xr:uid="{00000000-0005-0000-0000-000031010000}"/>
    <cellStyle name="Normal 9 3 2" xfId="454" xr:uid="{00000000-0005-0000-0000-000032010000}"/>
    <cellStyle name="Normal 9 3 3" xfId="568" xr:uid="{2D610942-6139-4828-819D-5688C1B6993C}"/>
    <cellStyle name="Normal 9 3 4" xfId="775" xr:uid="{255276EF-4E3B-4CFE-BA70-87905AF4E4E5}"/>
    <cellStyle name="Normal 9 3 5" xfId="856" xr:uid="{E2F0804C-7339-48FB-95E9-AE1F45FDE25E}"/>
    <cellStyle name="Normal 9 3 6" xfId="937" xr:uid="{693E9BAF-1D6A-4E65-8AE8-390753759BEC}"/>
    <cellStyle name="Normal 9 4" xfId="451" xr:uid="{00000000-0005-0000-0000-000033010000}"/>
    <cellStyle name="Normal 9 5" xfId="555" xr:uid="{B28A6F71-978A-4100-AA30-22493BC80EA3}"/>
    <cellStyle name="Normal 9 6" xfId="758" xr:uid="{DDDE4A0D-BA3A-4533-A35D-4ECAD19F0D8E}"/>
    <cellStyle name="Normal 9 7" xfId="835" xr:uid="{4E0CC602-7F81-4546-99BC-846316D60AF4}"/>
    <cellStyle name="Normal 9 8" xfId="915" xr:uid="{77AE7E50-0BCB-46FF-97D8-30D80A4A790C}"/>
    <cellStyle name="Normal_21 Exh B" xfId="206" xr:uid="{00000000-0005-0000-0000-000034010000}"/>
    <cellStyle name="Normal_ATC Projected 2008 Monthly Plant Balances for Attachment O 2 (2)" xfId="207" xr:uid="{00000000-0005-0000-0000-000035010000}"/>
    <cellStyle name="Normal_Attachment GG Example 8 26 09" xfId="208" xr:uid="{00000000-0005-0000-0000-000036010000}"/>
    <cellStyle name="Normal_Attachment GG Template ER11-28 11-18-10" xfId="209" xr:uid="{00000000-0005-0000-0000-000037010000}"/>
    <cellStyle name="Normal_Attachment O Support - 2004 True-up" xfId="210" xr:uid="{00000000-0005-0000-0000-000038010000}"/>
    <cellStyle name="Normal_Attachment Os for 2002 True-up" xfId="211" xr:uid="{00000000-0005-0000-0000-000039010000}"/>
    <cellStyle name="Normal_interest calc Book1" xfId="383" xr:uid="{00000000-0005-0000-0000-00003A010000}"/>
    <cellStyle name="Normal_Schedule O Info for Mike" xfId="212" xr:uid="{00000000-0005-0000-0000-00003B010000}"/>
    <cellStyle name="Note 2" xfId="455" xr:uid="{00000000-0005-0000-0000-00003C010000}"/>
    <cellStyle name="Note 3" xfId="632" xr:uid="{0CA88021-67FC-4D47-9678-D78E630A701D}"/>
    <cellStyle name="Note 3 2" xfId="794" xr:uid="{F26B5580-BF0D-46AC-B7E5-89AECA0D38F0}"/>
    <cellStyle name="Note 3 3" xfId="888" xr:uid="{CBD0A700-6917-4551-9C1A-E96675427872}"/>
    <cellStyle name="Note 3 4" xfId="959" xr:uid="{31A2CC9D-4150-4F4E-9989-D0A1D73597AE}"/>
    <cellStyle name="Note 3 5" xfId="973" xr:uid="{11782E41-5416-42A4-A5C9-A04E32ADEE99}"/>
    <cellStyle name="Note 4" xfId="659" xr:uid="{E71BD73D-8E7D-445D-A724-E4E3549FD77F}"/>
    <cellStyle name="Output 0,000" xfId="541" xr:uid="{CE886066-EC91-4FB2-9200-BF78F49F7802}"/>
    <cellStyle name="Output 0,000 2" xfId="719" xr:uid="{A826433F-8E24-4A0E-BEE6-FD64C4F82945}"/>
    <cellStyle name="Output 2" xfId="456" xr:uid="{00000000-0005-0000-0000-00003D010000}"/>
    <cellStyle name="Output 3" xfId="633" xr:uid="{79CFB6E1-968A-4961-9752-22F0BD9BC363}"/>
    <cellStyle name="Output 3 2" xfId="795" xr:uid="{993309DD-A5A4-4FE0-A25C-E3C99D64AF7F}"/>
    <cellStyle name="Output1_Back" xfId="213" xr:uid="{00000000-0005-0000-0000-00003E010000}"/>
    <cellStyle name="p" xfId="214" xr:uid="{00000000-0005-0000-0000-00003F010000}"/>
    <cellStyle name="p_2010 Attachment O  GG_082709" xfId="215" xr:uid="{00000000-0005-0000-0000-000040010000}"/>
    <cellStyle name="p_2010 Attachment O Template Supporting Work Papers_ITC Midwest" xfId="216" xr:uid="{00000000-0005-0000-0000-000041010000}"/>
    <cellStyle name="p_2010 Attachment O Template Supporting Work Papers_ITCTransmission" xfId="217" xr:uid="{00000000-0005-0000-0000-000042010000}"/>
    <cellStyle name="p_2010 Attachment O Template Supporting Work Papers_METC" xfId="218" xr:uid="{00000000-0005-0000-0000-000043010000}"/>
    <cellStyle name="p_2Mod11" xfId="219" xr:uid="{00000000-0005-0000-0000-000044010000}"/>
    <cellStyle name="p_aavidmod11.xls Chart 1" xfId="220" xr:uid="{00000000-0005-0000-0000-000045010000}"/>
    <cellStyle name="p_aavidmod11.xls Chart 2" xfId="221" xr:uid="{00000000-0005-0000-0000-000046010000}"/>
    <cellStyle name="p_Attachment O &amp; GG" xfId="222" xr:uid="{00000000-0005-0000-0000-000047010000}"/>
    <cellStyle name="p_charts for capm" xfId="223" xr:uid="{00000000-0005-0000-0000-000048010000}"/>
    <cellStyle name="p_DCF" xfId="224" xr:uid="{00000000-0005-0000-0000-000049010000}"/>
    <cellStyle name="p_DCF_2Mod11" xfId="225" xr:uid="{00000000-0005-0000-0000-00004A010000}"/>
    <cellStyle name="p_DCF_aavidmod11.xls Chart 1" xfId="226" xr:uid="{00000000-0005-0000-0000-00004B010000}"/>
    <cellStyle name="p_DCF_aavidmod11.xls Chart 2" xfId="227" xr:uid="{00000000-0005-0000-0000-00004C010000}"/>
    <cellStyle name="p_DCF_charts for capm" xfId="228" xr:uid="{00000000-0005-0000-0000-00004D010000}"/>
    <cellStyle name="p_DCF_DCF5" xfId="229" xr:uid="{00000000-0005-0000-0000-00004E010000}"/>
    <cellStyle name="p_DCF_Template2" xfId="230" xr:uid="{00000000-0005-0000-0000-00004F010000}"/>
    <cellStyle name="p_DCF_Template2_1" xfId="231" xr:uid="{00000000-0005-0000-0000-000050010000}"/>
    <cellStyle name="p_DCF_VERA" xfId="232" xr:uid="{00000000-0005-0000-0000-000051010000}"/>
    <cellStyle name="p_DCF_VERA_1" xfId="233" xr:uid="{00000000-0005-0000-0000-000052010000}"/>
    <cellStyle name="p_DCF_VERA_1_Template2" xfId="234" xr:uid="{00000000-0005-0000-0000-000053010000}"/>
    <cellStyle name="p_DCF_VERA_aavidmod11.xls Chart 2" xfId="235" xr:uid="{00000000-0005-0000-0000-000054010000}"/>
    <cellStyle name="p_DCF_VERA_Model02" xfId="236" xr:uid="{00000000-0005-0000-0000-000055010000}"/>
    <cellStyle name="p_DCF_VERA_Template2" xfId="237" xr:uid="{00000000-0005-0000-0000-000056010000}"/>
    <cellStyle name="p_DCF_VERA_VERA" xfId="238" xr:uid="{00000000-0005-0000-0000-000057010000}"/>
    <cellStyle name="p_DCF_VERA_VERA_1" xfId="239" xr:uid="{00000000-0005-0000-0000-000058010000}"/>
    <cellStyle name="p_DCF_VERA_VERA_2" xfId="240" xr:uid="{00000000-0005-0000-0000-000059010000}"/>
    <cellStyle name="p_DCF_VERA_VERA_Template2" xfId="241" xr:uid="{00000000-0005-0000-0000-00005A010000}"/>
    <cellStyle name="p_DCF5" xfId="242" xr:uid="{00000000-0005-0000-0000-00005B010000}"/>
    <cellStyle name="p_ITC Great Plains Formula 1-12-09a" xfId="243" xr:uid="{00000000-0005-0000-0000-00005C010000}"/>
    <cellStyle name="p_ITCM 2010 Template" xfId="244" xr:uid="{00000000-0005-0000-0000-00005D010000}"/>
    <cellStyle name="p_ITCMW 2009 Rate" xfId="245" xr:uid="{00000000-0005-0000-0000-00005E010000}"/>
    <cellStyle name="p_ITCMW 2010 Rate_083109" xfId="246" xr:uid="{00000000-0005-0000-0000-00005F010000}"/>
    <cellStyle name="p_ITCOP 2010 Rate_083109" xfId="247" xr:uid="{00000000-0005-0000-0000-000060010000}"/>
    <cellStyle name="p_ITCT 2009 Rate" xfId="248" xr:uid="{00000000-0005-0000-0000-000061010000}"/>
    <cellStyle name="p_ITCT New 2010 Attachment O &amp; GG_111209NL" xfId="249" xr:uid="{00000000-0005-0000-0000-000062010000}"/>
    <cellStyle name="p_METC 2010 Rate_083109" xfId="250" xr:uid="{00000000-0005-0000-0000-000063010000}"/>
    <cellStyle name="p_Template2" xfId="251" xr:uid="{00000000-0005-0000-0000-000064010000}"/>
    <cellStyle name="p_Template2_1" xfId="252" xr:uid="{00000000-0005-0000-0000-000065010000}"/>
    <cellStyle name="p_VERA" xfId="253" xr:uid="{00000000-0005-0000-0000-000066010000}"/>
    <cellStyle name="p_VERA_1" xfId="254" xr:uid="{00000000-0005-0000-0000-000067010000}"/>
    <cellStyle name="p_VERA_1_Template2" xfId="255" xr:uid="{00000000-0005-0000-0000-000068010000}"/>
    <cellStyle name="p_VERA_aavidmod11.xls Chart 2" xfId="256" xr:uid="{00000000-0005-0000-0000-000069010000}"/>
    <cellStyle name="p_VERA_Model02" xfId="257" xr:uid="{00000000-0005-0000-0000-00006A010000}"/>
    <cellStyle name="p_VERA_Template2" xfId="258" xr:uid="{00000000-0005-0000-0000-00006B010000}"/>
    <cellStyle name="p_VERA_VERA" xfId="259" xr:uid="{00000000-0005-0000-0000-00006C010000}"/>
    <cellStyle name="p_VERA_VERA_1" xfId="260" xr:uid="{00000000-0005-0000-0000-00006D010000}"/>
    <cellStyle name="p_VERA_VERA_2" xfId="261" xr:uid="{00000000-0005-0000-0000-00006E010000}"/>
    <cellStyle name="p_VERA_VERA_Template2" xfId="262" xr:uid="{00000000-0005-0000-0000-00006F010000}"/>
    <cellStyle name="p1" xfId="263" xr:uid="{00000000-0005-0000-0000-000070010000}"/>
    <cellStyle name="p2" xfId="264" xr:uid="{00000000-0005-0000-0000-000071010000}"/>
    <cellStyle name="p3" xfId="265" xr:uid="{00000000-0005-0000-0000-000072010000}"/>
    <cellStyle name="Percent" xfId="266" builtinId="5"/>
    <cellStyle name="Percent %" xfId="267" xr:uid="{00000000-0005-0000-0000-000074010000}"/>
    <cellStyle name="Percent % Long Underline" xfId="268" xr:uid="{00000000-0005-0000-0000-000075010000}"/>
    <cellStyle name="Percent (0)" xfId="269" xr:uid="{00000000-0005-0000-0000-000076010000}"/>
    <cellStyle name="Percent [0]" xfId="270" xr:uid="{00000000-0005-0000-0000-000077010000}"/>
    <cellStyle name="Percent [1]" xfId="271" xr:uid="{00000000-0005-0000-0000-000078010000}"/>
    <cellStyle name="Percent [2]" xfId="272" xr:uid="{00000000-0005-0000-0000-000079010000}"/>
    <cellStyle name="Percent [3]" xfId="273" xr:uid="{00000000-0005-0000-0000-00007A010000}"/>
    <cellStyle name="Percent 0.0%" xfId="274" xr:uid="{00000000-0005-0000-0000-00007B010000}"/>
    <cellStyle name="Percent 0.0% Long Underline" xfId="275" xr:uid="{00000000-0005-0000-0000-00007C010000}"/>
    <cellStyle name="Percent 0.00%" xfId="276" xr:uid="{00000000-0005-0000-0000-00007D010000}"/>
    <cellStyle name="Percent 0.00% Long Underline" xfId="277" xr:uid="{00000000-0005-0000-0000-00007E010000}"/>
    <cellStyle name="Percent 0.000%" xfId="278" xr:uid="{00000000-0005-0000-0000-00007F010000}"/>
    <cellStyle name="Percent 0.000% Long Underline" xfId="279" xr:uid="{00000000-0005-0000-0000-000080010000}"/>
    <cellStyle name="Percent 0.0000%" xfId="280" xr:uid="{00000000-0005-0000-0000-000081010000}"/>
    <cellStyle name="Percent 0.0000% Long Underline" xfId="281" xr:uid="{00000000-0005-0000-0000-000082010000}"/>
    <cellStyle name="Percent 10" xfId="686" xr:uid="{50F16835-ADB0-474C-95D7-2D2616EB4202}"/>
    <cellStyle name="Percent 10 2" xfId="801" xr:uid="{3CA20C46-D4C9-4CB8-9C7E-C9E16A9B43D5}"/>
    <cellStyle name="Percent 10 3" xfId="878" xr:uid="{3623BF24-B12A-457E-9698-AB02B9F21065}"/>
    <cellStyle name="Percent 10 4" xfId="963" xr:uid="{910C3833-BA38-4725-82B2-E8FD7F838CF6}"/>
    <cellStyle name="Percent 11" xfId="694" xr:uid="{6A035491-721B-47CA-BCE7-589E94C0AB5C}"/>
    <cellStyle name="Percent 11 2" xfId="882" xr:uid="{C0EFEC76-04BF-4A28-B916-86F86DBCA8E3}"/>
    <cellStyle name="Percent 11 3" xfId="967" xr:uid="{5267732E-3246-41D2-912B-CFE9F7485E0E}"/>
    <cellStyle name="Percent 12" xfId="723" xr:uid="{77EC72DC-AC7D-475D-964B-0C0696513A4C}"/>
    <cellStyle name="Percent 2" xfId="282" xr:uid="{00000000-0005-0000-0000-000083010000}"/>
    <cellStyle name="Percent 2 2" xfId="283" xr:uid="{00000000-0005-0000-0000-000084010000}"/>
    <cellStyle name="Percent 3" xfId="284" xr:uid="{00000000-0005-0000-0000-000085010000}"/>
    <cellStyle name="Percent 3 2" xfId="285" xr:uid="{00000000-0005-0000-0000-000086010000}"/>
    <cellStyle name="Percent 3 3" xfId="710" xr:uid="{5EDE7A61-C737-4C97-8E76-5741E0B9042B}"/>
    <cellStyle name="Percent 4" xfId="286" xr:uid="{00000000-0005-0000-0000-000087010000}"/>
    <cellStyle name="Percent 5" xfId="287" xr:uid="{00000000-0005-0000-0000-000088010000}"/>
    <cellStyle name="Percent 6" xfId="288" xr:uid="{00000000-0005-0000-0000-000089010000}"/>
    <cellStyle name="Percent 7" xfId="289" xr:uid="{00000000-0005-0000-0000-00008A010000}"/>
    <cellStyle name="Percent 8" xfId="382" xr:uid="{00000000-0005-0000-0000-00008B010000}"/>
    <cellStyle name="Percent 8 2" xfId="457" xr:uid="{00000000-0005-0000-0000-00008C010000}"/>
    <cellStyle name="Percent 8 3" xfId="572" xr:uid="{C73D0746-EF13-42CB-8DFF-57DCBE060306}"/>
    <cellStyle name="Percent 8 4" xfId="779" xr:uid="{8EACF4B1-21E8-49C3-86C8-ADAAA901563A}"/>
    <cellStyle name="Percent 8 5" xfId="860" xr:uid="{EC1D1A87-3C4C-45B6-B4A3-6B8835A3E312}"/>
    <cellStyle name="Percent 8 6" xfId="893" xr:uid="{575F2F13-612C-4F1A-8D6B-F87C5BE32148}"/>
    <cellStyle name="Percent 8 7" xfId="941" xr:uid="{23A629B2-A2B5-478C-A16A-13D6D1869C3C}"/>
    <cellStyle name="Percent 9" xfId="463" xr:uid="{00000000-0005-0000-0000-00008D010000}"/>
    <cellStyle name="Percent 9 2" xfId="578" xr:uid="{F7CA7DD7-9AD0-4862-8402-84450EFC8558}"/>
    <cellStyle name="Percent 9 3" xfId="785" xr:uid="{934E2874-17A7-4F21-824E-CE87B048163E}"/>
    <cellStyle name="Percent 9 4" xfId="867" xr:uid="{53FD7D26-2562-4DC7-B4E5-107E465854BB}"/>
    <cellStyle name="Percent 9 5" xfId="949" xr:uid="{AE3FB976-C125-4BEF-874E-8AAA19A740C4}"/>
    <cellStyle name="Percent Input" xfId="290" xr:uid="{00000000-0005-0000-0000-00008E010000}"/>
    <cellStyle name="Percent0" xfId="291" xr:uid="{00000000-0005-0000-0000-00008F010000}"/>
    <cellStyle name="Percent1" xfId="292" xr:uid="{00000000-0005-0000-0000-000090010000}"/>
    <cellStyle name="Percent2" xfId="293" xr:uid="{00000000-0005-0000-0000-000091010000}"/>
    <cellStyle name="PSChar" xfId="294" xr:uid="{00000000-0005-0000-0000-000092010000}"/>
    <cellStyle name="PSDate" xfId="295" xr:uid="{00000000-0005-0000-0000-000093010000}"/>
    <cellStyle name="PSDec" xfId="296" xr:uid="{00000000-0005-0000-0000-000094010000}"/>
    <cellStyle name="PSdesc" xfId="297" xr:uid="{00000000-0005-0000-0000-000095010000}"/>
    <cellStyle name="PSHeading" xfId="298" xr:uid="{00000000-0005-0000-0000-000096010000}"/>
    <cellStyle name="PSHeading 2" xfId="920" xr:uid="{58F54375-CA3A-417B-94EA-746712DA5CDD}"/>
    <cellStyle name="PSInt" xfId="299" xr:uid="{00000000-0005-0000-0000-000097010000}"/>
    <cellStyle name="PSSpacer" xfId="300" xr:uid="{00000000-0005-0000-0000-000098010000}"/>
    <cellStyle name="PStest" xfId="301" xr:uid="{00000000-0005-0000-0000-000099010000}"/>
    <cellStyle name="R00A" xfId="302" xr:uid="{00000000-0005-0000-0000-00009A010000}"/>
    <cellStyle name="R00B" xfId="303" xr:uid="{00000000-0005-0000-0000-00009B010000}"/>
    <cellStyle name="R00L" xfId="304" xr:uid="{00000000-0005-0000-0000-00009C010000}"/>
    <cellStyle name="R01A" xfId="305" xr:uid="{00000000-0005-0000-0000-00009D010000}"/>
    <cellStyle name="R01B" xfId="306" xr:uid="{00000000-0005-0000-0000-00009E010000}"/>
    <cellStyle name="R01B 2" xfId="760" xr:uid="{F27BC412-BC70-4CF6-A646-CB5EF195A052}"/>
    <cellStyle name="R01B 3" xfId="841" xr:uid="{B693E018-B9DE-41C7-8D37-37EC11A635EF}"/>
    <cellStyle name="R01B 4" xfId="817" xr:uid="{BE8B7DF6-F5A2-477F-BDD0-CC07D2C0E346}"/>
    <cellStyle name="R01B 5" xfId="921" xr:uid="{0B50BF78-1549-4634-8EB1-35025184DB67}"/>
    <cellStyle name="R01B 6" xfId="903" xr:uid="{11039FDC-8967-4CB3-8A0C-01CE90483E2F}"/>
    <cellStyle name="R01H" xfId="307" xr:uid="{00000000-0005-0000-0000-00009F010000}"/>
    <cellStyle name="R01L" xfId="308" xr:uid="{00000000-0005-0000-0000-0000A0010000}"/>
    <cellStyle name="R02A" xfId="309" xr:uid="{00000000-0005-0000-0000-0000A1010000}"/>
    <cellStyle name="R02B" xfId="310" xr:uid="{00000000-0005-0000-0000-0000A2010000}"/>
    <cellStyle name="R02H" xfId="311" xr:uid="{00000000-0005-0000-0000-0000A3010000}"/>
    <cellStyle name="R02L" xfId="312" xr:uid="{00000000-0005-0000-0000-0000A4010000}"/>
    <cellStyle name="R03A" xfId="313" xr:uid="{00000000-0005-0000-0000-0000A5010000}"/>
    <cellStyle name="R03B" xfId="314" xr:uid="{00000000-0005-0000-0000-0000A6010000}"/>
    <cellStyle name="R03H" xfId="315" xr:uid="{00000000-0005-0000-0000-0000A7010000}"/>
    <cellStyle name="R03L" xfId="316" xr:uid="{00000000-0005-0000-0000-0000A8010000}"/>
    <cellStyle name="R04A" xfId="317" xr:uid="{00000000-0005-0000-0000-0000A9010000}"/>
    <cellStyle name="R04B" xfId="318" xr:uid="{00000000-0005-0000-0000-0000AA010000}"/>
    <cellStyle name="R04H" xfId="319" xr:uid="{00000000-0005-0000-0000-0000AB010000}"/>
    <cellStyle name="R04L" xfId="320" xr:uid="{00000000-0005-0000-0000-0000AC010000}"/>
    <cellStyle name="R05A" xfId="321" xr:uid="{00000000-0005-0000-0000-0000AD010000}"/>
    <cellStyle name="R05B" xfId="322" xr:uid="{00000000-0005-0000-0000-0000AE010000}"/>
    <cellStyle name="R05H" xfId="323" xr:uid="{00000000-0005-0000-0000-0000AF010000}"/>
    <cellStyle name="R05L" xfId="324" xr:uid="{00000000-0005-0000-0000-0000B0010000}"/>
    <cellStyle name="R05L 2" xfId="325" xr:uid="{00000000-0005-0000-0000-0000B1010000}"/>
    <cellStyle name="R06A" xfId="326" xr:uid="{00000000-0005-0000-0000-0000B2010000}"/>
    <cellStyle name="R06B" xfId="327" xr:uid="{00000000-0005-0000-0000-0000B3010000}"/>
    <cellStyle name="R06H" xfId="328" xr:uid="{00000000-0005-0000-0000-0000B4010000}"/>
    <cellStyle name="R06L" xfId="329" xr:uid="{00000000-0005-0000-0000-0000B5010000}"/>
    <cellStyle name="R07A" xfId="330" xr:uid="{00000000-0005-0000-0000-0000B6010000}"/>
    <cellStyle name="R07B" xfId="331" xr:uid="{00000000-0005-0000-0000-0000B7010000}"/>
    <cellStyle name="R07H" xfId="332" xr:uid="{00000000-0005-0000-0000-0000B8010000}"/>
    <cellStyle name="R07L" xfId="333" xr:uid="{00000000-0005-0000-0000-0000B9010000}"/>
    <cellStyle name="rborder" xfId="334" xr:uid="{00000000-0005-0000-0000-0000BA010000}"/>
    <cellStyle name="red" xfId="335" xr:uid="{00000000-0005-0000-0000-0000BB010000}"/>
    <cellStyle name="s_HardInc " xfId="336" xr:uid="{00000000-0005-0000-0000-0000BC010000}"/>
    <cellStyle name="s_HardInc _ITC Great Plains Formula 1-12-09a" xfId="337" xr:uid="{00000000-0005-0000-0000-0000BD010000}"/>
    <cellStyle name="SAPBorder" xfId="495" xr:uid="{41C7B45B-1E91-4082-8BC4-960C0F9993C0}"/>
    <cellStyle name="SAPDataCell" xfId="477" xr:uid="{637CC1E4-23E3-4541-A923-903E996BAC86}"/>
    <cellStyle name="SAPDataCell 2" xfId="741" xr:uid="{92D10BD5-ADF2-46F0-AEB7-CB701E1316AB}"/>
    <cellStyle name="SAPDataRemoved" xfId="496" xr:uid="{9C5E7A79-6F94-4189-863D-4A5A0DD909D3}"/>
    <cellStyle name="SAPDataTotalCell" xfId="478" xr:uid="{860A0205-F508-458A-BE81-5D2B486E5775}"/>
    <cellStyle name="SAPDataTotalCell 2" xfId="742" xr:uid="{364E3348-445B-42FC-8912-DDE05E362B0E}"/>
    <cellStyle name="SAPDimensionCell" xfId="476" xr:uid="{5026E0AD-BD0E-42EF-966C-957B0DE07F15}"/>
    <cellStyle name="SAPDimensionCell 2" xfId="737" xr:uid="{17D50183-4A7E-4F85-97A5-B4A334429811}"/>
    <cellStyle name="SAPEditableDataCell" xfId="480" xr:uid="{55F1F9E2-540B-4633-8B22-9E2B6D39CEE7}"/>
    <cellStyle name="SAPEditableDataCell 2" xfId="634" xr:uid="{DA2F7D41-CFB1-4890-9014-5DFEED451B99}"/>
    <cellStyle name="SAPEditableDataTotalCell" xfId="483" xr:uid="{AC268D5B-E7E2-4185-ABF6-DAF218363C0E}"/>
    <cellStyle name="SAPEditableDataTotalCell 2" xfId="635" xr:uid="{74E90DB8-7D5C-4825-B669-228AD6690F27}"/>
    <cellStyle name="SAPEmphasized" xfId="506" xr:uid="{FB5D78EC-3FC5-451E-A5FB-63784086AA80}"/>
    <cellStyle name="SAPEmphasizedEditableDataCell" xfId="508" xr:uid="{A50D6E86-FB2B-4FA1-8221-79A3CDAA4473}"/>
    <cellStyle name="SAPEmphasizedEditableDataCell 2" xfId="636" xr:uid="{70F7AA7B-19A0-4D70-B072-BC44BA5C8FCA}"/>
    <cellStyle name="SAPEmphasizedEditableDataTotalCell" xfId="509" xr:uid="{ED5216C3-5619-4583-A7D4-DC46CB1FB7FA}"/>
    <cellStyle name="SAPEmphasizedEditableDataTotalCell 2" xfId="637" xr:uid="{484F4AD9-E7C0-4D87-B341-4C4DEF3C97D2}"/>
    <cellStyle name="SAPEmphasizedLockedDataCell" xfId="512" xr:uid="{BBCAF203-1DE9-4DB1-9E25-70B3C1F1F214}"/>
    <cellStyle name="SAPEmphasizedLockedDataCell 2" xfId="638" xr:uid="{875C9E76-1AD3-4D7A-8646-F4A179E7B2F5}"/>
    <cellStyle name="SAPEmphasizedLockedDataTotalCell" xfId="513" xr:uid="{22D12315-51F7-4462-B28B-617274904BE6}"/>
    <cellStyle name="SAPEmphasizedLockedDataTotalCell 2" xfId="639" xr:uid="{D255F498-33AD-40C0-9110-2F9B63391350}"/>
    <cellStyle name="SAPEmphasizedReadonlyDataCell" xfId="510" xr:uid="{C3AF473D-D1D0-4462-A5DE-F1ED60B7E8EA}"/>
    <cellStyle name="SAPEmphasizedReadonlyDataTotalCell" xfId="511" xr:uid="{7B163A38-3552-4717-AE24-A782C41512C0}"/>
    <cellStyle name="SAPEmphasizedTotal" xfId="507" xr:uid="{7EFCF6DE-B8BF-40DF-99C7-C6648CAFF631}"/>
    <cellStyle name="SAPEmphasizedTotal 2" xfId="640" xr:uid="{79D3BC7F-54CB-4E34-8495-FF38CAE25DFA}"/>
    <cellStyle name="SAPError" xfId="497" xr:uid="{50295A01-11F8-41C3-B80C-7BCE23DB722B}"/>
    <cellStyle name="SAPExceptionLevel1" xfId="486" xr:uid="{DA8CBA72-4117-4C75-BAEE-42406DAD372F}"/>
    <cellStyle name="SAPExceptionLevel2" xfId="487" xr:uid="{E284AEE8-8EC7-45E1-A723-540DF0D3A13F}"/>
    <cellStyle name="SAPExceptionLevel3" xfId="488" xr:uid="{C2E7C678-C578-4A18-980D-FB47F95B0DFB}"/>
    <cellStyle name="SAPExceptionLevel3 2" xfId="641" xr:uid="{F60F8062-497C-4843-BCFC-F89F613117C5}"/>
    <cellStyle name="SAPExceptionLevel4" xfId="489" xr:uid="{296C5C8F-59F2-41FC-AC1C-96D58967706D}"/>
    <cellStyle name="SAPExceptionLevel5" xfId="490" xr:uid="{79A77100-AA22-4DE6-8B3A-B67F0DB16E83}"/>
    <cellStyle name="SAPExceptionLevel6" xfId="491" xr:uid="{47D3B1B7-D963-48CD-B399-225796092037}"/>
    <cellStyle name="SAPExceptionLevel6 2" xfId="642" xr:uid="{082BE147-418F-43D5-87E7-83AEBC740C59}"/>
    <cellStyle name="SAPExceptionLevel7" xfId="492" xr:uid="{8783D2E9-5546-469C-B05D-ADFBD021557B}"/>
    <cellStyle name="SAPExceptionLevel8" xfId="493" xr:uid="{3F1404AB-9373-4719-8A88-68AE6041D862}"/>
    <cellStyle name="SAPExceptionLevel8 2" xfId="643" xr:uid="{E336AA47-8776-4D0E-9605-5B5D1541EB6C}"/>
    <cellStyle name="SAPExceptionLevel9" xfId="494" xr:uid="{5E6F61FC-2DFE-4A55-A666-8EE3E47BFA70}"/>
    <cellStyle name="SAPFormula" xfId="514" xr:uid="{5534F03F-73BD-48E9-BEEE-EBED07101128}"/>
    <cellStyle name="SAPGroupingFillCell" xfId="479" xr:uid="{1EE54A07-9C35-4AD7-894E-F46422DEFDBF}"/>
    <cellStyle name="SAPHierarchyCell0" xfId="501" xr:uid="{B5D0A50A-0CE9-4A67-B5F3-747A2B53C58A}"/>
    <cellStyle name="SAPHierarchyCell0 2" xfId="738" xr:uid="{54C7941D-2EBB-4DF2-94C0-0112DF3428B2}"/>
    <cellStyle name="SAPHierarchyCell1" xfId="502" xr:uid="{B2B87B4A-0C93-476F-A66F-E56480359A68}"/>
    <cellStyle name="SAPHierarchyCell2" xfId="503" xr:uid="{870227B9-BDB4-475D-9EA1-29B5B36621CB}"/>
    <cellStyle name="SAPHierarchyCell3" xfId="504" xr:uid="{D2B2EC84-F5B5-4779-AA1F-8BF1FFF28CD7}"/>
    <cellStyle name="SAPHierarchyCell4" xfId="505" xr:uid="{65F0F3CE-C467-4927-9163-DECC54A91BC8}"/>
    <cellStyle name="SAPLockedDataCell" xfId="482" xr:uid="{B52B4DFD-72C0-4041-B156-71B55E712D14}"/>
    <cellStyle name="SAPLockedDataCell 2" xfId="644" xr:uid="{8126B5B8-AE97-44F1-994E-DC066A84FC2B}"/>
    <cellStyle name="SAPLockedDataTotalCell" xfId="485" xr:uid="{DC6CDA28-4B8E-4519-A6E3-D6FC7CE5352F}"/>
    <cellStyle name="SAPLockedDataTotalCell 2" xfId="645" xr:uid="{AB24777B-2C5C-4D1B-9DB5-40DBACCB428D}"/>
    <cellStyle name="SAPMemberCell" xfId="499" xr:uid="{31C7B782-A01A-45D4-8721-CBA5E7799CA5}"/>
    <cellStyle name="SAPMemberCell 2" xfId="739" xr:uid="{58446E92-6FA9-4461-B16D-2C55CF7DA588}"/>
    <cellStyle name="SAPMemberTotalCell" xfId="500" xr:uid="{66372B23-8CFF-435B-9AE2-3709BFF58B4E}"/>
    <cellStyle name="SAPMemberTotalCell 2" xfId="740" xr:uid="{4B3FA945-7FA2-48EC-8CD9-2783B540CE8E}"/>
    <cellStyle name="SAPMessageText" xfId="498" xr:uid="{484E3421-0235-4C85-B3DE-C6A597B9EF0E}"/>
    <cellStyle name="SAPReadonlyDataCell" xfId="481" xr:uid="{48333976-D37A-4FFD-9533-3E5C0D994FD5}"/>
    <cellStyle name="SAPReadonlyDataTotalCell" xfId="484" xr:uid="{6B8D49B5-BB4C-498A-8756-30459F99D342}"/>
    <cellStyle name="scenario" xfId="338" xr:uid="{00000000-0005-0000-0000-0000BE010000}"/>
    <cellStyle name="scenario 2" xfId="922" xr:uid="{7FAC3500-972E-4550-9348-1DA7467E6379}"/>
    <cellStyle name="SECTION" xfId="339" xr:uid="{00000000-0005-0000-0000-0000BF010000}"/>
    <cellStyle name="SECTION 2" xfId="458" xr:uid="{00000000-0005-0000-0000-0000C0010000}"/>
    <cellStyle name="Sheet Title" xfId="646" xr:uid="{4824BD7C-5FF4-4F36-831E-55C94A188BD5}"/>
    <cellStyle name="Sheetmult" xfId="340" xr:uid="{00000000-0005-0000-0000-0000C1010000}"/>
    <cellStyle name="Shtmultx" xfId="341" xr:uid="{00000000-0005-0000-0000-0000C2010000}"/>
    <cellStyle name="Style 1" xfId="342" xr:uid="{00000000-0005-0000-0000-0000C3010000}"/>
    <cellStyle name="STYLE1" xfId="343" xr:uid="{00000000-0005-0000-0000-0000C4010000}"/>
    <cellStyle name="STYLE2" xfId="344" xr:uid="{00000000-0005-0000-0000-0000C5010000}"/>
    <cellStyle name="SubHeader" xfId="519" xr:uid="{FDD9A605-9F0A-4BEE-BF84-CBE8A653E63A}"/>
    <cellStyle name="SubHeader 2" xfId="676" xr:uid="{FE803EA6-8F70-4DAC-ADCE-FB0A40A944F8}"/>
    <cellStyle name="SubTotalNumber" xfId="587" xr:uid="{49E785B3-8B21-4517-AD06-8DF3CDDD9140}"/>
    <cellStyle name="SubTotalNumber 2" xfId="683" xr:uid="{780EBE0C-AE04-4909-B684-357D9A16B8CC}"/>
    <cellStyle name="SubTotalNumber 2 2" xfId="799" xr:uid="{8BD6E81D-E32A-4788-B459-74F28C5DFFAE}"/>
    <cellStyle name="SubTotalNumber 2 3" xfId="876" xr:uid="{1C93FE64-AA6E-4DC7-965C-32E891A45D26}"/>
    <cellStyle name="SubTotalNumber 2 4" xfId="961" xr:uid="{E2D6563D-BFEE-4E7B-A147-008E1FDEB2B4}"/>
    <cellStyle name="SubTotalNumber 2 5" xfId="975" xr:uid="{1401EE5A-0FD6-49B0-93B2-2AB9F0F9B19B}"/>
    <cellStyle name="SubTotalNumber 3" xfId="788" xr:uid="{1BA543E8-2790-4D13-B482-CC685667697F}"/>
    <cellStyle name="SubTotalNumber 4" xfId="870" xr:uid="{970A22D4-FC10-41D9-8CAB-FE23CF457B49}"/>
    <cellStyle name="SubTotalNumber 5" xfId="952" xr:uid="{46A1F157-9338-4C8A-B1D4-8B7BE6E8CF30}"/>
    <cellStyle name="SubTotalNumber 6" xfId="946" xr:uid="{3F595694-42D9-4624-AD0A-21E7CB10C2E7}"/>
    <cellStyle name="SubTotalRate" xfId="695" xr:uid="{DE8C8AB3-D012-4A4E-A0A9-F46403E21520}"/>
    <cellStyle name="System Defined" xfId="345" xr:uid="{00000000-0005-0000-0000-0000C6010000}"/>
    <cellStyle name="TableHeading" xfId="346" xr:uid="{00000000-0005-0000-0000-0000C7010000}"/>
    <cellStyle name="tb" xfId="347" xr:uid="{00000000-0005-0000-0000-0000C8010000}"/>
    <cellStyle name="tb 2" xfId="761" xr:uid="{55A04314-612C-46EA-8C20-F290347C55DF}"/>
    <cellStyle name="tb 3" xfId="842" xr:uid="{BFB6C5DC-BED0-48EE-9354-42C08012D819}"/>
    <cellStyle name="tb 4" xfId="923" xr:uid="{87354A3F-CE2F-48DC-B43F-E8A4C2BE38B4}"/>
    <cellStyle name="tb 5" xfId="957" xr:uid="{74FE8F83-FC4F-4A7E-A134-167B0AF271F9}"/>
    <cellStyle name="TextNumber" xfId="522" xr:uid="{E290E464-3BEF-4A16-9FD4-1D59A7B39C5E}"/>
    <cellStyle name="TextNumber 2" xfId="672" xr:uid="{E59569D7-F0DE-4129-82EC-51F799FACD6D}"/>
    <cellStyle name="TextRate" xfId="590" xr:uid="{6D7A6610-42EE-4D2A-B3FE-B3E36B476169}"/>
    <cellStyle name="Tickmark" xfId="348" xr:uid="{00000000-0005-0000-0000-0000C9010000}"/>
    <cellStyle name="Title 2" xfId="459" xr:uid="{00000000-0005-0000-0000-0000CA010000}"/>
    <cellStyle name="Title1" xfId="349" xr:uid="{00000000-0005-0000-0000-0000CB010000}"/>
    <cellStyle name="top" xfId="350" xr:uid="{00000000-0005-0000-0000-0000CC010000}"/>
    <cellStyle name="top 2" xfId="762" xr:uid="{EB0B1440-5F25-4A80-ADF0-645658726B78}"/>
    <cellStyle name="top 3" xfId="843" xr:uid="{B92DED2A-7819-4D27-95EF-E033927AFAA2}"/>
    <cellStyle name="top 4" xfId="864" xr:uid="{26695603-899E-490A-976E-6B4FB01E4510}"/>
    <cellStyle name="top 5" xfId="924" xr:uid="{A1C982E0-F189-48DE-9F20-2F6A1ED47C30}"/>
    <cellStyle name="Total" xfId="351" builtinId="25" customBuiltin="1"/>
    <cellStyle name="Total 2" xfId="647" xr:uid="{3AFAEC6A-B990-4D62-AC3A-42802C02A39D}"/>
    <cellStyle name="Total 2 2" xfId="796" xr:uid="{288E3013-AD61-4EC7-897A-1B6E891BBE7B}"/>
    <cellStyle name="TotalNumber" xfId="525" xr:uid="{1117E80A-25B2-47EA-9E1E-8F617EA50B39}"/>
    <cellStyle name="TotalNumber 2" xfId="670" xr:uid="{F482BCD4-3925-45D7-BE6D-E3DC4C9F4D7D}"/>
    <cellStyle name="TotalNumber 2 2" xfId="803" xr:uid="{A1A9F46B-247A-44E7-A0AA-574FF6398DC2}"/>
    <cellStyle name="TotalNumber 2 3" xfId="797" xr:uid="{B53DDED2-9109-4336-8B1B-64D2CDB10F75}"/>
    <cellStyle name="TotalNumber 2 4" xfId="874" xr:uid="{A8144F3A-CD1F-4AF4-8D2D-9AFBDA77342A}"/>
    <cellStyle name="TotalRate" xfId="699" xr:uid="{EA2FBB05-0C22-459B-A729-685C3FB111AF}"/>
    <cellStyle name="TotalText" xfId="524" xr:uid="{538EF8D0-3464-4874-AD87-A4562340DE31}"/>
    <cellStyle name="TotalText 2" xfId="671" xr:uid="{CC03672A-DD46-40F3-B0E5-796D351A0A60}"/>
    <cellStyle name="UnitHeader" xfId="650" xr:uid="{B6097FDF-E807-40CB-939F-93A5FE1D4AB6}"/>
    <cellStyle name="UnitHeader 2" xfId="690" xr:uid="{41C62BD9-C31E-40DC-817F-9369FF11E417}"/>
    <cellStyle name="w" xfId="352" xr:uid="{00000000-0005-0000-0000-0000CE010000}"/>
    <cellStyle name="Warning Text 2" xfId="460" xr:uid="{00000000-0005-0000-0000-0000CF010000}"/>
    <cellStyle name="Warning Text 3" xfId="648" xr:uid="{FFEB803D-F7AE-4AB3-85D9-DDAF626A8BEF}"/>
    <cellStyle name="XComma" xfId="353" xr:uid="{00000000-0005-0000-0000-0000D0010000}"/>
    <cellStyle name="XComma 0.0" xfId="354" xr:uid="{00000000-0005-0000-0000-0000D1010000}"/>
    <cellStyle name="XComma 0.00" xfId="355" xr:uid="{00000000-0005-0000-0000-0000D2010000}"/>
    <cellStyle name="XComma 0.000" xfId="356" xr:uid="{00000000-0005-0000-0000-0000D3010000}"/>
    <cellStyle name="XCurrency" xfId="357" xr:uid="{00000000-0005-0000-0000-0000D4010000}"/>
    <cellStyle name="XCurrency 0.0" xfId="358" xr:uid="{00000000-0005-0000-0000-0000D5010000}"/>
    <cellStyle name="XCurrency 0.00" xfId="359" xr:uid="{00000000-0005-0000-0000-0000D6010000}"/>
    <cellStyle name="XCurrency 0.000" xfId="360" xr:uid="{00000000-0005-0000-0000-0000D7010000}"/>
    <cellStyle name="Year" xfId="540" xr:uid="{B7DBD587-37C4-4AD8-845B-66A36E0518E5}"/>
    <cellStyle name="yra" xfId="361" xr:uid="{00000000-0005-0000-0000-0000D8010000}"/>
    <cellStyle name="yrActual" xfId="362" xr:uid="{00000000-0005-0000-0000-0000D9010000}"/>
    <cellStyle name="yre" xfId="363" xr:uid="{00000000-0005-0000-0000-0000DA010000}"/>
    <cellStyle name="yrExpect" xfId="364" xr:uid="{00000000-0005-0000-0000-0000DB010000}"/>
    <cellStyle name="yrExpect 2" xfId="763" xr:uid="{363E0E31-00F5-4E66-84CB-5AE686982F8D}"/>
    <cellStyle name="yrExpect 3" xfId="844" xr:uid="{F788933C-675C-4250-9FD0-FA45F698D442}"/>
    <cellStyle name="yrExpect 4" xfId="925" xr:uid="{9CC5FB00-1F4B-4834-AE0A-4786C1FB2B66}"/>
    <cellStyle name="yrExpect 5" xfId="897" xr:uid="{EAB20550-D8CF-4693-827D-5A4EE92E5F30}"/>
  </cellStyles>
  <dxfs count="0"/>
  <tableStyles count="0" defaultTableStyle="TableStyleMedium2" defaultPivotStyle="PivotStyleLight16"/>
  <colors>
    <mruColors>
      <color rgb="FFFFFF99"/>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pageSetUpPr fitToPage="1"/>
  </sheetPr>
  <dimension ref="A1:N277"/>
  <sheetViews>
    <sheetView tabSelected="1" zoomScaleNormal="100" zoomScaleSheetLayoutView="70" workbookViewId="0">
      <selection activeCell="D252" sqref="D252"/>
    </sheetView>
  </sheetViews>
  <sheetFormatPr defaultColWidth="8.77734375" defaultRowHeight="12.75"/>
  <cols>
    <col min="1" max="1" width="5.77734375" style="15" customWidth="1"/>
    <col min="2" max="2" width="56" style="15" customWidth="1"/>
    <col min="3" max="3" width="47.44140625" style="15" bestFit="1" customWidth="1"/>
    <col min="4" max="4" width="16.21875" style="15" customWidth="1"/>
    <col min="5" max="5" width="5.77734375" style="15" customWidth="1"/>
    <col min="6" max="6" width="7.21875" style="15" customWidth="1"/>
    <col min="7" max="7" width="16.77734375" style="15" customWidth="1"/>
    <col min="8" max="8" width="4.77734375" style="15" customWidth="1"/>
    <col min="9" max="9" width="16.21875" style="15" customWidth="1"/>
    <col min="10" max="10" width="2.77734375" style="15" customWidth="1"/>
    <col min="11" max="11" width="11.44140625" style="15" customWidth="1"/>
    <col min="12" max="12" width="14.44140625" style="15" bestFit="1" customWidth="1"/>
    <col min="13" max="13" width="14.77734375" style="15" bestFit="1" customWidth="1"/>
    <col min="14" max="14" width="12.21875" style="15" bestFit="1" customWidth="1"/>
    <col min="15" max="25" width="8.77734375" style="15"/>
    <col min="26" max="26" width="10.33203125" style="15" bestFit="1" customWidth="1"/>
    <col min="27" max="16384" width="8.77734375" style="15"/>
  </cols>
  <sheetData>
    <row r="1" spans="1:11">
      <c r="A1" s="41"/>
      <c r="B1" s="41"/>
      <c r="C1" s="41"/>
      <c r="D1" s="41"/>
      <c r="E1" s="41"/>
      <c r="F1" s="41"/>
      <c r="G1" s="41"/>
      <c r="H1" s="41"/>
      <c r="I1" s="41"/>
      <c r="J1" s="41"/>
      <c r="K1" s="129" t="s">
        <v>124</v>
      </c>
    </row>
    <row r="2" spans="1:11">
      <c r="A2" s="41"/>
      <c r="B2" s="41" t="s">
        <v>447</v>
      </c>
      <c r="C2" s="41"/>
      <c r="D2" s="41"/>
      <c r="E2" s="41"/>
      <c r="F2" s="41"/>
      <c r="G2" s="41"/>
      <c r="H2" s="41"/>
      <c r="I2" s="41"/>
      <c r="J2" s="41"/>
      <c r="K2" s="41"/>
    </row>
    <row r="3" spans="1:11">
      <c r="A3" s="33"/>
      <c r="B3" s="27" t="s">
        <v>7</v>
      </c>
      <c r="C3" s="427" t="s">
        <v>847</v>
      </c>
      <c r="D3" s="130" t="s">
        <v>89</v>
      </c>
      <c r="E3" s="27"/>
      <c r="F3" s="27"/>
      <c r="G3" s="27"/>
      <c r="H3" s="27"/>
      <c r="I3" s="131"/>
      <c r="J3" s="132"/>
      <c r="K3" s="21" t="s">
        <v>871</v>
      </c>
    </row>
    <row r="4" spans="1:11">
      <c r="A4" s="33"/>
      <c r="C4" s="28"/>
      <c r="D4" s="31" t="s">
        <v>118</v>
      </c>
      <c r="E4" s="28"/>
      <c r="F4" s="28"/>
      <c r="G4" s="28"/>
      <c r="H4" s="27"/>
      <c r="I4" s="27"/>
      <c r="J4" s="30"/>
      <c r="K4" s="30"/>
    </row>
    <row r="5" spans="1:11" ht="15.75">
      <c r="A5" s="33"/>
      <c r="B5" s="133"/>
      <c r="C5" s="30"/>
      <c r="D5" s="496" t="s">
        <v>846</v>
      </c>
      <c r="E5" s="30"/>
      <c r="F5" s="30"/>
      <c r="G5" s="30"/>
      <c r="H5" s="30"/>
      <c r="I5" s="30"/>
      <c r="J5" s="30"/>
      <c r="K5" s="30"/>
    </row>
    <row r="6" spans="1:11" ht="13.5">
      <c r="B6" s="133"/>
      <c r="J6" s="134"/>
      <c r="K6" s="134"/>
    </row>
    <row r="7" spans="1:11">
      <c r="A7" s="130"/>
      <c r="C7" s="30"/>
      <c r="D7" s="135"/>
      <c r="E7" s="30"/>
      <c r="F7" s="30"/>
      <c r="G7" s="30"/>
      <c r="H7" s="30"/>
      <c r="I7" s="30"/>
      <c r="J7" s="30"/>
      <c r="K7" s="30"/>
    </row>
    <row r="8" spans="1:11">
      <c r="A8" s="130"/>
      <c r="B8" s="136" t="s">
        <v>9</v>
      </c>
      <c r="C8" s="136" t="s">
        <v>10</v>
      </c>
      <c r="D8" s="136" t="s">
        <v>11</v>
      </c>
      <c r="E8" s="28" t="s">
        <v>8</v>
      </c>
      <c r="F8" s="28"/>
      <c r="G8" s="135" t="s">
        <v>12</v>
      </c>
      <c r="H8" s="28"/>
      <c r="I8" s="135" t="s">
        <v>13</v>
      </c>
      <c r="J8" s="30"/>
      <c r="K8" s="30"/>
    </row>
    <row r="9" spans="1:11">
      <c r="A9" s="130" t="s">
        <v>14</v>
      </c>
      <c r="B9" s="30"/>
      <c r="C9" s="30"/>
      <c r="D9" s="134"/>
      <c r="E9" s="30"/>
      <c r="F9" s="30"/>
      <c r="G9" s="30"/>
      <c r="H9" s="30"/>
      <c r="I9" s="130" t="s">
        <v>15</v>
      </c>
      <c r="J9" s="30"/>
      <c r="K9" s="30"/>
    </row>
    <row r="10" spans="1:11" ht="13.5" thickBot="1">
      <c r="A10" s="32" t="s">
        <v>16</v>
      </c>
      <c r="B10" s="30"/>
      <c r="C10" s="30"/>
      <c r="D10" s="30"/>
      <c r="E10" s="30"/>
      <c r="F10" s="30"/>
      <c r="G10" s="30"/>
      <c r="H10" s="30"/>
      <c r="I10" s="32" t="s">
        <v>17</v>
      </c>
      <c r="J10" s="30"/>
      <c r="K10" s="30"/>
    </row>
    <row r="11" spans="1:11">
      <c r="A11" s="130">
        <v>1</v>
      </c>
      <c r="B11" s="30" t="s">
        <v>267</v>
      </c>
      <c r="C11" s="30" t="s">
        <v>266</v>
      </c>
      <c r="D11" s="28"/>
      <c r="E11" s="30"/>
      <c r="F11" s="30"/>
      <c r="G11" s="30"/>
      <c r="H11" s="30"/>
      <c r="I11" s="137">
        <f>+I172</f>
        <v>29805635.181460448</v>
      </c>
      <c r="J11" s="30"/>
      <c r="K11" s="30"/>
    </row>
    <row r="12" spans="1:11">
      <c r="A12" s="130"/>
      <c r="B12" s="30"/>
      <c r="C12" s="30"/>
      <c r="D12" s="30"/>
      <c r="E12" s="30"/>
      <c r="F12" s="30"/>
      <c r="G12" s="30"/>
      <c r="H12" s="30"/>
      <c r="I12" s="28"/>
      <c r="J12" s="30"/>
      <c r="K12" s="30"/>
    </row>
    <row r="13" spans="1:11" ht="13.5" thickBot="1">
      <c r="A13" s="130" t="s">
        <v>8</v>
      </c>
      <c r="B13" s="30" t="s">
        <v>18</v>
      </c>
      <c r="C13" s="28" t="s">
        <v>268</v>
      </c>
      <c r="D13" s="32" t="s">
        <v>19</v>
      </c>
      <c r="E13" s="28"/>
      <c r="F13" s="138" t="s">
        <v>20</v>
      </c>
      <c r="G13" s="138"/>
      <c r="H13" s="30"/>
      <c r="I13" s="28"/>
      <c r="J13" s="30"/>
      <c r="K13" s="30"/>
    </row>
    <row r="14" spans="1:11">
      <c r="A14" s="130">
        <f>+A11+1</f>
        <v>2</v>
      </c>
      <c r="B14" s="30" t="s">
        <v>125</v>
      </c>
      <c r="C14" s="28" t="str">
        <f>"(page 4, line "&amp;A222&amp;")"</f>
        <v>(page 4, line 29)</v>
      </c>
      <c r="D14" s="139">
        <f>I222</f>
        <v>0</v>
      </c>
      <c r="E14" s="28"/>
      <c r="F14" s="28" t="s">
        <v>21</v>
      </c>
      <c r="G14" s="26">
        <f>I191</f>
        <v>1</v>
      </c>
      <c r="H14" s="39"/>
      <c r="I14" s="26">
        <f>+G14*D14</f>
        <v>0</v>
      </c>
      <c r="J14" s="30"/>
      <c r="K14" s="30"/>
    </row>
    <row r="15" spans="1:11">
      <c r="A15" s="130">
        <f>+A14+1</f>
        <v>3</v>
      </c>
      <c r="B15" s="30" t="s">
        <v>126</v>
      </c>
      <c r="C15" s="28" t="str">
        <f>"(page 4, line "&amp;A227&amp;")"</f>
        <v>(page 4, line 33)</v>
      </c>
      <c r="D15" s="139">
        <f>I227</f>
        <v>0</v>
      </c>
      <c r="E15" s="28"/>
      <c r="F15" s="28" t="s">
        <v>21</v>
      </c>
      <c r="G15" s="26">
        <f>+G14</f>
        <v>1</v>
      </c>
      <c r="H15" s="39"/>
      <c r="I15" s="26">
        <f>+G15*D15</f>
        <v>0</v>
      </c>
      <c r="J15" s="30"/>
      <c r="K15" s="30"/>
    </row>
    <row r="16" spans="1:11">
      <c r="A16" s="130">
        <f>+A15+1</f>
        <v>4</v>
      </c>
      <c r="B16" s="30" t="s">
        <v>223</v>
      </c>
      <c r="C16" s="28" t="s">
        <v>803</v>
      </c>
      <c r="D16" s="139">
        <f>+'5-P3 Support'!G67</f>
        <v>0</v>
      </c>
      <c r="E16" s="28"/>
      <c r="F16" s="28" t="s">
        <v>21</v>
      </c>
      <c r="G16" s="26">
        <f>+G15</f>
        <v>1</v>
      </c>
      <c r="H16" s="39"/>
      <c r="I16" s="26">
        <f>+D16*G16</f>
        <v>0</v>
      </c>
      <c r="J16" s="30"/>
      <c r="K16" s="30"/>
    </row>
    <row r="17" spans="1:13">
      <c r="A17" s="130">
        <f>+A16+1</f>
        <v>5</v>
      </c>
      <c r="B17" s="28" t="s">
        <v>366</v>
      </c>
      <c r="C17" s="140" t="s">
        <v>262</v>
      </c>
      <c r="D17" s="177">
        <v>0</v>
      </c>
      <c r="E17" s="28"/>
      <c r="F17" s="28" t="s">
        <v>21</v>
      </c>
      <c r="G17" s="26">
        <f>+G15</f>
        <v>1</v>
      </c>
      <c r="H17" s="39"/>
      <c r="I17" s="26">
        <f>+G17*D17</f>
        <v>0</v>
      </c>
      <c r="J17" s="30"/>
      <c r="K17" s="30"/>
    </row>
    <row r="18" spans="1:13" ht="13.5" thickBot="1">
      <c r="A18" s="130">
        <f>+A17+1</f>
        <v>6</v>
      </c>
      <c r="B18" s="28" t="s">
        <v>127</v>
      </c>
      <c r="C18" s="140"/>
      <c r="D18" s="177">
        <v>0</v>
      </c>
      <c r="E18" s="28"/>
      <c r="F18" s="28" t="s">
        <v>21</v>
      </c>
      <c r="G18" s="26">
        <f>+G17</f>
        <v>1</v>
      </c>
      <c r="H18" s="39"/>
      <c r="I18" s="42">
        <f>+G18*D18</f>
        <v>0</v>
      </c>
      <c r="J18" s="30"/>
      <c r="K18" s="30"/>
    </row>
    <row r="19" spans="1:13">
      <c r="A19" s="130">
        <f>+A18+1</f>
        <v>7</v>
      </c>
      <c r="B19" s="30" t="s">
        <v>287</v>
      </c>
      <c r="C19" s="30" t="s">
        <v>286</v>
      </c>
      <c r="D19" s="313">
        <f>SUM(D14:D18)</f>
        <v>0</v>
      </c>
      <c r="E19" s="28"/>
      <c r="F19" s="28"/>
      <c r="G19" s="40"/>
      <c r="H19" s="39"/>
      <c r="I19" s="26">
        <f>SUM(I14:I18)</f>
        <v>0</v>
      </c>
      <c r="J19" s="30"/>
      <c r="K19" s="30"/>
    </row>
    <row r="20" spans="1:13">
      <c r="A20" s="130"/>
      <c r="B20" s="33"/>
      <c r="C20" s="30"/>
      <c r="D20" s="28" t="s">
        <v>8</v>
      </c>
      <c r="E20" s="30"/>
      <c r="F20" s="30"/>
      <c r="G20" s="142"/>
      <c r="H20" s="30"/>
      <c r="I20" s="33"/>
      <c r="J20" s="30"/>
      <c r="K20" s="30"/>
    </row>
    <row r="21" spans="1:13" ht="13.5" thickBot="1">
      <c r="A21" s="130">
        <f>+A19+1</f>
        <v>8</v>
      </c>
      <c r="B21" s="30" t="s">
        <v>22</v>
      </c>
      <c r="C21" s="30" t="s">
        <v>269</v>
      </c>
      <c r="D21" s="141" t="s">
        <v>8</v>
      </c>
      <c r="E21" s="28"/>
      <c r="F21" s="28"/>
      <c r="G21" s="28"/>
      <c r="H21" s="28"/>
      <c r="I21" s="143">
        <f>I11-I19</f>
        <v>29805635.181460448</v>
      </c>
      <c r="J21" s="30"/>
      <c r="K21" s="602"/>
      <c r="M21" s="144"/>
    </row>
    <row r="22" spans="1:13" ht="13.5" thickTop="1">
      <c r="A22" s="130"/>
      <c r="B22" s="33"/>
      <c r="C22" s="30"/>
      <c r="D22" s="141"/>
      <c r="E22" s="28"/>
      <c r="F22" s="28"/>
      <c r="G22" s="28"/>
      <c r="H22" s="28"/>
      <c r="I22" s="33"/>
      <c r="J22" s="30"/>
      <c r="K22" s="30"/>
      <c r="M22" s="145"/>
    </row>
    <row r="23" spans="1:13">
      <c r="A23" s="146">
        <f>+A21+1</f>
        <v>9</v>
      </c>
      <c r="B23" s="147" t="s">
        <v>119</v>
      </c>
      <c r="C23" s="391" t="s">
        <v>802</v>
      </c>
      <c r="D23" s="623">
        <f>'3-Project True-up'!K39</f>
        <v>938178.9225043219</v>
      </c>
      <c r="E23" s="147"/>
      <c r="F23" s="147" t="s">
        <v>93</v>
      </c>
      <c r="G23" s="148">
        <v>1</v>
      </c>
      <c r="H23" s="147"/>
      <c r="I23" s="18">
        <f>+G23*D23</f>
        <v>938178.9225043219</v>
      </c>
      <c r="K23" s="602"/>
    </row>
    <row r="24" spans="1:13">
      <c r="A24" s="146"/>
      <c r="B24" s="147"/>
      <c r="C24" s="147"/>
      <c r="D24" s="147"/>
      <c r="E24" s="147"/>
      <c r="F24" s="147"/>
      <c r="G24" s="147"/>
      <c r="H24" s="147"/>
      <c r="I24" s="149"/>
      <c r="K24" s="30"/>
    </row>
    <row r="25" spans="1:13" ht="13.5" thickBot="1">
      <c r="A25" s="146">
        <f>+A23+1</f>
        <v>10</v>
      </c>
      <c r="B25" s="147" t="s">
        <v>22</v>
      </c>
      <c r="C25" s="147" t="s">
        <v>270</v>
      </c>
      <c r="D25" s="147"/>
      <c r="E25" s="149"/>
      <c r="F25" s="149"/>
      <c r="G25" s="149"/>
      <c r="H25" s="149"/>
      <c r="I25" s="150">
        <f>+I21+I23</f>
        <v>30743814.103964768</v>
      </c>
      <c r="K25" s="602"/>
    </row>
    <row r="26" spans="1:13" ht="13.5" thickTop="1">
      <c r="A26" s="130"/>
      <c r="B26" s="28"/>
      <c r="C26" s="30"/>
      <c r="D26" s="30"/>
      <c r="E26" s="30"/>
      <c r="F26" s="33"/>
      <c r="G26" s="27"/>
      <c r="H26" s="30"/>
      <c r="I26" s="28"/>
      <c r="J26" s="30"/>
      <c r="K26" s="30"/>
    </row>
    <row r="27" spans="1:13">
      <c r="A27" s="130"/>
      <c r="B27" s="30"/>
      <c r="C27" s="30"/>
      <c r="D27" s="30"/>
      <c r="E27" s="30"/>
      <c r="F27" s="33"/>
      <c r="G27" s="27"/>
      <c r="H27" s="30"/>
      <c r="I27" s="28"/>
      <c r="J27" s="30"/>
      <c r="K27" s="30"/>
    </row>
    <row r="28" spans="1:13">
      <c r="A28" s="130"/>
      <c r="B28" s="28"/>
      <c r="C28" s="30"/>
      <c r="D28" s="30"/>
      <c r="E28" s="30"/>
      <c r="F28" s="30"/>
      <c r="G28" s="27"/>
      <c r="H28" s="30"/>
      <c r="I28" s="28"/>
      <c r="J28" s="30"/>
      <c r="K28" s="30"/>
    </row>
    <row r="29" spans="1:13">
      <c r="A29" s="130"/>
      <c r="B29" s="28"/>
      <c r="C29" s="30"/>
      <c r="D29" s="30"/>
      <c r="E29" s="30"/>
      <c r="F29" s="30"/>
      <c r="G29" s="27"/>
      <c r="H29" s="30"/>
      <c r="I29" s="28"/>
      <c r="J29" s="30"/>
      <c r="K29" s="30"/>
    </row>
    <row r="30" spans="1:13">
      <c r="A30" s="130"/>
      <c r="B30" s="28"/>
      <c r="C30" s="30"/>
      <c r="D30" s="30"/>
      <c r="E30" s="30"/>
      <c r="F30" s="30"/>
      <c r="G30" s="27"/>
      <c r="H30" s="30"/>
      <c r="I30" s="28"/>
      <c r="J30" s="30"/>
      <c r="K30" s="30"/>
    </row>
    <row r="31" spans="1:13">
      <c r="A31" s="130"/>
      <c r="B31" s="27"/>
      <c r="C31" s="30"/>
      <c r="D31" s="30"/>
      <c r="E31" s="30"/>
      <c r="F31" s="30"/>
      <c r="G31" s="30"/>
      <c r="H31" s="30"/>
      <c r="I31" s="28"/>
      <c r="J31" s="30"/>
      <c r="K31" s="30"/>
    </row>
    <row r="32" spans="1:13">
      <c r="A32" s="130"/>
      <c r="B32" s="30"/>
      <c r="C32" s="30"/>
      <c r="D32" s="30"/>
      <c r="E32" s="30"/>
      <c r="F32" s="30"/>
      <c r="G32" s="30"/>
      <c r="H32" s="30"/>
      <c r="I32" s="28"/>
      <c r="J32" s="30"/>
      <c r="K32" s="30"/>
    </row>
    <row r="33" spans="1:11">
      <c r="A33" s="130"/>
      <c r="B33" s="30"/>
      <c r="C33" s="30"/>
      <c r="D33" s="151"/>
      <c r="E33" s="30"/>
      <c r="F33" s="30"/>
      <c r="G33" s="30"/>
      <c r="H33" s="30"/>
      <c r="I33" s="33"/>
      <c r="J33" s="30"/>
      <c r="K33" s="30"/>
    </row>
    <row r="34" spans="1:11">
      <c r="A34" s="130"/>
      <c r="B34" s="30"/>
      <c r="C34" s="30"/>
      <c r="D34" s="151"/>
      <c r="E34" s="30"/>
      <c r="F34" s="30"/>
      <c r="G34" s="30"/>
      <c r="H34" s="30"/>
      <c r="I34" s="33"/>
      <c r="J34" s="30"/>
      <c r="K34" s="30"/>
    </row>
    <row r="35" spans="1:11">
      <c r="A35" s="130"/>
      <c r="B35" s="30"/>
      <c r="C35" s="30"/>
      <c r="D35" s="152"/>
      <c r="E35" s="30"/>
      <c r="F35" s="30"/>
      <c r="G35" s="30"/>
      <c r="H35" s="30"/>
      <c r="I35" s="33"/>
      <c r="J35" s="30"/>
      <c r="K35" s="30"/>
    </row>
    <row r="36" spans="1:11">
      <c r="A36" s="130"/>
      <c r="B36" s="30"/>
      <c r="C36" s="30"/>
      <c r="D36" s="153"/>
      <c r="E36" s="30"/>
      <c r="F36" s="30"/>
      <c r="G36" s="30"/>
      <c r="H36" s="30"/>
      <c r="I36" s="154"/>
      <c r="J36" s="30"/>
      <c r="K36" s="30"/>
    </row>
    <row r="37" spans="1:11">
      <c r="A37" s="130"/>
      <c r="B37" s="30"/>
      <c r="C37" s="155"/>
      <c r="D37" s="151"/>
      <c r="E37" s="30"/>
      <c r="F37" s="30"/>
      <c r="G37" s="30"/>
      <c r="H37" s="30"/>
      <c r="I37" s="156"/>
      <c r="J37" s="30"/>
      <c r="K37" s="30"/>
    </row>
    <row r="38" spans="1:11">
      <c r="A38" s="130"/>
      <c r="B38" s="30"/>
      <c r="C38" s="155"/>
      <c r="D38" s="151"/>
      <c r="E38" s="30"/>
      <c r="F38" s="33"/>
      <c r="G38" s="30"/>
      <c r="H38" s="30"/>
      <c r="I38" s="156"/>
      <c r="J38" s="30"/>
      <c r="K38" s="30"/>
    </row>
    <row r="39" spans="1:11">
      <c r="A39" s="130"/>
      <c r="B39" s="30"/>
      <c r="C39" s="155"/>
      <c r="D39" s="151"/>
      <c r="E39" s="30"/>
      <c r="F39" s="33"/>
      <c r="G39" s="30"/>
      <c r="H39" s="30"/>
      <c r="I39" s="156"/>
      <c r="J39" s="30"/>
      <c r="K39" s="30"/>
    </row>
    <row r="40" spans="1:11">
      <c r="A40" s="130"/>
      <c r="B40" s="30"/>
      <c r="C40" s="30"/>
      <c r="D40" s="30"/>
      <c r="E40" s="30"/>
      <c r="F40" s="33"/>
      <c r="G40" s="30"/>
      <c r="H40" s="30"/>
      <c r="I40" s="33"/>
      <c r="J40" s="30"/>
      <c r="K40" s="30"/>
    </row>
    <row r="41" spans="1:11">
      <c r="A41" s="130"/>
      <c r="B41" s="30"/>
      <c r="C41" s="30"/>
      <c r="D41" s="30"/>
      <c r="E41" s="30"/>
      <c r="F41" s="33"/>
      <c r="G41" s="30"/>
      <c r="H41" s="30"/>
      <c r="I41" s="33"/>
      <c r="J41" s="30"/>
      <c r="K41" s="30"/>
    </row>
    <row r="42" spans="1:11">
      <c r="A42" s="130"/>
      <c r="B42" s="30"/>
      <c r="C42" s="30"/>
      <c r="D42" s="157"/>
      <c r="E42" s="157"/>
      <c r="F42" s="157"/>
      <c r="G42" s="157"/>
      <c r="H42" s="157"/>
      <c r="I42" s="157"/>
      <c r="J42" s="157"/>
      <c r="K42" s="30"/>
    </row>
    <row r="43" spans="1:11">
      <c r="A43" s="130"/>
      <c r="B43" s="30"/>
      <c r="C43" s="30"/>
      <c r="D43" s="157"/>
      <c r="E43" s="157"/>
      <c r="F43" s="157"/>
      <c r="G43" s="157"/>
      <c r="H43" s="157"/>
      <c r="I43" s="157"/>
      <c r="J43" s="157"/>
      <c r="K43" s="30"/>
    </row>
    <row r="44" spans="1:11">
      <c r="A44" s="130"/>
      <c r="B44" s="30"/>
      <c r="C44" s="30"/>
      <c r="D44" s="157"/>
      <c r="E44" s="157"/>
      <c r="F44" s="157"/>
      <c r="G44" s="157"/>
      <c r="H44" s="157"/>
      <c r="I44" s="157"/>
      <c r="J44" s="157"/>
      <c r="K44" s="30"/>
    </row>
    <row r="45" spans="1:11">
      <c r="A45" s="130"/>
      <c r="B45" s="30"/>
      <c r="C45" s="30"/>
      <c r="D45" s="157"/>
      <c r="E45" s="157"/>
      <c r="F45" s="157"/>
      <c r="G45" s="157"/>
      <c r="H45" s="157"/>
      <c r="I45" s="157"/>
      <c r="J45" s="157"/>
      <c r="K45" s="30"/>
    </row>
    <row r="46" spans="1:11">
      <c r="A46" s="130"/>
      <c r="B46" s="30"/>
      <c r="C46" s="30"/>
      <c r="D46" s="157"/>
      <c r="E46" s="157"/>
      <c r="F46" s="157"/>
      <c r="G46" s="157"/>
      <c r="H46" s="157"/>
      <c r="I46" s="157"/>
      <c r="J46" s="157"/>
      <c r="K46" s="30"/>
    </row>
    <row r="47" spans="1:11">
      <c r="A47" s="130"/>
      <c r="B47" s="30"/>
      <c r="C47" s="30"/>
      <c r="D47" s="157"/>
      <c r="E47" s="157"/>
      <c r="F47" s="157"/>
      <c r="G47" s="157"/>
      <c r="H47" s="157"/>
      <c r="I47" s="157"/>
      <c r="J47" s="157"/>
      <c r="K47" s="30"/>
    </row>
    <row r="48" spans="1:11">
      <c r="A48" s="130"/>
      <c r="B48" s="30"/>
      <c r="C48" s="30"/>
      <c r="D48" s="157"/>
      <c r="E48" s="157"/>
      <c r="F48" s="157"/>
      <c r="G48" s="157"/>
      <c r="H48" s="157"/>
      <c r="I48" s="157"/>
      <c r="J48" s="157"/>
      <c r="K48" s="30"/>
    </row>
    <row r="49" spans="1:11">
      <c r="A49" s="130"/>
      <c r="B49" s="30"/>
      <c r="C49" s="30"/>
      <c r="D49" s="157"/>
      <c r="E49" s="157"/>
      <c r="F49" s="157"/>
      <c r="G49" s="157"/>
      <c r="H49" s="157"/>
      <c r="I49" s="157"/>
      <c r="J49" s="157"/>
      <c r="K49" s="30"/>
    </row>
    <row r="50" spans="1:11">
      <c r="A50" s="130"/>
      <c r="B50" s="30"/>
      <c r="C50" s="30"/>
      <c r="D50" s="157"/>
      <c r="E50" s="157"/>
      <c r="F50" s="157"/>
      <c r="G50" s="157"/>
      <c r="H50" s="157"/>
      <c r="I50" s="157"/>
      <c r="J50" s="157"/>
      <c r="K50" s="30"/>
    </row>
    <row r="51" spans="1:11">
      <c r="A51" s="130"/>
      <c r="B51" s="30"/>
      <c r="C51" s="30"/>
      <c r="D51" s="157"/>
      <c r="E51" s="157"/>
      <c r="F51" s="157"/>
      <c r="G51" s="157"/>
      <c r="H51" s="157"/>
      <c r="I51" s="157"/>
      <c r="J51" s="157"/>
      <c r="K51" s="30"/>
    </row>
    <row r="52" spans="1:11">
      <c r="A52" s="33"/>
      <c r="B52" s="30"/>
      <c r="C52" s="30"/>
      <c r="D52" s="30"/>
      <c r="E52" s="30"/>
      <c r="F52" s="30"/>
      <c r="G52" s="30"/>
      <c r="H52" s="30"/>
      <c r="I52" s="34"/>
      <c r="J52" s="30"/>
      <c r="K52" s="158" t="s">
        <v>130</v>
      </c>
    </row>
    <row r="53" spans="1:11">
      <c r="A53" s="33"/>
      <c r="B53" s="30"/>
      <c r="C53" s="30"/>
      <c r="D53" s="30"/>
      <c r="E53" s="30"/>
      <c r="F53" s="30"/>
      <c r="G53" s="30"/>
      <c r="H53" s="30"/>
      <c r="I53" s="30"/>
      <c r="J53" s="30"/>
      <c r="K53" s="30"/>
    </row>
    <row r="54" spans="1:11">
      <c r="A54" s="33"/>
      <c r="B54" s="30" t="s">
        <v>7</v>
      </c>
      <c r="C54" s="30"/>
      <c r="D54" s="136" t="s">
        <v>89</v>
      </c>
      <c r="E54" s="30"/>
      <c r="F54" s="30"/>
      <c r="G54" s="30"/>
      <c r="H54" s="30"/>
      <c r="I54" s="41"/>
      <c r="J54" s="30"/>
      <c r="K54" s="158" t="str">
        <f>K3</f>
        <v>For  the 12 months ended 12/31/2026</v>
      </c>
    </row>
    <row r="55" spans="1:11">
      <c r="A55" s="33"/>
      <c r="B55" s="159"/>
      <c r="C55" s="28"/>
      <c r="D55" s="31" t="s">
        <v>118</v>
      </c>
      <c r="E55" s="28"/>
      <c r="F55" s="28"/>
      <c r="G55" s="28"/>
      <c r="H55" s="28"/>
      <c r="I55" s="28"/>
      <c r="J55" s="28"/>
      <c r="K55" s="28"/>
    </row>
    <row r="56" spans="1:11">
      <c r="A56" s="33"/>
      <c r="B56" s="30"/>
      <c r="C56" s="28"/>
      <c r="D56" s="507" t="str">
        <f>D5</f>
        <v>NextEra Energy Transmission MidAtlantic, Inc.</v>
      </c>
      <c r="E56" s="28"/>
      <c r="F56" s="28"/>
      <c r="G56" s="28" t="s">
        <v>8</v>
      </c>
      <c r="H56" s="28"/>
      <c r="I56" s="28"/>
      <c r="J56" s="28"/>
      <c r="K56" s="28"/>
    </row>
    <row r="57" spans="1:11">
      <c r="A57" s="635"/>
      <c r="B57" s="635"/>
      <c r="C57" s="635"/>
      <c r="D57" s="635"/>
      <c r="E57" s="635"/>
      <c r="F57" s="635"/>
      <c r="G57" s="635"/>
      <c r="H57" s="635"/>
      <c r="I57" s="635"/>
      <c r="J57" s="635"/>
      <c r="K57" s="635"/>
    </row>
    <row r="58" spans="1:11">
      <c r="A58" s="33"/>
      <c r="B58" s="136" t="s">
        <v>9</v>
      </c>
      <c r="C58" s="136" t="s">
        <v>10</v>
      </c>
      <c r="D58" s="136" t="s">
        <v>11</v>
      </c>
      <c r="E58" s="28" t="s">
        <v>8</v>
      </c>
      <c r="F58" s="28"/>
      <c r="G58" s="135" t="s">
        <v>12</v>
      </c>
      <c r="H58" s="28"/>
      <c r="I58" s="135" t="s">
        <v>13</v>
      </c>
      <c r="J58" s="28"/>
      <c r="K58" s="136"/>
    </row>
    <row r="59" spans="1:11">
      <c r="A59" s="33"/>
      <c r="B59" s="30"/>
      <c r="C59" s="160"/>
      <c r="D59" s="28"/>
      <c r="E59" s="28"/>
      <c r="F59" s="28"/>
      <c r="G59" s="130"/>
      <c r="H59" s="28"/>
      <c r="I59" s="161" t="s">
        <v>23</v>
      </c>
      <c r="J59" s="28"/>
      <c r="K59" s="136"/>
    </row>
    <row r="60" spans="1:11">
      <c r="A60" s="130" t="s">
        <v>14</v>
      </c>
      <c r="B60" s="30"/>
      <c r="C60" s="162" t="s">
        <v>250</v>
      </c>
      <c r="D60" s="161" t="s">
        <v>25</v>
      </c>
      <c r="E60" s="163"/>
      <c r="F60" s="161" t="s">
        <v>26</v>
      </c>
      <c r="G60" s="33"/>
      <c r="H60" s="163"/>
      <c r="I60" s="130" t="s">
        <v>27</v>
      </c>
      <c r="J60" s="28"/>
      <c r="K60" s="136"/>
    </row>
    <row r="61" spans="1:11" ht="13.5" thickBot="1">
      <c r="A61" s="32" t="s">
        <v>16</v>
      </c>
      <c r="B61" s="164" t="s">
        <v>476</v>
      </c>
      <c r="C61" s="28"/>
      <c r="D61" s="28"/>
      <c r="E61" s="28"/>
      <c r="F61" s="28"/>
      <c r="G61" s="28"/>
      <c r="H61" s="28"/>
      <c r="I61" s="28"/>
      <c r="J61" s="28"/>
      <c r="K61" s="28"/>
    </row>
    <row r="62" spans="1:11">
      <c r="A62" s="130"/>
      <c r="B62" s="30" t="s">
        <v>569</v>
      </c>
      <c r="C62" s="28"/>
      <c r="D62" s="28"/>
      <c r="E62" s="28"/>
      <c r="F62" s="28"/>
      <c r="G62" s="28"/>
      <c r="H62" s="28"/>
      <c r="I62" s="28"/>
      <c r="J62" s="28"/>
      <c r="K62" s="28"/>
    </row>
    <row r="63" spans="1:11">
      <c r="A63" s="130">
        <v>1</v>
      </c>
      <c r="B63" s="30" t="s">
        <v>367</v>
      </c>
      <c r="C63" s="39" t="s">
        <v>776</v>
      </c>
      <c r="D63" s="165">
        <v>0</v>
      </c>
      <c r="E63" s="28"/>
      <c r="F63" s="28" t="s">
        <v>28</v>
      </c>
      <c r="G63" s="166" t="s">
        <v>8</v>
      </c>
      <c r="H63" s="28"/>
      <c r="I63" s="18">
        <v>0</v>
      </c>
      <c r="J63" s="28"/>
      <c r="K63" s="28"/>
    </row>
    <row r="64" spans="1:11">
      <c r="A64" s="130">
        <f>+A63+1</f>
        <v>2</v>
      </c>
      <c r="B64" s="30" t="s">
        <v>29</v>
      </c>
      <c r="C64" s="39" t="s">
        <v>370</v>
      </c>
      <c r="D64" s="177">
        <f>'4- Rate Base'!C24</f>
        <v>76249743.110132784</v>
      </c>
      <c r="E64" s="28"/>
      <c r="F64" s="28" t="s">
        <v>21</v>
      </c>
      <c r="G64" s="26">
        <f>I191</f>
        <v>1</v>
      </c>
      <c r="H64" s="39"/>
      <c r="I64" s="18">
        <f>+G64*D64</f>
        <v>76249743.110132784</v>
      </c>
      <c r="J64" s="28"/>
      <c r="K64" s="28"/>
    </row>
    <row r="65" spans="1:11">
      <c r="A65" s="130">
        <f t="shared" ref="A65:A104" si="0">+A64+1</f>
        <v>3</v>
      </c>
      <c r="B65" s="30" t="s">
        <v>368</v>
      </c>
      <c r="C65" s="39" t="s">
        <v>372</v>
      </c>
      <c r="D65" s="165">
        <v>0</v>
      </c>
      <c r="E65" s="28"/>
      <c r="F65" s="28" t="s">
        <v>28</v>
      </c>
      <c r="G65" s="139">
        <v>0</v>
      </c>
      <c r="H65" s="39"/>
      <c r="I65" s="18">
        <v>0</v>
      </c>
      <c r="J65" s="28"/>
      <c r="K65" s="28"/>
    </row>
    <row r="66" spans="1:11">
      <c r="A66" s="130">
        <f t="shared" si="0"/>
        <v>4</v>
      </c>
      <c r="B66" s="30" t="s">
        <v>104</v>
      </c>
      <c r="C66" s="39" t="s">
        <v>371</v>
      </c>
      <c r="D66" s="177">
        <f>'4- Rate Base'!D24</f>
        <v>0</v>
      </c>
      <c r="E66" s="28"/>
      <c r="F66" s="28" t="s">
        <v>30</v>
      </c>
      <c r="G66" s="26">
        <f>I199</f>
        <v>1</v>
      </c>
      <c r="H66" s="39"/>
      <c r="I66" s="18">
        <f>+G66*D66</f>
        <v>0</v>
      </c>
      <c r="J66" s="28"/>
      <c r="K66" s="28"/>
    </row>
    <row r="67" spans="1:11" ht="13.5" thickBot="1">
      <c r="A67" s="130">
        <f t="shared" si="0"/>
        <v>5</v>
      </c>
      <c r="B67" s="30" t="s">
        <v>369</v>
      </c>
      <c r="C67" s="28" t="s">
        <v>373</v>
      </c>
      <c r="D67" s="167">
        <v>0</v>
      </c>
      <c r="E67" s="28"/>
      <c r="F67" s="28" t="s">
        <v>132</v>
      </c>
      <c r="G67" s="26">
        <f>K203</f>
        <v>1</v>
      </c>
      <c r="H67" s="39"/>
      <c r="I67" s="168">
        <f>+G67*D67</f>
        <v>0</v>
      </c>
      <c r="J67" s="28"/>
      <c r="K67" s="28"/>
    </row>
    <row r="68" spans="1:11">
      <c r="A68" s="130">
        <f t="shared" si="0"/>
        <v>6</v>
      </c>
      <c r="B68" s="27" t="s">
        <v>279</v>
      </c>
      <c r="C68" s="28" t="s">
        <v>278</v>
      </c>
      <c r="D68" s="18">
        <f>SUM(D63:D67)</f>
        <v>76249743.110132784</v>
      </c>
      <c r="E68" s="28"/>
      <c r="F68" s="28" t="s">
        <v>31</v>
      </c>
      <c r="G68" s="169">
        <f>IF(I68&gt;0,I68/D68,0)</f>
        <v>1</v>
      </c>
      <c r="H68" s="39"/>
      <c r="I68" s="18">
        <f>SUM(I63:I67)</f>
        <v>76249743.110132784</v>
      </c>
      <c r="J68" s="28"/>
      <c r="K68" s="170"/>
    </row>
    <row r="69" spans="1:11">
      <c r="A69" s="130"/>
      <c r="B69" s="30"/>
      <c r="C69" s="28"/>
      <c r="D69" s="18"/>
      <c r="E69" s="28"/>
      <c r="F69" s="28"/>
      <c r="G69" s="170"/>
      <c r="H69" s="28"/>
      <c r="I69" s="18"/>
      <c r="J69" s="28"/>
      <c r="K69" s="170"/>
    </row>
    <row r="70" spans="1:11">
      <c r="A70" s="130">
        <f>+A68+1</f>
        <v>7</v>
      </c>
      <c r="B70" s="30" t="s">
        <v>570</v>
      </c>
      <c r="C70" s="28"/>
      <c r="D70" s="18"/>
      <c r="E70" s="28"/>
      <c r="F70" s="28"/>
      <c r="G70" s="28"/>
      <c r="H70" s="28"/>
      <c r="I70" s="18"/>
      <c r="J70" s="28"/>
      <c r="K70" s="28"/>
    </row>
    <row r="71" spans="1:11">
      <c r="A71" s="130">
        <f t="shared" si="0"/>
        <v>8</v>
      </c>
      <c r="B71" s="30" t="s">
        <v>367</v>
      </c>
      <c r="C71" s="28" t="s">
        <v>374</v>
      </c>
      <c r="D71" s="165">
        <v>0</v>
      </c>
      <c r="E71" s="28"/>
      <c r="F71" s="28" t="s">
        <v>28</v>
      </c>
      <c r="G71" s="166" t="s">
        <v>8</v>
      </c>
      <c r="H71" s="28"/>
      <c r="I71" s="18">
        <v>0</v>
      </c>
      <c r="J71" s="28"/>
      <c r="K71" s="28"/>
    </row>
    <row r="72" spans="1:11">
      <c r="A72" s="130">
        <f t="shared" si="0"/>
        <v>9</v>
      </c>
      <c r="B72" s="30" t="s">
        <v>29</v>
      </c>
      <c r="C72" s="28" t="s">
        <v>376</v>
      </c>
      <c r="D72" s="177">
        <f>'4- Rate Base'!I24</f>
        <v>5068946.0646153847</v>
      </c>
      <c r="E72" s="28"/>
      <c r="F72" s="28" t="s">
        <v>21</v>
      </c>
      <c r="G72" s="26">
        <f>+G64</f>
        <v>1</v>
      </c>
      <c r="H72" s="39"/>
      <c r="I72" s="18">
        <f>+G72*D72</f>
        <v>5068946.0646153847</v>
      </c>
      <c r="J72" s="28"/>
      <c r="K72" s="28"/>
    </row>
    <row r="73" spans="1:11">
      <c r="A73" s="130">
        <f t="shared" si="0"/>
        <v>10</v>
      </c>
      <c r="B73" s="30" t="s">
        <v>368</v>
      </c>
      <c r="C73" s="28" t="s">
        <v>375</v>
      </c>
      <c r="D73" s="165">
        <v>0</v>
      </c>
      <c r="E73" s="28"/>
      <c r="F73" s="28" t="s">
        <v>28</v>
      </c>
      <c r="G73" s="26">
        <f>+G65</f>
        <v>0</v>
      </c>
      <c r="H73" s="39"/>
      <c r="I73" s="177">
        <f>+G73*D73</f>
        <v>0</v>
      </c>
      <c r="J73" s="28"/>
      <c r="K73" s="28"/>
    </row>
    <row r="74" spans="1:11">
      <c r="A74" s="130">
        <f t="shared" si="0"/>
        <v>11</v>
      </c>
      <c r="B74" s="30" t="s">
        <v>104</v>
      </c>
      <c r="C74" s="28" t="s">
        <v>377</v>
      </c>
      <c r="D74" s="177">
        <f>'4- Rate Base'!J24</f>
        <v>0</v>
      </c>
      <c r="E74" s="28"/>
      <c r="F74" s="28" t="s">
        <v>30</v>
      </c>
      <c r="G74" s="26">
        <f>+G66</f>
        <v>1</v>
      </c>
      <c r="H74" s="39"/>
      <c r="I74" s="18">
        <f>+G74*D74</f>
        <v>0</v>
      </c>
      <c r="J74" s="28"/>
      <c r="K74" s="28"/>
    </row>
    <row r="75" spans="1:11" ht="13.5" thickBot="1">
      <c r="A75" s="130">
        <f t="shared" si="0"/>
        <v>12</v>
      </c>
      <c r="B75" s="30" t="s">
        <v>369</v>
      </c>
      <c r="C75" s="28" t="s">
        <v>373</v>
      </c>
      <c r="D75" s="167">
        <v>0</v>
      </c>
      <c r="E75" s="28"/>
      <c r="F75" s="28" t="s">
        <v>132</v>
      </c>
      <c r="G75" s="26">
        <f>+G67</f>
        <v>1</v>
      </c>
      <c r="H75" s="39"/>
      <c r="I75" s="168">
        <f>+G75*D75</f>
        <v>0</v>
      </c>
      <c r="J75" s="28"/>
      <c r="K75" s="28"/>
    </row>
    <row r="76" spans="1:11">
      <c r="A76" s="130">
        <f t="shared" si="0"/>
        <v>13</v>
      </c>
      <c r="B76" s="30" t="s">
        <v>281</v>
      </c>
      <c r="C76" s="28" t="s">
        <v>280</v>
      </c>
      <c r="D76" s="18">
        <f>SUM(D71:D75)</f>
        <v>5068946.0646153847</v>
      </c>
      <c r="E76" s="28"/>
      <c r="F76" s="28"/>
      <c r="G76" s="26"/>
      <c r="H76" s="39"/>
      <c r="I76" s="18">
        <f>SUM(I71:I75)</f>
        <v>5068946.0646153847</v>
      </c>
      <c r="J76" s="28"/>
      <c r="K76" s="28"/>
    </row>
    <row r="77" spans="1:11">
      <c r="A77" s="130"/>
      <c r="B77" s="33"/>
      <c r="C77" s="28" t="s">
        <v>8</v>
      </c>
      <c r="D77" s="18"/>
      <c r="E77" s="28"/>
      <c r="F77" s="28"/>
      <c r="G77" s="169"/>
      <c r="H77" s="28"/>
      <c r="I77" s="18"/>
      <c r="J77" s="28"/>
      <c r="K77" s="170"/>
    </row>
    <row r="78" spans="1:11">
      <c r="A78" s="130">
        <f>+A76+1</f>
        <v>14</v>
      </c>
      <c r="B78" s="30" t="s">
        <v>32</v>
      </c>
      <c r="C78" s="28"/>
      <c r="D78" s="18"/>
      <c r="E78" s="28"/>
      <c r="F78" s="28"/>
      <c r="G78" s="26"/>
      <c r="H78" s="28"/>
      <c r="I78" s="18"/>
      <c r="J78" s="28"/>
      <c r="K78" s="28"/>
    </row>
    <row r="79" spans="1:11">
      <c r="A79" s="130">
        <f t="shared" si="0"/>
        <v>15</v>
      </c>
      <c r="B79" s="30" t="s">
        <v>367</v>
      </c>
      <c r="C79" s="28" t="str">
        <f>"(line "&amp;A63&amp;"minus line "&amp;A71&amp;")"</f>
        <v>(line 1minus line 8)</v>
      </c>
      <c r="D79" s="18">
        <f>D63-D71</f>
        <v>0</v>
      </c>
      <c r="E79" s="39"/>
      <c r="F79" s="39"/>
      <c r="G79" s="169"/>
      <c r="H79" s="39"/>
      <c r="I79" s="18">
        <f>I63-I71</f>
        <v>0</v>
      </c>
      <c r="J79" s="28"/>
      <c r="K79" s="170"/>
    </row>
    <row r="80" spans="1:11">
      <c r="A80" s="130">
        <f t="shared" si="0"/>
        <v>16</v>
      </c>
      <c r="B80" s="30" t="s">
        <v>29</v>
      </c>
      <c r="C80" s="28" t="s">
        <v>794</v>
      </c>
      <c r="D80" s="18">
        <f>D64-D72</f>
        <v>71180797.0455174</v>
      </c>
      <c r="E80" s="39"/>
      <c r="F80" s="39"/>
      <c r="G80" s="26"/>
      <c r="H80" s="39"/>
      <c r="I80" s="18">
        <f>I64-I72</f>
        <v>71180797.0455174</v>
      </c>
      <c r="J80" s="28"/>
      <c r="K80" s="170"/>
    </row>
    <row r="81" spans="1:11">
      <c r="A81" s="130">
        <f t="shared" si="0"/>
        <v>17</v>
      </c>
      <c r="B81" s="30" t="s">
        <v>368</v>
      </c>
      <c r="C81" s="28" t="str">
        <f>"(line "&amp;A65&amp;" minus line "&amp;A73&amp;")"</f>
        <v>(line 3 minus line 10)</v>
      </c>
      <c r="D81" s="18">
        <f>D65-D73</f>
        <v>0</v>
      </c>
      <c r="E81" s="39"/>
      <c r="F81" s="39"/>
      <c r="G81" s="169"/>
      <c r="H81" s="39"/>
      <c r="I81" s="177">
        <f>I65-I73</f>
        <v>0</v>
      </c>
      <c r="J81" s="28"/>
      <c r="K81" s="170"/>
    </row>
    <row r="82" spans="1:11">
      <c r="A82" s="130">
        <f t="shared" si="0"/>
        <v>18</v>
      </c>
      <c r="B82" s="30" t="s">
        <v>104</v>
      </c>
      <c r="C82" s="28" t="s">
        <v>795</v>
      </c>
      <c r="D82" s="18">
        <f>D66-D74</f>
        <v>0</v>
      </c>
      <c r="E82" s="39"/>
      <c r="F82" s="39"/>
      <c r="G82" s="169"/>
      <c r="H82" s="39"/>
      <c r="I82" s="18">
        <f>I66-I74</f>
        <v>0</v>
      </c>
      <c r="J82" s="28"/>
      <c r="K82" s="170"/>
    </row>
    <row r="83" spans="1:11" ht="13.5" thickBot="1">
      <c r="A83" s="130">
        <f t="shared" si="0"/>
        <v>19</v>
      </c>
      <c r="B83" s="30" t="s">
        <v>369</v>
      </c>
      <c r="C83" s="28" t="str">
        <f>"(line "&amp;A67&amp;" minus line "&amp;A75&amp;")"</f>
        <v>(line 5 minus line 12)</v>
      </c>
      <c r="D83" s="168">
        <f>D67-D75</f>
        <v>0</v>
      </c>
      <c r="E83" s="39"/>
      <c r="F83" s="39"/>
      <c r="G83" s="169"/>
      <c r="H83" s="39"/>
      <c r="I83" s="168">
        <f>I67-I75</f>
        <v>0</v>
      </c>
      <c r="J83" s="28"/>
      <c r="K83" s="170"/>
    </row>
    <row r="84" spans="1:11">
      <c r="A84" s="130">
        <f t="shared" si="0"/>
        <v>20</v>
      </c>
      <c r="B84" s="30" t="s">
        <v>285</v>
      </c>
      <c r="C84" s="28" t="s">
        <v>282</v>
      </c>
      <c r="D84" s="18">
        <f>SUM(D79:D83)</f>
        <v>71180797.0455174</v>
      </c>
      <c r="E84" s="39"/>
      <c r="F84" s="39" t="s">
        <v>33</v>
      </c>
      <c r="G84" s="169">
        <f>IF(I84&gt;0,I84/D84,0)</f>
        <v>1</v>
      </c>
      <c r="H84" s="39"/>
      <c r="I84" s="18">
        <f>SUM(I79:I83)</f>
        <v>71180797.0455174</v>
      </c>
      <c r="J84" s="28"/>
      <c r="K84" s="28"/>
    </row>
    <row r="85" spans="1:11">
      <c r="A85" s="130"/>
      <c r="B85" s="33"/>
      <c r="C85" s="28"/>
      <c r="D85" s="18"/>
      <c r="E85" s="28"/>
      <c r="F85" s="33"/>
      <c r="G85" s="33"/>
      <c r="H85" s="28"/>
      <c r="I85" s="18"/>
      <c r="J85" s="28"/>
      <c r="K85" s="170"/>
    </row>
    <row r="86" spans="1:11">
      <c r="A86" s="130">
        <f>+A84+1</f>
        <v>21</v>
      </c>
      <c r="B86" s="27" t="s">
        <v>571</v>
      </c>
      <c r="C86" s="28"/>
      <c r="D86" s="18"/>
      <c r="E86" s="28"/>
      <c r="F86" s="28"/>
      <c r="G86" s="28"/>
      <c r="H86" s="28"/>
      <c r="I86" s="18"/>
      <c r="J86" s="28"/>
      <c r="K86" s="28"/>
    </row>
    <row r="87" spans="1:11">
      <c r="A87" s="130">
        <f t="shared" si="0"/>
        <v>22</v>
      </c>
      <c r="B87" s="30" t="s">
        <v>105</v>
      </c>
      <c r="C87" s="28" t="s">
        <v>715</v>
      </c>
      <c r="D87" s="177">
        <f>-'4- Rate Base'!E44</f>
        <v>0</v>
      </c>
      <c r="E87" s="28"/>
      <c r="F87" s="28" t="s">
        <v>28</v>
      </c>
      <c r="G87" s="171" t="s">
        <v>133</v>
      </c>
      <c r="H87" s="39"/>
      <c r="I87" s="18">
        <v>0</v>
      </c>
      <c r="J87" s="28"/>
      <c r="K87" s="170"/>
    </row>
    <row r="88" spans="1:11">
      <c r="A88" s="130">
        <f t="shared" si="0"/>
        <v>23</v>
      </c>
      <c r="B88" s="30" t="s">
        <v>106</v>
      </c>
      <c r="C88" s="28" t="s">
        <v>716</v>
      </c>
      <c r="D88" s="47">
        <f>-'4- Rate Base'!F44</f>
        <v>-2659243.4678804791</v>
      </c>
      <c r="E88" s="28"/>
      <c r="F88" s="28" t="s">
        <v>34</v>
      </c>
      <c r="G88" s="173">
        <f>+G84</f>
        <v>1</v>
      </c>
      <c r="H88" s="39"/>
      <c r="I88" s="18">
        <f>D88*G88</f>
        <v>-2659243.4678804791</v>
      </c>
      <c r="J88" s="28"/>
      <c r="K88" s="170"/>
    </row>
    <row r="89" spans="1:11">
      <c r="A89" s="130">
        <f t="shared" si="0"/>
        <v>24</v>
      </c>
      <c r="B89" s="30" t="s">
        <v>107</v>
      </c>
      <c r="C89" s="28" t="s">
        <v>717</v>
      </c>
      <c r="D89" s="47">
        <f>-'4- Rate Base'!G44</f>
        <v>-2274</v>
      </c>
      <c r="E89" s="28"/>
      <c r="F89" s="28" t="s">
        <v>34</v>
      </c>
      <c r="G89" s="173">
        <f>+G88</f>
        <v>1</v>
      </c>
      <c r="H89" s="39"/>
      <c r="I89" s="18">
        <f>D89*G89</f>
        <v>-2274</v>
      </c>
      <c r="J89" s="28"/>
      <c r="K89" s="170"/>
    </row>
    <row r="90" spans="1:11">
      <c r="A90" s="130">
        <f t="shared" si="0"/>
        <v>25</v>
      </c>
      <c r="B90" s="30" t="s">
        <v>112</v>
      </c>
      <c r="C90" s="28" t="s">
        <v>718</v>
      </c>
      <c r="D90" s="47">
        <f>-'4- Rate Base'!H44</f>
        <v>460354</v>
      </c>
      <c r="E90" s="28"/>
      <c r="F90" s="28" t="s">
        <v>34</v>
      </c>
      <c r="G90" s="173">
        <f>+G89</f>
        <v>1</v>
      </c>
      <c r="H90" s="39"/>
      <c r="I90" s="18">
        <f>D90*G90</f>
        <v>460354</v>
      </c>
      <c r="J90" s="28"/>
      <c r="K90" s="170"/>
    </row>
    <row r="91" spans="1:11">
      <c r="A91" s="130">
        <f t="shared" si="0"/>
        <v>26</v>
      </c>
      <c r="B91" s="33" t="s">
        <v>108</v>
      </c>
      <c r="C91" s="33" t="s">
        <v>576</v>
      </c>
      <c r="D91" s="47">
        <f>-'4- Rate Base'!I44</f>
        <v>0</v>
      </c>
      <c r="E91" s="28"/>
      <c r="F91" s="28" t="s">
        <v>34</v>
      </c>
      <c r="G91" s="173">
        <f>+G89</f>
        <v>1</v>
      </c>
      <c r="H91" s="39"/>
      <c r="I91" s="37">
        <f>D91*G91</f>
        <v>0</v>
      </c>
      <c r="J91" s="28"/>
      <c r="K91" s="170"/>
    </row>
    <row r="92" spans="1:11">
      <c r="A92" s="130" t="s">
        <v>491</v>
      </c>
      <c r="B92" s="33" t="s">
        <v>568</v>
      </c>
      <c r="C92" s="33" t="s">
        <v>834</v>
      </c>
      <c r="D92" s="47">
        <f>-'4- Rate Base'!I59</f>
        <v>0</v>
      </c>
      <c r="E92" s="28"/>
      <c r="F92" s="28" t="s">
        <v>93</v>
      </c>
      <c r="G92" s="366">
        <f>G93</f>
        <v>1</v>
      </c>
      <c r="H92" s="39"/>
      <c r="I92" s="47">
        <f>+G92*D92</f>
        <v>0</v>
      </c>
      <c r="J92" s="28"/>
      <c r="K92" s="170"/>
    </row>
    <row r="93" spans="1:11">
      <c r="A93" s="130">
        <f>+A91+1</f>
        <v>27</v>
      </c>
      <c r="B93" s="147" t="s">
        <v>103</v>
      </c>
      <c r="C93" s="149" t="s">
        <v>251</v>
      </c>
      <c r="D93" s="47">
        <f>'4- Rate Base'!E24</f>
        <v>98807725.091372564</v>
      </c>
      <c r="E93" s="149"/>
      <c r="F93" s="149" t="str">
        <f>+F94</f>
        <v>DA</v>
      </c>
      <c r="G93" s="174">
        <v>1</v>
      </c>
      <c r="H93" s="149"/>
      <c r="I93" s="37">
        <f>+G93*D93</f>
        <v>98807725.091372564</v>
      </c>
      <c r="K93" s="170"/>
    </row>
    <row r="94" spans="1:11">
      <c r="A94" s="130">
        <f t="shared" si="0"/>
        <v>28</v>
      </c>
      <c r="B94" s="147" t="s">
        <v>121</v>
      </c>
      <c r="C94" s="149" t="s">
        <v>415</v>
      </c>
      <c r="D94" s="47">
        <f>+'4- Rate Base'!C44</f>
        <v>0</v>
      </c>
      <c r="E94" s="149"/>
      <c r="F94" s="149" t="str">
        <f>+F95</f>
        <v>DA</v>
      </c>
      <c r="G94" s="174">
        <v>1</v>
      </c>
      <c r="H94" s="149"/>
      <c r="I94" s="37">
        <f>+G94*D94</f>
        <v>0</v>
      </c>
      <c r="K94" s="170"/>
    </row>
    <row r="95" spans="1:11" ht="13.5" thickBot="1">
      <c r="A95" s="130">
        <f t="shared" si="0"/>
        <v>29</v>
      </c>
      <c r="B95" s="147" t="s">
        <v>122</v>
      </c>
      <c r="C95" s="149" t="s">
        <v>378</v>
      </c>
      <c r="D95" s="185">
        <f>+'4- Rate Base'!D44</f>
        <v>0</v>
      </c>
      <c r="E95" s="149"/>
      <c r="F95" s="149" t="s">
        <v>93</v>
      </c>
      <c r="G95" s="175">
        <v>1</v>
      </c>
      <c r="H95" s="149"/>
      <c r="I95" s="168">
        <f>+G95*D95</f>
        <v>0</v>
      </c>
      <c r="K95" s="170"/>
    </row>
    <row r="96" spans="1:11">
      <c r="A96" s="130">
        <f t="shared" si="0"/>
        <v>30</v>
      </c>
      <c r="B96" s="30" t="s">
        <v>284</v>
      </c>
      <c r="C96" s="28" t="s">
        <v>283</v>
      </c>
      <c r="D96" s="18">
        <f>SUM(D87:D95)</f>
        <v>96606561.623492092</v>
      </c>
      <c r="E96" s="28"/>
      <c r="F96" s="28"/>
      <c r="G96" s="39"/>
      <c r="H96" s="39"/>
      <c r="I96" s="18">
        <f>SUM(I87:I95)</f>
        <v>96606561.623492092</v>
      </c>
      <c r="J96" s="28"/>
      <c r="K96" s="28"/>
    </row>
    <row r="97" spans="1:14">
      <c r="A97" s="130"/>
      <c r="B97" s="33"/>
      <c r="C97" s="28"/>
      <c r="D97" s="18"/>
      <c r="E97" s="28"/>
      <c r="F97" s="28"/>
      <c r="G97" s="170"/>
      <c r="H97" s="28"/>
      <c r="I97" s="18"/>
      <c r="J97" s="28"/>
      <c r="K97" s="170"/>
    </row>
    <row r="98" spans="1:14">
      <c r="A98" s="130">
        <f>+A96+1</f>
        <v>31</v>
      </c>
      <c r="B98" s="27" t="s">
        <v>577</v>
      </c>
      <c r="C98" s="176" t="s">
        <v>379</v>
      </c>
      <c r="D98" s="177">
        <f>+'4- Rate Base'!F24</f>
        <v>0</v>
      </c>
      <c r="E98" s="28"/>
      <c r="F98" s="28" t="s">
        <v>21</v>
      </c>
      <c r="G98" s="26">
        <f>+G72</f>
        <v>1</v>
      </c>
      <c r="H98" s="39"/>
      <c r="I98" s="18">
        <f>+G98*D98</f>
        <v>0</v>
      </c>
      <c r="J98" s="28"/>
      <c r="K98" s="28"/>
    </row>
    <row r="99" spans="1:14">
      <c r="A99" s="130"/>
      <c r="B99" s="30"/>
      <c r="C99" s="28"/>
      <c r="D99" s="18"/>
      <c r="E99" s="28"/>
      <c r="F99" s="28"/>
      <c r="G99" s="26"/>
      <c r="H99" s="39"/>
      <c r="I99" s="18"/>
      <c r="J99" s="28"/>
      <c r="K99" s="28"/>
    </row>
    <row r="100" spans="1:14">
      <c r="A100" s="130">
        <f>+A98+1</f>
        <v>32</v>
      </c>
      <c r="B100" s="30" t="s">
        <v>289</v>
      </c>
      <c r="C100" s="28" t="s">
        <v>129</v>
      </c>
      <c r="D100" s="18"/>
      <c r="E100" s="28"/>
      <c r="F100" s="28"/>
      <c r="G100" s="26"/>
      <c r="H100" s="39"/>
      <c r="I100" s="18"/>
      <c r="J100" s="28"/>
      <c r="K100" s="28"/>
    </row>
    <row r="101" spans="1:14">
      <c r="A101" s="130">
        <f t="shared" si="0"/>
        <v>33</v>
      </c>
      <c r="B101" s="30" t="s">
        <v>134</v>
      </c>
      <c r="C101" s="33" t="s">
        <v>380</v>
      </c>
      <c r="D101" s="177">
        <f>(D134-D131)/8</f>
        <v>996759.73734594998</v>
      </c>
      <c r="E101" s="28"/>
      <c r="F101" s="28"/>
      <c r="G101" s="139"/>
      <c r="H101" s="39"/>
      <c r="I101" s="177">
        <f>(I134-I131)/8</f>
        <v>996759.73734594998</v>
      </c>
      <c r="J101" s="30"/>
      <c r="K101" s="170"/>
    </row>
    <row r="102" spans="1:14">
      <c r="A102" s="130">
        <f t="shared" si="0"/>
        <v>34</v>
      </c>
      <c r="B102" s="30" t="s">
        <v>203</v>
      </c>
      <c r="C102" s="176" t="s">
        <v>418</v>
      </c>
      <c r="D102" s="177">
        <f>+'4- Rate Base'!G24</f>
        <v>0</v>
      </c>
      <c r="E102" s="28"/>
      <c r="F102" s="28" t="s">
        <v>21</v>
      </c>
      <c r="G102" s="26">
        <f>+G119</f>
        <v>1</v>
      </c>
      <c r="H102" s="39"/>
      <c r="I102" s="18">
        <f>+G102*D102</f>
        <v>0</v>
      </c>
      <c r="J102" s="28" t="s">
        <v>8</v>
      </c>
      <c r="K102" s="170"/>
    </row>
    <row r="103" spans="1:14" ht="13.5" thickBot="1">
      <c r="A103" s="130">
        <f t="shared" si="0"/>
        <v>35</v>
      </c>
      <c r="B103" s="30" t="s">
        <v>109</v>
      </c>
      <c r="C103" s="39" t="s">
        <v>381</v>
      </c>
      <c r="D103" s="185">
        <f>+'4- Rate Base'!H24</f>
        <v>0</v>
      </c>
      <c r="E103" s="28"/>
      <c r="F103" s="28" t="s">
        <v>35</v>
      </c>
      <c r="G103" s="26">
        <f>+G68</f>
        <v>1</v>
      </c>
      <c r="H103" s="39"/>
      <c r="I103" s="168">
        <f>+G103*D103</f>
        <v>0</v>
      </c>
      <c r="J103" s="28"/>
      <c r="K103" s="170"/>
    </row>
    <row r="104" spans="1:14">
      <c r="A104" s="130">
        <f t="shared" si="0"/>
        <v>36</v>
      </c>
      <c r="B104" s="30" t="s">
        <v>288</v>
      </c>
      <c r="C104" s="30" t="s">
        <v>557</v>
      </c>
      <c r="D104" s="18">
        <f>SUM(D101:D103)</f>
        <v>996759.73734594998</v>
      </c>
      <c r="E104" s="30"/>
      <c r="F104" s="30"/>
      <c r="G104" s="41"/>
      <c r="H104" s="41"/>
      <c r="I104" s="18">
        <f>I101+I102+I103</f>
        <v>996759.73734594998</v>
      </c>
      <c r="J104" s="30"/>
      <c r="K104" s="30"/>
    </row>
    <row r="105" spans="1:14" ht="13.5" thickBot="1">
      <c r="A105" s="130"/>
      <c r="B105" s="33"/>
      <c r="C105" s="28"/>
      <c r="D105" s="168"/>
      <c r="E105" s="28"/>
      <c r="F105" s="28"/>
      <c r="G105" s="28"/>
      <c r="H105" s="28"/>
      <c r="I105" s="168"/>
      <c r="J105" s="28"/>
      <c r="K105" s="28"/>
    </row>
    <row r="106" spans="1:14" ht="13.5" thickBot="1">
      <c r="A106" s="130">
        <f>+A104+1</f>
        <v>37</v>
      </c>
      <c r="B106" s="30" t="s">
        <v>291</v>
      </c>
      <c r="C106" s="28" t="s">
        <v>290</v>
      </c>
      <c r="D106" s="178">
        <f>+D104+D98+D96+D84</f>
        <v>168784118.40635544</v>
      </c>
      <c r="E106" s="39"/>
      <c r="F106" s="39"/>
      <c r="G106" s="179"/>
      <c r="H106" s="39"/>
      <c r="I106" s="178">
        <f>+I104+I98+I96+I84</f>
        <v>168784118.40635544</v>
      </c>
      <c r="J106" s="28"/>
      <c r="K106" s="170"/>
    </row>
    <row r="107" spans="1:14" ht="13.5" thickTop="1">
      <c r="A107" s="130"/>
      <c r="B107" s="30"/>
      <c r="C107" s="28"/>
      <c r="D107" s="39"/>
      <c r="E107" s="39"/>
      <c r="F107" s="39"/>
      <c r="G107" s="179"/>
      <c r="H107" s="39"/>
      <c r="I107" s="39"/>
      <c r="J107" s="28"/>
      <c r="K107" s="170"/>
    </row>
    <row r="108" spans="1:14">
      <c r="A108" s="130"/>
      <c r="B108" s="30"/>
      <c r="C108" s="28"/>
      <c r="D108" s="39"/>
      <c r="E108" s="39"/>
      <c r="F108" s="39"/>
      <c r="G108" s="179"/>
      <c r="H108" s="39"/>
      <c r="I108" s="39"/>
      <c r="J108" s="28"/>
      <c r="K108" s="170"/>
    </row>
    <row r="109" spans="1:14">
      <c r="A109" s="130"/>
      <c r="B109" s="30"/>
      <c r="C109" s="28"/>
      <c r="D109" s="28"/>
      <c r="E109" s="28"/>
      <c r="F109" s="28"/>
      <c r="G109" s="28"/>
      <c r="H109" s="28"/>
      <c r="I109" s="28"/>
      <c r="J109" s="28"/>
      <c r="K109" s="180" t="s">
        <v>135</v>
      </c>
    </row>
    <row r="110" spans="1:14">
      <c r="A110" s="130"/>
      <c r="B110" s="30"/>
      <c r="C110" s="28"/>
      <c r="D110" s="28"/>
      <c r="E110" s="28"/>
      <c r="F110" s="28"/>
      <c r="G110" s="28"/>
      <c r="H110" s="28"/>
      <c r="I110" s="28"/>
      <c r="J110" s="28"/>
      <c r="K110" s="180"/>
    </row>
    <row r="111" spans="1:14">
      <c r="A111" s="130"/>
      <c r="B111" s="30" t="s">
        <v>7</v>
      </c>
      <c r="C111" s="28"/>
      <c r="D111" s="31" t="s">
        <v>89</v>
      </c>
      <c r="E111" s="28"/>
      <c r="F111" s="28"/>
      <c r="G111" s="28"/>
      <c r="H111" s="28"/>
      <c r="I111" s="41"/>
      <c r="J111" s="28"/>
      <c r="K111" s="180" t="str">
        <f>K3</f>
        <v>For  the 12 months ended 12/31/2026</v>
      </c>
    </row>
    <row r="112" spans="1:14" ht="15.75">
      <c r="A112" s="130"/>
      <c r="B112" s="30"/>
      <c r="C112" s="28"/>
      <c r="D112" s="31" t="s">
        <v>118</v>
      </c>
      <c r="E112" s="28"/>
      <c r="F112" s="28"/>
      <c r="G112" s="28"/>
      <c r="H112" s="28"/>
      <c r="I112" s="28"/>
      <c r="J112" s="28"/>
      <c r="K112" s="28"/>
      <c r="L112" s="616"/>
      <c r="M112" s="617"/>
      <c r="N112" s="618"/>
    </row>
    <row r="113" spans="1:14" ht="15.75">
      <c r="A113" s="130"/>
      <c r="B113" s="33"/>
      <c r="C113" s="28"/>
      <c r="D113" s="507" t="str">
        <f>D5</f>
        <v>NextEra Energy Transmission MidAtlantic, Inc.</v>
      </c>
      <c r="E113" s="28"/>
      <c r="F113" s="28"/>
      <c r="G113" s="28"/>
      <c r="H113" s="28"/>
      <c r="I113" s="28"/>
      <c r="J113" s="28"/>
      <c r="K113" s="28"/>
      <c r="L113" s="616"/>
      <c r="M113" s="619"/>
      <c r="N113" s="618"/>
    </row>
    <row r="114" spans="1:14" ht="15.75">
      <c r="A114" s="636"/>
      <c r="B114" s="636"/>
      <c r="C114" s="636"/>
      <c r="D114" s="636"/>
      <c r="E114" s="636"/>
      <c r="F114" s="636"/>
      <c r="G114" s="636"/>
      <c r="H114" s="636"/>
      <c r="I114" s="636"/>
      <c r="J114" s="636"/>
      <c r="K114" s="636"/>
      <c r="L114" s="616"/>
      <c r="M114" s="617"/>
      <c r="N114" s="618"/>
    </row>
    <row r="115" spans="1:14" ht="15.75">
      <c r="A115" s="130"/>
      <c r="B115" s="136" t="s">
        <v>9</v>
      </c>
      <c r="C115" s="136" t="s">
        <v>10</v>
      </c>
      <c r="D115" s="136" t="s">
        <v>11</v>
      </c>
      <c r="E115" s="28" t="s">
        <v>8</v>
      </c>
      <c r="F115" s="28"/>
      <c r="G115" s="135" t="s">
        <v>12</v>
      </c>
      <c r="H115" s="28"/>
      <c r="I115" s="135" t="s">
        <v>13</v>
      </c>
      <c r="J115" s="28"/>
      <c r="K115" s="28"/>
      <c r="L115" s="616"/>
      <c r="M115" s="620"/>
      <c r="N115" s="618"/>
    </row>
    <row r="116" spans="1:14" ht="15.75">
      <c r="A116" s="130" t="s">
        <v>14</v>
      </c>
      <c r="B116" s="30"/>
      <c r="C116" s="160"/>
      <c r="D116" s="28"/>
      <c r="E116" s="28"/>
      <c r="F116" s="28"/>
      <c r="G116" s="130"/>
      <c r="H116" s="28"/>
      <c r="I116" s="161" t="s">
        <v>23</v>
      </c>
      <c r="J116" s="28"/>
      <c r="K116" s="161"/>
      <c r="L116" s="616"/>
      <c r="M116" s="617"/>
      <c r="N116" s="618"/>
    </row>
    <row r="117" spans="1:14" ht="16.5" thickBot="1">
      <c r="A117" s="32" t="s">
        <v>16</v>
      </c>
      <c r="B117" s="30"/>
      <c r="C117" s="162" t="s">
        <v>250</v>
      </c>
      <c r="D117" s="161" t="s">
        <v>25</v>
      </c>
      <c r="E117" s="163"/>
      <c r="F117" s="161" t="s">
        <v>26</v>
      </c>
      <c r="G117" s="33"/>
      <c r="H117" s="163"/>
      <c r="I117" s="130" t="s">
        <v>27</v>
      </c>
      <c r="J117" s="28"/>
      <c r="K117" s="161"/>
      <c r="L117" s="616"/>
      <c r="M117" s="617"/>
      <c r="N117" s="618"/>
    </row>
    <row r="118" spans="1:14" ht="15.75">
      <c r="A118" s="130"/>
      <c r="B118" s="30" t="s">
        <v>6</v>
      </c>
      <c r="C118" s="28"/>
      <c r="D118" s="28"/>
      <c r="E118" s="28"/>
      <c r="F118" s="28"/>
      <c r="G118" s="28"/>
      <c r="H118" s="28"/>
      <c r="I118" s="28"/>
      <c r="J118" s="28"/>
      <c r="K118" s="28"/>
      <c r="L118" s="604"/>
      <c r="M118" s="617"/>
      <c r="N118" s="618"/>
    </row>
    <row r="119" spans="1:14" ht="15.75">
      <c r="A119" s="130">
        <v>1</v>
      </c>
      <c r="B119" s="30" t="s">
        <v>36</v>
      </c>
      <c r="C119" s="28" t="s">
        <v>384</v>
      </c>
      <c r="D119" s="177">
        <f>'5-P3 Support'!C24</f>
        <v>6011177.2313407995</v>
      </c>
      <c r="E119" s="28"/>
      <c r="F119" s="28" t="s">
        <v>21</v>
      </c>
      <c r="G119" s="26">
        <f>+I191</f>
        <v>1</v>
      </c>
      <c r="H119" s="39"/>
      <c r="I119" s="18">
        <f t="shared" ref="I119:I129" si="1">+G119*D119</f>
        <v>6011177.2313407995</v>
      </c>
      <c r="J119" s="30"/>
      <c r="K119" s="28"/>
      <c r="L119" s="604"/>
      <c r="M119" s="617"/>
      <c r="N119" s="621"/>
    </row>
    <row r="120" spans="1:14" ht="15.75">
      <c r="A120" s="146">
        <f>+A119+1</f>
        <v>2</v>
      </c>
      <c r="B120" s="147" t="s">
        <v>114</v>
      </c>
      <c r="C120" s="28" t="s">
        <v>385</v>
      </c>
      <c r="D120" s="177">
        <f>'5-P3 Support'!D24</f>
        <v>0</v>
      </c>
      <c r="E120" s="149"/>
      <c r="F120" s="149" t="str">
        <f>+F119</f>
        <v>TP</v>
      </c>
      <c r="G120" s="139">
        <f>+G119</f>
        <v>1</v>
      </c>
      <c r="H120" s="149"/>
      <c r="I120" s="177">
        <f>+G120*D120</f>
        <v>0</v>
      </c>
      <c r="K120" s="28"/>
      <c r="L120" s="604"/>
      <c r="M120" s="604"/>
      <c r="N120" s="617"/>
    </row>
    <row r="121" spans="1:14">
      <c r="A121" s="146">
        <f t="shared" ref="A121:A167" si="2">+A120+1</f>
        <v>3</v>
      </c>
      <c r="B121" s="30" t="s">
        <v>37</v>
      </c>
      <c r="C121" s="28" t="s">
        <v>386</v>
      </c>
      <c r="D121" s="177">
        <f>'5-P3 Support'!E24</f>
        <v>0</v>
      </c>
      <c r="E121" s="28"/>
      <c r="F121" s="28" t="str">
        <f>+F120</f>
        <v>TP</v>
      </c>
      <c r="G121" s="26">
        <f>+G120</f>
        <v>1</v>
      </c>
      <c r="H121" s="39"/>
      <c r="I121" s="18">
        <f t="shared" si="1"/>
        <v>0</v>
      </c>
      <c r="J121" s="30"/>
      <c r="K121" s="28"/>
    </row>
    <row r="122" spans="1:14" ht="15.75">
      <c r="A122" s="146">
        <f t="shared" si="2"/>
        <v>4</v>
      </c>
      <c r="B122" s="30" t="s">
        <v>38</v>
      </c>
      <c r="C122" s="28" t="s">
        <v>387</v>
      </c>
      <c r="D122" s="177">
        <f>'5-P3 Support'!F24</f>
        <v>1962900.6674267999</v>
      </c>
      <c r="E122" s="28"/>
      <c r="F122" s="28" t="s">
        <v>30</v>
      </c>
      <c r="G122" s="26">
        <f>+G74</f>
        <v>1</v>
      </c>
      <c r="H122" s="39"/>
      <c r="I122" s="18">
        <f t="shared" si="1"/>
        <v>1962900.6674267999</v>
      </c>
      <c r="J122" s="28"/>
      <c r="K122" s="28" t="s">
        <v>8</v>
      </c>
      <c r="L122" s="603"/>
      <c r="M122" s="604"/>
    </row>
    <row r="123" spans="1:14">
      <c r="A123" s="146">
        <f t="shared" si="2"/>
        <v>5</v>
      </c>
      <c r="B123" s="30" t="s">
        <v>136</v>
      </c>
      <c r="C123" s="28" t="s">
        <v>349</v>
      </c>
      <c r="D123" s="177">
        <f>'5-P3 Support'!G24</f>
        <v>0</v>
      </c>
      <c r="E123" s="28"/>
      <c r="F123" s="28" t="s">
        <v>30</v>
      </c>
      <c r="G123" s="26">
        <f>+G122</f>
        <v>1</v>
      </c>
      <c r="H123" s="39"/>
      <c r="I123" s="18">
        <f t="shared" si="1"/>
        <v>0</v>
      </c>
      <c r="J123" s="28"/>
      <c r="K123" s="28"/>
      <c r="L123" s="605"/>
      <c r="M123" s="606"/>
    </row>
    <row r="124" spans="1:14">
      <c r="A124" s="146">
        <f t="shared" si="2"/>
        <v>6</v>
      </c>
      <c r="B124" s="30" t="s">
        <v>272</v>
      </c>
      <c r="C124" s="28" t="s">
        <v>382</v>
      </c>
      <c r="D124" s="177">
        <f>'5-P3 Support'!H24</f>
        <v>0</v>
      </c>
      <c r="E124" s="28"/>
      <c r="F124" s="28" t="s">
        <v>30</v>
      </c>
      <c r="G124" s="26">
        <f>+G123</f>
        <v>1</v>
      </c>
      <c r="H124" s="39"/>
      <c r="I124" s="18">
        <f t="shared" si="1"/>
        <v>0</v>
      </c>
      <c r="J124" s="28"/>
      <c r="K124" s="28"/>
      <c r="L124" s="605"/>
      <c r="M124" s="607"/>
    </row>
    <row r="125" spans="1:14" s="14" customFormat="1">
      <c r="A125" s="146" t="s">
        <v>258</v>
      </c>
      <c r="B125" s="30" t="s">
        <v>259</v>
      </c>
      <c r="C125" s="28" t="s">
        <v>493</v>
      </c>
      <c r="D125" s="188">
        <f>+'7 - PBOP'!E16</f>
        <v>0</v>
      </c>
      <c r="E125" s="115"/>
      <c r="F125" s="28" t="s">
        <v>30</v>
      </c>
      <c r="G125" s="26">
        <f>+G124</f>
        <v>1</v>
      </c>
      <c r="H125" s="39"/>
      <c r="I125" s="18">
        <f>+G125*D125</f>
        <v>0</v>
      </c>
      <c r="J125" s="115"/>
      <c r="K125" s="115"/>
      <c r="L125" s="605"/>
      <c r="M125" s="606"/>
    </row>
    <row r="126" spans="1:14">
      <c r="A126" s="146">
        <f>+A124+1</f>
        <v>7</v>
      </c>
      <c r="B126" s="30" t="s">
        <v>271</v>
      </c>
      <c r="C126" s="28" t="s">
        <v>472</v>
      </c>
      <c r="D126" s="177">
        <f>'5-P3 Support'!I24</f>
        <v>0</v>
      </c>
      <c r="E126" s="28"/>
      <c r="F126" s="181" t="s">
        <v>21</v>
      </c>
      <c r="G126" s="139">
        <f>+G119</f>
        <v>1</v>
      </c>
      <c r="H126" s="39"/>
      <c r="I126" s="18">
        <f t="shared" si="1"/>
        <v>0</v>
      </c>
      <c r="J126" s="28"/>
      <c r="K126" s="28"/>
      <c r="L126" s="605"/>
      <c r="M126" s="606"/>
    </row>
    <row r="127" spans="1:14" s="14" customFormat="1">
      <c r="A127" s="146" t="s">
        <v>260</v>
      </c>
      <c r="B127" s="30" t="s">
        <v>261</v>
      </c>
      <c r="C127" s="28" t="s">
        <v>494</v>
      </c>
      <c r="D127" s="188">
        <f>+'7 - PBOP'!E13</f>
        <v>0</v>
      </c>
      <c r="E127" s="115"/>
      <c r="F127" s="28" t="s">
        <v>30</v>
      </c>
      <c r="G127" s="26">
        <f>+G125</f>
        <v>1</v>
      </c>
      <c r="H127" s="39"/>
      <c r="I127" s="18">
        <f>+G127*D127</f>
        <v>0</v>
      </c>
      <c r="J127" s="115"/>
      <c r="K127" s="115"/>
      <c r="L127" s="605"/>
      <c r="M127" s="605"/>
    </row>
    <row r="128" spans="1:14">
      <c r="A128" s="146">
        <f>+A126+1</f>
        <v>8</v>
      </c>
      <c r="B128" s="30" t="s">
        <v>369</v>
      </c>
      <c r="C128" s="28" t="s">
        <v>131</v>
      </c>
      <c r="D128" s="457">
        <v>0</v>
      </c>
      <c r="E128" s="28"/>
      <c r="F128" s="28" t="s">
        <v>132</v>
      </c>
      <c r="G128" s="26">
        <f>+G75</f>
        <v>1</v>
      </c>
      <c r="H128" s="39"/>
      <c r="I128" s="18">
        <f t="shared" si="1"/>
        <v>0</v>
      </c>
      <c r="J128" s="28"/>
      <c r="K128" s="28"/>
      <c r="L128" s="608"/>
      <c r="M128" s="606"/>
    </row>
    <row r="129" spans="1:13">
      <c r="A129" s="146">
        <f t="shared" si="2"/>
        <v>9</v>
      </c>
      <c r="B129" s="30" t="s">
        <v>39</v>
      </c>
      <c r="C129" s="28" t="s">
        <v>473</v>
      </c>
      <c r="D129" s="47">
        <f>'5-P3 Support'!J24</f>
        <v>0</v>
      </c>
      <c r="E129" s="28"/>
      <c r="F129" s="28" t="str">
        <f>+F131</f>
        <v>DA</v>
      </c>
      <c r="G129" s="182">
        <v>1</v>
      </c>
      <c r="H129" s="39"/>
      <c r="I129" s="37">
        <f t="shared" si="1"/>
        <v>0</v>
      </c>
      <c r="J129" s="28"/>
      <c r="K129" s="28"/>
      <c r="L129" s="608"/>
      <c r="M129" s="609"/>
    </row>
    <row r="130" spans="1:13">
      <c r="A130" s="146">
        <f t="shared" si="2"/>
        <v>10</v>
      </c>
      <c r="B130" s="147" t="s">
        <v>115</v>
      </c>
      <c r="C130" s="149"/>
      <c r="D130" s="47"/>
      <c r="E130" s="149"/>
      <c r="F130" s="149"/>
      <c r="G130" s="183"/>
      <c r="H130" s="149"/>
      <c r="I130" s="47"/>
      <c r="K130" s="28"/>
      <c r="L130" s="608"/>
      <c r="M130" s="606"/>
    </row>
    <row r="131" spans="1:13">
      <c r="A131" s="146">
        <f t="shared" si="2"/>
        <v>11</v>
      </c>
      <c r="B131" s="147" t="s">
        <v>117</v>
      </c>
      <c r="C131" s="149" t="s">
        <v>474</v>
      </c>
      <c r="D131" s="47">
        <f>'5-P3 Support'!K24</f>
        <v>0</v>
      </c>
      <c r="E131" s="149"/>
      <c r="F131" s="149" t="s">
        <v>93</v>
      </c>
      <c r="G131" s="184">
        <v>1</v>
      </c>
      <c r="H131" s="149"/>
      <c r="I131" s="47">
        <f>+G131*D131</f>
        <v>0</v>
      </c>
      <c r="K131" s="28"/>
      <c r="L131" s="608"/>
      <c r="M131" s="607"/>
    </row>
    <row r="132" spans="1:13">
      <c r="A132" s="146">
        <f t="shared" si="2"/>
        <v>12</v>
      </c>
      <c r="B132" s="147" t="s">
        <v>495</v>
      </c>
      <c r="C132" s="28" t="s">
        <v>475</v>
      </c>
      <c r="D132" s="47">
        <f>'5-P3 Support'!L24</f>
        <v>0</v>
      </c>
      <c r="E132" s="149"/>
      <c r="F132" s="149" t="s">
        <v>21</v>
      </c>
      <c r="G132" s="184">
        <f>+G119</f>
        <v>1</v>
      </c>
      <c r="H132" s="149"/>
      <c r="I132" s="47">
        <f>+G132*D132</f>
        <v>0</v>
      </c>
      <c r="K132" s="28"/>
      <c r="L132" s="608"/>
      <c r="M132" s="610"/>
    </row>
    <row r="133" spans="1:13" ht="13.5" thickBot="1">
      <c r="A133" s="146">
        <f t="shared" si="2"/>
        <v>13</v>
      </c>
      <c r="B133" s="147" t="s">
        <v>116</v>
      </c>
      <c r="C133" s="149" t="s">
        <v>578</v>
      </c>
      <c r="D133" s="185">
        <f>+D131+D132</f>
        <v>0</v>
      </c>
      <c r="E133" s="149"/>
      <c r="F133" s="149"/>
      <c r="G133" s="184"/>
      <c r="H133" s="149"/>
      <c r="I133" s="185"/>
      <c r="K133" s="28"/>
      <c r="L133" s="608"/>
      <c r="M133" s="611"/>
    </row>
    <row r="134" spans="1:13">
      <c r="A134" s="146">
        <f t="shared" si="2"/>
        <v>14</v>
      </c>
      <c r="B134" s="186" t="s">
        <v>292</v>
      </c>
      <c r="C134" s="116" t="s">
        <v>383</v>
      </c>
      <c r="D134" s="18">
        <f>+D119-D121-D120+D122-D123-D124-D125+D126+D127+D128+D129+D133</f>
        <v>7974077.8987675998</v>
      </c>
      <c r="E134" s="18"/>
      <c r="F134" s="18"/>
      <c r="G134" s="18"/>
      <c r="H134" s="18"/>
      <c r="I134" s="18">
        <f>+I119-I121-I120+I122-I123-I124-I125+I126+I127+I128+I129+I133</f>
        <v>7974077.8987675998</v>
      </c>
      <c r="J134" s="28"/>
      <c r="K134" s="28"/>
      <c r="L134" s="608"/>
      <c r="M134" s="611"/>
    </row>
    <row r="135" spans="1:13">
      <c r="A135" s="146"/>
      <c r="B135" s="33"/>
      <c r="C135" s="28"/>
      <c r="D135" s="18"/>
      <c r="E135" s="18"/>
      <c r="F135" s="18"/>
      <c r="G135" s="18"/>
      <c r="H135" s="18"/>
      <c r="I135" s="18"/>
      <c r="J135" s="28"/>
      <c r="K135" s="28"/>
      <c r="L135" s="608"/>
      <c r="M135" s="606"/>
    </row>
    <row r="136" spans="1:13">
      <c r="A136" s="146">
        <f>+A134+1</f>
        <v>15</v>
      </c>
      <c r="B136" s="30" t="s">
        <v>477</v>
      </c>
      <c r="C136" s="28"/>
      <c r="D136" s="18"/>
      <c r="E136" s="18"/>
      <c r="F136" s="18"/>
      <c r="G136" s="18"/>
      <c r="H136" s="18"/>
      <c r="I136" s="18"/>
      <c r="J136" s="28"/>
      <c r="K136" s="28"/>
      <c r="L136" s="608"/>
      <c r="M136" s="606"/>
    </row>
    <row r="137" spans="1:13">
      <c r="A137" s="146">
        <f t="shared" si="2"/>
        <v>16</v>
      </c>
      <c r="B137" s="30" t="s">
        <v>36</v>
      </c>
      <c r="C137" s="176" t="s">
        <v>579</v>
      </c>
      <c r="D137" s="177">
        <f>'5-P3 Support'!M24</f>
        <v>1945313.9700000002</v>
      </c>
      <c r="E137" s="18"/>
      <c r="F137" s="18" t="s">
        <v>21</v>
      </c>
      <c r="G137" s="18">
        <f>+G98</f>
        <v>1</v>
      </c>
      <c r="H137" s="18"/>
      <c r="I137" s="18">
        <f>+G137*D137</f>
        <v>1945313.9700000002</v>
      </c>
      <c r="J137" s="28"/>
      <c r="K137" s="170"/>
      <c r="L137" s="608"/>
      <c r="M137" s="610"/>
    </row>
    <row r="138" spans="1:13">
      <c r="A138" s="146">
        <f t="shared" si="2"/>
        <v>17</v>
      </c>
      <c r="B138" s="187" t="s">
        <v>104</v>
      </c>
      <c r="C138" s="176" t="s">
        <v>581</v>
      </c>
      <c r="D138" s="177">
        <f>'5-P3 Support'!C45</f>
        <v>0</v>
      </c>
      <c r="E138" s="18"/>
      <c r="F138" s="18" t="s">
        <v>30</v>
      </c>
      <c r="G138" s="18">
        <f>+G122</f>
        <v>1</v>
      </c>
      <c r="H138" s="18"/>
      <c r="I138" s="18">
        <f>+G138*D138</f>
        <v>0</v>
      </c>
      <c r="J138" s="28"/>
      <c r="K138" s="170"/>
      <c r="L138" s="608"/>
      <c r="M138" s="606"/>
    </row>
    <row r="139" spans="1:13">
      <c r="A139" s="146">
        <f t="shared" si="2"/>
        <v>18</v>
      </c>
      <c r="B139" s="30" t="s">
        <v>369</v>
      </c>
      <c r="C139" s="176" t="s">
        <v>580</v>
      </c>
      <c r="D139" s="172">
        <v>0</v>
      </c>
      <c r="E139" s="37"/>
      <c r="F139" s="37" t="s">
        <v>132</v>
      </c>
      <c r="G139" s="37">
        <f>+G128</f>
        <v>1</v>
      </c>
      <c r="H139" s="37"/>
      <c r="I139" s="37">
        <f>+G139*D139</f>
        <v>0</v>
      </c>
      <c r="J139" s="28"/>
      <c r="K139" s="170"/>
      <c r="L139" s="608"/>
      <c r="M139" s="606"/>
    </row>
    <row r="140" spans="1:13" ht="13.5" thickBot="1">
      <c r="A140" s="146">
        <f t="shared" si="2"/>
        <v>19</v>
      </c>
      <c r="B140" s="147" t="s">
        <v>110</v>
      </c>
      <c r="C140" s="28" t="s">
        <v>388</v>
      </c>
      <c r="D140" s="185">
        <f>'5-P3 Support'!D45</f>
        <v>0</v>
      </c>
      <c r="E140" s="18"/>
      <c r="F140" s="18" t="s">
        <v>93</v>
      </c>
      <c r="G140" s="182">
        <v>1</v>
      </c>
      <c r="H140" s="18"/>
      <c r="I140" s="168">
        <f>+G140*D140</f>
        <v>0</v>
      </c>
      <c r="J140" s="28"/>
      <c r="K140" s="170"/>
      <c r="L140" s="605"/>
      <c r="M140" s="606"/>
    </row>
    <row r="141" spans="1:13">
      <c r="A141" s="146">
        <f t="shared" si="2"/>
        <v>20</v>
      </c>
      <c r="B141" s="30" t="s">
        <v>274</v>
      </c>
      <c r="C141" s="28" t="s">
        <v>273</v>
      </c>
      <c r="D141" s="18">
        <f>SUM(D137:D140)</f>
        <v>1945313.9700000002</v>
      </c>
      <c r="E141" s="18"/>
      <c r="F141" s="18"/>
      <c r="G141" s="18"/>
      <c r="H141" s="18"/>
      <c r="I141" s="18">
        <f>SUM(I137:I140)</f>
        <v>1945313.9700000002</v>
      </c>
      <c r="J141" s="28"/>
      <c r="K141" s="28"/>
      <c r="L141" s="605"/>
      <c r="M141" s="612"/>
    </row>
    <row r="142" spans="1:13">
      <c r="A142" s="146"/>
      <c r="B142" s="30"/>
      <c r="C142" s="28"/>
      <c r="D142" s="18"/>
      <c r="E142" s="18"/>
      <c r="F142" s="18"/>
      <c r="G142" s="18"/>
      <c r="H142" s="18"/>
      <c r="I142" s="18"/>
      <c r="J142" s="28"/>
      <c r="K142" s="28"/>
      <c r="L142" s="605"/>
      <c r="M142" s="606"/>
    </row>
    <row r="143" spans="1:13">
      <c r="A143" s="146">
        <f>+A141+1</f>
        <v>21</v>
      </c>
      <c r="B143" s="30" t="s">
        <v>275</v>
      </c>
      <c r="C143" s="33" t="s">
        <v>198</v>
      </c>
      <c r="D143" s="18"/>
      <c r="E143" s="18"/>
      <c r="F143" s="18"/>
      <c r="G143" s="18"/>
      <c r="H143" s="18"/>
      <c r="I143" s="18"/>
      <c r="J143" s="28"/>
      <c r="K143" s="28"/>
    </row>
    <row r="144" spans="1:13">
      <c r="A144" s="146">
        <f t="shared" si="2"/>
        <v>22</v>
      </c>
      <c r="B144" s="30" t="s">
        <v>40</v>
      </c>
      <c r="C144" s="33"/>
      <c r="D144" s="18"/>
      <c r="E144" s="18"/>
      <c r="F144" s="18"/>
      <c r="G144" s="18"/>
      <c r="H144" s="18"/>
      <c r="I144" s="18"/>
      <c r="J144" s="28"/>
      <c r="K144" s="170"/>
    </row>
    <row r="145" spans="1:12">
      <c r="A145" s="146">
        <f t="shared" si="2"/>
        <v>23</v>
      </c>
      <c r="B145" s="30" t="s">
        <v>41</v>
      </c>
      <c r="C145" s="28" t="s">
        <v>389</v>
      </c>
      <c r="D145" s="177">
        <f>'5-P3 Support'!E45</f>
        <v>0</v>
      </c>
      <c r="E145" s="18"/>
      <c r="F145" s="18" t="s">
        <v>30</v>
      </c>
      <c r="G145" s="18">
        <f>+G138</f>
        <v>1</v>
      </c>
      <c r="H145" s="18"/>
      <c r="I145" s="18">
        <f>+G145*D145</f>
        <v>0</v>
      </c>
      <c r="J145" s="28"/>
      <c r="K145" s="170"/>
    </row>
    <row r="146" spans="1:12">
      <c r="A146" s="146">
        <f t="shared" si="2"/>
        <v>24</v>
      </c>
      <c r="B146" s="30" t="s">
        <v>42</v>
      </c>
      <c r="C146" s="28" t="s">
        <v>390</v>
      </c>
      <c r="D146" s="177">
        <f>'5-P3 Support'!F45</f>
        <v>0</v>
      </c>
      <c r="E146" s="18"/>
      <c r="F146" s="18" t="s">
        <v>30</v>
      </c>
      <c r="G146" s="18">
        <f>+G145</f>
        <v>1</v>
      </c>
      <c r="H146" s="18"/>
      <c r="I146" s="18">
        <f>+G146*D146</f>
        <v>0</v>
      </c>
      <c r="J146" s="28"/>
      <c r="K146" s="170"/>
    </row>
    <row r="147" spans="1:12">
      <c r="A147" s="146">
        <f t="shared" si="2"/>
        <v>25</v>
      </c>
      <c r="B147" s="30" t="s">
        <v>43</v>
      </c>
      <c r="C147" s="28" t="s">
        <v>8</v>
      </c>
      <c r="D147" s="18"/>
      <c r="E147" s="18"/>
      <c r="F147" s="18"/>
      <c r="G147" s="18"/>
      <c r="H147" s="18"/>
      <c r="I147" s="18"/>
      <c r="J147" s="28"/>
      <c r="K147" s="170"/>
    </row>
    <row r="148" spans="1:12">
      <c r="A148" s="146">
        <f t="shared" si="2"/>
        <v>26</v>
      </c>
      <c r="B148" s="30" t="s">
        <v>44</v>
      </c>
      <c r="C148" s="28" t="s">
        <v>391</v>
      </c>
      <c r="D148" s="177">
        <f>'5-P3 Support'!G45</f>
        <v>1429670.6979999999</v>
      </c>
      <c r="E148" s="18"/>
      <c r="F148" s="18" t="s">
        <v>35</v>
      </c>
      <c r="G148" s="18">
        <f>+G68</f>
        <v>1</v>
      </c>
      <c r="H148" s="18"/>
      <c r="I148" s="18">
        <f>+G148*D148</f>
        <v>1429670.6979999999</v>
      </c>
      <c r="J148" s="28"/>
      <c r="K148" s="170"/>
    </row>
    <row r="149" spans="1:12">
      <c r="A149" s="146">
        <f t="shared" si="2"/>
        <v>27</v>
      </c>
      <c r="B149" s="30" t="s">
        <v>45</v>
      </c>
      <c r="C149" s="28" t="s">
        <v>392</v>
      </c>
      <c r="D149" s="177">
        <f>'5-P3 Support'!H45</f>
        <v>0</v>
      </c>
      <c r="E149" s="18"/>
      <c r="F149" s="177" t="s">
        <v>28</v>
      </c>
      <c r="G149" s="188" t="s">
        <v>133</v>
      </c>
      <c r="H149" s="18"/>
      <c r="I149" s="18">
        <v>0</v>
      </c>
      <c r="J149" s="28"/>
      <c r="K149" s="170"/>
    </row>
    <row r="150" spans="1:12">
      <c r="A150" s="146">
        <f t="shared" si="2"/>
        <v>28</v>
      </c>
      <c r="B150" s="30" t="s">
        <v>46</v>
      </c>
      <c r="C150" s="28" t="s">
        <v>393</v>
      </c>
      <c r="D150" s="177">
        <f>'5-P3 Support'!I45</f>
        <v>0</v>
      </c>
      <c r="E150" s="18"/>
      <c r="F150" s="18" t="s">
        <v>35</v>
      </c>
      <c r="G150" s="18">
        <f>+G148</f>
        <v>1</v>
      </c>
      <c r="H150" s="18"/>
      <c r="I150" s="18">
        <f>+G150*D150</f>
        <v>0</v>
      </c>
      <c r="J150" s="28"/>
      <c r="K150" s="170"/>
    </row>
    <row r="151" spans="1:12" ht="13.5" thickBot="1">
      <c r="A151" s="146">
        <f t="shared" si="2"/>
        <v>29</v>
      </c>
      <c r="B151" s="30" t="s">
        <v>47</v>
      </c>
      <c r="C151" s="28" t="s">
        <v>658</v>
      </c>
      <c r="D151" s="185">
        <f>'5-P3 Support'!J45</f>
        <v>0</v>
      </c>
      <c r="E151" s="18"/>
      <c r="F151" s="18" t="s">
        <v>35</v>
      </c>
      <c r="G151" s="18">
        <f>+G148</f>
        <v>1</v>
      </c>
      <c r="H151" s="18"/>
      <c r="I151" s="168">
        <f>+G151*D151</f>
        <v>0</v>
      </c>
      <c r="J151" s="28"/>
      <c r="K151" s="170"/>
    </row>
    <row r="152" spans="1:12">
      <c r="A152" s="146">
        <f t="shared" si="2"/>
        <v>30</v>
      </c>
      <c r="B152" s="30" t="s">
        <v>277</v>
      </c>
      <c r="C152" s="28" t="s">
        <v>276</v>
      </c>
      <c r="D152" s="18">
        <f>SUM(D145:D151)</f>
        <v>1429670.6979999999</v>
      </c>
      <c r="E152" s="18"/>
      <c r="F152" s="18"/>
      <c r="G152" s="18"/>
      <c r="H152" s="18"/>
      <c r="I152" s="18">
        <f>SUM(I145:I151)</f>
        <v>1429670.6979999999</v>
      </c>
      <c r="J152" s="28"/>
      <c r="K152" s="28"/>
    </row>
    <row r="153" spans="1:12">
      <c r="A153" s="146"/>
      <c r="B153" s="30"/>
      <c r="C153" s="28"/>
      <c r="D153" s="28"/>
      <c r="E153" s="28"/>
      <c r="F153" s="28"/>
      <c r="G153" s="142"/>
      <c r="H153" s="28"/>
      <c r="I153" s="28"/>
      <c r="J153" s="28"/>
      <c r="L153" s="18"/>
    </row>
    <row r="154" spans="1:12">
      <c r="A154" s="146">
        <f>+A152+1</f>
        <v>31</v>
      </c>
      <c r="B154" s="30" t="s">
        <v>48</v>
      </c>
      <c r="C154" s="28" t="str">
        <f>"(Note "&amp;A$251&amp;")"</f>
        <v>(Note G)</v>
      </c>
      <c r="D154" s="28"/>
      <c r="E154" s="28"/>
      <c r="F154" s="33"/>
      <c r="G154" s="35"/>
      <c r="H154" s="28"/>
      <c r="I154" s="33"/>
      <c r="J154" s="28"/>
      <c r="L154" s="18"/>
    </row>
    <row r="155" spans="1:12">
      <c r="A155" s="146">
        <f t="shared" si="2"/>
        <v>32</v>
      </c>
      <c r="B155" s="36" t="s">
        <v>682</v>
      </c>
      <c r="C155" s="28" t="s">
        <v>317</v>
      </c>
      <c r="D155" s="494">
        <f>IF(D252&gt;0,1-(((1-D253)*(1-D252))/(1-D253*D252*D254)),0)</f>
        <v>0.24870999999999999</v>
      </c>
      <c r="E155" s="28"/>
      <c r="F155" s="33"/>
      <c r="G155" s="35"/>
      <c r="H155" s="28"/>
      <c r="I155" s="33"/>
      <c r="J155" s="28"/>
      <c r="L155" s="18"/>
    </row>
    <row r="156" spans="1:12">
      <c r="A156" s="146">
        <f t="shared" si="2"/>
        <v>33</v>
      </c>
      <c r="B156" s="33" t="s">
        <v>49</v>
      </c>
      <c r="C156" s="28" t="s">
        <v>318</v>
      </c>
      <c r="D156" s="494">
        <f>IF(I210&gt;0,(D155/(1-D155))*(1-I210/I213),0)</f>
        <v>0.24369277465191436</v>
      </c>
      <c r="E156" s="28"/>
      <c r="F156" s="33"/>
      <c r="G156" s="35"/>
      <c r="H156" s="28"/>
      <c r="I156" s="33"/>
      <c r="J156" s="28"/>
      <c r="K156" s="33"/>
    </row>
    <row r="157" spans="1:12">
      <c r="A157" s="146">
        <f t="shared" si="2"/>
        <v>34</v>
      </c>
      <c r="B157" s="30" t="s">
        <v>319</v>
      </c>
      <c r="C157" s="28" t="s">
        <v>320</v>
      </c>
      <c r="D157" s="28"/>
      <c r="E157" s="28"/>
      <c r="F157" s="33"/>
      <c r="G157" s="35"/>
      <c r="H157" s="28"/>
      <c r="I157" s="33"/>
      <c r="J157" s="28"/>
      <c r="K157" s="33"/>
    </row>
    <row r="158" spans="1:12">
      <c r="A158" s="146">
        <f t="shared" si="2"/>
        <v>35</v>
      </c>
      <c r="B158" s="30"/>
      <c r="D158" s="28"/>
      <c r="E158" s="28"/>
      <c r="F158" s="33"/>
      <c r="G158" s="35"/>
      <c r="H158" s="28"/>
      <c r="I158" s="33"/>
      <c r="J158" s="28"/>
      <c r="K158" s="33"/>
    </row>
    <row r="159" spans="1:12">
      <c r="A159" s="146">
        <f>+A158+1</f>
        <v>36</v>
      </c>
      <c r="B159" s="36" t="str">
        <f>"      1 / (1 - T)  =  (T from line "&amp;A155&amp;")"</f>
        <v xml:space="preserve">      1 / (1 - T)  =  (T from line 32)</v>
      </c>
      <c r="C159" s="28"/>
      <c r="D159" s="494">
        <f>1/(1-D155)</f>
        <v>1.3310439377603855</v>
      </c>
      <c r="E159" s="28"/>
      <c r="F159" s="33"/>
      <c r="G159" s="35"/>
      <c r="H159" s="28"/>
      <c r="I159" s="18"/>
      <c r="J159" s="28"/>
      <c r="K159" s="33"/>
    </row>
    <row r="160" spans="1:12">
      <c r="A160" s="146">
        <f t="shared" si="2"/>
        <v>37</v>
      </c>
      <c r="B160" s="30" t="s">
        <v>310</v>
      </c>
      <c r="C160" s="28" t="s">
        <v>395</v>
      </c>
      <c r="D160" s="177">
        <f>-'5-P3 Support'!K45</f>
        <v>0</v>
      </c>
      <c r="E160" s="28"/>
      <c r="F160" s="33"/>
      <c r="G160" s="35"/>
      <c r="H160" s="28"/>
      <c r="I160" s="18"/>
      <c r="J160" s="28"/>
      <c r="K160" s="33"/>
    </row>
    <row r="161" spans="1:11">
      <c r="A161" s="146">
        <f t="shared" si="2"/>
        <v>38</v>
      </c>
      <c r="B161" s="30" t="s">
        <v>311</v>
      </c>
      <c r="C161" s="28" t="s">
        <v>394</v>
      </c>
      <c r="D161" s="177">
        <f>-'5-P3 Support'!L45</f>
        <v>0</v>
      </c>
      <c r="E161" s="28"/>
      <c r="F161" s="33"/>
      <c r="G161" s="37"/>
      <c r="H161" s="28"/>
      <c r="I161" s="18"/>
      <c r="J161" s="28"/>
      <c r="K161" s="33"/>
    </row>
    <row r="162" spans="1:11">
      <c r="A162" s="146">
        <f t="shared" si="2"/>
        <v>39</v>
      </c>
      <c r="B162" s="30" t="s">
        <v>417</v>
      </c>
      <c r="C162" s="28" t="s">
        <v>426</v>
      </c>
      <c r="D162" s="177">
        <f>+'5-P3 Support'!M45</f>
        <v>22217.761720000006</v>
      </c>
      <c r="E162" s="28"/>
      <c r="F162" s="33"/>
      <c r="G162" s="35"/>
      <c r="H162" s="28"/>
      <c r="I162" s="18"/>
      <c r="J162" s="28"/>
      <c r="K162" s="33"/>
    </row>
    <row r="163" spans="1:11">
      <c r="A163" s="146">
        <f t="shared" si="2"/>
        <v>40</v>
      </c>
      <c r="B163" s="36" t="s">
        <v>312</v>
      </c>
      <c r="C163" s="38" t="s">
        <v>796</v>
      </c>
      <c r="D163" s="304">
        <f>+D156*D170</f>
        <v>3610639.8627708894</v>
      </c>
      <c r="E163" s="39"/>
      <c r="F163" s="39" t="s">
        <v>28</v>
      </c>
      <c r="G163" s="40"/>
      <c r="H163" s="39"/>
      <c r="I163" s="304">
        <f>+D156*I170</f>
        <v>3610639.8627708894</v>
      </c>
      <c r="J163" s="28"/>
      <c r="K163" s="140" t="s">
        <v>8</v>
      </c>
    </row>
    <row r="164" spans="1:11">
      <c r="A164" s="146">
        <f t="shared" si="2"/>
        <v>41</v>
      </c>
      <c r="B164" s="33" t="s">
        <v>313</v>
      </c>
      <c r="C164" s="38" t="s">
        <v>308</v>
      </c>
      <c r="D164" s="304">
        <f>+D$159*D160</f>
        <v>0</v>
      </c>
      <c r="E164" s="39"/>
      <c r="F164" s="41" t="s">
        <v>34</v>
      </c>
      <c r="G164" s="26">
        <f>G84</f>
        <v>1</v>
      </c>
      <c r="H164" s="39"/>
      <c r="I164" s="304">
        <f>+G164*D164</f>
        <v>0</v>
      </c>
      <c r="J164" s="28"/>
      <c r="K164" s="140"/>
    </row>
    <row r="165" spans="1:11">
      <c r="A165" s="146">
        <f t="shared" si="2"/>
        <v>42</v>
      </c>
      <c r="B165" s="33" t="s">
        <v>314</v>
      </c>
      <c r="C165" s="38" t="s">
        <v>306</v>
      </c>
      <c r="D165" s="304">
        <f>+D$159*D161</f>
        <v>0</v>
      </c>
      <c r="E165" s="39"/>
      <c r="F165" s="41" t="s">
        <v>34</v>
      </c>
      <c r="G165" s="26">
        <f>G164</f>
        <v>1</v>
      </c>
      <c r="H165" s="39"/>
      <c r="I165" s="304">
        <f>+G165*D165</f>
        <v>0</v>
      </c>
      <c r="J165" s="28"/>
      <c r="K165" s="140"/>
    </row>
    <row r="166" spans="1:11" ht="13.5" thickBot="1">
      <c r="A166" s="146">
        <f t="shared" si="2"/>
        <v>43</v>
      </c>
      <c r="B166" s="33" t="s">
        <v>137</v>
      </c>
      <c r="C166" s="38" t="s">
        <v>307</v>
      </c>
      <c r="D166" s="305">
        <f>+D$159*D162</f>
        <v>29572.817048010766</v>
      </c>
      <c r="E166" s="39"/>
      <c r="F166" s="41" t="s">
        <v>34</v>
      </c>
      <c r="G166" s="26">
        <f>G165</f>
        <v>1</v>
      </c>
      <c r="H166" s="39"/>
      <c r="I166" s="305">
        <f>+G166*D166</f>
        <v>29572.817048010766</v>
      </c>
      <c r="J166" s="28"/>
      <c r="K166" s="140"/>
    </row>
    <row r="167" spans="1:11">
      <c r="A167" s="146">
        <f t="shared" si="2"/>
        <v>44</v>
      </c>
      <c r="B167" s="43" t="s">
        <v>315</v>
      </c>
      <c r="C167" s="33" t="s">
        <v>309</v>
      </c>
      <c r="D167" s="188">
        <f>SUM(D163:D166)</f>
        <v>3640212.6798189003</v>
      </c>
      <c r="E167" s="39"/>
      <c r="F167" s="39" t="s">
        <v>8</v>
      </c>
      <c r="G167" s="40" t="s">
        <v>8</v>
      </c>
      <c r="H167" s="39"/>
      <c r="I167" s="188">
        <f>SUM(I163:I166)</f>
        <v>3640212.6798189003</v>
      </c>
      <c r="J167" s="28"/>
      <c r="K167" s="28"/>
    </row>
    <row r="168" spans="1:11">
      <c r="A168" s="146"/>
      <c r="B168" s="33"/>
      <c r="C168" s="189"/>
      <c r="D168" s="18"/>
      <c r="E168" s="28"/>
      <c r="F168" s="28"/>
      <c r="G168" s="142"/>
      <c r="H168" s="28"/>
      <c r="I168" s="18"/>
      <c r="J168" s="28"/>
      <c r="K168" s="28"/>
    </row>
    <row r="169" spans="1:11">
      <c r="A169" s="146">
        <f>+A167+1</f>
        <v>45</v>
      </c>
      <c r="B169" s="30" t="s">
        <v>51</v>
      </c>
      <c r="J169" s="28"/>
      <c r="K169" s="33"/>
    </row>
    <row r="170" spans="1:11">
      <c r="A170" s="146">
        <v>9</v>
      </c>
      <c r="B170" s="43" t="s">
        <v>432</v>
      </c>
      <c r="C170" s="36" t="s">
        <v>316</v>
      </c>
      <c r="D170" s="18">
        <f>+$I213*D106</f>
        <v>14816359.934873948</v>
      </c>
      <c r="E170" s="39"/>
      <c r="F170" s="39" t="s">
        <v>28</v>
      </c>
      <c r="G170" s="190"/>
      <c r="H170" s="39"/>
      <c r="I170" s="18">
        <f>+$I213*I106</f>
        <v>14816359.934873948</v>
      </c>
      <c r="K170" s="170"/>
    </row>
    <row r="171" spans="1:11">
      <c r="A171" s="146"/>
      <c r="B171" s="30"/>
      <c r="C171" s="33"/>
      <c r="D171" s="37"/>
      <c r="E171" s="39"/>
      <c r="F171" s="39"/>
      <c r="G171" s="190"/>
      <c r="H171" s="39"/>
      <c r="I171" s="37"/>
      <c r="J171" s="28"/>
      <c r="K171" s="170"/>
    </row>
    <row r="172" spans="1:11" ht="13.5" thickBot="1">
      <c r="A172" s="146">
        <f>A170+1</f>
        <v>10</v>
      </c>
      <c r="B172" s="30" t="s">
        <v>322</v>
      </c>
      <c r="C172" s="28" t="s">
        <v>321</v>
      </c>
      <c r="D172" s="191">
        <f>+D170+D167+D152+D141+D134</f>
        <v>29805635.181460448</v>
      </c>
      <c r="E172" s="39"/>
      <c r="F172" s="39"/>
      <c r="G172" s="39"/>
      <c r="H172" s="39"/>
      <c r="I172" s="191">
        <f>+I170+I167+I152+I141+I134</f>
        <v>29805635.181460448</v>
      </c>
      <c r="J172" s="30"/>
      <c r="K172" s="30"/>
    </row>
    <row r="173" spans="1:11" ht="13.5" thickTop="1">
      <c r="A173" s="146"/>
      <c r="B173" s="30"/>
      <c r="C173" s="583"/>
      <c r="D173" s="580"/>
      <c r="E173" s="39"/>
      <c r="F173" s="39"/>
      <c r="G173" s="39"/>
      <c r="H173" s="39"/>
      <c r="I173" s="37"/>
      <c r="J173" s="30"/>
      <c r="K173" s="30"/>
    </row>
    <row r="174" spans="1:11">
      <c r="A174" s="146"/>
      <c r="B174" s="41"/>
      <c r="C174" s="582"/>
      <c r="D174" s="581"/>
      <c r="E174" s="580"/>
      <c r="F174" s="39"/>
      <c r="G174" s="39"/>
      <c r="H174" s="39"/>
      <c r="I174" s="39"/>
      <c r="J174" s="30"/>
      <c r="K174" s="30"/>
    </row>
    <row r="175" spans="1:11">
      <c r="A175" s="130"/>
      <c r="B175" s="33"/>
      <c r="C175" s="33"/>
      <c r="D175" s="581"/>
      <c r="E175" s="581"/>
      <c r="F175" s="33"/>
      <c r="G175" s="33"/>
      <c r="H175" s="33"/>
      <c r="I175" s="33"/>
      <c r="J175" s="28"/>
      <c r="K175" s="180" t="s">
        <v>138</v>
      </c>
    </row>
    <row r="176" spans="1:11">
      <c r="A176" s="130"/>
      <c r="B176" s="33"/>
      <c r="C176" s="584"/>
      <c r="D176" s="585"/>
      <c r="E176" s="581"/>
      <c r="F176" s="33"/>
      <c r="G176" s="33"/>
      <c r="H176" s="33"/>
      <c r="I176" s="33"/>
      <c r="J176" s="28"/>
      <c r="K176" s="28"/>
    </row>
    <row r="177" spans="1:14">
      <c r="A177" s="130"/>
      <c r="B177" s="30" t="s">
        <v>7</v>
      </c>
      <c r="C177" s="33"/>
      <c r="D177" s="154" t="s">
        <v>89</v>
      </c>
      <c r="E177" s="33"/>
      <c r="F177" s="33"/>
      <c r="G177" s="33"/>
      <c r="H177" s="33"/>
      <c r="I177" s="41"/>
      <c r="J177" s="28"/>
      <c r="K177" s="192" t="str">
        <f>K3</f>
        <v>For  the 12 months ended 12/31/2026</v>
      </c>
    </row>
    <row r="178" spans="1:14">
      <c r="A178" s="130"/>
      <c r="B178" s="30"/>
      <c r="C178" s="33"/>
      <c r="D178" s="154" t="s">
        <v>118</v>
      </c>
      <c r="E178" s="33"/>
      <c r="F178" s="33"/>
      <c r="G178" s="33"/>
      <c r="H178" s="33"/>
      <c r="I178" s="33"/>
      <c r="J178" s="28"/>
      <c r="K178" s="28"/>
    </row>
    <row r="179" spans="1:14">
      <c r="A179" s="130"/>
      <c r="B179" s="33"/>
      <c r="C179" s="33"/>
      <c r="D179" s="507" t="str">
        <f>D5</f>
        <v>NextEra Energy Transmission MidAtlantic, Inc.</v>
      </c>
      <c r="E179" s="33"/>
      <c r="F179" s="33"/>
      <c r="G179" s="33"/>
      <c r="H179" s="33"/>
      <c r="I179" s="33"/>
      <c r="J179" s="28"/>
      <c r="K179" s="28"/>
    </row>
    <row r="180" spans="1:14">
      <c r="A180" s="636"/>
      <c r="B180" s="636"/>
      <c r="C180" s="636"/>
      <c r="D180" s="636"/>
      <c r="E180" s="636"/>
      <c r="F180" s="636"/>
      <c r="G180" s="636"/>
      <c r="H180" s="636"/>
      <c r="I180" s="636"/>
      <c r="J180" s="636"/>
      <c r="K180" s="636"/>
    </row>
    <row r="181" spans="1:14" s="14" customFormat="1">
      <c r="A181" s="193"/>
      <c r="B181" s="136" t="s">
        <v>9</v>
      </c>
      <c r="C181" s="136" t="s">
        <v>10</v>
      </c>
      <c r="D181" s="136" t="s">
        <v>11</v>
      </c>
      <c r="E181" s="28" t="s">
        <v>8</v>
      </c>
      <c r="F181" s="28"/>
      <c r="G181" s="135" t="s">
        <v>12</v>
      </c>
      <c r="H181" s="28"/>
      <c r="I181" s="135" t="s">
        <v>13</v>
      </c>
      <c r="J181" s="115"/>
      <c r="K181" s="115"/>
    </row>
    <row r="182" spans="1:14">
      <c r="A182" s="130"/>
      <c r="B182" s="33"/>
      <c r="C182" s="30"/>
      <c r="D182" s="30"/>
      <c r="E182" s="30"/>
      <c r="F182" s="30"/>
      <c r="G182" s="30"/>
      <c r="H182" s="30"/>
      <c r="I182" s="30"/>
      <c r="J182" s="30"/>
      <c r="K182" s="30"/>
    </row>
    <row r="183" spans="1:14">
      <c r="A183" s="130"/>
      <c r="B183" s="33"/>
      <c r="C183" s="164" t="s">
        <v>52</v>
      </c>
      <c r="D183" s="33"/>
      <c r="E183" s="30"/>
      <c r="F183" s="30"/>
      <c r="G183" s="30"/>
      <c r="H183" s="30"/>
      <c r="I183" s="30"/>
      <c r="J183" s="28"/>
      <c r="K183" s="28"/>
    </row>
    <row r="184" spans="1:14">
      <c r="A184" s="130" t="s">
        <v>14</v>
      </c>
      <c r="B184" s="164"/>
      <c r="C184" s="30"/>
      <c r="D184" s="30"/>
      <c r="E184" s="30"/>
      <c r="F184" s="30"/>
      <c r="G184" s="30"/>
      <c r="H184" s="30"/>
      <c r="I184" s="30"/>
      <c r="J184" s="28"/>
      <c r="K184" s="28"/>
    </row>
    <row r="185" spans="1:14" ht="13.5" thickBot="1">
      <c r="A185" s="32" t="s">
        <v>16</v>
      </c>
      <c r="B185" s="27" t="s">
        <v>53</v>
      </c>
      <c r="C185" s="30"/>
      <c r="D185" s="30"/>
      <c r="E185" s="30"/>
      <c r="F185" s="30"/>
      <c r="G185" s="30"/>
      <c r="H185" s="33"/>
      <c r="I185" s="33"/>
      <c r="J185" s="28"/>
      <c r="K185" s="28"/>
    </row>
    <row r="186" spans="1:14">
      <c r="A186" s="130">
        <v>1</v>
      </c>
      <c r="B186" s="27" t="s">
        <v>296</v>
      </c>
      <c r="C186" s="30" t="s">
        <v>444</v>
      </c>
      <c r="D186" s="28"/>
      <c r="E186" s="28"/>
      <c r="F186" s="28"/>
      <c r="G186" s="28"/>
      <c r="H186" s="28"/>
      <c r="I186" s="177">
        <f>D64</f>
        <v>76249743.110132784</v>
      </c>
      <c r="J186" s="28"/>
      <c r="K186" s="28"/>
    </row>
    <row r="187" spans="1:14">
      <c r="A187" s="130">
        <f>+A186+1</f>
        <v>2</v>
      </c>
      <c r="B187" s="27" t="s">
        <v>297</v>
      </c>
      <c r="C187" s="33" t="s">
        <v>294</v>
      </c>
      <c r="D187" s="33"/>
      <c r="E187" s="33"/>
      <c r="F187" s="33"/>
      <c r="G187" s="33"/>
      <c r="H187" s="33"/>
      <c r="I187" s="165">
        <v>0</v>
      </c>
      <c r="J187" s="28"/>
      <c r="K187" s="28"/>
      <c r="M187" s="586"/>
    </row>
    <row r="188" spans="1:14" ht="13.5" thickBot="1">
      <c r="A188" s="130">
        <f>+A187+1</f>
        <v>3</v>
      </c>
      <c r="B188" s="194" t="s">
        <v>298</v>
      </c>
      <c r="C188" s="195" t="s">
        <v>295</v>
      </c>
      <c r="D188" s="41"/>
      <c r="E188" s="28"/>
      <c r="F188" s="28"/>
      <c r="G188" s="31"/>
      <c r="H188" s="28"/>
      <c r="I188" s="167">
        <v>0</v>
      </c>
      <c r="J188" s="28"/>
      <c r="K188" s="28"/>
    </row>
    <row r="189" spans="1:14">
      <c r="A189" s="130">
        <f t="shared" ref="A189:A220" si="3">+A188+1</f>
        <v>4</v>
      </c>
      <c r="B189" s="27" t="s">
        <v>300</v>
      </c>
      <c r="C189" s="30" t="s">
        <v>299</v>
      </c>
      <c r="D189" s="28"/>
      <c r="E189" s="28"/>
      <c r="F189" s="28"/>
      <c r="G189" s="31"/>
      <c r="H189" s="28"/>
      <c r="I189" s="177">
        <f>I186-I187-I188</f>
        <v>76249743.110132784</v>
      </c>
      <c r="J189" s="28"/>
      <c r="K189" s="28"/>
      <c r="M189" s="586"/>
      <c r="N189" s="587"/>
    </row>
    <row r="190" spans="1:14">
      <c r="A190" s="130"/>
      <c r="B190" s="33"/>
      <c r="C190" s="30"/>
      <c r="D190" s="28"/>
      <c r="E190" s="28"/>
      <c r="F190" s="28"/>
      <c r="G190" s="31"/>
      <c r="H190" s="28"/>
      <c r="I190" s="177"/>
      <c r="J190" s="28"/>
      <c r="K190" s="28"/>
      <c r="M190" s="586"/>
      <c r="N190" s="588"/>
    </row>
    <row r="191" spans="1:14">
      <c r="A191" s="130">
        <f>+A189+1</f>
        <v>5</v>
      </c>
      <c r="B191" s="27" t="s">
        <v>302</v>
      </c>
      <c r="C191" s="134" t="s">
        <v>301</v>
      </c>
      <c r="D191" s="134"/>
      <c r="E191" s="134"/>
      <c r="F191" s="134"/>
      <c r="G191" s="135"/>
      <c r="H191" s="28" t="s">
        <v>54</v>
      </c>
      <c r="I191" s="196">
        <f>IF(I186&gt;0,I189/I186,0)</f>
        <v>1</v>
      </c>
      <c r="J191" s="28"/>
      <c r="K191" s="28"/>
      <c r="M191" s="586"/>
      <c r="N191" s="587"/>
    </row>
    <row r="192" spans="1:14">
      <c r="A192" s="130"/>
      <c r="B192" s="33"/>
      <c r="C192" s="33"/>
      <c r="D192" s="33"/>
      <c r="E192" s="33"/>
      <c r="F192" s="33"/>
      <c r="G192" s="33"/>
      <c r="H192" s="33"/>
      <c r="I192" s="33"/>
      <c r="J192" s="33"/>
      <c r="K192" s="33"/>
      <c r="M192" s="586"/>
      <c r="N192" s="587"/>
    </row>
    <row r="193" spans="1:14">
      <c r="A193" s="130">
        <f>+A191+1</f>
        <v>6</v>
      </c>
      <c r="B193" s="30" t="s">
        <v>139</v>
      </c>
      <c r="C193" s="28"/>
      <c r="D193" s="28"/>
      <c r="E193" s="28"/>
      <c r="F193" s="28"/>
      <c r="G193" s="28"/>
      <c r="H193" s="28"/>
      <c r="I193" s="28"/>
      <c r="J193" s="28"/>
      <c r="K193" s="28"/>
      <c r="M193" s="589"/>
      <c r="N193" s="590"/>
    </row>
    <row r="194" spans="1:14" ht="13.5" thickBot="1">
      <c r="A194" s="130"/>
      <c r="B194" s="30"/>
      <c r="C194" s="197" t="s">
        <v>55</v>
      </c>
      <c r="D194" s="29" t="s">
        <v>56</v>
      </c>
      <c r="E194" s="29" t="s">
        <v>21</v>
      </c>
      <c r="F194" s="28"/>
      <c r="G194" s="29" t="s">
        <v>57</v>
      </c>
      <c r="H194" s="28"/>
      <c r="I194" s="28"/>
      <c r="J194" s="28"/>
      <c r="K194" s="28"/>
      <c r="M194" s="586"/>
      <c r="N194" s="587"/>
    </row>
    <row r="195" spans="1:14">
      <c r="A195" s="130">
        <f>+A193+1</f>
        <v>7</v>
      </c>
      <c r="B195" s="30" t="s">
        <v>367</v>
      </c>
      <c r="C195" s="28" t="s">
        <v>58</v>
      </c>
      <c r="D195" s="165">
        <v>0</v>
      </c>
      <c r="E195" s="26">
        <v>1</v>
      </c>
      <c r="F195" s="198"/>
      <c r="G195" s="18">
        <f>D195*E195</f>
        <v>0</v>
      </c>
      <c r="H195" s="39"/>
      <c r="I195" s="39"/>
      <c r="J195" s="28"/>
      <c r="K195" s="28"/>
      <c r="M195" s="586"/>
      <c r="N195" s="591"/>
    </row>
    <row r="196" spans="1:14">
      <c r="A196" s="130">
        <f t="shared" si="3"/>
        <v>8</v>
      </c>
      <c r="B196" s="30" t="s">
        <v>29</v>
      </c>
      <c r="C196" s="28" t="s">
        <v>396</v>
      </c>
      <c r="D196" s="165">
        <v>0</v>
      </c>
      <c r="E196" s="26">
        <f>+I191</f>
        <v>1</v>
      </c>
      <c r="F196" s="198"/>
      <c r="G196" s="18">
        <f>D196*E196</f>
        <v>0</v>
      </c>
      <c r="H196" s="39"/>
      <c r="I196" s="39"/>
      <c r="J196" s="28"/>
      <c r="K196" s="28"/>
      <c r="M196" s="586"/>
      <c r="N196" s="587"/>
    </row>
    <row r="197" spans="1:14">
      <c r="A197" s="130">
        <f t="shared" si="3"/>
        <v>9</v>
      </c>
      <c r="B197" s="30" t="s">
        <v>368</v>
      </c>
      <c r="C197" s="28" t="s">
        <v>113</v>
      </c>
      <c r="D197" s="165">
        <v>0</v>
      </c>
      <c r="E197" s="26">
        <v>1</v>
      </c>
      <c r="F197" s="198"/>
      <c r="G197" s="18">
        <f>D197*E197</f>
        <v>0</v>
      </c>
      <c r="H197" s="39"/>
      <c r="I197" s="199" t="s">
        <v>59</v>
      </c>
      <c r="J197" s="28"/>
      <c r="K197" s="28"/>
      <c r="M197" s="586"/>
      <c r="N197" s="588"/>
    </row>
    <row r="198" spans="1:14" ht="13.5" thickBot="1">
      <c r="A198" s="130">
        <f t="shared" si="3"/>
        <v>10</v>
      </c>
      <c r="B198" s="30" t="s">
        <v>60</v>
      </c>
      <c r="C198" s="28" t="s">
        <v>397</v>
      </c>
      <c r="D198" s="167">
        <v>0</v>
      </c>
      <c r="E198" s="26">
        <v>1</v>
      </c>
      <c r="F198" s="198"/>
      <c r="G198" s="168">
        <f>D198*E198</f>
        <v>0</v>
      </c>
      <c r="H198" s="39"/>
      <c r="I198" s="200" t="s">
        <v>61</v>
      </c>
      <c r="J198" s="28"/>
      <c r="K198" s="28"/>
      <c r="M198" s="586"/>
      <c r="N198" s="587"/>
    </row>
    <row r="199" spans="1:14">
      <c r="A199" s="130">
        <f t="shared" si="3"/>
        <v>11</v>
      </c>
      <c r="B199" s="30" t="s">
        <v>582</v>
      </c>
      <c r="C199" s="28" t="s">
        <v>304</v>
      </c>
      <c r="D199" s="18">
        <f>SUM(D195:D198)</f>
        <v>0</v>
      </c>
      <c r="E199" s="28"/>
      <c r="F199" s="28"/>
      <c r="G199" s="18">
        <f>SUM(G195:G198)</f>
        <v>0</v>
      </c>
      <c r="H199" s="201" t="s">
        <v>62</v>
      </c>
      <c r="I199" s="173">
        <v>1</v>
      </c>
      <c r="J199" s="31" t="s">
        <v>62</v>
      </c>
      <c r="K199" s="28" t="s">
        <v>63</v>
      </c>
      <c r="M199" s="586"/>
      <c r="N199" s="587"/>
    </row>
    <row r="200" spans="1:14">
      <c r="A200" s="130"/>
      <c r="B200" s="30" t="s">
        <v>8</v>
      </c>
      <c r="C200" s="28" t="s">
        <v>8</v>
      </c>
      <c r="D200" s="33"/>
      <c r="E200" s="28"/>
      <c r="F200" s="28"/>
      <c r="G200" s="33"/>
      <c r="H200" s="33"/>
      <c r="I200" s="33"/>
      <c r="J200" s="33"/>
      <c r="K200" s="28"/>
      <c r="M200" s="586"/>
      <c r="N200" s="587"/>
    </row>
    <row r="201" spans="1:14">
      <c r="A201" s="130">
        <f>+A199+1</f>
        <v>12</v>
      </c>
      <c r="B201" s="30" t="s">
        <v>497</v>
      </c>
      <c r="C201" s="28"/>
      <c r="D201" s="160" t="s">
        <v>56</v>
      </c>
      <c r="E201" s="28"/>
      <c r="F201" s="28"/>
      <c r="G201" s="31" t="s">
        <v>140</v>
      </c>
      <c r="H201" s="35"/>
      <c r="I201" s="170" t="s">
        <v>59</v>
      </c>
      <c r="J201" s="28"/>
      <c r="K201" s="28"/>
      <c r="M201" s="586"/>
      <c r="N201" s="587"/>
    </row>
    <row r="202" spans="1:14">
      <c r="A202" s="130">
        <f t="shared" si="3"/>
        <v>13</v>
      </c>
      <c r="B202" s="30" t="s">
        <v>398</v>
      </c>
      <c r="C202" s="28" t="s">
        <v>141</v>
      </c>
      <c r="D202" s="165">
        <f>+D80</f>
        <v>71180797.0455174</v>
      </c>
      <c r="E202" s="28"/>
      <c r="F202" s="33"/>
      <c r="G202" s="130" t="s">
        <v>558</v>
      </c>
      <c r="H202" s="202"/>
      <c r="I202" s="130" t="s">
        <v>559</v>
      </c>
      <c r="J202" s="28"/>
      <c r="K202" s="136" t="s">
        <v>132</v>
      </c>
      <c r="M202" s="586"/>
      <c r="N202" s="587"/>
    </row>
    <row r="203" spans="1:14">
      <c r="A203" s="130">
        <f t="shared" si="3"/>
        <v>14</v>
      </c>
      <c r="B203" s="30" t="s">
        <v>399</v>
      </c>
      <c r="C203" s="28" t="s">
        <v>659</v>
      </c>
      <c r="D203" s="165">
        <v>0</v>
      </c>
      <c r="E203" s="28"/>
      <c r="F203" s="33"/>
      <c r="G203" s="173">
        <f>IF(D205&gt;0,D202/D205,0)</f>
        <v>1</v>
      </c>
      <c r="H203" s="203" t="s">
        <v>123</v>
      </c>
      <c r="I203" s="173">
        <f>I199</f>
        <v>1</v>
      </c>
      <c r="J203" s="203" t="s">
        <v>62</v>
      </c>
      <c r="K203" s="173">
        <f>I203*G203</f>
        <v>1</v>
      </c>
      <c r="M203" s="586"/>
      <c r="N203" s="587"/>
    </row>
    <row r="204" spans="1:14" ht="13.5" thickBot="1">
      <c r="A204" s="130">
        <f t="shared" si="3"/>
        <v>15</v>
      </c>
      <c r="B204" s="195" t="s">
        <v>400</v>
      </c>
      <c r="C204" s="197" t="s">
        <v>660</v>
      </c>
      <c r="D204" s="167">
        <v>0</v>
      </c>
      <c r="E204" s="28"/>
      <c r="F204" s="28"/>
      <c r="G204" s="28" t="s">
        <v>8</v>
      </c>
      <c r="H204" s="28"/>
      <c r="I204" s="28"/>
      <c r="J204" s="28"/>
      <c r="K204" s="28"/>
      <c r="M204" s="586"/>
      <c r="N204" s="587"/>
    </row>
    <row r="205" spans="1:14">
      <c r="A205" s="130">
        <f t="shared" si="3"/>
        <v>16</v>
      </c>
      <c r="B205" s="30" t="s">
        <v>401</v>
      </c>
      <c r="C205" s="28" t="s">
        <v>303</v>
      </c>
      <c r="D205" s="18">
        <f>D202+D203+D204</f>
        <v>71180797.0455174</v>
      </c>
      <c r="E205" s="28"/>
      <c r="F205" s="28"/>
      <c r="G205" s="28"/>
      <c r="H205" s="28"/>
      <c r="I205" s="28"/>
      <c r="J205" s="28"/>
      <c r="K205" s="28"/>
      <c r="M205" s="592"/>
      <c r="N205" s="593"/>
    </row>
    <row r="206" spans="1:14">
      <c r="A206" s="130"/>
      <c r="B206" s="30"/>
      <c r="C206" s="28"/>
      <c r="D206" s="33"/>
      <c r="E206" s="28"/>
      <c r="F206" s="28"/>
      <c r="G206" s="28"/>
      <c r="H206" s="28"/>
      <c r="I206" s="28"/>
      <c r="J206" s="28"/>
      <c r="K206" s="28"/>
      <c r="M206" s="592"/>
      <c r="N206" s="587"/>
    </row>
    <row r="207" spans="1:14" ht="13.5" thickBot="1">
      <c r="A207" s="130">
        <f>+A205+1</f>
        <v>17</v>
      </c>
      <c r="B207" s="27" t="s">
        <v>64</v>
      </c>
      <c r="C207" s="28" t="s">
        <v>351</v>
      </c>
      <c r="D207" s="28"/>
      <c r="E207" s="28"/>
      <c r="F207" s="28"/>
      <c r="G207" s="28"/>
      <c r="H207" s="28"/>
      <c r="I207" s="29" t="s">
        <v>56</v>
      </c>
      <c r="J207" s="28"/>
      <c r="K207" s="28"/>
      <c r="M207" s="594"/>
      <c r="N207" s="590"/>
    </row>
    <row r="208" spans="1:14">
      <c r="A208" s="130">
        <f>+A207+1</f>
        <v>18</v>
      </c>
      <c r="B208" s="30"/>
      <c r="C208" s="28"/>
      <c r="D208" s="28"/>
      <c r="E208" s="28"/>
      <c r="F208" s="28"/>
      <c r="G208" s="31" t="s">
        <v>65</v>
      </c>
      <c r="H208" s="28"/>
      <c r="I208" s="28"/>
      <c r="J208" s="28"/>
      <c r="K208" s="28"/>
    </row>
    <row r="209" spans="1:14" ht="13.5" thickBot="1">
      <c r="A209" s="130">
        <f t="shared" si="3"/>
        <v>19</v>
      </c>
      <c r="B209" s="30"/>
      <c r="C209" s="28"/>
      <c r="D209" s="32" t="s">
        <v>56</v>
      </c>
      <c r="E209" s="32" t="s">
        <v>66</v>
      </c>
      <c r="F209" s="28"/>
      <c r="G209" s="154" t="str">
        <f>"(Notes "&amp;A259&amp;", "&amp;A265&amp;", &amp; "&amp;A266&amp;")"</f>
        <v>(Notes K, Q, &amp; R)</v>
      </c>
      <c r="H209" s="28"/>
      <c r="I209" s="32" t="s">
        <v>67</v>
      </c>
      <c r="J209" s="28"/>
      <c r="K209" s="28"/>
    </row>
    <row r="210" spans="1:14">
      <c r="A210" s="130">
        <f t="shared" si="3"/>
        <v>20</v>
      </c>
      <c r="B210" s="27" t="s">
        <v>305</v>
      </c>
      <c r="C210" s="33" t="s">
        <v>808</v>
      </c>
      <c r="D210" s="205">
        <f>'5-P3 Support'!F85</f>
        <v>67630114.15384616</v>
      </c>
      <c r="E210" s="468">
        <f>+'5-P3 Support'!G85</f>
        <v>0.4</v>
      </c>
      <c r="F210" s="139"/>
      <c r="G210" s="493">
        <f>+'5-P3 Support'!I85</f>
        <v>5.7907258105334432E-2</v>
      </c>
      <c r="H210" s="233"/>
      <c r="I210" s="468">
        <f>+'5-P3 Support'!K85</f>
        <v>2.3162903242133773E-2</v>
      </c>
      <c r="J210" s="204" t="s">
        <v>68</v>
      </c>
      <c r="K210" s="33"/>
    </row>
    <row r="211" spans="1:14">
      <c r="A211" s="130">
        <f t="shared" si="3"/>
        <v>21</v>
      </c>
      <c r="B211" s="27" t="s">
        <v>142</v>
      </c>
      <c r="C211" s="33" t="s">
        <v>809</v>
      </c>
      <c r="D211" s="205">
        <f>+'5-P3 Support'!F86</f>
        <v>0</v>
      </c>
      <c r="E211" s="468">
        <f>+'5-P3 Support'!G86</f>
        <v>0</v>
      </c>
      <c r="F211" s="139"/>
      <c r="G211" s="494">
        <f>+'5-P3 Support'!I86</f>
        <v>0</v>
      </c>
      <c r="H211" s="233"/>
      <c r="I211" s="468">
        <f>+'5-P3 Support'!K86</f>
        <v>0</v>
      </c>
      <c r="J211" s="28"/>
      <c r="K211" s="33"/>
    </row>
    <row r="212" spans="1:14" ht="13.5" thickBot="1">
      <c r="A212" s="130">
        <f t="shared" si="3"/>
        <v>22</v>
      </c>
      <c r="B212" s="27" t="s">
        <v>414</v>
      </c>
      <c r="C212" s="33" t="s">
        <v>810</v>
      </c>
      <c r="D212" s="338">
        <f>+'5-P3 Support'!F87</f>
        <v>133131939.23076923</v>
      </c>
      <c r="E212" s="469">
        <f>+'5-P3 Support'!G87</f>
        <v>0.6</v>
      </c>
      <c r="F212" s="34"/>
      <c r="G212" s="493">
        <f>+'5-P3 Support'!I87</f>
        <v>0.1077</v>
      </c>
      <c r="H212" s="233"/>
      <c r="I212" s="469">
        <f>+'5-P3 Support'!K87</f>
        <v>6.4619999999999997E-2</v>
      </c>
      <c r="J212" s="28"/>
      <c r="K212" s="33"/>
      <c r="N212" s="613"/>
    </row>
    <row r="213" spans="1:14">
      <c r="A213" s="130">
        <f t="shared" si="3"/>
        <v>23</v>
      </c>
      <c r="B213" s="30" t="s">
        <v>293</v>
      </c>
      <c r="C213" s="33" t="s">
        <v>811</v>
      </c>
      <c r="D213" s="205">
        <f>+'5-P3 Support'!F88</f>
        <v>200762053.38461539</v>
      </c>
      <c r="E213" s="28" t="s">
        <v>8</v>
      </c>
      <c r="F213" s="28"/>
      <c r="G213" s="233"/>
      <c r="H213" s="233"/>
      <c r="I213" s="468">
        <f>+'5-P3 Support'!K88</f>
        <v>8.7782903242133767E-2</v>
      </c>
      <c r="J213" s="204" t="s">
        <v>69</v>
      </c>
      <c r="K213" s="33"/>
    </row>
    <row r="214" spans="1:14">
      <c r="A214" s="130"/>
      <c r="B214" s="33"/>
      <c r="C214" s="33"/>
      <c r="D214" s="33"/>
      <c r="E214" s="28"/>
      <c r="F214" s="28"/>
      <c r="G214" s="28"/>
      <c r="H214" s="28"/>
      <c r="I214" s="233"/>
      <c r="J214" s="33"/>
      <c r="K214" s="33"/>
    </row>
    <row r="215" spans="1:14">
      <c r="A215" s="130">
        <f>+A213+1</f>
        <v>24</v>
      </c>
      <c r="B215" s="27" t="s">
        <v>143</v>
      </c>
      <c r="C215" s="27"/>
      <c r="D215" s="27"/>
      <c r="E215" s="27"/>
      <c r="F215" s="27"/>
      <c r="G215" s="27"/>
      <c r="H215" s="27"/>
      <c r="I215" s="27"/>
      <c r="J215" s="27"/>
      <c r="K215" s="27"/>
    </row>
    <row r="216" spans="1:14" ht="13.5" thickBot="1">
      <c r="A216" s="130"/>
      <c r="B216" s="27"/>
      <c r="C216" s="27"/>
      <c r="D216" s="27"/>
      <c r="E216" s="27"/>
      <c r="F216" s="27"/>
      <c r="G216" s="27"/>
      <c r="H216" s="27"/>
      <c r="I216" s="32"/>
      <c r="J216" s="130"/>
      <c r="K216" s="33"/>
    </row>
    <row r="217" spans="1:14">
      <c r="A217" s="130">
        <f>+A215+1</f>
        <v>25</v>
      </c>
      <c r="B217" s="27" t="s">
        <v>560</v>
      </c>
      <c r="C217" s="27" t="s">
        <v>425</v>
      </c>
      <c r="D217" s="27"/>
      <c r="E217" s="27"/>
      <c r="F217" s="27"/>
      <c r="G217" s="206" t="s">
        <v>8</v>
      </c>
      <c r="H217" s="207"/>
      <c r="I217" s="208"/>
      <c r="J217" s="208"/>
      <c r="K217" s="33"/>
    </row>
    <row r="218" spans="1:14">
      <c r="A218" s="130">
        <f t="shared" si="3"/>
        <v>26</v>
      </c>
      <c r="B218" s="33" t="s">
        <v>325</v>
      </c>
      <c r="C218" s="27" t="s">
        <v>402</v>
      </c>
      <c r="D218" s="27"/>
      <c r="E218" s="33"/>
      <c r="F218" s="27"/>
      <c r="G218" s="33"/>
      <c r="H218" s="207"/>
      <c r="I218" s="209">
        <v>0</v>
      </c>
      <c r="J218" s="210"/>
      <c r="K218" s="33"/>
    </row>
    <row r="219" spans="1:14" ht="13.5" thickBot="1">
      <c r="A219" s="130">
        <f t="shared" si="3"/>
        <v>27</v>
      </c>
      <c r="B219" s="211" t="s">
        <v>1</v>
      </c>
      <c r="C219" s="28" t="s">
        <v>812</v>
      </c>
      <c r="D219" s="33"/>
      <c r="E219" s="27"/>
      <c r="F219" s="27"/>
      <c r="G219" s="27"/>
      <c r="H219" s="27"/>
      <c r="I219" s="314">
        <f>+'5-P3 Support'!C68</f>
        <v>0</v>
      </c>
      <c r="J219" s="212"/>
      <c r="K219" s="33"/>
    </row>
    <row r="220" spans="1:14">
      <c r="A220" s="130">
        <f t="shared" si="3"/>
        <v>28</v>
      </c>
      <c r="B220" s="33" t="s">
        <v>144</v>
      </c>
      <c r="C220" s="30"/>
      <c r="D220" s="33"/>
      <c r="E220" s="27"/>
      <c r="F220" s="27"/>
      <c r="G220" s="27"/>
      <c r="H220" s="27"/>
      <c r="I220" s="213">
        <f>I218-I219</f>
        <v>0</v>
      </c>
      <c r="J220" s="210"/>
      <c r="K220" s="33"/>
    </row>
    <row r="221" spans="1:14">
      <c r="A221" s="130"/>
      <c r="B221" s="33"/>
      <c r="C221" s="30"/>
      <c r="D221" s="33"/>
      <c r="E221" s="27"/>
      <c r="F221" s="27"/>
      <c r="G221" s="27"/>
      <c r="H221" s="27"/>
      <c r="I221" s="214"/>
      <c r="J221" s="208"/>
      <c r="K221" s="33"/>
    </row>
    <row r="222" spans="1:14">
      <c r="A222" s="130">
        <f>+A220+1</f>
        <v>29</v>
      </c>
      <c r="B222" s="27" t="s">
        <v>264</v>
      </c>
      <c r="C222" s="30" t="s">
        <v>813</v>
      </c>
      <c r="D222" s="33"/>
      <c r="E222" s="27"/>
      <c r="F222" s="27"/>
      <c r="G222" s="215"/>
      <c r="H222" s="27"/>
      <c r="I222" s="216">
        <f>+'5-P3 Support'!D68</f>
        <v>0</v>
      </c>
      <c r="J222" s="208"/>
      <c r="K222" s="217"/>
    </row>
    <row r="223" spans="1:14">
      <c r="A223" s="130"/>
      <c r="B223" s="33"/>
      <c r="C223" s="27"/>
      <c r="D223" s="27"/>
      <c r="E223" s="27"/>
      <c r="F223" s="27"/>
      <c r="G223" s="27"/>
      <c r="H223" s="27"/>
      <c r="I223" s="214"/>
      <c r="J223" s="208"/>
      <c r="K223" s="217"/>
    </row>
    <row r="224" spans="1:14">
      <c r="A224" s="130">
        <f>+A222+1</f>
        <v>30</v>
      </c>
      <c r="B224" s="27" t="s">
        <v>265</v>
      </c>
      <c r="C224" s="27" t="s">
        <v>583</v>
      </c>
      <c r="D224" s="27"/>
      <c r="E224" s="27"/>
      <c r="F224" s="27"/>
      <c r="G224" s="27"/>
      <c r="H224" s="27"/>
      <c r="I224" s="33"/>
      <c r="J224" s="33"/>
      <c r="K224" s="217"/>
    </row>
    <row r="225" spans="1:11">
      <c r="A225" s="130">
        <f>+A224+1</f>
        <v>31</v>
      </c>
      <c r="B225" s="218" t="s">
        <v>324</v>
      </c>
      <c r="C225" s="28" t="s">
        <v>814</v>
      </c>
      <c r="D225" s="28"/>
      <c r="E225" s="28"/>
      <c r="F225" s="28"/>
      <c r="G225" s="28"/>
      <c r="H225" s="28"/>
      <c r="I225" s="219">
        <f>+'5-P3 Support'!E68</f>
        <v>0</v>
      </c>
      <c r="J225" s="220"/>
      <c r="K225" s="217"/>
    </row>
    <row r="226" spans="1:11" ht="26.25" thickBot="1">
      <c r="A226" s="130">
        <f>+A225+1</f>
        <v>32</v>
      </c>
      <c r="B226" s="221" t="s">
        <v>323</v>
      </c>
      <c r="C226" s="28" t="s">
        <v>815</v>
      </c>
      <c r="D226" s="27"/>
      <c r="E226" s="27"/>
      <c r="F226" s="27"/>
      <c r="G226" s="27"/>
      <c r="H226" s="27"/>
      <c r="I226" s="315">
        <f>+'5-P3 Support'!F68</f>
        <v>0</v>
      </c>
      <c r="J226" s="33"/>
      <c r="K226" s="222"/>
    </row>
    <row r="227" spans="1:11">
      <c r="A227" s="130">
        <f>+A226+1</f>
        <v>33</v>
      </c>
      <c r="B227" s="41" t="s">
        <v>144</v>
      </c>
      <c r="C227" s="130"/>
      <c r="D227" s="28"/>
      <c r="E227" s="28"/>
      <c r="F227" s="28"/>
      <c r="G227" s="28"/>
      <c r="H227" s="27"/>
      <c r="I227" s="223">
        <f>+I225-I226</f>
        <v>0</v>
      </c>
      <c r="J227" s="220"/>
      <c r="K227" s="220"/>
    </row>
    <row r="228" spans="1:11">
      <c r="A228" s="130"/>
      <c r="B228" s="41"/>
      <c r="C228" s="130"/>
      <c r="D228" s="28"/>
      <c r="E228" s="28"/>
      <c r="F228" s="28"/>
      <c r="G228" s="28"/>
      <c r="H228" s="27"/>
      <c r="I228" s="223"/>
      <c r="J228" s="220"/>
      <c r="K228" s="220"/>
    </row>
    <row r="229" spans="1:11">
      <c r="A229" s="130"/>
      <c r="D229" s="28"/>
      <c r="E229" s="28"/>
      <c r="F229" s="28"/>
      <c r="G229" s="28"/>
      <c r="H229" s="27"/>
      <c r="I229" s="223"/>
      <c r="J229" s="220"/>
      <c r="K229" s="220"/>
    </row>
    <row r="230" spans="1:11">
      <c r="A230" s="130"/>
      <c r="B230" s="41"/>
      <c r="C230" s="130"/>
      <c r="D230" s="28"/>
      <c r="E230" s="28"/>
      <c r="F230" s="28"/>
      <c r="G230" s="28"/>
      <c r="H230" s="27"/>
      <c r="I230" s="223"/>
      <c r="J230" s="220"/>
      <c r="K230" s="220"/>
    </row>
    <row r="231" spans="1:11">
      <c r="A231" s="130"/>
      <c r="B231" s="41"/>
      <c r="C231" s="130"/>
      <c r="D231" s="28"/>
      <c r="E231" s="28"/>
      <c r="F231" s="28"/>
      <c r="G231" s="28"/>
      <c r="H231" s="27"/>
      <c r="I231" s="223"/>
      <c r="J231" s="220"/>
      <c r="K231" s="220"/>
    </row>
    <row r="232" spans="1:11">
      <c r="A232" s="130"/>
      <c r="B232" s="224"/>
      <c r="C232" s="130"/>
      <c r="D232" s="28"/>
      <c r="E232" s="28"/>
      <c r="F232" s="28"/>
      <c r="G232" s="28"/>
      <c r="H232" s="27"/>
      <c r="I232" s="214"/>
      <c r="J232" s="220"/>
      <c r="K232" s="220"/>
    </row>
    <row r="233" spans="1:11">
      <c r="A233" s="130"/>
      <c r="B233" s="224"/>
      <c r="C233" s="130"/>
      <c r="D233" s="28"/>
      <c r="E233" s="28"/>
      <c r="F233" s="28"/>
      <c r="G233" s="28"/>
      <c r="H233" s="27"/>
      <c r="I233" s="214"/>
      <c r="J233" s="220"/>
      <c r="K233" s="220"/>
    </row>
    <row r="234" spans="1:11">
      <c r="A234" s="130"/>
      <c r="B234" s="30"/>
      <c r="C234" s="30"/>
      <c r="D234" s="28"/>
      <c r="E234" s="28"/>
      <c r="F234" s="28"/>
      <c r="G234" s="28"/>
      <c r="H234" s="30"/>
      <c r="I234" s="28"/>
      <c r="J234" s="30"/>
      <c r="K234" s="180" t="s">
        <v>145</v>
      </c>
    </row>
    <row r="235" spans="1:11">
      <c r="A235" s="130"/>
      <c r="B235" s="30"/>
      <c r="C235" s="30"/>
      <c r="D235" s="28"/>
      <c r="E235" s="28"/>
      <c r="F235" s="28"/>
      <c r="G235" s="28"/>
      <c r="H235" s="30"/>
      <c r="I235" s="28"/>
      <c r="J235" s="30"/>
      <c r="K235" s="28"/>
    </row>
    <row r="236" spans="1:11">
      <c r="A236" s="130"/>
      <c r="B236" s="224" t="s">
        <v>7</v>
      </c>
      <c r="C236" s="130"/>
      <c r="D236" s="31" t="s">
        <v>89</v>
      </c>
      <c r="E236" s="28"/>
      <c r="F236" s="28"/>
      <c r="G236" s="28"/>
      <c r="H236" s="27"/>
      <c r="I236" s="41"/>
      <c r="J236" s="208"/>
      <c r="K236" s="225" t="str">
        <f>K3</f>
        <v>For  the 12 months ended 12/31/2026</v>
      </c>
    </row>
    <row r="237" spans="1:11">
      <c r="A237" s="130"/>
      <c r="B237" s="224"/>
      <c r="C237" s="130"/>
      <c r="D237" s="31" t="s">
        <v>118</v>
      </c>
      <c r="E237" s="28"/>
      <c r="F237" s="28"/>
      <c r="G237" s="28"/>
      <c r="H237" s="27"/>
      <c r="I237" s="226"/>
      <c r="J237" s="208"/>
      <c r="K237" s="220"/>
    </row>
    <row r="238" spans="1:11">
      <c r="A238" s="130"/>
      <c r="B238" s="224"/>
      <c r="C238" s="130"/>
      <c r="D238" s="507" t="str">
        <f>D5</f>
        <v>NextEra Energy Transmission MidAtlantic, Inc.</v>
      </c>
      <c r="E238" s="28"/>
      <c r="F238" s="28"/>
      <c r="G238" s="28"/>
      <c r="H238" s="27"/>
      <c r="I238" s="226"/>
      <c r="J238" s="208"/>
      <c r="K238" s="220"/>
    </row>
    <row r="239" spans="1:11">
      <c r="A239" s="636"/>
      <c r="B239" s="636"/>
      <c r="C239" s="636"/>
      <c r="D239" s="636"/>
      <c r="E239" s="636"/>
      <c r="F239" s="636"/>
      <c r="G239" s="636"/>
      <c r="H239" s="636"/>
      <c r="I239" s="636"/>
      <c r="J239" s="636"/>
      <c r="K239" s="636"/>
    </row>
    <row r="240" spans="1:11">
      <c r="A240" s="130"/>
      <c r="B240" s="224"/>
      <c r="C240" s="130"/>
      <c r="D240" s="28"/>
      <c r="E240" s="28"/>
      <c r="F240" s="28"/>
      <c r="G240" s="28"/>
      <c r="H240" s="27"/>
      <c r="I240" s="226"/>
      <c r="J240" s="208"/>
      <c r="K240" s="220"/>
    </row>
    <row r="241" spans="1:13">
      <c r="A241" s="130"/>
      <c r="B241" s="27" t="s">
        <v>70</v>
      </c>
      <c r="C241" s="130"/>
      <c r="D241" s="28"/>
      <c r="E241" s="28"/>
      <c r="F241" s="28"/>
      <c r="G241" s="28"/>
      <c r="H241" s="27"/>
      <c r="I241" s="28"/>
      <c r="J241" s="27"/>
      <c r="K241" s="28"/>
    </row>
    <row r="242" spans="1:13">
      <c r="A242" s="130"/>
      <c r="B242" s="227" t="s">
        <v>146</v>
      </c>
      <c r="C242" s="130"/>
      <c r="D242" s="28"/>
      <c r="E242" s="28"/>
      <c r="F242" s="28"/>
      <c r="G242" s="28"/>
      <c r="H242" s="27"/>
      <c r="I242" s="28"/>
      <c r="J242" s="27"/>
      <c r="K242" s="28"/>
    </row>
    <row r="243" spans="1:13">
      <c r="A243" s="130" t="s">
        <v>71</v>
      </c>
      <c r="B243" s="27"/>
      <c r="C243" s="27"/>
      <c r="D243" s="28"/>
      <c r="E243" s="28"/>
      <c r="F243" s="28"/>
      <c r="G243" s="28"/>
      <c r="H243" s="27"/>
      <c r="I243" s="28"/>
      <c r="J243" s="27"/>
      <c r="K243" s="28"/>
    </row>
    <row r="244" spans="1:13" ht="13.5" thickBot="1">
      <c r="A244" s="32" t="s">
        <v>72</v>
      </c>
      <c r="B244" s="637"/>
      <c r="C244" s="637"/>
      <c r="D244" s="228"/>
      <c r="E244" s="228"/>
      <c r="F244" s="228"/>
      <c r="G244" s="228"/>
      <c r="H244" s="229"/>
      <c r="I244" s="228"/>
      <c r="J244" s="229"/>
      <c r="K244" s="228"/>
      <c r="M244" s="573"/>
    </row>
    <row r="245" spans="1:13">
      <c r="A245" s="229" t="s">
        <v>225</v>
      </c>
      <c r="B245" s="630" t="s">
        <v>584</v>
      </c>
      <c r="C245" s="630"/>
      <c r="D245" s="630"/>
      <c r="E245" s="630"/>
      <c r="F245" s="630"/>
      <c r="G245" s="630"/>
      <c r="H245" s="630"/>
      <c r="I245" s="630"/>
      <c r="J245" s="630"/>
      <c r="K245" s="630"/>
    </row>
    <row r="246" spans="1:13" ht="29.25" customHeight="1">
      <c r="A246" s="229" t="s">
        <v>226</v>
      </c>
      <c r="B246" s="630" t="s">
        <v>551</v>
      </c>
      <c r="C246" s="630"/>
      <c r="D246" s="630"/>
      <c r="E246" s="630"/>
      <c r="F246" s="630"/>
      <c r="G246" s="630"/>
      <c r="H246" s="630"/>
      <c r="I246" s="630"/>
      <c r="J246" s="630"/>
      <c r="K246" s="630"/>
    </row>
    <row r="247" spans="1:13">
      <c r="A247" s="229" t="s">
        <v>75</v>
      </c>
      <c r="B247" s="630" t="s">
        <v>80</v>
      </c>
      <c r="C247" s="630"/>
      <c r="D247" s="630"/>
      <c r="E247" s="630"/>
      <c r="F247" s="630"/>
      <c r="G247" s="630"/>
      <c r="H247" s="630"/>
      <c r="I247" s="630"/>
      <c r="J247" s="630"/>
      <c r="K247" s="630"/>
    </row>
    <row r="248" spans="1:13" ht="29.25" customHeight="1">
      <c r="A248" s="229" t="s">
        <v>76</v>
      </c>
      <c r="B248" s="630" t="s">
        <v>403</v>
      </c>
      <c r="C248" s="630"/>
      <c r="D248" s="630"/>
      <c r="E248" s="630"/>
      <c r="F248" s="630"/>
      <c r="G248" s="630"/>
      <c r="H248" s="630"/>
      <c r="I248" s="630"/>
      <c r="J248" s="630"/>
      <c r="K248" s="630"/>
    </row>
    <row r="249" spans="1:13" ht="29.25" customHeight="1">
      <c r="A249" s="229" t="s">
        <v>77</v>
      </c>
      <c r="B249" s="630" t="s">
        <v>661</v>
      </c>
      <c r="C249" s="630"/>
      <c r="D249" s="630"/>
      <c r="E249" s="630"/>
      <c r="F249" s="630"/>
      <c r="G249" s="630"/>
      <c r="H249" s="630"/>
      <c r="I249" s="630"/>
      <c r="J249" s="630"/>
      <c r="K249" s="630"/>
    </row>
    <row r="250" spans="1:13" ht="30" customHeight="1">
      <c r="A250" s="229" t="s">
        <v>78</v>
      </c>
      <c r="B250" s="630" t="s">
        <v>147</v>
      </c>
      <c r="C250" s="630"/>
      <c r="D250" s="630"/>
      <c r="E250" s="630"/>
      <c r="F250" s="630"/>
      <c r="G250" s="630"/>
      <c r="H250" s="630"/>
      <c r="I250" s="630"/>
      <c r="J250" s="630"/>
      <c r="K250" s="630"/>
    </row>
    <row r="251" spans="1:13" ht="45.75" customHeight="1">
      <c r="A251" s="630" t="s">
        <v>79</v>
      </c>
      <c r="B251" s="630" t="s">
        <v>816</v>
      </c>
      <c r="C251" s="630"/>
      <c r="D251" s="630"/>
      <c r="E251" s="630"/>
      <c r="F251" s="630"/>
      <c r="G251" s="630"/>
      <c r="H251" s="630"/>
      <c r="I251" s="630"/>
      <c r="J251" s="630"/>
      <c r="K251" s="630"/>
      <c r="L251" s="574"/>
    </row>
    <row r="252" spans="1:13">
      <c r="A252" s="630"/>
      <c r="B252" s="289" t="s">
        <v>84</v>
      </c>
      <c r="C252" s="289" t="s">
        <v>85</v>
      </c>
      <c r="D252" s="521">
        <v>0.21</v>
      </c>
      <c r="E252" s="289"/>
      <c r="F252" s="289"/>
      <c r="G252" s="289"/>
      <c r="H252" s="289"/>
      <c r="I252" s="289"/>
      <c r="J252" s="289"/>
      <c r="K252" s="289"/>
    </row>
    <row r="253" spans="1:13">
      <c r="A253" s="630"/>
      <c r="B253" s="289"/>
      <c r="C253" s="289" t="s">
        <v>86</v>
      </c>
      <c r="D253" s="523">
        <v>4.9000000000000002E-2</v>
      </c>
      <c r="E253" s="289" t="s">
        <v>148</v>
      </c>
      <c r="F253" s="289"/>
      <c r="G253" s="289"/>
      <c r="H253" s="289"/>
      <c r="I253" s="289"/>
      <c r="J253" s="289"/>
      <c r="K253" s="289"/>
    </row>
    <row r="254" spans="1:13">
      <c r="A254" s="630"/>
      <c r="B254" s="289"/>
      <c r="C254" s="289" t="s">
        <v>87</v>
      </c>
      <c r="D254" s="522">
        <v>0</v>
      </c>
      <c r="E254" s="289" t="s">
        <v>149</v>
      </c>
      <c r="F254" s="289"/>
      <c r="G254" s="289"/>
      <c r="H254" s="289"/>
      <c r="I254" s="289"/>
      <c r="J254" s="289"/>
      <c r="K254" s="289"/>
    </row>
    <row r="255" spans="1:13">
      <c r="A255" s="630"/>
      <c r="B255" s="289"/>
      <c r="C255" s="289"/>
      <c r="D255" s="464"/>
      <c r="E255" s="289"/>
      <c r="F255" s="289"/>
      <c r="G255" s="289"/>
      <c r="H255" s="289"/>
      <c r="I255" s="289"/>
      <c r="J255" s="289"/>
      <c r="K255" s="289"/>
    </row>
    <row r="256" spans="1:13" ht="19.5" customHeight="1">
      <c r="A256" s="229" t="s">
        <v>81</v>
      </c>
      <c r="B256" s="630" t="s">
        <v>151</v>
      </c>
      <c r="C256" s="630"/>
      <c r="D256" s="630"/>
      <c r="E256" s="630"/>
      <c r="F256" s="630"/>
      <c r="G256" s="630"/>
      <c r="H256" s="630"/>
      <c r="I256" s="630"/>
      <c r="J256" s="630"/>
      <c r="K256" s="630"/>
    </row>
    <row r="257" spans="1:14" ht="31.5" customHeight="1">
      <c r="A257" s="229" t="s">
        <v>82</v>
      </c>
      <c r="B257" s="630" t="s">
        <v>152</v>
      </c>
      <c r="C257" s="630"/>
      <c r="D257" s="630"/>
      <c r="E257" s="630"/>
      <c r="F257" s="630"/>
      <c r="G257" s="630"/>
      <c r="H257" s="630"/>
      <c r="I257" s="630"/>
      <c r="J257" s="630"/>
      <c r="K257" s="630"/>
    </row>
    <row r="258" spans="1:14">
      <c r="A258" s="229" t="s">
        <v>83</v>
      </c>
      <c r="B258" s="630" t="s">
        <v>88</v>
      </c>
      <c r="C258" s="630"/>
      <c r="D258" s="630"/>
      <c r="E258" s="630"/>
      <c r="F258" s="630"/>
      <c r="G258" s="630"/>
      <c r="H258" s="630"/>
      <c r="I258" s="630"/>
      <c r="J258" s="630"/>
      <c r="K258" s="630"/>
    </row>
    <row r="259" spans="1:14">
      <c r="A259" s="229" t="s">
        <v>120</v>
      </c>
      <c r="B259" s="630" t="s">
        <v>237</v>
      </c>
      <c r="C259" s="630"/>
      <c r="D259" s="630"/>
      <c r="E259" s="630"/>
      <c r="F259" s="630"/>
      <c r="G259" s="630"/>
      <c r="H259" s="630"/>
      <c r="I259" s="630"/>
      <c r="J259" s="630"/>
      <c r="K259" s="630"/>
    </row>
    <row r="260" spans="1:14">
      <c r="A260" s="229" t="s">
        <v>227</v>
      </c>
      <c r="B260" s="630" t="s">
        <v>488</v>
      </c>
      <c r="C260" s="630"/>
      <c r="D260" s="630"/>
      <c r="E260" s="630"/>
      <c r="F260" s="630"/>
      <c r="G260" s="630"/>
      <c r="H260" s="630"/>
      <c r="I260" s="630"/>
      <c r="J260" s="630"/>
      <c r="K260" s="630"/>
    </row>
    <row r="261" spans="1:14">
      <c r="A261" s="229" t="s">
        <v>150</v>
      </c>
      <c r="B261" s="630" t="s">
        <v>157</v>
      </c>
      <c r="C261" s="630"/>
      <c r="D261" s="630"/>
      <c r="E261" s="630"/>
      <c r="F261" s="630"/>
      <c r="G261" s="630"/>
      <c r="H261" s="630"/>
      <c r="I261" s="630"/>
      <c r="J261" s="630"/>
      <c r="K261" s="630"/>
    </row>
    <row r="262" spans="1:14">
      <c r="A262" s="229" t="s">
        <v>228</v>
      </c>
      <c r="B262" s="630" t="s">
        <v>436</v>
      </c>
      <c r="C262" s="630"/>
      <c r="D262" s="630"/>
      <c r="E262" s="630"/>
      <c r="F262" s="630"/>
      <c r="G262" s="630"/>
      <c r="H262" s="630"/>
      <c r="I262" s="630"/>
      <c r="J262" s="630"/>
      <c r="K262" s="630"/>
    </row>
    <row r="263" spans="1:14" ht="33.75" customHeight="1">
      <c r="A263" s="229" t="s">
        <v>153</v>
      </c>
      <c r="B263" s="641" t="s">
        <v>652</v>
      </c>
      <c r="C263" s="642"/>
      <c r="D263" s="642"/>
      <c r="E263" s="642"/>
      <c r="F263" s="642"/>
      <c r="G263" s="642"/>
      <c r="H263" s="642"/>
      <c r="I263" s="642"/>
      <c r="J263" s="642"/>
      <c r="K263" s="642"/>
    </row>
    <row r="264" spans="1:14">
      <c r="A264" s="290" t="s">
        <v>154</v>
      </c>
      <c r="B264" s="643" t="s">
        <v>584</v>
      </c>
      <c r="C264" s="644"/>
      <c r="D264" s="644"/>
      <c r="E264" s="644"/>
      <c r="F264" s="644"/>
      <c r="G264" s="644"/>
      <c r="H264" s="644"/>
      <c r="I264" s="644"/>
      <c r="J264" s="644"/>
      <c r="K264" s="644"/>
    </row>
    <row r="265" spans="1:14" ht="28.5" customHeight="1">
      <c r="A265" s="622" t="s">
        <v>155</v>
      </c>
      <c r="B265" s="645" t="s">
        <v>872</v>
      </c>
      <c r="C265" s="645"/>
      <c r="D265" s="645"/>
      <c r="E265" s="645"/>
      <c r="F265" s="645"/>
      <c r="G265" s="645"/>
      <c r="H265" s="645"/>
      <c r="I265" s="645"/>
      <c r="J265" s="645"/>
      <c r="K265" s="645"/>
    </row>
    <row r="266" spans="1:14">
      <c r="A266" s="291" t="s">
        <v>156</v>
      </c>
      <c r="B266" s="640" t="s">
        <v>684</v>
      </c>
      <c r="C266" s="640"/>
      <c r="D266" s="640"/>
      <c r="E266" s="640"/>
      <c r="F266" s="640"/>
      <c r="G266" s="640"/>
      <c r="H266" s="640"/>
      <c r="I266" s="640"/>
      <c r="J266" s="640"/>
      <c r="K266" s="640"/>
      <c r="M266" s="14"/>
      <c r="N266" s="14"/>
    </row>
    <row r="267" spans="1:14" ht="18.75" customHeight="1">
      <c r="A267" s="291" t="s">
        <v>158</v>
      </c>
      <c r="B267" s="639" t="s">
        <v>653</v>
      </c>
      <c r="C267" s="639"/>
      <c r="D267" s="639"/>
      <c r="E267" s="639"/>
      <c r="F267" s="639"/>
      <c r="G267" s="639"/>
      <c r="H267" s="639"/>
      <c r="I267" s="639"/>
      <c r="J267" s="639"/>
      <c r="K267" s="639"/>
      <c r="M267" s="14"/>
      <c r="N267" s="14"/>
    </row>
    <row r="268" spans="1:14" s="14" customFormat="1" ht="29.25" customHeight="1">
      <c r="A268" s="291" t="s">
        <v>159</v>
      </c>
      <c r="B268" s="638" t="s">
        <v>805</v>
      </c>
      <c r="C268" s="638"/>
      <c r="D268" s="638"/>
      <c r="E268" s="638"/>
      <c r="F268" s="638"/>
      <c r="G268" s="638"/>
      <c r="H268" s="638"/>
      <c r="I268" s="638"/>
      <c r="J268" s="638"/>
      <c r="K268" s="638"/>
    </row>
    <row r="269" spans="1:14" s="14" customFormat="1">
      <c r="A269" s="291" t="s">
        <v>263</v>
      </c>
      <c r="B269" s="292" t="s">
        <v>443</v>
      </c>
      <c r="C269" s="292"/>
      <c r="D269" s="292"/>
      <c r="E269" s="292"/>
      <c r="F269" s="292"/>
      <c r="G269" s="292"/>
      <c r="H269" s="289"/>
      <c r="I269" s="293"/>
      <c r="J269" s="294"/>
      <c r="K269" s="294"/>
      <c r="M269" s="15"/>
      <c r="N269" s="15"/>
    </row>
    <row r="270" spans="1:14" s="14" customFormat="1">
      <c r="A270" s="295" t="s">
        <v>350</v>
      </c>
      <c r="B270" s="295" t="s">
        <v>435</v>
      </c>
      <c r="C270" s="295"/>
      <c r="D270" s="295"/>
      <c r="E270" s="295"/>
      <c r="F270" s="295"/>
      <c r="G270" s="295"/>
      <c r="H270" s="295"/>
      <c r="I270" s="295"/>
      <c r="J270" s="295"/>
      <c r="K270" s="295"/>
      <c r="M270" s="15"/>
      <c r="N270" s="15"/>
    </row>
    <row r="271" spans="1:14">
      <c r="A271" s="15" t="s">
        <v>427</v>
      </c>
      <c r="B271" s="15" t="s">
        <v>445</v>
      </c>
    </row>
    <row r="272" spans="1:14" ht="15">
      <c r="A272" s="399" t="s">
        <v>496</v>
      </c>
      <c r="B272" s="15" t="s">
        <v>685</v>
      </c>
    </row>
    <row r="273" spans="1:11">
      <c r="A273" s="15" t="s">
        <v>833</v>
      </c>
      <c r="B273" s="516" t="s">
        <v>831</v>
      </c>
    </row>
    <row r="274" spans="1:11">
      <c r="B274" s="516" t="s">
        <v>832</v>
      </c>
    </row>
    <row r="275" spans="1:11">
      <c r="A275" s="633" t="s">
        <v>873</v>
      </c>
      <c r="B275" s="631" t="s">
        <v>874</v>
      </c>
      <c r="C275" s="632"/>
      <c r="D275" s="632"/>
      <c r="E275" s="632"/>
      <c r="F275" s="632"/>
      <c r="G275" s="632"/>
      <c r="H275" s="632"/>
      <c r="I275" s="632"/>
      <c r="J275" s="632"/>
      <c r="K275" s="632"/>
    </row>
    <row r="276" spans="1:11">
      <c r="A276" s="634"/>
      <c r="B276" s="632"/>
      <c r="C276" s="632"/>
      <c r="D276" s="632"/>
      <c r="E276" s="632"/>
      <c r="F276" s="632"/>
      <c r="G276" s="632"/>
      <c r="H276" s="632"/>
      <c r="I276" s="632"/>
      <c r="J276" s="632"/>
      <c r="K276" s="632"/>
    </row>
    <row r="277" spans="1:11">
      <c r="A277" s="634"/>
      <c r="B277" s="632"/>
      <c r="C277" s="632"/>
      <c r="D277" s="632"/>
      <c r="E277" s="632"/>
      <c r="F277" s="632"/>
      <c r="G277" s="632"/>
      <c r="H277" s="632"/>
      <c r="I277" s="632"/>
      <c r="J277" s="632"/>
      <c r="K277" s="632"/>
    </row>
  </sheetData>
  <customSheetViews>
    <customSheetView guid="{F04A2B9A-C6FE-4FEB-AD1E-2CF9AC309BE4}" scale="70" showPageBreaks="1" printArea="1" view="pageBreakPreview" topLeftCell="A61">
      <selection activeCell="C103" sqref="C103"/>
      <rowBreaks count="4" manualBreakCount="4">
        <brk id="50" max="10" man="1"/>
        <brk id="107" max="16383" man="1"/>
        <brk id="170" max="10" man="1"/>
        <brk id="225" max="16383" man="1"/>
      </rowBreaks>
      <pageMargins left="0.7" right="0.7" top="0.75" bottom="0.75" header="0.3" footer="0.3"/>
      <pageSetup scale="51" fitToHeight="6" orientation="landscape" r:id="rId1"/>
    </customSheetView>
  </customSheetViews>
  <mergeCells count="28">
    <mergeCell ref="B267:K267"/>
    <mergeCell ref="B251:K251"/>
    <mergeCell ref="B256:K256"/>
    <mergeCell ref="B257:K257"/>
    <mergeCell ref="B258:K258"/>
    <mergeCell ref="B259:K259"/>
    <mergeCell ref="B266:K266"/>
    <mergeCell ref="B262:K262"/>
    <mergeCell ref="B263:K263"/>
    <mergeCell ref="B264:K264"/>
    <mergeCell ref="B265:K265"/>
    <mergeCell ref="B261:K261"/>
    <mergeCell ref="A251:A255"/>
    <mergeCell ref="B275:K277"/>
    <mergeCell ref="A275:A277"/>
    <mergeCell ref="A57:K57"/>
    <mergeCell ref="A114:K114"/>
    <mergeCell ref="A180:K180"/>
    <mergeCell ref="B250:K250"/>
    <mergeCell ref="A239:K239"/>
    <mergeCell ref="B244:C244"/>
    <mergeCell ref="B245:K245"/>
    <mergeCell ref="B246:K246"/>
    <mergeCell ref="B247:K247"/>
    <mergeCell ref="B248:K248"/>
    <mergeCell ref="B249:K249"/>
    <mergeCell ref="B268:K268"/>
    <mergeCell ref="B260:K260"/>
  </mergeCells>
  <phoneticPr fontId="0" type="noConversion"/>
  <pageMargins left="0.25" right="0.25" top="0.75" bottom="0.75" header="0.3" footer="0.3"/>
  <pageSetup scale="58" fitToHeight="0" orientation="landscape" r:id="rId2"/>
  <rowBreaks count="4" manualBreakCount="4">
    <brk id="50" max="10" man="1"/>
    <brk id="108" max="16383" man="1"/>
    <brk id="173" max="10" man="1"/>
    <brk id="232" max="10" man="1"/>
  </rowBreaks>
  <customProperties>
    <customPr name="_pios_id" r:id="rId3"/>
  </customProperties>
  <ignoredErrors>
    <ignoredError sqref="C128 B8:I15 B18:I20 B16:H16 B17:F17 H17:I17 B22:I24 B21:H21 B25:H25 B58:I58" numberStoredAsText="1"/>
    <ignoredError sqref="A14:A26 A64:A104" unlockedFormula="1"/>
    <ignoredError sqref="I16 G17" numberStoredAsText="1" formula="1"/>
    <ignoredError sqref="I21 I25" numberStoredAsText="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92D050"/>
    <pageSetUpPr fitToPage="1"/>
  </sheetPr>
  <dimension ref="A1:F77"/>
  <sheetViews>
    <sheetView zoomScale="85" zoomScaleNormal="85" workbookViewId="0">
      <selection activeCell="G19" sqref="G19"/>
    </sheetView>
  </sheetViews>
  <sheetFormatPr defaultColWidth="8.77734375" defaultRowHeight="12.75"/>
  <cols>
    <col min="1" max="1" width="6" style="236" bestFit="1" customWidth="1"/>
    <col min="2" max="2" width="28.44140625" style="15" bestFit="1" customWidth="1"/>
    <col min="3" max="3" width="56.21875" style="233" customWidth="1"/>
    <col min="4" max="4" width="20.44140625" style="15" bestFit="1" customWidth="1"/>
    <col min="5" max="16384" width="8.77734375" style="15"/>
  </cols>
  <sheetData>
    <row r="1" spans="1:4" ht="15" customHeight="1">
      <c r="D1" s="467" t="s">
        <v>676</v>
      </c>
    </row>
    <row r="2" spans="1:4" ht="15" customHeight="1">
      <c r="A2" s="671" t="s">
        <v>434</v>
      </c>
      <c r="B2" s="671"/>
      <c r="C2" s="671"/>
      <c r="D2" s="671"/>
    </row>
    <row r="3" spans="1:4" ht="15" customHeight="1">
      <c r="A3" s="672" t="s">
        <v>361</v>
      </c>
      <c r="B3" s="672"/>
      <c r="C3" s="672"/>
      <c r="D3" s="672"/>
    </row>
    <row r="4" spans="1:4" ht="15" customHeight="1">
      <c r="A4" s="673" t="str">
        <f>'Attachment H'!$D$5</f>
        <v>NextEra Energy Transmission MidAtlantic, Inc.</v>
      </c>
      <c r="B4" s="673"/>
      <c r="C4" s="673"/>
      <c r="D4" s="673"/>
    </row>
    <row r="6" spans="1:4" ht="15.75">
      <c r="A6" s="474" t="s">
        <v>14</v>
      </c>
      <c r="B6" s="475" t="s">
        <v>721</v>
      </c>
      <c r="C6" s="475" t="s">
        <v>722</v>
      </c>
      <c r="D6" s="475" t="s">
        <v>723</v>
      </c>
    </row>
    <row r="7" spans="1:4" ht="15.75">
      <c r="A7" s="474"/>
      <c r="B7" s="476" t="s">
        <v>724</v>
      </c>
      <c r="C7" s="475"/>
      <c r="D7" s="475"/>
    </row>
    <row r="8" spans="1:4" ht="15.75">
      <c r="A8" s="509">
        <v>1</v>
      </c>
      <c r="B8" s="477" t="s">
        <v>725</v>
      </c>
      <c r="C8" s="475" t="s">
        <v>726</v>
      </c>
      <c r="D8" s="478">
        <v>0</v>
      </c>
    </row>
    <row r="9" spans="1:4" ht="15.75">
      <c r="A9" s="509">
        <f>+A8+1</f>
        <v>2</v>
      </c>
      <c r="B9" s="477" t="s">
        <v>727</v>
      </c>
      <c r="C9" s="475" t="s">
        <v>728</v>
      </c>
      <c r="D9" s="478">
        <v>1.33</v>
      </c>
    </row>
    <row r="10" spans="1:4" ht="15.75">
      <c r="A10" s="509">
        <f>+A8+1</f>
        <v>2</v>
      </c>
      <c r="B10" s="477" t="s">
        <v>729</v>
      </c>
      <c r="C10" s="475" t="s">
        <v>730</v>
      </c>
      <c r="D10" s="478">
        <v>3.36</v>
      </c>
    </row>
    <row r="11" spans="1:4" ht="15.75">
      <c r="A11" s="509">
        <f>+A10+1</f>
        <v>3</v>
      </c>
      <c r="B11" s="477" t="s">
        <v>731</v>
      </c>
      <c r="C11" s="475" t="s">
        <v>732</v>
      </c>
      <c r="D11" s="478">
        <v>2.92</v>
      </c>
    </row>
    <row r="12" spans="1:4" ht="15.75">
      <c r="A12" s="509">
        <f>+A11+1</f>
        <v>4</v>
      </c>
      <c r="B12" s="477" t="s">
        <v>733</v>
      </c>
      <c r="C12" s="475" t="s">
        <v>734</v>
      </c>
      <c r="D12" s="478">
        <v>2.02</v>
      </c>
    </row>
    <row r="13" spans="1:4" ht="15.75">
      <c r="A13" s="509">
        <f>+A12+1</f>
        <v>5</v>
      </c>
      <c r="B13" s="477" t="s">
        <v>735</v>
      </c>
      <c r="C13" s="475" t="s">
        <v>736</v>
      </c>
      <c r="D13" s="478">
        <v>2.0499999999999998</v>
      </c>
    </row>
    <row r="14" spans="1:4" ht="15.75">
      <c r="A14" s="509">
        <f t="shared" ref="A14:A36" si="0">+A13+1</f>
        <v>6</v>
      </c>
      <c r="B14" s="477" t="s">
        <v>737</v>
      </c>
      <c r="C14" s="475" t="s">
        <v>738</v>
      </c>
      <c r="D14" s="478">
        <v>3.1</v>
      </c>
    </row>
    <row r="15" spans="1:4" ht="15.75">
      <c r="A15" s="509">
        <f t="shared" si="0"/>
        <v>7</v>
      </c>
      <c r="B15" s="477" t="s">
        <v>739</v>
      </c>
      <c r="C15" s="475" t="s">
        <v>740</v>
      </c>
      <c r="D15" s="478">
        <v>0</v>
      </c>
    </row>
    <row r="16" spans="1:4" ht="15.75">
      <c r="A16" s="509">
        <f t="shared" si="0"/>
        <v>8</v>
      </c>
      <c r="B16" s="477" t="s">
        <v>741</v>
      </c>
      <c r="C16" s="475" t="s">
        <v>742</v>
      </c>
      <c r="D16" s="478">
        <v>0</v>
      </c>
    </row>
    <row r="17" spans="1:4" ht="15.75">
      <c r="A17" s="509">
        <f t="shared" si="0"/>
        <v>9</v>
      </c>
      <c r="B17" s="477" t="s">
        <v>743</v>
      </c>
      <c r="C17" s="475" t="s">
        <v>744</v>
      </c>
      <c r="D17" s="478">
        <v>0</v>
      </c>
    </row>
    <row r="18" spans="1:4" ht="15.75">
      <c r="A18" s="509"/>
      <c r="B18" s="475"/>
      <c r="C18" s="475"/>
      <c r="D18" s="478"/>
    </row>
    <row r="19" spans="1:4" ht="15.75">
      <c r="A19" s="509"/>
      <c r="B19" s="477" t="s">
        <v>745</v>
      </c>
      <c r="C19" s="475"/>
      <c r="D19" s="478"/>
    </row>
    <row r="20" spans="1:4" ht="15.75">
      <c r="A20" s="509">
        <f>+A17+1</f>
        <v>10</v>
      </c>
      <c r="B20" s="477" t="s">
        <v>746</v>
      </c>
      <c r="C20" s="475" t="s">
        <v>747</v>
      </c>
      <c r="D20" s="478">
        <v>0</v>
      </c>
    </row>
    <row r="21" spans="1:4" ht="15.75">
      <c r="A21" s="509">
        <f t="shared" si="0"/>
        <v>11</v>
      </c>
      <c r="B21" s="477" t="s">
        <v>748</v>
      </c>
      <c r="C21" s="475" t="s">
        <v>749</v>
      </c>
      <c r="D21" s="478">
        <v>5.25</v>
      </c>
    </row>
    <row r="22" spans="1:4" ht="15.75">
      <c r="A22" s="509">
        <f t="shared" si="0"/>
        <v>12</v>
      </c>
      <c r="B22" s="479">
        <v>392</v>
      </c>
      <c r="C22" s="475" t="s">
        <v>750</v>
      </c>
      <c r="D22" s="478">
        <v>0</v>
      </c>
    </row>
    <row r="23" spans="1:4" ht="15.75">
      <c r="A23" s="509">
        <f t="shared" si="0"/>
        <v>13</v>
      </c>
      <c r="B23" s="477" t="s">
        <v>751</v>
      </c>
      <c r="C23" s="475" t="s">
        <v>752</v>
      </c>
      <c r="D23" s="478">
        <v>0</v>
      </c>
    </row>
    <row r="24" spans="1:4" ht="15.75">
      <c r="A24" s="509">
        <f t="shared" si="0"/>
        <v>14</v>
      </c>
      <c r="B24" s="477" t="s">
        <v>753</v>
      </c>
      <c r="C24" s="475" t="s">
        <v>754</v>
      </c>
      <c r="D24" s="478">
        <v>0</v>
      </c>
    </row>
    <row r="25" spans="1:4" ht="15.75">
      <c r="A25" s="509">
        <f t="shared" si="0"/>
        <v>15</v>
      </c>
      <c r="B25" s="477" t="s">
        <v>755</v>
      </c>
      <c r="C25" s="475" t="s">
        <v>756</v>
      </c>
      <c r="D25" s="478">
        <v>0</v>
      </c>
    </row>
    <row r="26" spans="1:4" ht="15.75">
      <c r="A26" s="509">
        <f t="shared" si="0"/>
        <v>16</v>
      </c>
      <c r="B26" s="477" t="s">
        <v>757</v>
      </c>
      <c r="C26" s="475" t="s">
        <v>758</v>
      </c>
      <c r="D26" s="478">
        <v>25</v>
      </c>
    </row>
    <row r="27" spans="1:4" ht="15.75">
      <c r="A27" s="509">
        <f t="shared" si="0"/>
        <v>17</v>
      </c>
      <c r="B27" s="477" t="s">
        <v>759</v>
      </c>
      <c r="C27" s="475" t="s">
        <v>760</v>
      </c>
      <c r="D27" s="478">
        <v>2.5</v>
      </c>
    </row>
    <row r="28" spans="1:4" ht="15.75">
      <c r="A28" s="509"/>
      <c r="B28" s="475"/>
      <c r="C28" s="475"/>
      <c r="D28" s="478"/>
    </row>
    <row r="29" spans="1:4" ht="15.75">
      <c r="A29" s="509"/>
      <c r="B29" s="477" t="s">
        <v>761</v>
      </c>
      <c r="C29" s="475"/>
      <c r="D29" s="478"/>
    </row>
    <row r="30" spans="1:4" ht="15.75">
      <c r="A30" s="509">
        <v>18</v>
      </c>
      <c r="B30" s="477" t="s">
        <v>762</v>
      </c>
      <c r="C30" s="475" t="s">
        <v>763</v>
      </c>
      <c r="D30" s="478">
        <v>1.85</v>
      </c>
    </row>
    <row r="31" spans="1:4" ht="15.75">
      <c r="A31" s="509">
        <f>+A30+1</f>
        <v>19</v>
      </c>
      <c r="B31" s="480">
        <v>302</v>
      </c>
      <c r="C31" s="475" t="s">
        <v>764</v>
      </c>
      <c r="D31" s="508">
        <v>1.85</v>
      </c>
    </row>
    <row r="32" spans="1:4" ht="15.75">
      <c r="A32" s="509">
        <f t="shared" si="0"/>
        <v>20</v>
      </c>
      <c r="B32" s="477" t="s">
        <v>765</v>
      </c>
      <c r="C32" s="475" t="s">
        <v>766</v>
      </c>
      <c r="D32" s="478"/>
    </row>
    <row r="33" spans="1:6" ht="15.75">
      <c r="A33" s="509">
        <f t="shared" si="0"/>
        <v>21</v>
      </c>
      <c r="B33" s="477"/>
      <c r="C33" s="475" t="s">
        <v>767</v>
      </c>
      <c r="D33" s="478">
        <f>0.2*100</f>
        <v>20</v>
      </c>
    </row>
    <row r="34" spans="1:6" ht="15.75">
      <c r="A34" s="509">
        <f t="shared" si="0"/>
        <v>22</v>
      </c>
      <c r="B34" s="477"/>
      <c r="C34" s="475" t="s">
        <v>768</v>
      </c>
      <c r="D34" s="478">
        <f>0.142857142857143*100</f>
        <v>14.285714285714299</v>
      </c>
    </row>
    <row r="35" spans="1:6" ht="15.75">
      <c r="A35" s="509">
        <f t="shared" si="0"/>
        <v>23</v>
      </c>
      <c r="B35" s="477"/>
      <c r="C35" s="475" t="s">
        <v>769</v>
      </c>
      <c r="D35" s="478">
        <v>10</v>
      </c>
    </row>
    <row r="36" spans="1:6" ht="15.75">
      <c r="A36" s="509">
        <f t="shared" si="0"/>
        <v>24</v>
      </c>
      <c r="B36" s="475"/>
      <c r="C36" s="480" t="s">
        <v>770</v>
      </c>
      <c r="D36" s="482" t="s">
        <v>771</v>
      </c>
    </row>
    <row r="37" spans="1:6" ht="15.75">
      <c r="C37" s="483"/>
      <c r="D37" s="483"/>
      <c r="E37" s="483"/>
    </row>
    <row r="38" spans="1:6" ht="15.75">
      <c r="A38" s="481"/>
      <c r="B38" s="474"/>
      <c r="C38" s="483"/>
      <c r="D38" s="483"/>
      <c r="E38" s="483"/>
    </row>
    <row r="39" spans="1:6" ht="18">
      <c r="A39" s="15"/>
      <c r="B39" s="510" t="s">
        <v>825</v>
      </c>
      <c r="C39" s="510"/>
      <c r="D39" s="511"/>
      <c r="E39" s="489"/>
      <c r="F39" s="489"/>
    </row>
    <row r="40" spans="1:6" ht="18">
      <c r="A40" s="15"/>
      <c r="B40" s="510" t="s">
        <v>827</v>
      </c>
      <c r="C40" s="510"/>
      <c r="D40" s="511"/>
      <c r="E40" s="489"/>
      <c r="F40" s="489"/>
    </row>
    <row r="41" spans="1:6" ht="18">
      <c r="A41" s="15"/>
      <c r="B41" s="510" t="s">
        <v>828</v>
      </c>
      <c r="C41" s="510"/>
      <c r="D41" s="511"/>
      <c r="E41" s="489"/>
      <c r="F41" s="489"/>
    </row>
    <row r="42" spans="1:6" ht="18">
      <c r="A42" s="15"/>
      <c r="B42" s="510" t="s">
        <v>781</v>
      </c>
      <c r="C42" s="510"/>
      <c r="D42" s="511"/>
      <c r="E42" s="489"/>
      <c r="F42" s="489"/>
    </row>
    <row r="43" spans="1:6" ht="18">
      <c r="A43" s="15"/>
      <c r="B43" s="510" t="s">
        <v>779</v>
      </c>
      <c r="C43" s="510"/>
      <c r="D43" s="511"/>
      <c r="E43" s="489"/>
      <c r="F43" s="489"/>
    </row>
    <row r="44" spans="1:6" ht="18">
      <c r="A44" s="15"/>
      <c r="B44" s="510" t="s">
        <v>780</v>
      </c>
      <c r="C44" s="510"/>
      <c r="D44" s="511"/>
      <c r="E44" s="489"/>
      <c r="F44" s="489"/>
    </row>
    <row r="45" spans="1:6" ht="18.75">
      <c r="A45" s="15"/>
      <c r="B45" s="512"/>
      <c r="C45" s="513"/>
      <c r="D45" s="514"/>
    </row>
    <row r="46" spans="1:6" ht="18">
      <c r="A46" s="15"/>
      <c r="B46" s="515" t="s">
        <v>826</v>
      </c>
      <c r="C46" s="490"/>
    </row>
    <row r="47" spans="1:6" ht="15.75">
      <c r="A47" s="234"/>
      <c r="B47" s="491"/>
      <c r="C47" s="490"/>
    </row>
    <row r="48" spans="1:6">
      <c r="A48" s="234"/>
      <c r="B48" s="230"/>
      <c r="C48" s="237"/>
    </row>
    <row r="49" spans="1:3">
      <c r="A49" s="234"/>
      <c r="B49" s="230"/>
      <c r="C49" s="237"/>
    </row>
    <row r="50" spans="1:3">
      <c r="A50" s="234"/>
      <c r="B50" s="230"/>
      <c r="C50" s="237"/>
    </row>
    <row r="51" spans="1:3">
      <c r="A51" s="234"/>
      <c r="B51" s="230"/>
      <c r="C51" s="237"/>
    </row>
    <row r="52" spans="1:3">
      <c r="A52" s="234"/>
      <c r="B52" s="230"/>
      <c r="C52" s="237"/>
    </row>
    <row r="53" spans="1:3">
      <c r="A53" s="234"/>
      <c r="B53" s="230"/>
      <c r="C53" s="237"/>
    </row>
    <row r="54" spans="1:3">
      <c r="A54" s="234"/>
      <c r="B54" s="230"/>
    </row>
    <row r="55" spans="1:3">
      <c r="A55" s="235"/>
      <c r="B55" s="230"/>
    </row>
    <row r="56" spans="1:3">
      <c r="A56" s="235"/>
      <c r="B56" s="230"/>
    </row>
    <row r="57" spans="1:3">
      <c r="A57" s="235"/>
    </row>
    <row r="58" spans="1:3">
      <c r="A58" s="235"/>
    </row>
    <row r="59" spans="1:3">
      <c r="A59" s="235"/>
    </row>
    <row r="60" spans="1:3">
      <c r="A60" s="235"/>
    </row>
    <row r="61" spans="1:3">
      <c r="A61" s="235"/>
    </row>
    <row r="62" spans="1:3">
      <c r="A62" s="235"/>
    </row>
    <row r="63" spans="1:3">
      <c r="A63" s="235"/>
    </row>
    <row r="64" spans="1:3">
      <c r="A64" s="235"/>
    </row>
    <row r="65" spans="1:1">
      <c r="A65" s="235"/>
    </row>
    <row r="66" spans="1:1">
      <c r="A66" s="235"/>
    </row>
    <row r="67" spans="1:1" ht="24" customHeight="1">
      <c r="A67" s="235"/>
    </row>
    <row r="68" spans="1:1">
      <c r="A68" s="235"/>
    </row>
    <row r="69" spans="1:1">
      <c r="A69" s="235"/>
    </row>
    <row r="70" spans="1:1">
      <c r="A70" s="235"/>
    </row>
    <row r="71" spans="1:1">
      <c r="A71" s="235"/>
    </row>
    <row r="72" spans="1:1">
      <c r="A72" s="235"/>
    </row>
    <row r="73" spans="1:1">
      <c r="A73" s="235"/>
    </row>
    <row r="74" spans="1:1">
      <c r="A74" s="235"/>
    </row>
    <row r="75" spans="1:1">
      <c r="A75" s="235"/>
    </row>
    <row r="76" spans="1:1">
      <c r="A76" s="235"/>
    </row>
    <row r="77" spans="1:1">
      <c r="A77" s="235"/>
    </row>
  </sheetData>
  <mergeCells count="3">
    <mergeCell ref="A2:D2"/>
    <mergeCell ref="A3:D3"/>
    <mergeCell ref="A4:D4"/>
  </mergeCells>
  <phoneticPr fontId="0" type="noConversion"/>
  <pageMargins left="0.25" right="0.25" top="0.75" bottom="0.75" header="0.3" footer="0.3"/>
  <pageSetup scale="67"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pageSetUpPr fitToPage="1"/>
  </sheetPr>
  <dimension ref="A1:Y109"/>
  <sheetViews>
    <sheetView topLeftCell="A13" zoomScale="85" zoomScaleNormal="85" zoomScaleSheetLayoutView="80" workbookViewId="0">
      <selection activeCell="Q66" sqref="Q66:Q74"/>
    </sheetView>
  </sheetViews>
  <sheetFormatPr defaultColWidth="8.77734375" defaultRowHeight="12.75"/>
  <cols>
    <col min="1" max="1" width="6" style="24" customWidth="1"/>
    <col min="2" max="2" width="1.44140625" style="24" customWidth="1"/>
    <col min="3" max="3" width="36" style="24" customWidth="1"/>
    <col min="4" max="4" width="13.77734375" style="24" customWidth="1"/>
    <col min="5" max="5" width="17.5546875" style="24" customWidth="1"/>
    <col min="6" max="6" width="13.109375" style="24" customWidth="1"/>
    <col min="7" max="7" width="14.44140625" style="24" customWidth="1"/>
    <col min="8" max="8" width="16.21875" style="24" customWidth="1"/>
    <col min="9" max="9" width="13.77734375" style="24" customWidth="1"/>
    <col min="10" max="10" width="14.44140625" style="24" customWidth="1"/>
    <col min="11" max="11" width="13.5546875" style="24" customWidth="1"/>
    <col min="12" max="13" width="15.77734375" style="24" customWidth="1"/>
    <col min="14" max="15" width="14.44140625" style="24" customWidth="1"/>
    <col min="16" max="16" width="12.77734375" style="24" customWidth="1"/>
    <col min="17" max="17" width="13.77734375" style="24" customWidth="1"/>
    <col min="18" max="18" width="9.21875" style="24" customWidth="1"/>
    <col min="19" max="19" width="13" style="24" customWidth="1"/>
    <col min="20" max="20" width="11.21875" style="47" bestFit="1" customWidth="1"/>
    <col min="21" max="24" width="8.77734375" style="24"/>
    <col min="25" max="25" width="12.5546875" style="24" bestFit="1" customWidth="1"/>
    <col min="26" max="16384" width="8.77734375" style="24"/>
  </cols>
  <sheetData>
    <row r="1" spans="1:21">
      <c r="Q1" s="51"/>
    </row>
    <row r="2" spans="1:21">
      <c r="Q2" s="51"/>
    </row>
    <row r="4" spans="1:21">
      <c r="Q4" s="51"/>
    </row>
    <row r="5" spans="1:21">
      <c r="D5" s="19"/>
      <c r="E5" s="19"/>
      <c r="F5" s="19"/>
      <c r="G5" s="20" t="s">
        <v>231</v>
      </c>
      <c r="H5" s="19"/>
      <c r="I5" s="19"/>
      <c r="J5" s="19"/>
      <c r="K5" s="19"/>
      <c r="L5" s="41"/>
      <c r="M5" s="52"/>
      <c r="N5" s="52"/>
      <c r="O5" s="52"/>
      <c r="P5" s="52"/>
      <c r="Q5" s="52"/>
      <c r="R5" s="25"/>
      <c r="S5" s="25" t="s">
        <v>683</v>
      </c>
      <c r="T5" s="437"/>
      <c r="U5" s="25"/>
    </row>
    <row r="6" spans="1:21">
      <c r="D6" s="19"/>
      <c r="E6" s="22" t="s">
        <v>8</v>
      </c>
      <c r="F6" s="22"/>
      <c r="G6" s="20" t="s">
        <v>230</v>
      </c>
      <c r="H6" s="22"/>
      <c r="I6" s="22"/>
      <c r="J6" s="22"/>
      <c r="K6" s="19"/>
      <c r="P6" s="25"/>
      <c r="Q6" s="19"/>
      <c r="R6" s="25"/>
      <c r="S6" s="54"/>
      <c r="T6" s="437"/>
      <c r="U6" s="25"/>
    </row>
    <row r="7" spans="1:21">
      <c r="C7" s="25"/>
      <c r="D7" s="25"/>
      <c r="E7" s="25"/>
      <c r="F7" s="25"/>
      <c r="G7" s="507" t="str">
        <f>'Attachment H'!$D$5</f>
        <v>NextEra Energy Transmission MidAtlantic, Inc.</v>
      </c>
      <c r="H7" s="25"/>
      <c r="I7" s="25"/>
      <c r="J7" s="25"/>
      <c r="K7" s="25"/>
      <c r="P7" s="25"/>
      <c r="Q7" s="25"/>
      <c r="R7" s="25"/>
      <c r="S7" s="53"/>
      <c r="T7" s="437"/>
      <c r="U7" s="25"/>
    </row>
    <row r="8" spans="1:21">
      <c r="A8" s="20"/>
      <c r="C8" s="25"/>
      <c r="D8" s="25"/>
      <c r="E8" s="25"/>
      <c r="F8" s="25"/>
      <c r="H8" s="25"/>
      <c r="I8" s="25"/>
      <c r="J8" s="25"/>
      <c r="K8" s="25"/>
      <c r="L8" s="25"/>
      <c r="M8" s="25"/>
      <c r="N8" s="25"/>
      <c r="O8" s="25"/>
      <c r="P8" s="25"/>
      <c r="Q8" s="25"/>
      <c r="R8" s="25"/>
      <c r="S8" s="53"/>
      <c r="T8" s="437"/>
      <c r="U8" s="25"/>
    </row>
    <row r="9" spans="1:21">
      <c r="A9" s="20"/>
      <c r="C9" s="25"/>
      <c r="D9" s="25"/>
      <c r="E9" s="25"/>
      <c r="F9" s="25"/>
      <c r="G9" s="55"/>
      <c r="H9" s="25"/>
      <c r="I9" s="25"/>
      <c r="J9" s="25"/>
      <c r="K9" s="25"/>
      <c r="L9" s="25"/>
      <c r="M9" s="25"/>
      <c r="N9" s="25"/>
      <c r="O9" s="25"/>
      <c r="P9" s="25"/>
      <c r="Q9" s="25"/>
      <c r="R9" s="25"/>
      <c r="S9" s="53"/>
      <c r="T9" s="437"/>
      <c r="U9" s="25"/>
    </row>
    <row r="10" spans="1:21">
      <c r="A10" s="20"/>
      <c r="C10" s="25" t="s">
        <v>449</v>
      </c>
      <c r="D10" s="25"/>
      <c r="E10" s="25"/>
      <c r="F10" s="25"/>
      <c r="G10" s="55"/>
      <c r="H10" s="25"/>
      <c r="I10" s="25"/>
      <c r="J10" s="25"/>
      <c r="K10" s="25"/>
      <c r="L10" s="25"/>
      <c r="M10" s="25"/>
      <c r="N10" s="25"/>
      <c r="O10" s="25"/>
      <c r="P10" s="25"/>
      <c r="Q10" s="25"/>
      <c r="R10" s="25"/>
      <c r="S10" s="53"/>
      <c r="T10" s="437"/>
      <c r="U10" s="25"/>
    </row>
    <row r="11" spans="1:21">
      <c r="A11" s="20"/>
      <c r="C11" s="25"/>
      <c r="D11" s="25"/>
      <c r="E11" s="25"/>
      <c r="F11" s="25"/>
      <c r="G11" s="55"/>
      <c r="L11" s="25"/>
      <c r="M11" s="25"/>
      <c r="N11" s="25"/>
      <c r="O11" s="25"/>
      <c r="P11" s="25"/>
      <c r="Q11" s="25"/>
      <c r="R11" s="25"/>
      <c r="S11" s="25"/>
      <c r="T11" s="364"/>
      <c r="U11" s="25"/>
    </row>
    <row r="12" spans="1:21">
      <c r="A12" s="20"/>
      <c r="C12" s="25"/>
      <c r="D12" s="25"/>
      <c r="E12" s="25"/>
      <c r="F12" s="25"/>
      <c r="G12" s="25"/>
      <c r="L12" s="22"/>
      <c r="M12" s="22"/>
      <c r="N12" s="22"/>
      <c r="O12" s="22"/>
      <c r="P12" s="25"/>
      <c r="Q12" s="25"/>
      <c r="R12" s="25"/>
      <c r="S12" s="25"/>
      <c r="T12" s="364"/>
      <c r="U12" s="25"/>
    </row>
    <row r="13" spans="1:21">
      <c r="C13" s="56" t="s">
        <v>9</v>
      </c>
      <c r="D13" s="56"/>
      <c r="E13" s="56" t="s">
        <v>10</v>
      </c>
      <c r="F13" s="56"/>
      <c r="I13" s="56" t="s">
        <v>11</v>
      </c>
      <c r="L13" s="57" t="s">
        <v>12</v>
      </c>
      <c r="M13" s="57"/>
      <c r="N13" s="57"/>
      <c r="O13" s="57"/>
      <c r="P13" s="22"/>
      <c r="Q13" s="57"/>
      <c r="R13" s="22"/>
      <c r="S13" s="57"/>
      <c r="U13" s="25"/>
    </row>
    <row r="14" spans="1:21">
      <c r="C14" s="25"/>
      <c r="D14" s="25"/>
      <c r="E14" s="58" t="s">
        <v>447</v>
      </c>
      <c r="F14" s="58"/>
      <c r="I14" s="22"/>
      <c r="P14" s="22"/>
      <c r="R14" s="22"/>
      <c r="S14" s="56"/>
      <c r="T14" s="110"/>
      <c r="U14" s="25"/>
    </row>
    <row r="15" spans="1:21">
      <c r="A15" s="20" t="s">
        <v>14</v>
      </c>
      <c r="C15" s="25"/>
      <c r="D15" s="25"/>
      <c r="E15" s="59" t="s">
        <v>24</v>
      </c>
      <c r="F15" s="59"/>
      <c r="I15" s="60" t="s">
        <v>23</v>
      </c>
      <c r="L15" s="60" t="s">
        <v>20</v>
      </c>
      <c r="M15" s="60"/>
      <c r="N15" s="60"/>
      <c r="O15" s="60"/>
      <c r="P15" s="22"/>
      <c r="R15" s="25"/>
      <c r="S15" s="61"/>
      <c r="T15" s="110"/>
      <c r="U15" s="25"/>
    </row>
    <row r="16" spans="1:21">
      <c r="A16" s="20" t="s">
        <v>16</v>
      </c>
      <c r="C16" s="62"/>
      <c r="D16" s="62"/>
      <c r="E16" s="22"/>
      <c r="F16" s="22"/>
      <c r="I16" s="22"/>
      <c r="L16" s="22"/>
      <c r="M16" s="22"/>
      <c r="N16" s="22"/>
      <c r="O16" s="22"/>
      <c r="P16" s="22"/>
      <c r="Q16" s="22"/>
      <c r="R16" s="25"/>
      <c r="S16" s="22"/>
      <c r="U16" s="25"/>
    </row>
    <row r="17" spans="1:21">
      <c r="A17" s="63"/>
      <c r="C17" s="25"/>
      <c r="D17" s="25"/>
      <c r="E17" s="22"/>
      <c r="F17" s="22"/>
      <c r="I17" s="22"/>
      <c r="L17" s="22"/>
      <c r="M17" s="22"/>
      <c r="N17" s="22"/>
      <c r="O17" s="22"/>
      <c r="P17" s="22"/>
      <c r="Q17" s="22"/>
      <c r="R17" s="25"/>
      <c r="S17" s="22"/>
      <c r="U17" s="25"/>
    </row>
    <row r="18" spans="1:21">
      <c r="A18" s="23">
        <v>1</v>
      </c>
      <c r="C18" s="25" t="s">
        <v>160</v>
      </c>
      <c r="D18" s="25"/>
      <c r="E18" s="64" t="s">
        <v>720</v>
      </c>
      <c r="F18" s="23"/>
      <c r="I18" s="47">
        <f>+'Attachment H'!I64</f>
        <v>76249743.110132784</v>
      </c>
      <c r="P18" s="22"/>
      <c r="Q18" s="22"/>
      <c r="R18" s="25"/>
      <c r="S18" s="22"/>
      <c r="U18" s="25"/>
    </row>
    <row r="19" spans="1:21">
      <c r="A19" s="23">
        <v>2</v>
      </c>
      <c r="C19" s="25" t="s">
        <v>161</v>
      </c>
      <c r="D19" s="25"/>
      <c r="E19" s="64" t="s">
        <v>589</v>
      </c>
      <c r="F19" s="23"/>
      <c r="I19" s="47">
        <f>+'Attachment H'!I80+'Attachment H'!I93+'Attachment H'!I95</f>
        <v>169988522.13688996</v>
      </c>
      <c r="P19" s="22"/>
      <c r="Q19" s="22"/>
      <c r="R19" s="25"/>
      <c r="S19" s="22"/>
      <c r="U19" s="25"/>
    </row>
    <row r="20" spans="1:21">
      <c r="A20" s="23"/>
      <c r="E20" s="64"/>
      <c r="F20" s="23"/>
      <c r="P20" s="22"/>
      <c r="Q20" s="22"/>
      <c r="R20" s="25"/>
      <c r="S20" s="22"/>
      <c r="U20" s="25"/>
    </row>
    <row r="21" spans="1:21">
      <c r="A21" s="23"/>
      <c r="C21" s="25" t="s">
        <v>162</v>
      </c>
      <c r="D21" s="25"/>
      <c r="E21" s="64"/>
      <c r="F21" s="23"/>
      <c r="I21" s="22"/>
      <c r="L21" s="22"/>
      <c r="M21" s="22"/>
      <c r="N21" s="22"/>
      <c r="O21" s="22"/>
      <c r="P21" s="22"/>
      <c r="Q21" s="22"/>
      <c r="R21" s="22"/>
      <c r="S21" s="22"/>
      <c r="U21" s="25"/>
    </row>
    <row r="22" spans="1:21">
      <c r="A22" s="23">
        <v>3</v>
      </c>
      <c r="C22" s="25" t="s">
        <v>163</v>
      </c>
      <c r="D22" s="25"/>
      <c r="E22" s="64" t="s">
        <v>3</v>
      </c>
      <c r="F22" s="23"/>
      <c r="I22" s="65">
        <f>+'Attachment H'!I134</f>
        <v>7974077.8987675998</v>
      </c>
      <c r="P22" s="22"/>
      <c r="Q22" s="22"/>
      <c r="R22" s="22"/>
      <c r="S22" s="22"/>
      <c r="U22" s="25"/>
    </row>
    <row r="23" spans="1:21">
      <c r="A23" s="23">
        <v>4</v>
      </c>
      <c r="C23" s="25" t="s">
        <v>164</v>
      </c>
      <c r="D23" s="25"/>
      <c r="E23" s="64" t="s">
        <v>165</v>
      </c>
      <c r="F23" s="23"/>
      <c r="I23" s="48">
        <f>IF(I18=0,0,I22/I18)</f>
        <v>0.10457842313317812</v>
      </c>
      <c r="L23" s="438">
        <f>I23</f>
        <v>0.10457842313317812</v>
      </c>
      <c r="M23" s="66"/>
      <c r="N23" s="66"/>
      <c r="O23" s="66"/>
      <c r="P23" s="22"/>
      <c r="Q23" s="67"/>
      <c r="R23" s="68"/>
      <c r="S23" s="69"/>
      <c r="U23" s="25"/>
    </row>
    <row r="24" spans="1:21">
      <c r="A24" s="23"/>
      <c r="C24" s="25"/>
      <c r="D24" s="25"/>
      <c r="E24" s="64"/>
      <c r="F24" s="23"/>
      <c r="I24" s="70"/>
      <c r="L24" s="66"/>
      <c r="M24" s="66"/>
      <c r="N24" s="66"/>
      <c r="O24" s="66"/>
      <c r="P24" s="22"/>
      <c r="Q24" s="67"/>
      <c r="R24" s="68"/>
      <c r="S24" s="69"/>
      <c r="U24" s="25"/>
    </row>
    <row r="25" spans="1:21">
      <c r="A25" s="57"/>
      <c r="C25" s="25" t="s">
        <v>585</v>
      </c>
      <c r="D25" s="25"/>
      <c r="E25" s="232"/>
      <c r="F25" s="50"/>
      <c r="I25" s="22"/>
      <c r="L25" s="22"/>
      <c r="M25" s="22"/>
      <c r="N25" s="22"/>
      <c r="O25" s="22"/>
      <c r="P25" s="22"/>
      <c r="Q25" s="67"/>
      <c r="R25" s="68"/>
      <c r="S25" s="69"/>
      <c r="U25" s="25"/>
    </row>
    <row r="26" spans="1:21">
      <c r="A26" s="57" t="s">
        <v>166</v>
      </c>
      <c r="C26" s="25" t="s">
        <v>587</v>
      </c>
      <c r="D26" s="25"/>
      <c r="E26" s="64" t="s">
        <v>4</v>
      </c>
      <c r="F26" s="23"/>
      <c r="I26" s="65">
        <f>+'Attachment H'!I138+'Attachment H'!I139</f>
        <v>0</v>
      </c>
      <c r="P26" s="22"/>
      <c r="Q26" s="67"/>
      <c r="R26" s="68"/>
      <c r="S26" s="69"/>
      <c r="U26" s="25"/>
    </row>
    <row r="27" spans="1:21">
      <c r="A27" s="57" t="s">
        <v>167</v>
      </c>
      <c r="C27" s="25" t="s">
        <v>586</v>
      </c>
      <c r="D27" s="25"/>
      <c r="E27" s="64" t="s">
        <v>168</v>
      </c>
      <c r="F27" s="23"/>
      <c r="I27" s="48">
        <f>IF(I26=0,0,I26/I18)</f>
        <v>0</v>
      </c>
      <c r="J27" s="48"/>
      <c r="K27" s="48"/>
      <c r="L27" s="71">
        <f>I27</f>
        <v>0</v>
      </c>
      <c r="M27" s="66"/>
      <c r="N27" s="66"/>
      <c r="O27" s="66"/>
      <c r="P27" s="22"/>
      <c r="Q27" s="67"/>
      <c r="R27" s="68"/>
      <c r="S27" s="69"/>
      <c r="U27" s="25"/>
    </row>
    <row r="28" spans="1:21">
      <c r="A28" s="23"/>
      <c r="C28" s="25"/>
      <c r="D28" s="25"/>
      <c r="E28" s="64"/>
      <c r="F28" s="23"/>
      <c r="I28" s="48"/>
      <c r="J28" s="48"/>
      <c r="K28" s="48"/>
      <c r="L28" s="71"/>
      <c r="M28" s="66"/>
      <c r="N28" s="66"/>
      <c r="O28" s="66"/>
      <c r="P28" s="22"/>
      <c r="Q28" s="67"/>
      <c r="R28" s="68"/>
      <c r="S28" s="69"/>
      <c r="U28" s="25"/>
    </row>
    <row r="29" spans="1:21">
      <c r="A29" s="57"/>
      <c r="C29" s="25" t="s">
        <v>169</v>
      </c>
      <c r="D29" s="25"/>
      <c r="E29" s="232"/>
      <c r="F29" s="50"/>
      <c r="I29" s="48"/>
      <c r="J29" s="48"/>
      <c r="K29" s="48"/>
      <c r="L29" s="48"/>
      <c r="M29" s="22"/>
      <c r="N29" s="22"/>
      <c r="O29" s="22"/>
      <c r="P29" s="22"/>
      <c r="Q29" s="22"/>
      <c r="R29" s="22"/>
      <c r="S29" s="22"/>
      <c r="U29" s="25"/>
    </row>
    <row r="30" spans="1:21">
      <c r="A30" s="57" t="s">
        <v>170</v>
      </c>
      <c r="C30" s="25" t="s">
        <v>171</v>
      </c>
      <c r="D30" s="25"/>
      <c r="E30" s="64" t="s">
        <v>561</v>
      </c>
      <c r="F30" s="23"/>
      <c r="I30" s="48">
        <f>+'Attachment H'!I152</f>
        <v>1429670.6979999999</v>
      </c>
      <c r="J30" s="48"/>
      <c r="K30" s="48"/>
      <c r="L30" s="48"/>
      <c r="P30" s="22"/>
      <c r="Q30" s="61"/>
      <c r="R30" s="22"/>
      <c r="S30" s="23"/>
      <c r="T30" s="110"/>
      <c r="U30" s="25"/>
    </row>
    <row r="31" spans="1:21">
      <c r="A31" s="57" t="s">
        <v>172</v>
      </c>
      <c r="C31" s="25" t="s">
        <v>173</v>
      </c>
      <c r="D31" s="25"/>
      <c r="E31" s="64" t="s">
        <v>174</v>
      </c>
      <c r="F31" s="23"/>
      <c r="I31" s="48">
        <f>IF(I30=0,0,I30/I18)</f>
        <v>1.8749842815011554E-2</v>
      </c>
      <c r="J31" s="48"/>
      <c r="K31" s="48"/>
      <c r="L31" s="71">
        <f>I31</f>
        <v>1.8749842815011554E-2</v>
      </c>
      <c r="M31" s="66"/>
      <c r="N31" s="66"/>
      <c r="O31" s="66"/>
      <c r="P31" s="22"/>
      <c r="Q31" s="67"/>
      <c r="R31" s="22"/>
      <c r="S31" s="69"/>
      <c r="T31" s="110"/>
      <c r="U31" s="25"/>
    </row>
    <row r="32" spans="1:21">
      <c r="A32" s="57"/>
      <c r="C32" s="25"/>
      <c r="D32" s="25"/>
      <c r="E32" s="64"/>
      <c r="F32" s="23"/>
      <c r="I32" s="22"/>
      <c r="L32" s="22"/>
      <c r="M32" s="22"/>
      <c r="N32" s="22"/>
      <c r="O32" s="22"/>
      <c r="P32" s="22"/>
      <c r="U32" s="25"/>
    </row>
    <row r="33" spans="1:21">
      <c r="A33" s="57" t="s">
        <v>175</v>
      </c>
      <c r="C33" s="25" t="s">
        <v>222</v>
      </c>
      <c r="D33" s="25"/>
      <c r="E33" s="64" t="s">
        <v>5</v>
      </c>
      <c r="F33" s="23"/>
      <c r="I33" s="47">
        <f>-'Attachment H'!I19</f>
        <v>0</v>
      </c>
      <c r="L33" s="22"/>
      <c r="M33" s="22"/>
      <c r="N33" s="22"/>
      <c r="O33" s="22"/>
      <c r="P33" s="22"/>
      <c r="U33" s="25"/>
    </row>
    <row r="34" spans="1:21">
      <c r="A34" s="57" t="s">
        <v>178</v>
      </c>
      <c r="C34" s="25" t="s">
        <v>552</v>
      </c>
      <c r="D34" s="25"/>
      <c r="E34" s="64" t="s">
        <v>216</v>
      </c>
      <c r="F34" s="23"/>
      <c r="I34" s="72">
        <f>IF(I18=0,0,I33/I18)</f>
        <v>0</v>
      </c>
      <c r="L34" s="48">
        <f>+I34</f>
        <v>0</v>
      </c>
      <c r="M34" s="22"/>
      <c r="N34" s="22"/>
      <c r="O34" s="22"/>
      <c r="P34" s="22"/>
      <c r="U34" s="25"/>
    </row>
    <row r="35" spans="1:21">
      <c r="A35" s="57"/>
      <c r="C35" s="25"/>
      <c r="D35" s="25"/>
      <c r="E35" s="64"/>
      <c r="F35" s="23"/>
      <c r="I35" s="22"/>
      <c r="L35" s="22"/>
      <c r="M35" s="22"/>
      <c r="N35" s="22"/>
      <c r="O35" s="22"/>
      <c r="P35" s="22"/>
      <c r="U35" s="25"/>
    </row>
    <row r="36" spans="1:21">
      <c r="A36" s="73" t="s">
        <v>179</v>
      </c>
      <c r="B36" s="74"/>
      <c r="C36" s="62" t="s">
        <v>176</v>
      </c>
      <c r="D36" s="62"/>
      <c r="E36" s="75" t="s">
        <v>217</v>
      </c>
      <c r="F36" s="58"/>
      <c r="I36" s="68"/>
      <c r="L36" s="439">
        <f>L23+L27+L31+L34</f>
        <v>0.12332826594818969</v>
      </c>
      <c r="M36" s="77"/>
      <c r="N36" s="77"/>
      <c r="O36" s="77"/>
      <c r="P36" s="22"/>
      <c r="U36" s="25"/>
    </row>
    <row r="37" spans="1:21">
      <c r="A37" s="57"/>
      <c r="C37" s="25"/>
      <c r="D37" s="25"/>
      <c r="E37" s="64"/>
      <c r="F37" s="23"/>
      <c r="I37" s="22"/>
      <c r="L37" s="22"/>
      <c r="M37" s="22"/>
      <c r="N37" s="22"/>
      <c r="O37" s="22"/>
      <c r="P37" s="22"/>
      <c r="Q37" s="22"/>
      <c r="R37" s="22"/>
      <c r="S37" s="78"/>
      <c r="U37" s="25"/>
    </row>
    <row r="38" spans="1:21">
      <c r="A38" s="57"/>
      <c r="B38" s="79"/>
      <c r="C38" s="22" t="s">
        <v>177</v>
      </c>
      <c r="D38" s="22"/>
      <c r="E38" s="64"/>
      <c r="F38" s="23"/>
      <c r="I38" s="22"/>
      <c r="L38" s="22"/>
      <c r="M38" s="22"/>
      <c r="N38" s="22"/>
      <c r="O38" s="22"/>
      <c r="P38" s="80"/>
      <c r="Q38" s="79"/>
      <c r="T38" s="110"/>
      <c r="U38" s="22" t="s">
        <v>8</v>
      </c>
    </row>
    <row r="39" spans="1:21">
      <c r="A39" s="57" t="s">
        <v>181</v>
      </c>
      <c r="B39" s="79"/>
      <c r="C39" s="22" t="s">
        <v>50</v>
      </c>
      <c r="D39" s="22"/>
      <c r="E39" s="64" t="s">
        <v>562</v>
      </c>
      <c r="F39" s="23"/>
      <c r="I39" s="47">
        <f>+'Attachment H'!I167</f>
        <v>3640212.6798189003</v>
      </c>
      <c r="L39" s="22"/>
      <c r="M39" s="22"/>
      <c r="N39" s="22"/>
      <c r="O39" s="22"/>
      <c r="P39" s="80"/>
      <c r="Q39" s="79"/>
      <c r="T39" s="110"/>
      <c r="U39" s="22"/>
    </row>
    <row r="40" spans="1:21">
      <c r="A40" s="57" t="s">
        <v>183</v>
      </c>
      <c r="B40" s="79"/>
      <c r="C40" s="22" t="s">
        <v>180</v>
      </c>
      <c r="D40" s="22"/>
      <c r="E40" s="64" t="s">
        <v>185</v>
      </c>
      <c r="F40" s="23"/>
      <c r="I40" s="48">
        <f>IF(I19=0,0,I39/I19)</f>
        <v>2.1414461600457207E-2</v>
      </c>
      <c r="L40" s="71">
        <f>I40</f>
        <v>2.1414461600457207E-2</v>
      </c>
      <c r="M40" s="66"/>
      <c r="N40" s="66"/>
      <c r="O40" s="66"/>
      <c r="P40" s="80"/>
      <c r="Q40" s="79"/>
      <c r="R40" s="22"/>
      <c r="S40" s="22"/>
      <c r="T40" s="110"/>
      <c r="U40" s="22"/>
    </row>
    <row r="41" spans="1:21">
      <c r="A41" s="57"/>
      <c r="C41" s="22"/>
      <c r="D41" s="22"/>
      <c r="E41" s="64"/>
      <c r="F41" s="23"/>
      <c r="I41" s="22"/>
      <c r="L41" s="22"/>
      <c r="M41" s="22"/>
      <c r="N41" s="22"/>
      <c r="O41" s="22"/>
      <c r="P41" s="22"/>
      <c r="R41" s="25"/>
      <c r="S41" s="22"/>
      <c r="T41" s="364"/>
      <c r="U41" s="25"/>
    </row>
    <row r="42" spans="1:21">
      <c r="A42" s="57"/>
      <c r="C42" s="25" t="s">
        <v>51</v>
      </c>
      <c r="D42" s="25"/>
      <c r="E42" s="81"/>
      <c r="F42" s="82"/>
      <c r="P42" s="22"/>
      <c r="R42" s="22"/>
      <c r="S42" s="22"/>
      <c r="U42" s="25"/>
    </row>
    <row r="43" spans="1:21">
      <c r="A43" s="57" t="s">
        <v>186</v>
      </c>
      <c r="C43" s="25" t="s">
        <v>182</v>
      </c>
      <c r="D43" s="25"/>
      <c r="E43" s="64" t="s">
        <v>563</v>
      </c>
      <c r="F43" s="23"/>
      <c r="I43" s="47">
        <f>+'Attachment H'!I170</f>
        <v>14816359.934873948</v>
      </c>
      <c r="L43" s="22"/>
      <c r="M43" s="22"/>
      <c r="N43" s="22"/>
      <c r="O43" s="22"/>
      <c r="P43" s="22"/>
      <c r="R43" s="22"/>
      <c r="S43" s="22"/>
      <c r="U43" s="25"/>
    </row>
    <row r="44" spans="1:21">
      <c r="A44" s="57" t="s">
        <v>214</v>
      </c>
      <c r="B44" s="79"/>
      <c r="C44" s="22" t="s">
        <v>184</v>
      </c>
      <c r="D44" s="22"/>
      <c r="E44" s="64" t="s">
        <v>588</v>
      </c>
      <c r="F44" s="23"/>
      <c r="I44" s="48">
        <f>IF(I19=0,0,I43/I19)</f>
        <v>8.7160943272055091E-2</v>
      </c>
      <c r="L44" s="71">
        <f>I44</f>
        <v>8.7160943272055091E-2</v>
      </c>
      <c r="M44" s="66"/>
      <c r="N44" s="66"/>
      <c r="O44" s="66"/>
      <c r="P44" s="22"/>
      <c r="S44" s="83"/>
      <c r="T44" s="110"/>
      <c r="U44" s="22"/>
    </row>
    <row r="45" spans="1:21">
      <c r="A45" s="57"/>
      <c r="C45" s="25"/>
      <c r="D45" s="25"/>
      <c r="E45" s="64"/>
      <c r="F45" s="23"/>
      <c r="I45" s="22"/>
      <c r="L45" s="22"/>
      <c r="M45" s="22"/>
      <c r="N45" s="22"/>
      <c r="O45" s="22"/>
      <c r="P45" s="22"/>
      <c r="Q45" s="82"/>
      <c r="R45" s="22"/>
      <c r="S45" s="22"/>
      <c r="U45" s="25"/>
    </row>
    <row r="46" spans="1:21">
      <c r="A46" s="73" t="s">
        <v>215</v>
      </c>
      <c r="B46" s="74"/>
      <c r="C46" s="62" t="s">
        <v>187</v>
      </c>
      <c r="D46" s="62"/>
      <c r="E46" s="75" t="s">
        <v>218</v>
      </c>
      <c r="F46" s="58"/>
      <c r="I46" s="48">
        <f>+I44+I40</f>
        <v>0.1085754048725123</v>
      </c>
      <c r="L46" s="76">
        <f>L40+L44</f>
        <v>0.1085754048725123</v>
      </c>
      <c r="M46" s="77"/>
      <c r="N46" s="77"/>
      <c r="O46" s="77"/>
      <c r="P46" s="22"/>
      <c r="Q46" s="82"/>
      <c r="R46" s="22"/>
      <c r="S46" s="22"/>
      <c r="U46" s="25"/>
    </row>
    <row r="47" spans="1:21">
      <c r="P47" s="84"/>
      <c r="Q47" s="84"/>
      <c r="R47" s="22"/>
      <c r="S47" s="22"/>
      <c r="U47" s="25"/>
    </row>
    <row r="48" spans="1:21">
      <c r="P48" s="84"/>
      <c r="Q48" s="84"/>
      <c r="R48" s="22"/>
      <c r="S48" s="22"/>
      <c r="U48" s="25"/>
    </row>
    <row r="49" spans="1:25">
      <c r="A49" s="85"/>
      <c r="C49" s="57"/>
      <c r="D49" s="57"/>
      <c r="E49" s="50"/>
      <c r="F49" s="50"/>
      <c r="G49" s="22"/>
      <c r="J49" s="70"/>
      <c r="P49" s="22"/>
      <c r="Q49" s="67"/>
      <c r="R49" s="52"/>
      <c r="S49" s="22"/>
      <c r="T49" s="110"/>
      <c r="U49" s="22"/>
    </row>
    <row r="50" spans="1:25">
      <c r="A50" s="20"/>
      <c r="G50" s="22"/>
      <c r="P50" s="22"/>
      <c r="Q50" s="22"/>
      <c r="R50" s="22"/>
      <c r="S50" s="22"/>
      <c r="T50" s="110"/>
      <c r="U50" s="22" t="s">
        <v>8</v>
      </c>
    </row>
    <row r="51" spans="1:25">
      <c r="Q51" s="51"/>
    </row>
    <row r="52" spans="1:25">
      <c r="Q52" s="51"/>
      <c r="Y52" s="614"/>
    </row>
    <row r="53" spans="1:25">
      <c r="Y53" s="614"/>
    </row>
    <row r="54" spans="1:25">
      <c r="A54" s="20"/>
      <c r="G54" s="22"/>
      <c r="P54" s="22"/>
      <c r="Q54" s="51"/>
      <c r="R54" s="22"/>
      <c r="S54" s="25"/>
      <c r="U54" s="25"/>
      <c r="Y54" s="614"/>
    </row>
    <row r="55" spans="1:25">
      <c r="A55" s="20"/>
      <c r="C55" s="25"/>
      <c r="D55" s="25"/>
      <c r="G55" s="50" t="str">
        <f>+G5</f>
        <v>Attachment 1</v>
      </c>
      <c r="H55" s="50"/>
      <c r="P55" s="22"/>
      <c r="Q55" s="51"/>
      <c r="R55" s="22"/>
      <c r="S55" s="24" t="s">
        <v>188</v>
      </c>
      <c r="U55" s="25"/>
      <c r="Y55" s="614"/>
    </row>
    <row r="56" spans="1:25">
      <c r="A56" s="20"/>
      <c r="C56" s="25"/>
      <c r="D56" s="25"/>
      <c r="G56" s="50" t="str">
        <f>+G6</f>
        <v>Project Revenue Requirement Worksheet</v>
      </c>
      <c r="H56" s="50"/>
      <c r="L56" s="22"/>
      <c r="M56" s="22"/>
      <c r="N56" s="22"/>
      <c r="O56" s="22"/>
      <c r="P56" s="22"/>
      <c r="R56" s="22"/>
      <c r="S56" s="25"/>
      <c r="U56" s="25"/>
    </row>
    <row r="57" spans="1:25" ht="14.25" customHeight="1">
      <c r="A57" s="20"/>
      <c r="G57" s="507" t="str">
        <f>'Attachment H'!$D$5</f>
        <v>NextEra Energy Transmission MidAtlantic, Inc.</v>
      </c>
      <c r="P57" s="22"/>
      <c r="R57" s="22"/>
      <c r="S57" s="25"/>
      <c r="U57" s="25"/>
      <c r="Y57" s="615"/>
    </row>
    <row r="58" spans="1:25">
      <c r="A58" s="20"/>
      <c r="H58" s="50"/>
      <c r="P58" s="22"/>
      <c r="Q58" s="22"/>
      <c r="R58" s="22"/>
      <c r="S58" s="25"/>
      <c r="U58" s="25"/>
    </row>
    <row r="59" spans="1:25">
      <c r="A59" s="20"/>
      <c r="E59" s="25"/>
      <c r="F59" s="25"/>
      <c r="G59" s="25"/>
      <c r="H59" s="25"/>
      <c r="I59" s="25"/>
      <c r="J59" s="25"/>
      <c r="K59" s="25"/>
      <c r="L59" s="25"/>
      <c r="M59" s="25"/>
      <c r="N59" s="25"/>
      <c r="O59" s="25"/>
      <c r="P59" s="25"/>
      <c r="Q59" s="25"/>
      <c r="R59" s="22"/>
      <c r="S59" s="25"/>
      <c r="U59" s="25"/>
    </row>
    <row r="60" spans="1:25">
      <c r="A60" s="20"/>
      <c r="E60" s="62"/>
      <c r="F60" s="62"/>
      <c r="H60" s="25"/>
      <c r="I60" s="25"/>
      <c r="J60" s="25"/>
      <c r="K60" s="25"/>
      <c r="L60" s="25"/>
      <c r="M60" s="25"/>
      <c r="N60" s="25"/>
      <c r="O60" s="25"/>
      <c r="P60" s="22"/>
      <c r="Q60" s="22"/>
      <c r="R60" s="22"/>
      <c r="S60" s="25"/>
      <c r="U60" s="25"/>
    </row>
    <row r="61" spans="1:25">
      <c r="A61" s="20"/>
      <c r="E61" s="62"/>
      <c r="F61" s="62"/>
      <c r="H61" s="25"/>
      <c r="I61" s="25"/>
      <c r="J61" s="25"/>
      <c r="K61" s="25"/>
      <c r="L61" s="25"/>
      <c r="M61" s="25"/>
      <c r="N61" s="25"/>
      <c r="O61" s="25"/>
      <c r="P61" s="22"/>
      <c r="Q61" s="22"/>
      <c r="R61" s="22"/>
      <c r="S61" s="25"/>
      <c r="U61" s="25"/>
    </row>
    <row r="62" spans="1:25">
      <c r="A62" s="20"/>
      <c r="C62" s="86">
        <v>-1</v>
      </c>
      <c r="D62" s="86">
        <v>-2</v>
      </c>
      <c r="E62" s="86">
        <v>-3</v>
      </c>
      <c r="F62" s="86">
        <v>-4</v>
      </c>
      <c r="G62" s="86">
        <v>-5</v>
      </c>
      <c r="H62" s="86">
        <v>-6</v>
      </c>
      <c r="I62" s="86">
        <v>-7</v>
      </c>
      <c r="J62" s="86">
        <v>-8</v>
      </c>
      <c r="K62" s="86">
        <v>-9</v>
      </c>
      <c r="L62" s="86">
        <v>-10</v>
      </c>
      <c r="M62" s="86">
        <v>-11</v>
      </c>
      <c r="N62" s="86">
        <v>-12</v>
      </c>
      <c r="O62" s="86" t="s">
        <v>486</v>
      </c>
      <c r="P62" s="86">
        <v>-13</v>
      </c>
      <c r="Q62" s="231" t="s">
        <v>404</v>
      </c>
      <c r="R62" s="231" t="s">
        <v>405</v>
      </c>
      <c r="S62" s="231" t="s">
        <v>437</v>
      </c>
      <c r="U62" s="25"/>
    </row>
    <row r="63" spans="1:25" ht="53.25" customHeight="1">
      <c r="A63" s="87" t="s">
        <v>189</v>
      </c>
      <c r="B63" s="88"/>
      <c r="C63" s="484" t="s">
        <v>775</v>
      </c>
      <c r="D63" s="89" t="s">
        <v>772</v>
      </c>
      <c r="E63" s="90" t="s">
        <v>190</v>
      </c>
      <c r="F63" s="90" t="s">
        <v>176</v>
      </c>
      <c r="G63" s="91" t="s">
        <v>191</v>
      </c>
      <c r="H63" s="90" t="s">
        <v>719</v>
      </c>
      <c r="I63" s="90" t="s">
        <v>187</v>
      </c>
      <c r="J63" s="91" t="s">
        <v>192</v>
      </c>
      <c r="K63" s="90" t="s">
        <v>219</v>
      </c>
      <c r="L63" s="92" t="s">
        <v>193</v>
      </c>
      <c r="M63" s="92" t="s">
        <v>221</v>
      </c>
      <c r="N63" s="92" t="s">
        <v>220</v>
      </c>
      <c r="O63" s="92" t="s">
        <v>484</v>
      </c>
      <c r="P63" s="92" t="s">
        <v>793</v>
      </c>
      <c r="Q63" s="92" t="s">
        <v>229</v>
      </c>
      <c r="R63" s="92" t="s">
        <v>194</v>
      </c>
      <c r="S63" s="92" t="s">
        <v>593</v>
      </c>
      <c r="U63" s="25"/>
    </row>
    <row r="64" spans="1:25" ht="46.5" customHeight="1">
      <c r="A64" s="93"/>
      <c r="B64" s="94"/>
      <c r="C64" s="94"/>
      <c r="D64" s="94"/>
      <c r="E64" s="95" t="s">
        <v>128</v>
      </c>
      <c r="F64" s="95" t="s">
        <v>420</v>
      </c>
      <c r="G64" s="96" t="s">
        <v>195</v>
      </c>
      <c r="H64" s="95" t="s">
        <v>482</v>
      </c>
      <c r="I64" s="95" t="s">
        <v>421</v>
      </c>
      <c r="J64" s="96" t="s">
        <v>196</v>
      </c>
      <c r="K64" s="95" t="s">
        <v>483</v>
      </c>
      <c r="L64" s="96" t="s">
        <v>197</v>
      </c>
      <c r="M64" s="95" t="s">
        <v>471</v>
      </c>
      <c r="N64" s="341" t="s">
        <v>592</v>
      </c>
      <c r="O64" s="97" t="s">
        <v>485</v>
      </c>
      <c r="P64" s="254" t="s">
        <v>440</v>
      </c>
      <c r="Q64" s="97" t="s">
        <v>438</v>
      </c>
      <c r="R64" s="98" t="s">
        <v>198</v>
      </c>
      <c r="S64" s="97" t="s">
        <v>439</v>
      </c>
      <c r="U64" s="25"/>
    </row>
    <row r="65" spans="1:21">
      <c r="A65" s="99"/>
      <c r="B65" s="25"/>
      <c r="C65" s="25"/>
      <c r="D65" s="25"/>
      <c r="E65" s="25"/>
      <c r="F65" s="25"/>
      <c r="G65" s="100"/>
      <c r="H65" s="25"/>
      <c r="I65" s="25"/>
      <c r="J65" s="100"/>
      <c r="K65" s="25"/>
      <c r="L65" s="100"/>
      <c r="M65" s="339"/>
      <c r="N65" s="100"/>
      <c r="O65" s="100"/>
      <c r="P65" s="25"/>
      <c r="Q65" s="253"/>
      <c r="R65" s="22"/>
      <c r="S65" s="101"/>
      <c r="U65" s="25"/>
    </row>
    <row r="66" spans="1:21">
      <c r="A66" s="102" t="s">
        <v>548</v>
      </c>
      <c r="B66" s="103"/>
      <c r="C66" s="104" t="s">
        <v>851</v>
      </c>
      <c r="D66" s="105" t="s">
        <v>849</v>
      </c>
      <c r="E66" s="106">
        <f>+'4- Rate Base'!$C$24*0.903</f>
        <v>68853518.028449908</v>
      </c>
      <c r="F66" s="48">
        <f t="shared" ref="F66:F84" si="0">$L$36</f>
        <v>0.12332826594818969</v>
      </c>
      <c r="G66" s="107">
        <f t="shared" ref="G66:G84" si="1">E66*F66</f>
        <v>8491584.9828811437</v>
      </c>
      <c r="H66" s="106">
        <f>(+'4- Rate Base'!$C$24-'4- Rate Base'!$I$24)*0.903</f>
        <v>64276259.732102215</v>
      </c>
      <c r="I66" s="48">
        <f>$L$46</f>
        <v>0.1085754048725123</v>
      </c>
      <c r="J66" s="310">
        <f>H66*I66</f>
        <v>6978820.9241037574</v>
      </c>
      <c r="K66" s="172">
        <f>+'5-P3 Support'!$M$24*0.903</f>
        <v>1756618.5149100001</v>
      </c>
      <c r="L66" s="310">
        <f>G66+J66+K66</f>
        <v>17227024.421894901</v>
      </c>
      <c r="M66" s="340">
        <v>0</v>
      </c>
      <c r="N66" s="310">
        <f>+'2-Incentive ROE'!K$40*'1-Project Rev Req'!M66/100</f>
        <v>0</v>
      </c>
      <c r="O66" s="310">
        <f>+L66+N66</f>
        <v>17227024.421894901</v>
      </c>
      <c r="P66" s="172">
        <v>0</v>
      </c>
      <c r="Q66" s="310">
        <f t="shared" ref="Q66:Q84" si="2">+L66+N66-P66</f>
        <v>17227024.421894901</v>
      </c>
      <c r="R66" s="172">
        <f>'3-Project True-up'!$K18</f>
        <v>352603.31294128136</v>
      </c>
      <c r="S66" s="310">
        <f>+Q66+R66</f>
        <v>17579627.734836183</v>
      </c>
    </row>
    <row r="67" spans="1:21">
      <c r="A67" s="102" t="s">
        <v>549</v>
      </c>
      <c r="B67" s="103"/>
      <c r="C67" s="104" t="s">
        <v>852</v>
      </c>
      <c r="D67" s="105" t="s">
        <v>850</v>
      </c>
      <c r="E67" s="106">
        <f>+'4- Rate Base'!$C$24*0.097</f>
        <v>7396225.0816828804</v>
      </c>
      <c r="F67" s="48">
        <f t="shared" si="0"/>
        <v>0.12332826594818969</v>
      </c>
      <c r="G67" s="107">
        <f t="shared" si="1"/>
        <v>912163.61388645729</v>
      </c>
      <c r="H67" s="106">
        <f>(+'4- Rate Base'!$C$24-'4- Rate Base'!$I$24)*0.097</f>
        <v>6904537.3134151883</v>
      </c>
      <c r="I67" s="48">
        <f t="shared" ref="I67:I84" si="3">$L$46</f>
        <v>0.1085754048725123</v>
      </c>
      <c r="J67" s="310">
        <f t="shared" ref="J67:J84" si="4">H67*I67</f>
        <v>749662.93426142237</v>
      </c>
      <c r="K67" s="172">
        <f>+'5-P3 Support'!$M$24*0.097</f>
        <v>188695.45509000003</v>
      </c>
      <c r="L67" s="310">
        <f t="shared" ref="L67:L84" si="5">G67+J67+K67</f>
        <v>1850522.0032378796</v>
      </c>
      <c r="M67" s="340">
        <v>0</v>
      </c>
      <c r="N67" s="310">
        <f>+'2-Incentive ROE'!K$40*'1-Project Rev Req'!M67/100</f>
        <v>0</v>
      </c>
      <c r="O67" s="310">
        <f t="shared" ref="O67:O84" si="6">+L67+N67</f>
        <v>1850522.0032378796</v>
      </c>
      <c r="P67" s="172">
        <v>0</v>
      </c>
      <c r="Q67" s="310">
        <f t="shared" si="2"/>
        <v>1850522.0032378796</v>
      </c>
      <c r="R67" s="172">
        <f>'3-Project True-up'!$K19</f>
        <v>37876.546351389239</v>
      </c>
      <c r="S67" s="310">
        <f>+Q67+R67</f>
        <v>1888398.5495892689</v>
      </c>
    </row>
    <row r="68" spans="1:21">
      <c r="A68" s="102" t="s">
        <v>550</v>
      </c>
      <c r="B68" s="103"/>
      <c r="C68" s="104" t="s">
        <v>845</v>
      </c>
      <c r="D68" s="105" t="s">
        <v>848</v>
      </c>
      <c r="E68" s="106">
        <v>0</v>
      </c>
      <c r="F68" s="48">
        <f t="shared" si="0"/>
        <v>0.12332826594818969</v>
      </c>
      <c r="G68" s="107">
        <f t="shared" si="1"/>
        <v>0</v>
      </c>
      <c r="H68" s="106">
        <f>'4- Rate Base'!E24*0.49629785</f>
        <v>49038061.526239254</v>
      </c>
      <c r="I68" s="48">
        <f t="shared" si="3"/>
        <v>0.1085754048725123</v>
      </c>
      <c r="J68" s="310">
        <f>H68*I68</f>
        <v>5324327.3843745952</v>
      </c>
      <c r="K68" s="172">
        <v>0</v>
      </c>
      <c r="L68" s="310">
        <f>G68+J68+K68</f>
        <v>5324327.3843745952</v>
      </c>
      <c r="M68" s="340">
        <v>0</v>
      </c>
      <c r="N68" s="310">
        <f>+'2-Incentive ROE'!K$40*'1-Project Rev Req'!M68/100</f>
        <v>0</v>
      </c>
      <c r="O68" s="310">
        <f t="shared" si="6"/>
        <v>5324327.3843745952</v>
      </c>
      <c r="P68" s="172">
        <v>0</v>
      </c>
      <c r="Q68" s="310">
        <f t="shared" si="2"/>
        <v>5324327.3843745952</v>
      </c>
      <c r="R68" s="172">
        <f>'3-Project True-up'!$K20</f>
        <v>-1223542.3573635404</v>
      </c>
      <c r="S68" s="310">
        <f>+Q68+R68</f>
        <v>4100785.0270110546</v>
      </c>
    </row>
    <row r="69" spans="1:21">
      <c r="A69" s="102" t="s">
        <v>861</v>
      </c>
      <c r="B69" s="103"/>
      <c r="C69" s="104" t="s">
        <v>845</v>
      </c>
      <c r="D69" s="105" t="s">
        <v>853</v>
      </c>
      <c r="E69" s="106">
        <v>0</v>
      </c>
      <c r="F69" s="48">
        <f t="shared" si="0"/>
        <v>0.12332826594818969</v>
      </c>
      <c r="G69" s="107">
        <f t="shared" si="1"/>
        <v>0</v>
      </c>
      <c r="H69" s="106">
        <f>'4- Rate Base'!E24*0.05023778</f>
        <v>4963880.7554408554</v>
      </c>
      <c r="I69" s="48">
        <f t="shared" si="3"/>
        <v>0.1085754048725123</v>
      </c>
      <c r="J69" s="310">
        <f t="shared" si="4"/>
        <v>538955.36276086303</v>
      </c>
      <c r="K69" s="172">
        <v>0</v>
      </c>
      <c r="L69" s="310">
        <f t="shared" si="5"/>
        <v>538955.36276086303</v>
      </c>
      <c r="M69" s="340">
        <v>0</v>
      </c>
      <c r="N69" s="310">
        <f>+'2-Incentive ROE'!K$40*'1-Project Rev Req'!M69/100</f>
        <v>0</v>
      </c>
      <c r="O69" s="310">
        <f t="shared" si="6"/>
        <v>538955.36276086303</v>
      </c>
      <c r="P69" s="172">
        <v>0</v>
      </c>
      <c r="Q69" s="310">
        <f t="shared" si="2"/>
        <v>538955.36276086303</v>
      </c>
      <c r="R69" s="172">
        <f>'3-Project True-up'!$K21</f>
        <v>92488.06802069582</v>
      </c>
      <c r="S69" s="310">
        <f>+Q69+R69</f>
        <v>631443.43078155885</v>
      </c>
    </row>
    <row r="70" spans="1:21">
      <c r="A70" s="102" t="s">
        <v>862</v>
      </c>
      <c r="B70" s="103"/>
      <c r="C70" s="104" t="s">
        <v>845</v>
      </c>
      <c r="D70" s="105" t="s">
        <v>854</v>
      </c>
      <c r="E70" s="106">
        <v>0</v>
      </c>
      <c r="F70" s="48">
        <f t="shared" si="0"/>
        <v>0.12332826594818969</v>
      </c>
      <c r="G70" s="107">
        <f t="shared" si="1"/>
        <v>0</v>
      </c>
      <c r="H70" s="106">
        <v>0</v>
      </c>
      <c r="I70" s="48">
        <f t="shared" si="3"/>
        <v>0.1085754048725123</v>
      </c>
      <c r="J70" s="310">
        <f t="shared" si="4"/>
        <v>0</v>
      </c>
      <c r="K70" s="172">
        <v>0</v>
      </c>
      <c r="L70" s="310">
        <f t="shared" si="5"/>
        <v>0</v>
      </c>
      <c r="M70" s="340">
        <v>0</v>
      </c>
      <c r="N70" s="310">
        <f>+'2-Incentive ROE'!K$40*'1-Project Rev Req'!M70/100</f>
        <v>0</v>
      </c>
      <c r="O70" s="310">
        <f t="shared" si="6"/>
        <v>0</v>
      </c>
      <c r="P70" s="172">
        <v>0</v>
      </c>
      <c r="Q70" s="310">
        <f t="shared" si="2"/>
        <v>0</v>
      </c>
      <c r="R70" s="172">
        <f>'3-Project True-up'!$K22</f>
        <v>0</v>
      </c>
      <c r="S70" s="310">
        <f>+Q70+R70</f>
        <v>0</v>
      </c>
    </row>
    <row r="71" spans="1:21">
      <c r="A71" s="102" t="s">
        <v>863</v>
      </c>
      <c r="B71" s="103"/>
      <c r="C71" s="104" t="s">
        <v>845</v>
      </c>
      <c r="D71" s="105" t="s">
        <v>855</v>
      </c>
      <c r="E71" s="106">
        <v>0</v>
      </c>
      <c r="F71" s="48">
        <f t="shared" si="0"/>
        <v>0.12332826594818969</v>
      </c>
      <c r="G71" s="107">
        <f t="shared" si="1"/>
        <v>0</v>
      </c>
      <c r="H71" s="106">
        <v>0</v>
      </c>
      <c r="I71" s="48">
        <f t="shared" si="3"/>
        <v>0.1085754048725123</v>
      </c>
      <c r="J71" s="310">
        <f t="shared" si="4"/>
        <v>0</v>
      </c>
      <c r="K71" s="172">
        <v>0</v>
      </c>
      <c r="L71" s="310">
        <f t="shared" si="5"/>
        <v>0</v>
      </c>
      <c r="M71" s="340">
        <v>0</v>
      </c>
      <c r="N71" s="310">
        <f>+'2-Incentive ROE'!K$40*'1-Project Rev Req'!M71/100</f>
        <v>0</v>
      </c>
      <c r="O71" s="310">
        <f t="shared" si="6"/>
        <v>0</v>
      </c>
      <c r="P71" s="172">
        <v>0</v>
      </c>
      <c r="Q71" s="310">
        <f t="shared" si="2"/>
        <v>0</v>
      </c>
      <c r="R71" s="172">
        <f>'3-Project True-up'!$K23</f>
        <v>0</v>
      </c>
      <c r="S71" s="310">
        <f t="shared" ref="S71:S85" si="7">L71+R71</f>
        <v>0</v>
      </c>
    </row>
    <row r="72" spans="1:21">
      <c r="A72" s="102" t="s">
        <v>864</v>
      </c>
      <c r="B72" s="103"/>
      <c r="C72" s="104" t="s">
        <v>845</v>
      </c>
      <c r="D72" s="105" t="s">
        <v>856</v>
      </c>
      <c r="E72" s="106">
        <v>0</v>
      </c>
      <c r="F72" s="48">
        <f t="shared" si="0"/>
        <v>0.12332826594818969</v>
      </c>
      <c r="G72" s="107">
        <f t="shared" si="1"/>
        <v>0</v>
      </c>
      <c r="H72" s="106">
        <v>0</v>
      </c>
      <c r="I72" s="48">
        <f t="shared" si="3"/>
        <v>0.1085754048725123</v>
      </c>
      <c r="J72" s="310">
        <f t="shared" si="4"/>
        <v>0</v>
      </c>
      <c r="K72" s="172">
        <v>0</v>
      </c>
      <c r="L72" s="310">
        <f t="shared" si="5"/>
        <v>0</v>
      </c>
      <c r="M72" s="340">
        <v>0</v>
      </c>
      <c r="N72" s="310">
        <f>+'2-Incentive ROE'!K$40*'1-Project Rev Req'!M72/100</f>
        <v>0</v>
      </c>
      <c r="O72" s="310">
        <f t="shared" si="6"/>
        <v>0</v>
      </c>
      <c r="P72" s="172">
        <v>0</v>
      </c>
      <c r="Q72" s="310">
        <f t="shared" si="2"/>
        <v>0</v>
      </c>
      <c r="R72" s="172">
        <f>'3-Project True-up'!$K24</f>
        <v>0</v>
      </c>
      <c r="S72" s="310">
        <f t="shared" si="7"/>
        <v>0</v>
      </c>
    </row>
    <row r="73" spans="1:21">
      <c r="A73" s="102" t="s">
        <v>865</v>
      </c>
      <c r="B73" s="103"/>
      <c r="C73" s="104" t="s">
        <v>845</v>
      </c>
      <c r="D73" s="105" t="s">
        <v>857</v>
      </c>
      <c r="E73" s="106">
        <v>0</v>
      </c>
      <c r="F73" s="48">
        <f t="shared" si="0"/>
        <v>0.12332826594818969</v>
      </c>
      <c r="G73" s="107">
        <f t="shared" si="1"/>
        <v>0</v>
      </c>
      <c r="H73" s="106">
        <f>'4- Rate Base'!E24*0.06814244</f>
        <v>6732999.4785753498</v>
      </c>
      <c r="I73" s="48">
        <f t="shared" si="3"/>
        <v>0.1085754048725123</v>
      </c>
      <c r="J73" s="310">
        <f t="shared" si="4"/>
        <v>731038.14439273276</v>
      </c>
      <c r="K73" s="172">
        <v>0</v>
      </c>
      <c r="L73" s="310">
        <f t="shared" si="5"/>
        <v>731038.14439273276</v>
      </c>
      <c r="M73" s="340">
        <v>0</v>
      </c>
      <c r="N73" s="310">
        <f>+'2-Incentive ROE'!K$40*'1-Project Rev Req'!M73/100</f>
        <v>0</v>
      </c>
      <c r="O73" s="310">
        <f t="shared" si="6"/>
        <v>731038.14439273276</v>
      </c>
      <c r="P73" s="172">
        <v>0</v>
      </c>
      <c r="Q73" s="310">
        <f t="shared" si="2"/>
        <v>731038.14439273276</v>
      </c>
      <c r="R73" s="172">
        <f>'3-Project True-up'!$K25</f>
        <v>252267.52700602543</v>
      </c>
      <c r="S73" s="310">
        <f t="shared" si="7"/>
        <v>983305.67139875819</v>
      </c>
    </row>
    <row r="74" spans="1:21">
      <c r="A74" s="102" t="s">
        <v>866</v>
      </c>
      <c r="B74" s="103"/>
      <c r="C74" s="104" t="s">
        <v>845</v>
      </c>
      <c r="D74" s="105" t="s">
        <v>858</v>
      </c>
      <c r="E74" s="106">
        <v>0</v>
      </c>
      <c r="F74" s="48">
        <f t="shared" si="0"/>
        <v>0.12332826594818969</v>
      </c>
      <c r="G74" s="107">
        <f t="shared" si="1"/>
        <v>0</v>
      </c>
      <c r="H74" s="106">
        <f>'4- Rate Base'!E24*0.38532193</f>
        <v>38072783.331117101</v>
      </c>
      <c r="I74" s="48">
        <f t="shared" si="3"/>
        <v>0.1085754048725123</v>
      </c>
      <c r="J74" s="310">
        <f t="shared" si="4"/>
        <v>4133767.8647994767</v>
      </c>
      <c r="K74" s="172">
        <v>0</v>
      </c>
      <c r="L74" s="310">
        <f t="shared" si="5"/>
        <v>4133767.8647994767</v>
      </c>
      <c r="M74" s="340">
        <v>0</v>
      </c>
      <c r="N74" s="310">
        <f>+'2-Incentive ROE'!K$40*'1-Project Rev Req'!M74/100</f>
        <v>0</v>
      </c>
      <c r="O74" s="310">
        <f t="shared" si="6"/>
        <v>4133767.8647994767</v>
      </c>
      <c r="P74" s="172">
        <v>0</v>
      </c>
      <c r="Q74" s="310">
        <f t="shared" si="2"/>
        <v>4133767.8647994767</v>
      </c>
      <c r="R74" s="172">
        <f>'3-Project True-up'!$K26</f>
        <v>1426485.8255484705</v>
      </c>
      <c r="S74" s="310">
        <f t="shared" si="7"/>
        <v>5560253.6903479472</v>
      </c>
    </row>
    <row r="75" spans="1:21">
      <c r="A75" s="102" t="s">
        <v>867</v>
      </c>
      <c r="B75" s="103"/>
      <c r="C75" s="104" t="s">
        <v>845</v>
      </c>
      <c r="D75" s="105" t="s">
        <v>859</v>
      </c>
      <c r="E75" s="106">
        <v>0</v>
      </c>
      <c r="F75" s="48">
        <f t="shared" si="0"/>
        <v>0.12332826594818969</v>
      </c>
      <c r="G75" s="107">
        <f t="shared" si="1"/>
        <v>0</v>
      </c>
      <c r="H75" s="106">
        <v>0</v>
      </c>
      <c r="I75" s="48">
        <f t="shared" si="3"/>
        <v>0.1085754048725123</v>
      </c>
      <c r="J75" s="310">
        <f t="shared" si="4"/>
        <v>0</v>
      </c>
      <c r="K75" s="172">
        <v>0</v>
      </c>
      <c r="L75" s="310">
        <f t="shared" si="5"/>
        <v>0</v>
      </c>
      <c r="M75" s="340">
        <v>0</v>
      </c>
      <c r="N75" s="310">
        <f>+'2-Incentive ROE'!K$40*'1-Project Rev Req'!M75/100</f>
        <v>0</v>
      </c>
      <c r="O75" s="310">
        <f t="shared" si="6"/>
        <v>0</v>
      </c>
      <c r="P75" s="172">
        <v>0</v>
      </c>
      <c r="Q75" s="310">
        <f t="shared" si="2"/>
        <v>0</v>
      </c>
      <c r="R75" s="172">
        <v>0</v>
      </c>
      <c r="S75" s="310">
        <f t="shared" si="7"/>
        <v>0</v>
      </c>
    </row>
    <row r="76" spans="1:21">
      <c r="A76" s="102" t="s">
        <v>868</v>
      </c>
      <c r="B76" s="103"/>
      <c r="C76" s="104" t="s">
        <v>845</v>
      </c>
      <c r="D76" s="105" t="s">
        <v>860</v>
      </c>
      <c r="E76" s="106">
        <v>0</v>
      </c>
      <c r="F76" s="48">
        <f t="shared" si="0"/>
        <v>0.12332826594818969</v>
      </c>
      <c r="G76" s="107">
        <f t="shared" si="1"/>
        <v>0</v>
      </c>
      <c r="H76" s="106">
        <v>0</v>
      </c>
      <c r="I76" s="48">
        <f t="shared" si="3"/>
        <v>0.1085754048725123</v>
      </c>
      <c r="J76" s="310">
        <f t="shared" si="4"/>
        <v>0</v>
      </c>
      <c r="K76" s="172">
        <v>0</v>
      </c>
      <c r="L76" s="310">
        <f t="shared" si="5"/>
        <v>0</v>
      </c>
      <c r="M76" s="340">
        <v>0</v>
      </c>
      <c r="N76" s="310">
        <f>+'2-Incentive ROE'!K$40*'1-Project Rev Req'!M76/100</f>
        <v>0</v>
      </c>
      <c r="O76" s="310">
        <f t="shared" si="6"/>
        <v>0</v>
      </c>
      <c r="P76" s="172">
        <v>0</v>
      </c>
      <c r="Q76" s="310">
        <f t="shared" si="2"/>
        <v>0</v>
      </c>
      <c r="R76" s="172">
        <v>0</v>
      </c>
      <c r="S76" s="310">
        <f t="shared" si="7"/>
        <v>0</v>
      </c>
    </row>
    <row r="77" spans="1:21">
      <c r="A77" s="102"/>
      <c r="B77" s="103"/>
      <c r="C77" s="104"/>
      <c r="D77" s="105"/>
      <c r="E77" s="106">
        <v>0</v>
      </c>
      <c r="F77" s="48">
        <f t="shared" si="0"/>
        <v>0.12332826594818969</v>
      </c>
      <c r="G77" s="107">
        <f t="shared" si="1"/>
        <v>0</v>
      </c>
      <c r="H77" s="106">
        <v>0</v>
      </c>
      <c r="I77" s="48">
        <f t="shared" si="3"/>
        <v>0.1085754048725123</v>
      </c>
      <c r="J77" s="310">
        <f t="shared" si="4"/>
        <v>0</v>
      </c>
      <c r="K77" s="172">
        <v>0</v>
      </c>
      <c r="L77" s="310">
        <f t="shared" si="5"/>
        <v>0</v>
      </c>
      <c r="M77" s="340">
        <v>0</v>
      </c>
      <c r="N77" s="310">
        <f>+'2-Incentive ROE'!K$40*'1-Project Rev Req'!M77/100</f>
        <v>0</v>
      </c>
      <c r="O77" s="310">
        <f t="shared" si="6"/>
        <v>0</v>
      </c>
      <c r="P77" s="172">
        <v>0</v>
      </c>
      <c r="Q77" s="310">
        <f t="shared" si="2"/>
        <v>0</v>
      </c>
      <c r="R77" s="172">
        <v>0</v>
      </c>
      <c r="S77" s="310">
        <f t="shared" si="7"/>
        <v>0</v>
      </c>
    </row>
    <row r="78" spans="1:21">
      <c r="A78" s="102"/>
      <c r="B78" s="103"/>
      <c r="C78" s="104"/>
      <c r="D78" s="105"/>
      <c r="E78" s="106">
        <v>0</v>
      </c>
      <c r="F78" s="48">
        <f t="shared" si="0"/>
        <v>0.12332826594818969</v>
      </c>
      <c r="G78" s="107">
        <f t="shared" si="1"/>
        <v>0</v>
      </c>
      <c r="H78" s="106">
        <v>0</v>
      </c>
      <c r="I78" s="48">
        <f t="shared" si="3"/>
        <v>0.1085754048725123</v>
      </c>
      <c r="J78" s="310">
        <f t="shared" si="4"/>
        <v>0</v>
      </c>
      <c r="K78" s="172">
        <v>0</v>
      </c>
      <c r="L78" s="310">
        <f t="shared" si="5"/>
        <v>0</v>
      </c>
      <c r="M78" s="340">
        <v>0</v>
      </c>
      <c r="N78" s="310">
        <f>+'2-Incentive ROE'!K$40*'1-Project Rev Req'!M78/100</f>
        <v>0</v>
      </c>
      <c r="O78" s="310">
        <f t="shared" si="6"/>
        <v>0</v>
      </c>
      <c r="P78" s="172">
        <v>0</v>
      </c>
      <c r="Q78" s="310">
        <f t="shared" si="2"/>
        <v>0</v>
      </c>
      <c r="R78" s="172">
        <v>0</v>
      </c>
      <c r="S78" s="310">
        <f t="shared" si="7"/>
        <v>0</v>
      </c>
    </row>
    <row r="79" spans="1:21">
      <c r="A79" s="102"/>
      <c r="B79" s="103"/>
      <c r="C79" s="104"/>
      <c r="D79" s="105"/>
      <c r="E79" s="106">
        <v>0</v>
      </c>
      <c r="F79" s="48">
        <f t="shared" si="0"/>
        <v>0.12332826594818969</v>
      </c>
      <c r="G79" s="107">
        <f t="shared" si="1"/>
        <v>0</v>
      </c>
      <c r="H79" s="106">
        <v>0</v>
      </c>
      <c r="I79" s="48">
        <f t="shared" si="3"/>
        <v>0.1085754048725123</v>
      </c>
      <c r="J79" s="310">
        <f t="shared" si="4"/>
        <v>0</v>
      </c>
      <c r="K79" s="172">
        <v>0</v>
      </c>
      <c r="L79" s="310">
        <f t="shared" si="5"/>
        <v>0</v>
      </c>
      <c r="M79" s="340">
        <v>0</v>
      </c>
      <c r="N79" s="310">
        <f>+'2-Incentive ROE'!K$40*'1-Project Rev Req'!M79/100</f>
        <v>0</v>
      </c>
      <c r="O79" s="310">
        <f t="shared" si="6"/>
        <v>0</v>
      </c>
      <c r="P79" s="172">
        <v>0</v>
      </c>
      <c r="Q79" s="310">
        <f t="shared" si="2"/>
        <v>0</v>
      </c>
      <c r="R79" s="172">
        <v>0</v>
      </c>
      <c r="S79" s="310">
        <f t="shared" si="7"/>
        <v>0</v>
      </c>
    </row>
    <row r="80" spans="1:21">
      <c r="A80" s="102"/>
      <c r="B80" s="103"/>
      <c r="C80" s="104"/>
      <c r="D80" s="105"/>
      <c r="E80" s="106">
        <v>0</v>
      </c>
      <c r="F80" s="48">
        <f t="shared" si="0"/>
        <v>0.12332826594818969</v>
      </c>
      <c r="G80" s="107">
        <f t="shared" si="1"/>
        <v>0</v>
      </c>
      <c r="H80" s="106">
        <v>0</v>
      </c>
      <c r="I80" s="48">
        <f t="shared" si="3"/>
        <v>0.1085754048725123</v>
      </c>
      <c r="J80" s="310">
        <f t="shared" si="4"/>
        <v>0</v>
      </c>
      <c r="K80" s="172">
        <v>0</v>
      </c>
      <c r="L80" s="310">
        <f t="shared" si="5"/>
        <v>0</v>
      </c>
      <c r="M80" s="340">
        <v>0</v>
      </c>
      <c r="N80" s="310">
        <f>+'2-Incentive ROE'!K$40*'1-Project Rev Req'!M80/100</f>
        <v>0</v>
      </c>
      <c r="O80" s="310">
        <f t="shared" si="6"/>
        <v>0</v>
      </c>
      <c r="P80" s="172">
        <v>0</v>
      </c>
      <c r="Q80" s="310">
        <f t="shared" si="2"/>
        <v>0</v>
      </c>
      <c r="R80" s="172">
        <v>0</v>
      </c>
      <c r="S80" s="310">
        <f t="shared" si="7"/>
        <v>0</v>
      </c>
    </row>
    <row r="81" spans="1:19">
      <c r="A81" s="108"/>
      <c r="C81" s="44"/>
      <c r="D81" s="44"/>
      <c r="E81" s="106">
        <v>0</v>
      </c>
      <c r="F81" s="48">
        <f t="shared" si="0"/>
        <v>0.12332826594818969</v>
      </c>
      <c r="G81" s="107">
        <f t="shared" si="1"/>
        <v>0</v>
      </c>
      <c r="H81" s="106">
        <v>0</v>
      </c>
      <c r="I81" s="48">
        <f t="shared" si="3"/>
        <v>0.1085754048725123</v>
      </c>
      <c r="J81" s="310">
        <f t="shared" si="4"/>
        <v>0</v>
      </c>
      <c r="K81" s="172">
        <v>0</v>
      </c>
      <c r="L81" s="310">
        <f t="shared" si="5"/>
        <v>0</v>
      </c>
      <c r="M81" s="340">
        <v>0</v>
      </c>
      <c r="N81" s="310">
        <f>+'2-Incentive ROE'!K$40*'1-Project Rev Req'!M81/100</f>
        <v>0</v>
      </c>
      <c r="O81" s="310">
        <f t="shared" si="6"/>
        <v>0</v>
      </c>
      <c r="P81" s="172">
        <v>0</v>
      </c>
      <c r="Q81" s="310">
        <f t="shared" si="2"/>
        <v>0</v>
      </c>
      <c r="R81" s="172">
        <v>0</v>
      </c>
      <c r="S81" s="310">
        <f t="shared" si="7"/>
        <v>0</v>
      </c>
    </row>
    <row r="82" spans="1:19">
      <c r="A82" s="108"/>
      <c r="C82" s="44"/>
      <c r="D82" s="44"/>
      <c r="E82" s="106">
        <v>0</v>
      </c>
      <c r="F82" s="48">
        <f t="shared" si="0"/>
        <v>0.12332826594818969</v>
      </c>
      <c r="G82" s="107">
        <f t="shared" si="1"/>
        <v>0</v>
      </c>
      <c r="H82" s="106">
        <v>0</v>
      </c>
      <c r="I82" s="48">
        <f t="shared" si="3"/>
        <v>0.1085754048725123</v>
      </c>
      <c r="J82" s="310">
        <f t="shared" si="4"/>
        <v>0</v>
      </c>
      <c r="K82" s="172">
        <v>0</v>
      </c>
      <c r="L82" s="310">
        <f t="shared" si="5"/>
        <v>0</v>
      </c>
      <c r="M82" s="340">
        <v>0</v>
      </c>
      <c r="N82" s="310">
        <f>+'2-Incentive ROE'!K$40*'1-Project Rev Req'!M82/100</f>
        <v>0</v>
      </c>
      <c r="O82" s="310">
        <f t="shared" si="6"/>
        <v>0</v>
      </c>
      <c r="P82" s="172">
        <v>0</v>
      </c>
      <c r="Q82" s="310">
        <f t="shared" si="2"/>
        <v>0</v>
      </c>
      <c r="R82" s="172">
        <v>0</v>
      </c>
      <c r="S82" s="310">
        <f t="shared" si="7"/>
        <v>0</v>
      </c>
    </row>
    <row r="83" spans="1:19">
      <c r="A83" s="108"/>
      <c r="C83" s="44"/>
      <c r="D83" s="44"/>
      <c r="E83" s="106">
        <v>0</v>
      </c>
      <c r="F83" s="48">
        <f t="shared" si="0"/>
        <v>0.12332826594818969</v>
      </c>
      <c r="G83" s="107">
        <f t="shared" si="1"/>
        <v>0</v>
      </c>
      <c r="H83" s="106">
        <v>0</v>
      </c>
      <c r="I83" s="48">
        <f t="shared" si="3"/>
        <v>0.1085754048725123</v>
      </c>
      <c r="J83" s="310">
        <f t="shared" si="4"/>
        <v>0</v>
      </c>
      <c r="K83" s="172">
        <v>0</v>
      </c>
      <c r="L83" s="310">
        <f t="shared" si="5"/>
        <v>0</v>
      </c>
      <c r="M83" s="340">
        <v>0</v>
      </c>
      <c r="N83" s="310">
        <f>+'2-Incentive ROE'!K$40*'1-Project Rev Req'!M83/100</f>
        <v>0</v>
      </c>
      <c r="O83" s="310">
        <f t="shared" si="6"/>
        <v>0</v>
      </c>
      <c r="P83" s="172">
        <v>0</v>
      </c>
      <c r="Q83" s="310">
        <f t="shared" si="2"/>
        <v>0</v>
      </c>
      <c r="R83" s="172">
        <v>0</v>
      </c>
      <c r="S83" s="310">
        <f t="shared" si="7"/>
        <v>0</v>
      </c>
    </row>
    <row r="84" spans="1:19">
      <c r="A84" s="108"/>
      <c r="C84" s="44"/>
      <c r="D84" s="44"/>
      <c r="E84" s="106">
        <v>0</v>
      </c>
      <c r="F84" s="48">
        <f t="shared" si="0"/>
        <v>0.12332826594818969</v>
      </c>
      <c r="G84" s="107">
        <f t="shared" si="1"/>
        <v>0</v>
      </c>
      <c r="H84" s="106">
        <v>0</v>
      </c>
      <c r="I84" s="48">
        <f t="shared" si="3"/>
        <v>0.1085754048725123</v>
      </c>
      <c r="J84" s="310">
        <f t="shared" si="4"/>
        <v>0</v>
      </c>
      <c r="K84" s="172">
        <v>0</v>
      </c>
      <c r="L84" s="310">
        <f t="shared" si="5"/>
        <v>0</v>
      </c>
      <c r="M84" s="340">
        <v>0</v>
      </c>
      <c r="N84" s="310">
        <f>+'2-Incentive ROE'!K$40*'1-Project Rev Req'!M84/100</f>
        <v>0</v>
      </c>
      <c r="O84" s="310">
        <f t="shared" si="6"/>
        <v>0</v>
      </c>
      <c r="P84" s="172">
        <v>0</v>
      </c>
      <c r="Q84" s="310">
        <f t="shared" si="2"/>
        <v>0</v>
      </c>
      <c r="R84" s="172">
        <v>0</v>
      </c>
      <c r="S84" s="310">
        <f t="shared" si="7"/>
        <v>0</v>
      </c>
    </row>
    <row r="85" spans="1:19">
      <c r="A85" s="109"/>
      <c r="B85" s="45"/>
      <c r="C85" s="45"/>
      <c r="D85" s="45"/>
      <c r="E85" s="45"/>
      <c r="F85" s="45"/>
      <c r="G85" s="46"/>
      <c r="H85" s="45"/>
      <c r="I85" s="45"/>
      <c r="J85" s="311"/>
      <c r="K85" s="470"/>
      <c r="L85" s="311"/>
      <c r="M85" s="471"/>
      <c r="N85" s="472"/>
      <c r="O85" s="472"/>
      <c r="P85" s="473"/>
      <c r="Q85" s="472"/>
      <c r="R85" s="470"/>
      <c r="S85" s="311">
        <f t="shared" si="7"/>
        <v>0</v>
      </c>
    </row>
    <row r="86" spans="1:19">
      <c r="A86" s="57" t="s">
        <v>215</v>
      </c>
      <c r="B86" s="79"/>
      <c r="C86" s="25" t="s">
        <v>200</v>
      </c>
      <c r="D86" s="25"/>
      <c r="E86" s="110"/>
      <c r="F86" s="50"/>
      <c r="G86" s="22"/>
      <c r="H86" s="110"/>
      <c r="I86" s="22"/>
      <c r="J86" s="47"/>
      <c r="K86" s="47"/>
      <c r="L86" s="47"/>
      <c r="M86" s="47"/>
      <c r="N86" s="47"/>
      <c r="O86" s="47"/>
      <c r="P86" s="47">
        <f>SUM(P66:P85)</f>
        <v>0</v>
      </c>
      <c r="Q86" s="47"/>
      <c r="R86" s="47"/>
      <c r="S86" s="47">
        <f>SUM(S66:S85)</f>
        <v>30743814.103964772</v>
      </c>
    </row>
    <row r="87" spans="1:19">
      <c r="E87" s="47"/>
      <c r="F87" s="47"/>
      <c r="G87" s="47"/>
      <c r="H87" s="47"/>
      <c r="I87" s="47"/>
      <c r="J87" s="47"/>
      <c r="K87" s="47"/>
      <c r="L87" s="48"/>
    </row>
    <row r="88" spans="1:19">
      <c r="A88" s="111"/>
      <c r="E88" s="47"/>
      <c r="F88" s="47"/>
      <c r="G88" s="47"/>
      <c r="H88" s="601"/>
      <c r="I88" s="47"/>
      <c r="J88" s="47"/>
      <c r="K88" s="47"/>
      <c r="L88" s="48"/>
      <c r="M88" s="83"/>
      <c r="N88" s="83"/>
      <c r="O88" s="83"/>
    </row>
    <row r="89" spans="1:19">
      <c r="K89" s="49"/>
      <c r="L89" s="49"/>
      <c r="M89" s="49"/>
      <c r="N89" s="49"/>
      <c r="O89" s="49"/>
    </row>
    <row r="90" spans="1:19">
      <c r="K90" s="49"/>
      <c r="L90" s="49"/>
      <c r="M90" s="49"/>
      <c r="N90" s="49"/>
      <c r="O90" s="49"/>
    </row>
    <row r="91" spans="1:19">
      <c r="A91" s="24" t="s">
        <v>71</v>
      </c>
    </row>
    <row r="92" spans="1:19" ht="13.5" thickBot="1">
      <c r="A92" s="112" t="s">
        <v>72</v>
      </c>
    </row>
    <row r="93" spans="1:19">
      <c r="A93" s="113" t="s">
        <v>73</v>
      </c>
      <c r="C93" s="648" t="s">
        <v>590</v>
      </c>
      <c r="D93" s="648"/>
      <c r="E93" s="648"/>
      <c r="F93" s="648"/>
      <c r="G93" s="648"/>
      <c r="H93" s="648"/>
      <c r="I93" s="648"/>
      <c r="J93" s="648"/>
      <c r="K93" s="648"/>
      <c r="L93" s="648"/>
      <c r="M93" s="648"/>
      <c r="N93" s="648"/>
      <c r="O93" s="648"/>
      <c r="P93" s="648"/>
      <c r="Q93" s="648"/>
    </row>
    <row r="94" spans="1:19">
      <c r="A94" s="113" t="s">
        <v>74</v>
      </c>
      <c r="C94" s="648" t="s">
        <v>553</v>
      </c>
      <c r="D94" s="648"/>
      <c r="E94" s="648"/>
      <c r="F94" s="648"/>
      <c r="G94" s="648"/>
      <c r="H94" s="648"/>
      <c r="I94" s="648"/>
      <c r="J94" s="648"/>
      <c r="K94" s="648"/>
      <c r="L94" s="648"/>
      <c r="M94" s="648"/>
      <c r="N94" s="648"/>
      <c r="O94" s="648"/>
      <c r="P94" s="648"/>
      <c r="Q94" s="648"/>
    </row>
    <row r="95" spans="1:19">
      <c r="A95" s="113" t="s">
        <v>75</v>
      </c>
      <c r="C95" s="649" t="s">
        <v>572</v>
      </c>
      <c r="D95" s="649"/>
      <c r="E95" s="649"/>
      <c r="F95" s="649"/>
      <c r="G95" s="649"/>
      <c r="H95" s="649"/>
      <c r="I95" s="649"/>
      <c r="J95" s="649"/>
      <c r="K95" s="649"/>
      <c r="L95" s="649"/>
      <c r="M95" s="649"/>
      <c r="N95" s="649"/>
      <c r="O95" s="649"/>
      <c r="P95" s="649"/>
      <c r="Q95" s="649"/>
    </row>
    <row r="96" spans="1:19">
      <c r="C96" s="24" t="s">
        <v>556</v>
      </c>
    </row>
    <row r="97" spans="1:17">
      <c r="A97" s="113" t="s">
        <v>76</v>
      </c>
      <c r="C97" s="649" t="s">
        <v>654</v>
      </c>
      <c r="D97" s="649"/>
      <c r="E97" s="649"/>
      <c r="F97" s="649"/>
      <c r="G97" s="649"/>
      <c r="H97" s="649"/>
      <c r="I97" s="649"/>
      <c r="J97" s="649"/>
      <c r="K97" s="649"/>
      <c r="L97" s="649"/>
      <c r="M97" s="649"/>
      <c r="N97" s="649"/>
      <c r="O97" s="649"/>
      <c r="P97" s="649"/>
      <c r="Q97" s="649"/>
    </row>
    <row r="98" spans="1:17">
      <c r="A98" s="50" t="s">
        <v>77</v>
      </c>
      <c r="C98" s="647" t="s">
        <v>555</v>
      </c>
      <c r="D98" s="647"/>
      <c r="E98" s="647"/>
      <c r="F98" s="647"/>
      <c r="G98" s="647"/>
      <c r="H98" s="647"/>
      <c r="I98" s="647"/>
      <c r="J98" s="647"/>
      <c r="K98" s="647"/>
      <c r="L98" s="647"/>
      <c r="M98" s="647"/>
      <c r="N98" s="647"/>
      <c r="O98" s="647"/>
      <c r="P98" s="647"/>
      <c r="Q98" s="647"/>
    </row>
    <row r="99" spans="1:17">
      <c r="A99" s="50" t="s">
        <v>78</v>
      </c>
      <c r="C99" s="647" t="s">
        <v>675</v>
      </c>
      <c r="D99" s="647"/>
      <c r="E99" s="647"/>
      <c r="F99" s="647"/>
      <c r="G99" s="647"/>
      <c r="H99" s="647"/>
      <c r="I99" s="647"/>
      <c r="J99" s="647"/>
      <c r="K99" s="647"/>
      <c r="L99" s="647"/>
      <c r="M99" s="647"/>
      <c r="N99" s="647"/>
      <c r="O99" s="647"/>
      <c r="P99" s="647"/>
      <c r="Q99" s="647"/>
    </row>
    <row r="100" spans="1:17">
      <c r="A100" s="50" t="s">
        <v>79</v>
      </c>
      <c r="C100" s="647" t="s">
        <v>800</v>
      </c>
      <c r="D100" s="647"/>
      <c r="E100" s="647"/>
      <c r="F100" s="647"/>
      <c r="G100" s="647"/>
      <c r="H100" s="647"/>
      <c r="I100" s="647"/>
      <c r="J100" s="647"/>
      <c r="K100" s="647"/>
      <c r="L100" s="647"/>
      <c r="M100" s="647"/>
      <c r="N100" s="647"/>
      <c r="O100" s="647"/>
      <c r="P100" s="647"/>
      <c r="Q100" s="647"/>
    </row>
    <row r="101" spans="1:17">
      <c r="A101" s="50" t="s">
        <v>81</v>
      </c>
      <c r="C101" s="647" t="s">
        <v>591</v>
      </c>
      <c r="D101" s="647"/>
      <c r="E101" s="647"/>
      <c r="F101" s="647"/>
      <c r="G101" s="647"/>
      <c r="H101" s="647"/>
      <c r="I101" s="647"/>
      <c r="J101" s="647"/>
      <c r="K101" s="647"/>
      <c r="L101" s="647"/>
      <c r="M101" s="647"/>
      <c r="N101" s="647"/>
      <c r="O101" s="647"/>
      <c r="P101" s="647"/>
      <c r="Q101" s="647"/>
    </row>
    <row r="102" spans="1:17">
      <c r="A102" s="50" t="s">
        <v>82</v>
      </c>
      <c r="C102" s="24" t="s">
        <v>478</v>
      </c>
    </row>
    <row r="103" spans="1:17">
      <c r="A103" s="57" t="s">
        <v>83</v>
      </c>
      <c r="C103" s="519" t="s">
        <v>806</v>
      </c>
      <c r="D103" s="519"/>
      <c r="E103" s="519"/>
      <c r="F103" s="519"/>
      <c r="G103" s="519"/>
      <c r="H103" s="519"/>
      <c r="I103" s="519"/>
      <c r="J103" s="519"/>
      <c r="K103" s="519"/>
      <c r="L103" s="519"/>
      <c r="M103" s="519"/>
      <c r="N103" s="519"/>
      <c r="O103" s="519"/>
      <c r="P103" s="22"/>
      <c r="Q103" s="52"/>
    </row>
    <row r="104" spans="1:17">
      <c r="A104" s="57" t="s">
        <v>120</v>
      </c>
      <c r="C104" s="24" t="s">
        <v>470</v>
      </c>
      <c r="D104" s="57"/>
      <c r="E104" s="50"/>
      <c r="F104" s="50"/>
      <c r="G104" s="22"/>
      <c r="J104" s="70"/>
      <c r="P104" s="22"/>
      <c r="Q104" s="67"/>
    </row>
    <row r="105" spans="1:17">
      <c r="A105" s="50" t="s">
        <v>150</v>
      </c>
      <c r="C105" s="15" t="s">
        <v>487</v>
      </c>
    </row>
    <row r="106" spans="1:17">
      <c r="A106" s="50" t="s">
        <v>642</v>
      </c>
      <c r="C106" s="24" t="s">
        <v>643</v>
      </c>
    </row>
    <row r="107" spans="1:17">
      <c r="A107" s="50" t="s">
        <v>153</v>
      </c>
      <c r="C107" s="24" t="s">
        <v>657</v>
      </c>
    </row>
    <row r="108" spans="1:17">
      <c r="C108" s="24" t="s">
        <v>644</v>
      </c>
    </row>
    <row r="109" spans="1:17" ht="15.75">
      <c r="C109" s="646"/>
      <c r="D109" s="646"/>
      <c r="E109" s="646"/>
      <c r="F109" s="646"/>
      <c r="G109" s="646"/>
    </row>
  </sheetData>
  <customSheetViews>
    <customSheetView guid="{F04A2B9A-C6FE-4FEB-AD1E-2CF9AC309BE4}" scale="50" showPageBreaks="1" printArea="1" view="pageBreakPreview">
      <selection activeCell="G20" sqref="G20"/>
      <rowBreaks count="1" manualBreakCount="1">
        <brk id="50" max="13" man="1"/>
      </rowBreaks>
      <pageMargins left="0.56999999999999995" right="0.3" top="0.77" bottom="0.75" header="0.5" footer="0.5"/>
      <printOptions horizontalCentered="1"/>
      <pageSetup scale="43" fitToHeight="0" orientation="landscape" verticalDpi="300" r:id="rId1"/>
      <headerFooter alignWithMargins="0"/>
    </customSheetView>
  </customSheetViews>
  <mergeCells count="9">
    <mergeCell ref="C109:G109"/>
    <mergeCell ref="C100:Q100"/>
    <mergeCell ref="C101:Q101"/>
    <mergeCell ref="C93:Q93"/>
    <mergeCell ref="C94:Q94"/>
    <mergeCell ref="C95:Q95"/>
    <mergeCell ref="C97:Q97"/>
    <mergeCell ref="C98:Q98"/>
    <mergeCell ref="C99:Q99"/>
  </mergeCells>
  <phoneticPr fontId="0" type="noConversion"/>
  <pageMargins left="0.25" right="0.25" top="0.75" bottom="0.75" header="0.3" footer="0.3"/>
  <pageSetup scale="35" orientation="landscape" r:id="rId2"/>
  <rowBreaks count="1" manualBreakCount="1">
    <brk id="50" max="18" man="1"/>
  </rowBreaks>
  <customProperties>
    <customPr name="_pios_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pageSetUpPr fitToPage="1"/>
  </sheetPr>
  <dimension ref="A1:K68"/>
  <sheetViews>
    <sheetView zoomScale="70" zoomScaleNormal="70" zoomScaleSheetLayoutView="75" workbookViewId="0">
      <selection activeCell="K38" sqref="K38"/>
    </sheetView>
  </sheetViews>
  <sheetFormatPr defaultRowHeight="15.75"/>
  <cols>
    <col min="1" max="1" width="5.5546875" style="255" customWidth="1"/>
    <col min="2" max="2" width="21.5546875" style="261" customWidth="1"/>
    <col min="3" max="3" width="32.44140625" style="261" customWidth="1"/>
    <col min="4" max="4" width="25.21875" style="261" customWidth="1"/>
    <col min="5" max="5" width="14.6640625" style="261" bestFit="1" customWidth="1"/>
    <col min="6" max="6" width="6.5546875" style="261" customWidth="1"/>
    <col min="7" max="7" width="9" style="261" bestFit="1" customWidth="1"/>
    <col min="8" max="8" width="6.33203125" style="261" bestFit="1" customWidth="1"/>
    <col min="9" max="9" width="12.21875" style="261" customWidth="1"/>
    <col min="10" max="10" width="24.109375" style="267" bestFit="1" customWidth="1"/>
    <col min="11" max="11" width="17.5546875" bestFit="1" customWidth="1"/>
  </cols>
  <sheetData>
    <row r="1" spans="1:11">
      <c r="C1" s="256"/>
      <c r="D1" s="256"/>
      <c r="E1" s="256"/>
      <c r="F1" s="257"/>
      <c r="G1" s="256"/>
      <c r="H1" s="256"/>
      <c r="I1" s="256"/>
      <c r="J1" s="332"/>
    </row>
    <row r="2" spans="1:11">
      <c r="B2" s="255"/>
      <c r="C2" s="256"/>
      <c r="D2" s="256"/>
      <c r="E2" s="256"/>
      <c r="F2" s="257"/>
      <c r="G2" s="256"/>
      <c r="H2" s="256"/>
      <c r="I2" s="256"/>
      <c r="J2" s="332"/>
    </row>
    <row r="3" spans="1:11">
      <c r="C3" s="256"/>
      <c r="D3" s="258" t="s">
        <v>8</v>
      </c>
      <c r="E3" s="258"/>
      <c r="F3" s="257" t="s">
        <v>352</v>
      </c>
      <c r="H3" s="258"/>
      <c r="I3" s="258"/>
      <c r="J3" s="256"/>
      <c r="K3" s="465" t="s">
        <v>676</v>
      </c>
    </row>
    <row r="4" spans="1:11">
      <c r="B4" s="260"/>
      <c r="C4" s="260"/>
      <c r="D4" s="260"/>
      <c r="E4" s="260"/>
      <c r="F4" s="309" t="s">
        <v>480</v>
      </c>
      <c r="H4" s="260"/>
      <c r="I4" s="260"/>
      <c r="J4" s="260"/>
      <c r="K4" s="259"/>
    </row>
    <row r="5" spans="1:11">
      <c r="B5" s="260"/>
      <c r="C5" s="260"/>
      <c r="D5" s="260"/>
      <c r="F5" s="520" t="str">
        <f>'Attachment H'!$D$5</f>
        <v>NextEra Energy Transmission MidAtlantic, Inc.</v>
      </c>
      <c r="H5" s="260"/>
      <c r="I5" s="260"/>
      <c r="J5" s="260"/>
      <c r="K5" s="260"/>
    </row>
    <row r="7" spans="1:11">
      <c r="A7" s="255">
        <v>1</v>
      </c>
      <c r="B7" s="261" t="s">
        <v>463</v>
      </c>
      <c r="C7" s="261" t="s">
        <v>594</v>
      </c>
      <c r="J7" s="261"/>
      <c r="K7" s="301">
        <f>+'Attachment H'!I106</f>
        <v>168784118.40635544</v>
      </c>
    </row>
    <row r="8" spans="1:11">
      <c r="J8" s="261"/>
      <c r="K8" s="267"/>
    </row>
    <row r="9" spans="1:11" ht="16.5" thickBot="1">
      <c r="A9" s="263">
        <f>+A7+1</f>
        <v>2</v>
      </c>
      <c r="B9" s="264" t="s">
        <v>353</v>
      </c>
      <c r="C9" s="265"/>
      <c r="D9" s="265"/>
      <c r="E9" s="265"/>
      <c r="F9" s="265"/>
      <c r="G9" s="265"/>
      <c r="H9" s="265"/>
      <c r="I9" s="265"/>
      <c r="J9" s="266" t="s">
        <v>56</v>
      </c>
      <c r="K9" s="267"/>
    </row>
    <row r="10" spans="1:11">
      <c r="A10" s="263"/>
      <c r="B10" s="268"/>
      <c r="C10" s="265"/>
      <c r="D10" s="265"/>
      <c r="E10" s="265"/>
      <c r="F10" s="265"/>
      <c r="G10" s="265"/>
      <c r="H10" s="269" t="s">
        <v>65</v>
      </c>
      <c r="I10" s="265"/>
      <c r="J10" s="265"/>
      <c r="K10" s="267"/>
    </row>
    <row r="11" spans="1:11" ht="16.5" thickBot="1">
      <c r="A11" s="263"/>
      <c r="B11" s="268"/>
      <c r="C11" s="265"/>
      <c r="D11" s="265"/>
      <c r="E11" s="270" t="s">
        <v>56</v>
      </c>
      <c r="F11" s="270" t="s">
        <v>66</v>
      </c>
      <c r="G11" s="265"/>
      <c r="H11" s="270"/>
      <c r="I11" s="265"/>
      <c r="J11" s="270" t="s">
        <v>67</v>
      </c>
      <c r="K11" s="267"/>
    </row>
    <row r="12" spans="1:11">
      <c r="A12" s="263">
        <f>+A9+1</f>
        <v>3</v>
      </c>
      <c r="B12" s="264" t="s">
        <v>305</v>
      </c>
      <c r="C12" s="271" t="s">
        <v>595</v>
      </c>
      <c r="D12" s="271"/>
      <c r="E12" s="272">
        <v>0</v>
      </c>
      <c r="F12" s="343">
        <v>0</v>
      </c>
      <c r="G12" s="262"/>
      <c r="H12" s="343">
        <v>0</v>
      </c>
      <c r="I12" s="262"/>
      <c r="J12" s="262">
        <f>F12*H12</f>
        <v>0</v>
      </c>
      <c r="K12" s="267"/>
    </row>
    <row r="13" spans="1:11">
      <c r="A13" s="263">
        <f>+A12+1</f>
        <v>4</v>
      </c>
      <c r="B13" s="264" t="s">
        <v>464</v>
      </c>
      <c r="C13" s="271" t="s">
        <v>595</v>
      </c>
      <c r="D13" s="271"/>
      <c r="E13" s="272">
        <v>0</v>
      </c>
      <c r="F13" s="343">
        <v>0</v>
      </c>
      <c r="G13" s="262"/>
      <c r="H13" s="262">
        <v>0</v>
      </c>
      <c r="I13" s="262"/>
      <c r="J13" s="262">
        <f>F13*H13</f>
        <v>0</v>
      </c>
      <c r="K13" s="267"/>
    </row>
    <row r="14" spans="1:11" ht="32.25" thickBot="1">
      <c r="A14" s="263">
        <f>+A13+1</f>
        <v>5</v>
      </c>
      <c r="B14" s="264" t="s">
        <v>414</v>
      </c>
      <c r="C14" s="271" t="s">
        <v>596</v>
      </c>
      <c r="D14" s="329" t="s">
        <v>597</v>
      </c>
      <c r="E14" s="273">
        <v>0</v>
      </c>
      <c r="F14" s="343">
        <v>0</v>
      </c>
      <c r="G14" s="262"/>
      <c r="H14" s="349">
        <f>+'Attachment H'!G212+0.01</f>
        <v>0.1177</v>
      </c>
      <c r="I14" s="262"/>
      <c r="J14" s="454">
        <f>F14*H14</f>
        <v>0</v>
      </c>
      <c r="K14" s="267"/>
    </row>
    <row r="15" spans="1:11">
      <c r="A15" s="263">
        <f>+A14+1</f>
        <v>6</v>
      </c>
      <c r="B15" s="268" t="s">
        <v>598</v>
      </c>
      <c r="C15" s="271"/>
      <c r="D15" s="271"/>
      <c r="E15" s="274">
        <f>SUM(E12:E14)</f>
        <v>0</v>
      </c>
      <c r="F15" s="262" t="s">
        <v>8</v>
      </c>
      <c r="G15" s="262"/>
      <c r="H15" s="262"/>
      <c r="I15" s="262"/>
      <c r="J15" s="262">
        <f>SUM(J12:J14)</f>
        <v>0</v>
      </c>
      <c r="K15" s="267"/>
    </row>
    <row r="16" spans="1:11">
      <c r="A16" s="263">
        <f t="shared" ref="A16:A40" si="0">+A15+1</f>
        <v>7</v>
      </c>
      <c r="B16" s="268" t="s">
        <v>360</v>
      </c>
      <c r="C16" s="271"/>
      <c r="D16" s="271"/>
      <c r="E16" s="274"/>
      <c r="F16" s="265"/>
      <c r="G16" s="265"/>
      <c r="H16" s="265"/>
      <c r="I16" s="265"/>
      <c r="J16" s="262"/>
      <c r="K16" s="262">
        <f>+J15*K7</f>
        <v>0</v>
      </c>
    </row>
    <row r="17" spans="1:11">
      <c r="A17" s="263"/>
      <c r="J17" s="261"/>
      <c r="K17" s="267"/>
    </row>
    <row r="18" spans="1:11">
      <c r="A18" s="263">
        <f>+A16+1</f>
        <v>8</v>
      </c>
      <c r="B18" s="268" t="s">
        <v>48</v>
      </c>
      <c r="C18" s="265"/>
      <c r="D18" s="265"/>
      <c r="E18" s="265"/>
      <c r="F18" s="265"/>
      <c r="G18" s="271"/>
      <c r="H18" s="275"/>
      <c r="I18" s="265"/>
      <c r="J18" s="271"/>
      <c r="K18" s="267"/>
    </row>
    <row r="19" spans="1:11">
      <c r="A19" s="263">
        <f t="shared" si="0"/>
        <v>9</v>
      </c>
      <c r="B19" s="276" t="s">
        <v>469</v>
      </c>
      <c r="C19" s="265"/>
      <c r="D19" s="28"/>
      <c r="E19" s="312">
        <f>IF('Attachment H'!D252&gt;0,1-(((1-'Attachment H'!D253)*(1-'Attachment H'!D252))/(1-'Attachment H'!D252*'Attachment H'!D253*'Attachment H'!D254)),0)</f>
        <v>0.24870999999999999</v>
      </c>
      <c r="F19" s="312"/>
      <c r="G19" s="271"/>
      <c r="H19" s="275"/>
      <c r="I19" s="265"/>
      <c r="J19" s="271"/>
      <c r="K19" s="267"/>
    </row>
    <row r="20" spans="1:11">
      <c r="A20" s="263">
        <f t="shared" si="0"/>
        <v>10</v>
      </c>
      <c r="B20" s="271" t="s">
        <v>49</v>
      </c>
      <c r="C20" s="265"/>
      <c r="D20" s="28"/>
      <c r="E20" s="312">
        <f>IF(J15&gt;0,(E19/(1-E19))*(1-J12/J15),0)</f>
        <v>0</v>
      </c>
      <c r="F20" s="265"/>
      <c r="G20" s="271"/>
      <c r="H20" s="275"/>
      <c r="I20" s="265"/>
      <c r="J20" s="271"/>
      <c r="K20" s="267"/>
    </row>
    <row r="21" spans="1:11">
      <c r="A21" s="263">
        <f t="shared" si="0"/>
        <v>11</v>
      </c>
      <c r="B21" s="265" t="s">
        <v>465</v>
      </c>
      <c r="C21" s="265"/>
      <c r="D21" s="28"/>
      <c r="E21" s="265"/>
      <c r="F21" s="265"/>
      <c r="G21" s="271"/>
      <c r="H21" s="275"/>
      <c r="I21" s="265"/>
      <c r="J21" s="271"/>
      <c r="K21" s="267"/>
    </row>
    <row r="22" spans="1:11">
      <c r="A22" s="263">
        <f t="shared" si="0"/>
        <v>12</v>
      </c>
      <c r="B22" s="268" t="s">
        <v>466</v>
      </c>
      <c r="C22" s="265"/>
      <c r="D22" s="265"/>
      <c r="E22" s="265"/>
      <c r="F22" s="265"/>
      <c r="G22" s="271"/>
      <c r="H22" s="275"/>
      <c r="I22" s="265"/>
      <c r="J22" s="271"/>
      <c r="K22" s="267"/>
    </row>
    <row r="23" spans="1:11">
      <c r="A23" s="263">
        <f t="shared" si="0"/>
        <v>13</v>
      </c>
      <c r="B23" s="276" t="str">
        <f>"      1 / (1 - T)  =  (from line "&amp;A19&amp;")"</f>
        <v xml:space="preserve">      1 / (1 - T)  =  (from line 9)</v>
      </c>
      <c r="C23" s="265"/>
      <c r="D23" s="265"/>
      <c r="E23" s="312">
        <f>IF(E19&gt;0,1/(1-E19),0)</f>
        <v>1.3310439377603855</v>
      </c>
      <c r="F23" s="265"/>
      <c r="G23" s="271"/>
      <c r="H23" s="275"/>
      <c r="I23" s="265"/>
      <c r="J23" s="271"/>
      <c r="K23" s="267"/>
    </row>
    <row r="24" spans="1:11">
      <c r="A24" s="263">
        <f t="shared" si="0"/>
        <v>14</v>
      </c>
      <c r="B24" s="268" t="s">
        <v>354</v>
      </c>
      <c r="C24" s="265"/>
      <c r="D24" s="265" t="s">
        <v>564</v>
      </c>
      <c r="E24" s="277">
        <f>+'Attachment H'!D160</f>
        <v>0</v>
      </c>
      <c r="F24" s="265"/>
      <c r="G24" s="271"/>
      <c r="H24" s="275"/>
      <c r="I24" s="265"/>
      <c r="J24" s="271"/>
      <c r="K24" s="267"/>
    </row>
    <row r="25" spans="1:11">
      <c r="A25" s="263">
        <f t="shared" si="0"/>
        <v>15</v>
      </c>
      <c r="B25" s="268" t="s">
        <v>355</v>
      </c>
      <c r="C25" s="265"/>
      <c r="D25" s="265" t="s">
        <v>565</v>
      </c>
      <c r="E25" s="277">
        <f>+'Attachment H'!D161</f>
        <v>0</v>
      </c>
      <c r="F25" s="265"/>
      <c r="G25" s="271"/>
      <c r="H25" s="278"/>
      <c r="I25" s="265"/>
      <c r="J25" s="271"/>
      <c r="K25" s="267"/>
    </row>
    <row r="26" spans="1:11">
      <c r="A26" s="263">
        <f t="shared" si="0"/>
        <v>16</v>
      </c>
      <c r="B26" s="268" t="s">
        <v>467</v>
      </c>
      <c r="C26" s="265"/>
      <c r="D26" s="265" t="s">
        <v>566</v>
      </c>
      <c r="E26" s="624">
        <f>+'Attachment H'!D162</f>
        <v>22217.761720000006</v>
      </c>
      <c r="F26" s="265"/>
      <c r="G26" s="271"/>
      <c r="H26" s="275"/>
      <c r="I26" s="265"/>
      <c r="J26" s="271"/>
      <c r="K26" s="267"/>
    </row>
    <row r="27" spans="1:11">
      <c r="A27" s="263">
        <f t="shared" si="0"/>
        <v>17</v>
      </c>
      <c r="B27" s="276" t="str">
        <f>"Income Tax Calculation = line "&amp;A20&amp;" * line "&amp;A16&amp;""</f>
        <v>Income Tax Calculation = line 10 * line 7</v>
      </c>
      <c r="C27" s="279"/>
      <c r="E27" s="306">
        <f>+E20*K33</f>
        <v>0</v>
      </c>
      <c r="F27" s="280"/>
      <c r="G27" s="280" t="s">
        <v>28</v>
      </c>
      <c r="H27" s="281"/>
      <c r="I27" s="280"/>
      <c r="J27" s="306">
        <f>+E20*K16</f>
        <v>0</v>
      </c>
      <c r="K27" s="267"/>
    </row>
    <row r="28" spans="1:11">
      <c r="A28" s="263">
        <f t="shared" si="0"/>
        <v>18</v>
      </c>
      <c r="B28" s="271" t="str">
        <f>"ITC adjustment (line "&amp;A23&amp;" * line "&amp;A24&amp;")"</f>
        <v>ITC adjustment (line 13 * line 14)</v>
      </c>
      <c r="C28" s="279"/>
      <c r="D28" s="279"/>
      <c r="E28" s="306">
        <f>+E$23*E24</f>
        <v>0</v>
      </c>
      <c r="F28" s="280"/>
      <c r="G28" s="282" t="s">
        <v>34</v>
      </c>
      <c r="H28" s="262">
        <f>+'Attachment H'!G84</f>
        <v>1</v>
      </c>
      <c r="I28" s="280"/>
      <c r="J28" s="306">
        <f>+E28*H28</f>
        <v>0</v>
      </c>
      <c r="K28" s="267"/>
    </row>
    <row r="29" spans="1:11">
      <c r="A29" s="263">
        <f t="shared" si="0"/>
        <v>19</v>
      </c>
      <c r="B29" s="271" t="str">
        <f>"Excess Deferred Income Tax Adjustment (line "&amp;A23&amp;" * line "&amp;A25&amp;")"</f>
        <v>Excess Deferred Income Tax Adjustment (line 13 * line 15)</v>
      </c>
      <c r="C29" s="279"/>
      <c r="D29" s="279"/>
      <c r="E29" s="306">
        <f>+E$23*E25</f>
        <v>0</v>
      </c>
      <c r="F29" s="280"/>
      <c r="G29" s="282" t="s">
        <v>34</v>
      </c>
      <c r="H29" s="262">
        <f>H28</f>
        <v>1</v>
      </c>
      <c r="I29" s="280"/>
      <c r="J29" s="306">
        <f>+E29*H29</f>
        <v>0</v>
      </c>
      <c r="K29" s="267"/>
    </row>
    <row r="30" spans="1:11">
      <c r="A30" s="263">
        <f t="shared" si="0"/>
        <v>20</v>
      </c>
      <c r="B30" s="271" t="str">
        <f>"Permanent Differences Tax Adjustment (line "&amp;A23&amp;" * "&amp;A26&amp;")"</f>
        <v>Permanent Differences Tax Adjustment (line 13 * 16)</v>
      </c>
      <c r="C30" s="279"/>
      <c r="D30" s="279"/>
      <c r="E30" s="625">
        <f>+E$23*E26</f>
        <v>29572.817048010766</v>
      </c>
      <c r="F30" s="280"/>
      <c r="G30" s="282" t="s">
        <v>34</v>
      </c>
      <c r="H30" s="262">
        <f>H29</f>
        <v>1</v>
      </c>
      <c r="I30" s="280"/>
      <c r="J30" s="625">
        <f>+E30*H30</f>
        <v>29572.817048010766</v>
      </c>
      <c r="K30" s="267"/>
    </row>
    <row r="31" spans="1:11">
      <c r="A31" s="263">
        <f t="shared" si="0"/>
        <v>21</v>
      </c>
      <c r="B31" s="283" t="str">
        <f>"Total Income Taxes (sum lines "&amp;A27&amp;" - "&amp;A30&amp;")"</f>
        <v>Total Income Taxes (sum lines 17 - 20)</v>
      </c>
      <c r="C31" s="271"/>
      <c r="D31" s="271"/>
      <c r="E31" s="624">
        <f>SUM(E27:E30)</f>
        <v>29572.817048010766</v>
      </c>
      <c r="F31" s="280"/>
      <c r="G31" s="280" t="s">
        <v>8</v>
      </c>
      <c r="H31" s="281" t="s">
        <v>8</v>
      </c>
      <c r="I31" s="280"/>
      <c r="J31" s="624">
        <f>SUM(J27:J30)</f>
        <v>29572.817048010766</v>
      </c>
      <c r="K31" s="626">
        <f>+J31</f>
        <v>29572.817048010766</v>
      </c>
    </row>
    <row r="32" spans="1:11">
      <c r="A32" s="263"/>
      <c r="J32" s="261"/>
      <c r="K32" s="267"/>
    </row>
    <row r="33" spans="1:11">
      <c r="A33" s="263">
        <f>+A31+1</f>
        <v>22</v>
      </c>
      <c r="B33" s="271" t="s">
        <v>356</v>
      </c>
      <c r="D33" s="261" t="s">
        <v>817</v>
      </c>
      <c r="J33" s="261"/>
      <c r="K33" s="626">
        <f>+K31+K16</f>
        <v>29572.817048010766</v>
      </c>
    </row>
    <row r="34" spans="1:11">
      <c r="A34" s="263"/>
      <c r="J34" s="261"/>
      <c r="K34" s="267"/>
    </row>
    <row r="35" spans="1:11">
      <c r="A35" s="263">
        <f>+A33+1</f>
        <v>23</v>
      </c>
      <c r="B35" s="261" t="s">
        <v>489</v>
      </c>
      <c r="J35" s="261"/>
      <c r="K35" s="626">
        <f>+'Attachment H'!I170</f>
        <v>14816359.934873948</v>
      </c>
    </row>
    <row r="36" spans="1:11">
      <c r="A36" s="263">
        <f t="shared" si="0"/>
        <v>24</v>
      </c>
      <c r="B36" s="261" t="s">
        <v>490</v>
      </c>
      <c r="J36" s="261"/>
      <c r="K36" s="626">
        <f>+'Attachment H'!I167</f>
        <v>3640212.6798189003</v>
      </c>
    </row>
    <row r="37" spans="1:11">
      <c r="A37" s="263">
        <f t="shared" si="0"/>
        <v>25</v>
      </c>
      <c r="B37" s="271" t="s">
        <v>357</v>
      </c>
      <c r="D37" s="261" t="s">
        <v>818</v>
      </c>
      <c r="J37" s="261"/>
      <c r="K37" s="627">
        <f>SUM(K35:K36)</f>
        <v>18456572.614692848</v>
      </c>
    </row>
    <row r="38" spans="1:11">
      <c r="A38" s="263">
        <f t="shared" si="0"/>
        <v>26</v>
      </c>
      <c r="B38" s="271" t="s">
        <v>358</v>
      </c>
      <c r="D38" s="261" t="s">
        <v>819</v>
      </c>
      <c r="J38" s="261"/>
      <c r="K38" s="626">
        <f>+K33-K37</f>
        <v>-18426999.797644839</v>
      </c>
    </row>
    <row r="39" spans="1:11">
      <c r="A39" s="263">
        <f t="shared" si="0"/>
        <v>27</v>
      </c>
      <c r="B39" s="261" t="s">
        <v>468</v>
      </c>
      <c r="J39" s="261"/>
      <c r="K39" s="330">
        <f>+K7</f>
        <v>168784118.40635544</v>
      </c>
    </row>
    <row r="40" spans="1:11">
      <c r="A40" s="263">
        <f t="shared" si="0"/>
        <v>28</v>
      </c>
      <c r="B40" s="261" t="s">
        <v>359</v>
      </c>
      <c r="E40" s="261" t="s">
        <v>820</v>
      </c>
      <c r="J40" s="261"/>
      <c r="K40" s="331">
        <f>IF(K39=0,0,K38/K39)</f>
        <v>-0.10917496250020987</v>
      </c>
    </row>
    <row r="41" spans="1:11">
      <c r="J41" s="261"/>
      <c r="K41" s="267"/>
    </row>
    <row r="42" spans="1:11">
      <c r="A42" s="255" t="s">
        <v>429</v>
      </c>
      <c r="J42" s="261"/>
      <c r="K42" s="267"/>
    </row>
    <row r="43" spans="1:11">
      <c r="A43" s="326" t="s">
        <v>73</v>
      </c>
      <c r="B43" s="301" t="s">
        <v>428</v>
      </c>
      <c r="J43" s="261"/>
      <c r="K43" s="267"/>
    </row>
    <row r="44" spans="1:11">
      <c r="A44" s="326"/>
      <c r="B44" s="261" t="s">
        <v>600</v>
      </c>
      <c r="J44" s="261"/>
      <c r="K44" s="267"/>
    </row>
    <row r="45" spans="1:11">
      <c r="A45" s="326"/>
      <c r="B45" s="261" t="s">
        <v>431</v>
      </c>
      <c r="J45" s="261"/>
      <c r="K45" s="267"/>
    </row>
    <row r="46" spans="1:11">
      <c r="A46" s="326"/>
      <c r="B46" s="261" t="s">
        <v>599</v>
      </c>
      <c r="J46" s="261"/>
      <c r="K46" s="267"/>
    </row>
    <row r="47" spans="1:11">
      <c r="A47" s="326" t="s">
        <v>74</v>
      </c>
      <c r="B47" s="261" t="s">
        <v>430</v>
      </c>
      <c r="J47" s="261"/>
      <c r="K47" s="267"/>
    </row>
    <row r="48" spans="1:11">
      <c r="B48" s="261" t="s">
        <v>448</v>
      </c>
      <c r="J48" s="261"/>
      <c r="K48" s="267"/>
    </row>
    <row r="68" ht="24" customHeight="1"/>
  </sheetData>
  <phoneticPr fontId="0" type="noConversion"/>
  <pageMargins left="0.25" right="0.25" top="0.75" bottom="0.75" header="0.3" footer="0.3"/>
  <pageSetup scale="64"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M68"/>
  <sheetViews>
    <sheetView topLeftCell="A18" zoomScaleNormal="100" zoomScaleSheetLayoutView="75" workbookViewId="0">
      <selection activeCell="K19" sqref="K19"/>
    </sheetView>
  </sheetViews>
  <sheetFormatPr defaultColWidth="8.77734375" defaultRowHeight="12.75"/>
  <cols>
    <col min="1" max="1" width="6" style="24" customWidth="1"/>
    <col min="2" max="2" width="27.109375" style="24" customWidth="1"/>
    <col min="3" max="3" width="28.44140625" style="24" bestFit="1" customWidth="1"/>
    <col min="4" max="4" width="18.77734375" style="24" customWidth="1"/>
    <col min="5" max="5" width="14.109375" style="24" customWidth="1"/>
    <col min="6" max="6" width="15.21875" style="24" customWidth="1"/>
    <col min="7" max="7" width="18.21875" style="24" customWidth="1"/>
    <col min="8" max="8" width="14.44140625" style="24" customWidth="1"/>
    <col min="9" max="9" width="18.5546875" style="24" customWidth="1"/>
    <col min="10" max="10" width="13.77734375" style="24" customWidth="1"/>
    <col min="11" max="11" width="14.44140625" style="24" customWidth="1"/>
    <col min="12" max="12" width="13.5546875" style="24" customWidth="1"/>
    <col min="13" max="16384" width="8.77734375" style="24"/>
  </cols>
  <sheetData>
    <row r="1" spans="1:13">
      <c r="J1" s="19" t="s">
        <v>676</v>
      </c>
    </row>
    <row r="5" spans="1:13">
      <c r="A5" s="405"/>
      <c r="D5" s="19"/>
      <c r="E5" s="20" t="s">
        <v>232</v>
      </c>
      <c r="F5" s="19"/>
      <c r="G5" s="19"/>
      <c r="I5" s="19"/>
      <c r="J5" s="19"/>
      <c r="K5" s="19"/>
      <c r="L5" s="19"/>
    </row>
    <row r="6" spans="1:13">
      <c r="A6" s="405"/>
      <c r="D6" s="19"/>
      <c r="E6" s="337" t="s">
        <v>433</v>
      </c>
      <c r="F6" s="22"/>
      <c r="G6" s="22"/>
      <c r="I6" s="22"/>
      <c r="J6" s="22"/>
      <c r="K6" s="22"/>
      <c r="L6" s="19"/>
    </row>
    <row r="7" spans="1:13">
      <c r="A7" s="405"/>
      <c r="C7" s="25"/>
      <c r="D7" s="25"/>
      <c r="E7" s="507" t="str">
        <f>'Attachment H'!$D$5</f>
        <v>NextEra Energy Transmission MidAtlantic, Inc.</v>
      </c>
      <c r="F7" s="25"/>
      <c r="G7" s="25"/>
      <c r="I7" s="25"/>
      <c r="J7" s="25"/>
      <c r="K7" s="25"/>
      <c r="L7" s="25"/>
    </row>
    <row r="8" spans="1:13" s="325" customFormat="1">
      <c r="A8" s="406"/>
      <c r="B8" s="24"/>
      <c r="C8" s="24"/>
      <c r="D8" s="24"/>
      <c r="E8" s="62"/>
      <c r="F8" s="62"/>
      <c r="G8" s="62"/>
      <c r="H8" s="24"/>
      <c r="I8" s="25"/>
      <c r="J8" s="25"/>
      <c r="K8" s="25"/>
      <c r="L8" s="25"/>
    </row>
    <row r="9" spans="1:13" s="325" customFormat="1">
      <c r="A9" s="407"/>
      <c r="B9" s="15"/>
      <c r="C9" s="15"/>
      <c r="D9" s="15"/>
      <c r="E9" s="15"/>
      <c r="F9" s="15"/>
      <c r="G9" s="15"/>
      <c r="H9" s="15"/>
      <c r="I9" s="15"/>
      <c r="J9" s="15"/>
      <c r="K9" s="242"/>
      <c r="L9" s="15"/>
    </row>
    <row r="10" spans="1:13" s="325" customFormat="1">
      <c r="A10" s="407"/>
      <c r="B10" s="15"/>
      <c r="C10" s="15"/>
      <c r="D10" s="650" t="s">
        <v>673</v>
      </c>
      <c r="E10" s="651"/>
      <c r="F10" s="367"/>
      <c r="G10" s="369" t="s">
        <v>532</v>
      </c>
      <c r="H10" s="367"/>
      <c r="I10" s="370"/>
      <c r="J10" s="370"/>
      <c r="K10" s="368"/>
    </row>
    <row r="11" spans="1:13" s="325" customFormat="1" ht="15.75">
      <c r="A11" s="407">
        <v>1</v>
      </c>
      <c r="B11" s="15" t="s">
        <v>672</v>
      </c>
      <c r="C11" s="15"/>
      <c r="D11" s="652" t="s">
        <v>674</v>
      </c>
      <c r="E11" s="653"/>
      <c r="F11" s="460" t="s">
        <v>601</v>
      </c>
      <c r="G11" s="371" t="s">
        <v>533</v>
      </c>
      <c r="H11" s="460" t="s">
        <v>534</v>
      </c>
      <c r="I11" s="240"/>
      <c r="J11" s="240"/>
      <c r="K11" s="447"/>
    </row>
    <row r="12" spans="1:13" s="325" customFormat="1">
      <c r="A12" s="407">
        <v>2</v>
      </c>
      <c r="B12" s="564">
        <v>2025</v>
      </c>
      <c r="C12" s="15"/>
      <c r="D12" s="372"/>
      <c r="E12" s="372"/>
      <c r="F12" s="408">
        <v>20707657</v>
      </c>
      <c r="G12" s="373"/>
      <c r="H12" s="372"/>
      <c r="I12" s="372"/>
      <c r="J12" s="372"/>
      <c r="K12" s="367"/>
    </row>
    <row r="13" spans="1:13" s="325" customFormat="1">
      <c r="B13" s="374" t="s">
        <v>73</v>
      </c>
      <c r="C13" s="374" t="s">
        <v>74</v>
      </c>
      <c r="D13" s="371" t="s">
        <v>75</v>
      </c>
      <c r="E13" s="371" t="s">
        <v>76</v>
      </c>
      <c r="F13" s="369" t="s">
        <v>77</v>
      </c>
      <c r="G13" s="374" t="s">
        <v>78</v>
      </c>
      <c r="H13" s="375" t="s">
        <v>79</v>
      </c>
      <c r="I13" s="375" t="s">
        <v>81</v>
      </c>
      <c r="J13" s="375" t="s">
        <v>82</v>
      </c>
      <c r="K13" s="410" t="s">
        <v>83</v>
      </c>
      <c r="M13" s="242"/>
    </row>
    <row r="14" spans="1:13" s="325" customFormat="1">
      <c r="A14" s="407"/>
      <c r="B14" s="372"/>
      <c r="C14" s="369"/>
      <c r="D14" s="369"/>
      <c r="E14" s="409" t="s">
        <v>602</v>
      </c>
      <c r="F14" s="369"/>
      <c r="G14" s="369"/>
      <c r="H14" s="372"/>
      <c r="I14" s="369"/>
      <c r="J14" s="372"/>
      <c r="K14" s="372"/>
    </row>
    <row r="15" spans="1:13" s="325" customFormat="1">
      <c r="A15" s="407"/>
      <c r="B15" s="373"/>
      <c r="C15" s="375"/>
      <c r="D15" s="375" t="s">
        <v>665</v>
      </c>
      <c r="E15" s="410" t="s">
        <v>19</v>
      </c>
      <c r="F15" s="375" t="s">
        <v>537</v>
      </c>
      <c r="G15" s="375" t="s">
        <v>664</v>
      </c>
      <c r="H15" s="375" t="s">
        <v>535</v>
      </c>
      <c r="I15" s="375"/>
      <c r="J15" s="375" t="s">
        <v>442</v>
      </c>
      <c r="K15" s="375"/>
    </row>
    <row r="16" spans="1:13" s="325" customFormat="1">
      <c r="A16" s="407"/>
      <c r="B16" s="375" t="s">
        <v>547</v>
      </c>
      <c r="C16" s="375"/>
      <c r="D16" s="375" t="s">
        <v>536</v>
      </c>
      <c r="E16" s="410" t="s">
        <v>603</v>
      </c>
      <c r="F16" s="375" t="s">
        <v>542</v>
      </c>
      <c r="G16" s="375" t="s">
        <v>536</v>
      </c>
      <c r="H16" s="375" t="s">
        <v>459</v>
      </c>
      <c r="I16" s="369" t="s">
        <v>573</v>
      </c>
      <c r="J16" s="375" t="s">
        <v>538</v>
      </c>
      <c r="K16" s="375" t="s">
        <v>604</v>
      </c>
    </row>
    <row r="17" spans="1:11" s="325" customFormat="1" ht="15.75">
      <c r="A17" s="407"/>
      <c r="B17" s="371" t="s">
        <v>539</v>
      </c>
      <c r="C17" s="371" t="s">
        <v>540</v>
      </c>
      <c r="D17" s="371" t="s">
        <v>541</v>
      </c>
      <c r="E17" s="410" t="s">
        <v>533</v>
      </c>
      <c r="F17" s="412" t="s">
        <v>666</v>
      </c>
      <c r="G17" s="371" t="s">
        <v>605</v>
      </c>
      <c r="H17" s="371" t="s">
        <v>667</v>
      </c>
      <c r="I17" s="371" t="s">
        <v>606</v>
      </c>
      <c r="J17" s="371" t="s">
        <v>607</v>
      </c>
      <c r="K17" s="371" t="s">
        <v>668</v>
      </c>
    </row>
    <row r="18" spans="1:11" s="325" customFormat="1">
      <c r="A18" s="407">
        <v>3</v>
      </c>
      <c r="B18" s="373" t="s">
        <v>849</v>
      </c>
      <c r="C18" s="373" t="s">
        <v>851</v>
      </c>
      <c r="D18" s="598">
        <v>19189505.662643567</v>
      </c>
      <c r="E18" s="628">
        <f>IF(D$39=0,0,D18/D$39)</f>
        <v>0.7830464032724207</v>
      </c>
      <c r="F18" s="596">
        <f>IF(F$12=0,0,E18*F$12)</f>
        <v>16215056.334048966</v>
      </c>
      <c r="G18" s="600">
        <v>16674441.891483752</v>
      </c>
      <c r="H18" s="595">
        <f>+G18-F18</f>
        <v>459385.55743478611</v>
      </c>
      <c r="I18" s="599">
        <v>-151895.43776505024</v>
      </c>
      <c r="J18" s="595">
        <f>(H18+I18)*((J$41/12)*24)</f>
        <v>45113.19327154554</v>
      </c>
      <c r="K18" s="595">
        <f>+H18+J18+I18</f>
        <v>352603.31294128136</v>
      </c>
    </row>
    <row r="19" spans="1:11" s="325" customFormat="1">
      <c r="A19" s="407" t="s">
        <v>608</v>
      </c>
      <c r="B19" s="389" t="s">
        <v>850</v>
      </c>
      <c r="C19" s="389" t="s">
        <v>852</v>
      </c>
      <c r="D19" s="599">
        <v>2061331.1730635941</v>
      </c>
      <c r="E19" s="629">
        <f t="shared" ref="E19:E37" si="0">IF(D$39=0,0,D19/D$39)</f>
        <v>8.4114619177657571E-2</v>
      </c>
      <c r="F19" s="596">
        <f t="shared" ref="F19:F28" si="1">IF(F$12=0,0,E19*F$12)</f>
        <v>1741816.6826165551</v>
      </c>
      <c r="G19" s="599">
        <v>1791163.7469257184</v>
      </c>
      <c r="H19" s="595">
        <f t="shared" ref="H19:H37" si="2">+G19-F19</f>
        <v>49347.064309163252</v>
      </c>
      <c r="I19" s="599">
        <v>-16316.564189601189</v>
      </c>
      <c r="J19" s="595">
        <f t="shared" ref="J19:J37" si="3">(H19+I19)*((J$41/12)*24)</f>
        <v>4846.0462318271775</v>
      </c>
      <c r="K19" s="595">
        <f t="shared" ref="K19:K37" si="4">+H19+J19+I19</f>
        <v>37876.546351389239</v>
      </c>
    </row>
    <row r="20" spans="1:11" s="325" customFormat="1">
      <c r="A20" s="407" t="s">
        <v>609</v>
      </c>
      <c r="B20" s="389" t="s">
        <v>848</v>
      </c>
      <c r="C20" s="389" t="s">
        <v>845</v>
      </c>
      <c r="D20" s="599">
        <v>3158891.4186587818</v>
      </c>
      <c r="E20" s="629">
        <f t="shared" si="0"/>
        <v>0.12890163025534204</v>
      </c>
      <c r="F20" s="596">
        <f t="shared" si="1"/>
        <v>2669250.7460684455</v>
      </c>
      <c r="G20" s="599">
        <v>1616982.1642633262</v>
      </c>
      <c r="H20" s="595">
        <f t="shared" si="2"/>
        <v>-1052268.5818051193</v>
      </c>
      <c r="I20" s="599">
        <v>-14729.861143028691</v>
      </c>
      <c r="J20" s="595">
        <f t="shared" si="3"/>
        <v>-156543.91441539256</v>
      </c>
      <c r="K20" s="595">
        <f t="shared" si="4"/>
        <v>-1223542.3573635404</v>
      </c>
    </row>
    <row r="21" spans="1:11" s="325" customFormat="1">
      <c r="A21" s="407" t="s">
        <v>610</v>
      </c>
      <c r="B21" s="389" t="s">
        <v>853</v>
      </c>
      <c r="C21" s="389" t="s">
        <v>845</v>
      </c>
      <c r="D21" s="599">
        <v>96489.490136698019</v>
      </c>
      <c r="E21" s="629">
        <f t="shared" si="0"/>
        <v>3.93734729457968E-3</v>
      </c>
      <c r="F21" s="596">
        <f t="shared" si="1"/>
        <v>81533.237266033975</v>
      </c>
      <c r="G21" s="599">
        <v>163679.11775597022</v>
      </c>
      <c r="H21" s="595">
        <f t="shared" si="2"/>
        <v>82145.880489936244</v>
      </c>
      <c r="I21" s="599">
        <v>-1491.0310885570509</v>
      </c>
      <c r="J21" s="595">
        <f t="shared" si="3"/>
        <v>11833.218619316633</v>
      </c>
      <c r="K21" s="595">
        <f t="shared" si="4"/>
        <v>92488.06802069582</v>
      </c>
    </row>
    <row r="22" spans="1:11" s="325" customFormat="1">
      <c r="A22" s="407"/>
      <c r="B22" s="389" t="s">
        <v>854</v>
      </c>
      <c r="C22" s="389" t="s">
        <v>845</v>
      </c>
      <c r="D22" s="415"/>
      <c r="E22" s="629">
        <f t="shared" si="0"/>
        <v>0</v>
      </c>
      <c r="F22" s="596">
        <f t="shared" si="1"/>
        <v>0</v>
      </c>
      <c r="G22" s="599">
        <v>0</v>
      </c>
      <c r="H22" s="416">
        <f t="shared" si="2"/>
        <v>0</v>
      </c>
      <c r="I22" s="599">
        <v>0</v>
      </c>
      <c r="J22" s="414">
        <f t="shared" si="3"/>
        <v>0</v>
      </c>
      <c r="K22" s="414">
        <f t="shared" si="4"/>
        <v>0</v>
      </c>
    </row>
    <row r="23" spans="1:11" s="325" customFormat="1">
      <c r="A23" s="407"/>
      <c r="B23" s="389" t="s">
        <v>855</v>
      </c>
      <c r="C23" s="389" t="s">
        <v>845</v>
      </c>
      <c r="D23" s="415"/>
      <c r="E23" s="629">
        <f t="shared" si="0"/>
        <v>0</v>
      </c>
      <c r="F23" s="596">
        <f t="shared" si="1"/>
        <v>0</v>
      </c>
      <c r="G23" s="599">
        <v>0</v>
      </c>
      <c r="H23" s="416">
        <f t="shared" si="2"/>
        <v>0</v>
      </c>
      <c r="I23" s="599">
        <v>0</v>
      </c>
      <c r="J23" s="414">
        <f t="shared" si="3"/>
        <v>0</v>
      </c>
      <c r="K23" s="414">
        <f t="shared" si="4"/>
        <v>0</v>
      </c>
    </row>
    <row r="24" spans="1:11" s="325" customFormat="1">
      <c r="A24" s="407"/>
      <c r="B24" s="389" t="s">
        <v>856</v>
      </c>
      <c r="C24" s="389" t="s">
        <v>845</v>
      </c>
      <c r="D24" s="415"/>
      <c r="E24" s="629">
        <f t="shared" si="0"/>
        <v>0</v>
      </c>
      <c r="F24" s="596">
        <f t="shared" si="1"/>
        <v>0</v>
      </c>
      <c r="G24" s="599">
        <v>0</v>
      </c>
      <c r="H24" s="416">
        <f t="shared" si="2"/>
        <v>0</v>
      </c>
      <c r="I24" s="599">
        <v>0</v>
      </c>
      <c r="J24" s="414">
        <f t="shared" si="3"/>
        <v>0</v>
      </c>
      <c r="K24" s="414">
        <f t="shared" si="4"/>
        <v>0</v>
      </c>
    </row>
    <row r="25" spans="1:11">
      <c r="A25" s="407"/>
      <c r="B25" s="389" t="s">
        <v>857</v>
      </c>
      <c r="C25" s="389" t="s">
        <v>845</v>
      </c>
      <c r="D25" s="415"/>
      <c r="E25" s="629">
        <f t="shared" si="0"/>
        <v>0</v>
      </c>
      <c r="F25" s="596">
        <f t="shared" si="1"/>
        <v>0</v>
      </c>
      <c r="G25" s="599">
        <v>222014.0464835022</v>
      </c>
      <c r="H25" s="595">
        <f t="shared" si="2"/>
        <v>222014.0464835022</v>
      </c>
      <c r="I25" s="599">
        <v>-2022.4320519364808</v>
      </c>
      <c r="J25" s="595">
        <f t="shared" si="3"/>
        <v>32275.912574459711</v>
      </c>
      <c r="K25" s="595">
        <f t="shared" si="4"/>
        <v>252267.52700602543</v>
      </c>
    </row>
    <row r="26" spans="1:11">
      <c r="A26" s="407"/>
      <c r="B26" s="389" t="s">
        <v>858</v>
      </c>
      <c r="C26" s="389" t="s">
        <v>845</v>
      </c>
      <c r="D26" s="415"/>
      <c r="E26" s="629">
        <f t="shared" si="0"/>
        <v>0</v>
      </c>
      <c r="F26" s="596">
        <f t="shared" si="1"/>
        <v>0</v>
      </c>
      <c r="G26" s="599">
        <v>1255412.8298349909</v>
      </c>
      <c r="H26" s="595">
        <f t="shared" si="2"/>
        <v>1255412.8298349909</v>
      </c>
      <c r="I26" s="599">
        <v>-11436.153761826332</v>
      </c>
      <c r="J26" s="595">
        <f t="shared" si="3"/>
        <v>182509.14947530572</v>
      </c>
      <c r="K26" s="595">
        <f t="shared" si="4"/>
        <v>1426485.8255484705</v>
      </c>
    </row>
    <row r="27" spans="1:11">
      <c r="A27" s="407"/>
      <c r="B27" s="389" t="s">
        <v>859</v>
      </c>
      <c r="C27" s="389" t="s">
        <v>845</v>
      </c>
      <c r="D27" s="415"/>
      <c r="E27" s="629">
        <f t="shared" si="0"/>
        <v>0</v>
      </c>
      <c r="F27" s="596">
        <f t="shared" si="1"/>
        <v>0</v>
      </c>
      <c r="G27" s="599">
        <v>0</v>
      </c>
      <c r="H27" s="416">
        <f t="shared" si="2"/>
        <v>0</v>
      </c>
      <c r="I27" s="418">
        <v>0</v>
      </c>
      <c r="J27" s="414">
        <f t="shared" si="3"/>
        <v>0</v>
      </c>
      <c r="K27" s="414">
        <f t="shared" si="4"/>
        <v>0</v>
      </c>
    </row>
    <row r="28" spans="1:11" ht="12.75" customHeight="1">
      <c r="A28" s="407"/>
      <c r="B28" s="389" t="s">
        <v>860</v>
      </c>
      <c r="C28" s="389" t="s">
        <v>845</v>
      </c>
      <c r="D28" s="415"/>
      <c r="E28" s="629">
        <f t="shared" si="0"/>
        <v>0</v>
      </c>
      <c r="F28" s="596">
        <f t="shared" si="1"/>
        <v>0</v>
      </c>
      <c r="G28" s="417">
        <v>0</v>
      </c>
      <c r="H28" s="416">
        <f t="shared" si="2"/>
        <v>0</v>
      </c>
      <c r="I28" s="418">
        <v>0</v>
      </c>
      <c r="J28" s="414">
        <f t="shared" si="3"/>
        <v>0</v>
      </c>
      <c r="K28" s="414">
        <f t="shared" si="4"/>
        <v>0</v>
      </c>
    </row>
    <row r="29" spans="1:11">
      <c r="A29" s="407"/>
      <c r="B29" s="389"/>
      <c r="C29" s="389"/>
      <c r="D29" s="415"/>
      <c r="E29" s="416">
        <f t="shared" si="0"/>
        <v>0</v>
      </c>
      <c r="F29" s="413"/>
      <c r="G29" s="417">
        <v>0</v>
      </c>
      <c r="H29" s="416">
        <f t="shared" si="2"/>
        <v>0</v>
      </c>
      <c r="I29" s="418">
        <v>0</v>
      </c>
      <c r="J29" s="414">
        <f t="shared" si="3"/>
        <v>0</v>
      </c>
      <c r="K29" s="414">
        <f t="shared" si="4"/>
        <v>0</v>
      </c>
    </row>
    <row r="30" spans="1:11">
      <c r="A30" s="407"/>
      <c r="B30" s="389"/>
      <c r="C30" s="389"/>
      <c r="D30" s="415"/>
      <c r="E30" s="416">
        <f t="shared" si="0"/>
        <v>0</v>
      </c>
      <c r="F30" s="413"/>
      <c r="G30" s="417">
        <v>0</v>
      </c>
      <c r="H30" s="416">
        <f t="shared" si="2"/>
        <v>0</v>
      </c>
      <c r="I30" s="418">
        <v>0</v>
      </c>
      <c r="J30" s="414">
        <f t="shared" si="3"/>
        <v>0</v>
      </c>
      <c r="K30" s="414">
        <f t="shared" si="4"/>
        <v>0</v>
      </c>
    </row>
    <row r="31" spans="1:11">
      <c r="A31" s="407"/>
      <c r="B31" s="389"/>
      <c r="C31" s="389"/>
      <c r="D31" s="415"/>
      <c r="E31" s="416">
        <f t="shared" si="0"/>
        <v>0</v>
      </c>
      <c r="F31" s="413"/>
      <c r="G31" s="417">
        <v>0</v>
      </c>
      <c r="H31" s="416">
        <f t="shared" si="2"/>
        <v>0</v>
      </c>
      <c r="I31" s="418">
        <v>0</v>
      </c>
      <c r="J31" s="414">
        <f t="shared" si="3"/>
        <v>0</v>
      </c>
      <c r="K31" s="414">
        <f t="shared" si="4"/>
        <v>0</v>
      </c>
    </row>
    <row r="32" spans="1:11">
      <c r="A32" s="407"/>
      <c r="B32" s="389"/>
      <c r="C32" s="389"/>
      <c r="D32" s="415"/>
      <c r="E32" s="416">
        <f t="shared" si="0"/>
        <v>0</v>
      </c>
      <c r="F32" s="413"/>
      <c r="G32" s="417">
        <v>0</v>
      </c>
      <c r="H32" s="416">
        <f t="shared" si="2"/>
        <v>0</v>
      </c>
      <c r="I32" s="418">
        <v>0</v>
      </c>
      <c r="J32" s="414">
        <f t="shared" si="3"/>
        <v>0</v>
      </c>
      <c r="K32" s="414">
        <f t="shared" si="4"/>
        <v>0</v>
      </c>
    </row>
    <row r="33" spans="1:12">
      <c r="A33" s="407"/>
      <c r="B33" s="389"/>
      <c r="C33" s="389"/>
      <c r="D33" s="415"/>
      <c r="E33" s="416">
        <f t="shared" si="0"/>
        <v>0</v>
      </c>
      <c r="F33" s="413"/>
      <c r="G33" s="417">
        <v>0</v>
      </c>
      <c r="H33" s="416">
        <f t="shared" si="2"/>
        <v>0</v>
      </c>
      <c r="I33" s="418">
        <v>0</v>
      </c>
      <c r="J33" s="414">
        <f t="shared" si="3"/>
        <v>0</v>
      </c>
      <c r="K33" s="414">
        <f t="shared" si="4"/>
        <v>0</v>
      </c>
    </row>
    <row r="34" spans="1:12">
      <c r="A34" s="407"/>
      <c r="B34" s="389"/>
      <c r="C34" s="389"/>
      <c r="D34" s="415"/>
      <c r="E34" s="416">
        <f t="shared" si="0"/>
        <v>0</v>
      </c>
      <c r="F34" s="413"/>
      <c r="G34" s="417">
        <v>0</v>
      </c>
      <c r="H34" s="416">
        <f t="shared" si="2"/>
        <v>0</v>
      </c>
      <c r="I34" s="418">
        <v>0</v>
      </c>
      <c r="J34" s="414">
        <f t="shared" si="3"/>
        <v>0</v>
      </c>
      <c r="K34" s="414">
        <f t="shared" si="4"/>
        <v>0</v>
      </c>
    </row>
    <row r="35" spans="1:12" ht="13.5" customHeight="1">
      <c r="A35" s="407"/>
      <c r="B35" s="389"/>
      <c r="C35" s="389"/>
      <c r="D35" s="415"/>
      <c r="E35" s="416">
        <f t="shared" si="0"/>
        <v>0</v>
      </c>
      <c r="F35" s="413"/>
      <c r="G35" s="417">
        <v>0</v>
      </c>
      <c r="H35" s="416">
        <f t="shared" si="2"/>
        <v>0</v>
      </c>
      <c r="I35" s="418">
        <v>0</v>
      </c>
      <c r="J35" s="414">
        <f t="shared" si="3"/>
        <v>0</v>
      </c>
      <c r="K35" s="414">
        <f t="shared" si="4"/>
        <v>0</v>
      </c>
    </row>
    <row r="36" spans="1:12" ht="13.5" customHeight="1">
      <c r="A36" s="407"/>
      <c r="B36" s="389"/>
      <c r="C36" s="389"/>
      <c r="D36" s="415"/>
      <c r="E36" s="416">
        <f t="shared" si="0"/>
        <v>0</v>
      </c>
      <c r="F36" s="413"/>
      <c r="G36" s="417">
        <v>0</v>
      </c>
      <c r="H36" s="416">
        <f t="shared" si="2"/>
        <v>0</v>
      </c>
      <c r="I36" s="418">
        <v>0</v>
      </c>
      <c r="J36" s="414">
        <f t="shared" si="3"/>
        <v>0</v>
      </c>
      <c r="K36" s="414">
        <f t="shared" si="4"/>
        <v>0</v>
      </c>
    </row>
    <row r="37" spans="1:12">
      <c r="A37" s="407"/>
      <c r="B37" s="389"/>
      <c r="C37" s="389"/>
      <c r="D37" s="415"/>
      <c r="E37" s="416">
        <f t="shared" si="0"/>
        <v>0</v>
      </c>
      <c r="F37" s="413"/>
      <c r="G37" s="417">
        <v>0</v>
      </c>
      <c r="H37" s="416">
        <f t="shared" si="2"/>
        <v>0</v>
      </c>
      <c r="I37" s="418">
        <v>0</v>
      </c>
      <c r="J37" s="414">
        <f t="shared" si="3"/>
        <v>0</v>
      </c>
      <c r="K37" s="414">
        <f t="shared" si="4"/>
        <v>0</v>
      </c>
    </row>
    <row r="38" spans="1:12">
      <c r="A38" s="407"/>
      <c r="B38" s="376"/>
      <c r="C38" s="376"/>
      <c r="D38" s="419"/>
      <c r="E38" s="420"/>
      <c r="F38" s="240"/>
      <c r="G38" s="377"/>
      <c r="H38" s="376"/>
      <c r="I38" s="376"/>
      <c r="J38" s="376"/>
      <c r="K38" s="376"/>
    </row>
    <row r="39" spans="1:12">
      <c r="A39" s="407">
        <v>4</v>
      </c>
      <c r="B39" s="15" t="s">
        <v>567</v>
      </c>
      <c r="C39" s="15"/>
      <c r="D39" s="597">
        <f t="shared" ref="D39:K39" si="5">SUM(D18:D38)</f>
        <v>24506217.744502641</v>
      </c>
      <c r="E39" s="421">
        <f t="shared" si="5"/>
        <v>1</v>
      </c>
      <c r="F39" s="597">
        <f t="shared" si="5"/>
        <v>20707657</v>
      </c>
      <c r="G39" s="597">
        <f t="shared" si="5"/>
        <v>21723693.79674726</v>
      </c>
      <c r="H39" s="597">
        <f t="shared" si="5"/>
        <v>1016036.7967472593</v>
      </c>
      <c r="I39" s="597">
        <f t="shared" si="5"/>
        <v>-197891.48</v>
      </c>
      <c r="J39" s="597">
        <f t="shared" si="5"/>
        <v>120033.60575706222</v>
      </c>
      <c r="K39" s="597">
        <f t="shared" si="5"/>
        <v>938178.9225043219</v>
      </c>
    </row>
    <row r="40" spans="1:12">
      <c r="A40" s="407"/>
      <c r="B40" s="15"/>
      <c r="C40" s="15"/>
      <c r="D40" s="421"/>
      <c r="E40" s="421"/>
      <c r="F40" s="421"/>
      <c r="G40" s="421"/>
      <c r="H40" s="421"/>
      <c r="I40" s="421"/>
      <c r="J40" s="421"/>
      <c r="K40" s="421"/>
    </row>
    <row r="41" spans="1:12">
      <c r="A41" s="407"/>
      <c r="B41" s="15"/>
      <c r="C41" s="15"/>
      <c r="D41" s="421"/>
      <c r="E41" s="421"/>
      <c r="F41" s="421"/>
      <c r="G41" s="421" t="s">
        <v>543</v>
      </c>
      <c r="H41" s="421"/>
      <c r="I41" s="421"/>
      <c r="J41" s="566">
        <f>'6-True-Up Interest'!H17</f>
        <v>7.3357142857142857E-2</v>
      </c>
      <c r="K41" s="421"/>
    </row>
    <row r="42" spans="1:12">
      <c r="A42" s="407"/>
      <c r="B42" s="15"/>
      <c r="C42" s="15"/>
      <c r="D42" s="421"/>
      <c r="E42" s="421"/>
      <c r="F42" s="421"/>
      <c r="G42" s="421" t="s">
        <v>544</v>
      </c>
      <c r="H42" s="421"/>
      <c r="I42" s="421"/>
      <c r="J42" s="597">
        <f>+J39</f>
        <v>120033.60575706222</v>
      </c>
      <c r="K42" s="421"/>
    </row>
    <row r="43" spans="1:12">
      <c r="A43" s="407"/>
      <c r="B43" s="15" t="s">
        <v>224</v>
      </c>
      <c r="C43" s="15"/>
      <c r="D43" s="15"/>
      <c r="E43" s="15"/>
      <c r="F43" s="15"/>
      <c r="G43" s="15"/>
      <c r="H43" s="15"/>
      <c r="I43" s="15"/>
      <c r="J43" s="15"/>
      <c r="K43" s="15"/>
      <c r="L43" s="15"/>
    </row>
    <row r="44" spans="1:12">
      <c r="A44" s="407"/>
      <c r="B44" s="15" t="s">
        <v>663</v>
      </c>
      <c r="C44" s="15"/>
      <c r="D44" s="15"/>
      <c r="E44" s="15"/>
      <c r="F44" s="15"/>
      <c r="G44" s="15"/>
      <c r="H44" s="15"/>
      <c r="I44" s="15"/>
      <c r="J44" s="15"/>
      <c r="K44" s="15"/>
      <c r="L44" s="15"/>
    </row>
    <row r="45" spans="1:12">
      <c r="A45" s="407"/>
      <c r="B45" s="15" t="s">
        <v>681</v>
      </c>
      <c r="C45" s="15"/>
      <c r="D45" s="15"/>
      <c r="E45" s="15"/>
      <c r="F45" s="15"/>
      <c r="G45" s="15"/>
      <c r="H45" s="15"/>
      <c r="I45" s="15"/>
      <c r="J45" s="15"/>
      <c r="K45" s="15"/>
      <c r="L45" s="15"/>
    </row>
    <row r="46" spans="1:12">
      <c r="A46" s="407"/>
      <c r="B46" s="15" t="s">
        <v>669</v>
      </c>
      <c r="C46" s="15"/>
      <c r="D46" s="15"/>
      <c r="E46" s="15"/>
      <c r="F46" s="15"/>
      <c r="G46" s="15"/>
      <c r="H46" s="15"/>
      <c r="I46" s="15"/>
      <c r="J46" s="15"/>
      <c r="K46" s="15"/>
      <c r="L46" s="15"/>
    </row>
    <row r="47" spans="1:12">
      <c r="A47" s="407"/>
      <c r="B47" s="24" t="s">
        <v>670</v>
      </c>
      <c r="C47" s="15"/>
      <c r="D47" s="15"/>
      <c r="E47" s="15"/>
      <c r="F47" s="15"/>
      <c r="G47" s="15"/>
      <c r="H47" s="15"/>
      <c r="I47" s="15"/>
      <c r="J47" s="15"/>
      <c r="K47" s="15"/>
      <c r="L47" s="15"/>
    </row>
    <row r="48" spans="1:12">
      <c r="A48" s="407"/>
      <c r="B48" s="24" t="s">
        <v>821</v>
      </c>
      <c r="C48" s="15"/>
      <c r="D48" s="15"/>
      <c r="E48" s="15"/>
      <c r="F48" s="15"/>
      <c r="G48" s="15"/>
      <c r="H48" s="15"/>
      <c r="I48" s="15"/>
      <c r="J48" s="15"/>
      <c r="K48" s="15"/>
      <c r="L48" s="15"/>
    </row>
    <row r="49" spans="1:12">
      <c r="A49" s="407"/>
      <c r="B49" s="15" t="s">
        <v>645</v>
      </c>
      <c r="C49" s="15"/>
      <c r="D49" s="15"/>
      <c r="E49" s="15"/>
      <c r="F49" s="15"/>
      <c r="G49" s="15"/>
      <c r="H49" s="15"/>
      <c r="I49" s="15"/>
      <c r="J49" s="15"/>
      <c r="K49" s="15"/>
      <c r="L49" s="15"/>
    </row>
    <row r="50" spans="1:12">
      <c r="A50" s="407"/>
      <c r="B50" s="378" t="s">
        <v>671</v>
      </c>
      <c r="C50" s="15"/>
      <c r="D50" s="15"/>
      <c r="E50" s="15"/>
      <c r="F50" s="15"/>
      <c r="G50" s="15"/>
      <c r="H50" s="15"/>
      <c r="I50" s="15"/>
      <c r="J50" s="15"/>
      <c r="K50" s="15"/>
      <c r="L50" s="15"/>
    </row>
    <row r="51" spans="1:12">
      <c r="A51" s="407"/>
      <c r="J51" s="15"/>
      <c r="K51" s="15"/>
      <c r="L51" s="15"/>
    </row>
    <row r="52" spans="1:12">
      <c r="A52" s="407"/>
      <c r="C52" s="15"/>
      <c r="D52" s="15"/>
      <c r="E52" s="15"/>
      <c r="F52" s="15"/>
      <c r="G52" s="15"/>
      <c r="H52" s="15"/>
      <c r="I52" s="15"/>
      <c r="J52" s="15"/>
      <c r="K52" s="15"/>
      <c r="L52" s="15"/>
    </row>
    <row r="53" spans="1:12">
      <c r="A53" s="407"/>
      <c r="C53" s="15"/>
      <c r="D53" s="15"/>
      <c r="E53" s="15"/>
      <c r="F53" s="15"/>
      <c r="G53" s="15"/>
      <c r="H53" s="15"/>
      <c r="I53" s="15"/>
      <c r="J53" s="15"/>
      <c r="K53" s="15"/>
      <c r="L53" s="15"/>
    </row>
    <row r="54" spans="1:12">
      <c r="A54" s="407"/>
      <c r="D54" s="26"/>
      <c r="E54" s="26"/>
      <c r="F54" s="26"/>
      <c r="G54" s="26"/>
      <c r="H54" s="26"/>
    </row>
    <row r="55" spans="1:12">
      <c r="A55" s="422" t="s">
        <v>611</v>
      </c>
      <c r="D55" s="26"/>
      <c r="E55" s="26"/>
      <c r="F55" s="26"/>
      <c r="G55" s="26"/>
      <c r="H55" s="26"/>
    </row>
    <row r="56" spans="1:12">
      <c r="A56" s="423"/>
      <c r="B56" s="50" t="s">
        <v>241</v>
      </c>
      <c r="C56" s="379" t="s">
        <v>242</v>
      </c>
      <c r="D56" s="50" t="s">
        <v>243</v>
      </c>
      <c r="E56" s="50" t="s">
        <v>244</v>
      </c>
      <c r="F56" s="50"/>
    </row>
    <row r="57" spans="1:12">
      <c r="A57" s="423"/>
      <c r="B57" s="380" t="str">
        <f>+A55</f>
        <v>Prior Period Adjustment</v>
      </c>
      <c r="C57" s="381" t="s">
        <v>17</v>
      </c>
      <c r="D57" s="381" t="s">
        <v>442</v>
      </c>
      <c r="E57" s="381" t="s">
        <v>19</v>
      </c>
    </row>
    <row r="58" spans="1:12">
      <c r="A58" s="423"/>
      <c r="B58" s="382" t="s">
        <v>612</v>
      </c>
      <c r="C58" s="383" t="s">
        <v>545</v>
      </c>
      <c r="D58" s="383" t="s">
        <v>503</v>
      </c>
      <c r="E58" s="383" t="s">
        <v>546</v>
      </c>
    </row>
    <row r="59" spans="1:12">
      <c r="A59" s="423" t="s">
        <v>166</v>
      </c>
      <c r="B59" s="384">
        <v>0</v>
      </c>
      <c r="C59" s="385">
        <v>0</v>
      </c>
      <c r="D59" s="385">
        <v>0</v>
      </c>
      <c r="E59" s="386">
        <f>+C59+D59</f>
        <v>0</v>
      </c>
    </row>
    <row r="60" spans="1:12">
      <c r="A60" s="423"/>
      <c r="B60" s="387"/>
      <c r="C60" s="46"/>
      <c r="D60" s="46"/>
      <c r="E60" s="311"/>
    </row>
    <row r="61" spans="1:12">
      <c r="A61" s="423"/>
      <c r="H61" s="18"/>
    </row>
    <row r="62" spans="1:12" ht="66" customHeight="1">
      <c r="A62" s="423"/>
      <c r="C62" s="15"/>
      <c r="D62" s="388"/>
      <c r="E62" s="388"/>
      <c r="F62" s="388"/>
      <c r="G62" s="388"/>
      <c r="H62" s="388"/>
      <c r="I62" s="388"/>
    </row>
    <row r="63" spans="1:12" ht="56.25" customHeight="1">
      <c r="A63" s="424" t="s">
        <v>224</v>
      </c>
      <c r="B63" s="113" t="s">
        <v>73</v>
      </c>
      <c r="C63" s="654" t="s">
        <v>773</v>
      </c>
      <c r="D63" s="654"/>
      <c r="E63" s="654"/>
      <c r="F63" s="654"/>
      <c r="G63" s="654"/>
      <c r="H63" s="654"/>
      <c r="I63" s="654"/>
      <c r="J63" s="654"/>
    </row>
    <row r="64" spans="1:12" ht="27" customHeight="1">
      <c r="A64" s="423"/>
      <c r="B64" s="365" t="s">
        <v>74</v>
      </c>
      <c r="C64" s="648" t="s">
        <v>613</v>
      </c>
      <c r="D64" s="648"/>
      <c r="E64" s="648"/>
      <c r="F64" s="648"/>
      <c r="G64" s="648"/>
      <c r="H64" s="648"/>
      <c r="I64" s="648"/>
    </row>
    <row r="68" ht="24" customHeight="1"/>
  </sheetData>
  <mergeCells count="4">
    <mergeCell ref="C64:I64"/>
    <mergeCell ref="D10:E10"/>
    <mergeCell ref="D11:E11"/>
    <mergeCell ref="C63:J63"/>
  </mergeCells>
  <phoneticPr fontId="0" type="noConversion"/>
  <pageMargins left="0.25" right="0.25" top="0.75" bottom="0.75" header="0.3" footer="0.3"/>
  <pageSetup scale="55"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P77"/>
  <sheetViews>
    <sheetView topLeftCell="A9" zoomScale="80" zoomScaleNormal="80" zoomScaleSheetLayoutView="85" workbookViewId="0">
      <selection activeCell="C11" sqref="C11:I23"/>
    </sheetView>
  </sheetViews>
  <sheetFormatPr defaultColWidth="8.77734375" defaultRowHeight="12.75"/>
  <cols>
    <col min="1" max="1" width="4.77734375" style="13" customWidth="1"/>
    <col min="2" max="2" width="29" style="15" bestFit="1" customWidth="1"/>
    <col min="3" max="3" width="20" style="15" customWidth="1"/>
    <col min="4" max="4" width="19.21875" style="15" customWidth="1"/>
    <col min="5" max="5" width="16" style="15" customWidth="1"/>
    <col min="6" max="6" width="17.21875" style="15" customWidth="1"/>
    <col min="7" max="7" width="21.21875" style="15" customWidth="1"/>
    <col min="8" max="8" width="18" style="15" customWidth="1"/>
    <col min="9" max="9" width="20.77734375" style="15" customWidth="1"/>
    <col min="10" max="10" width="25.21875" style="15" customWidth="1"/>
    <col min="11" max="14" width="11.77734375" style="15" customWidth="1"/>
    <col min="15" max="15" width="8.77734375" style="15" customWidth="1"/>
    <col min="16" max="16384" width="8.77734375" style="15"/>
  </cols>
  <sheetData>
    <row r="1" spans="1:12">
      <c r="C1" s="1"/>
      <c r="D1" s="1"/>
      <c r="E1" s="1"/>
      <c r="G1" s="20" t="s">
        <v>233</v>
      </c>
      <c r="H1" s="1"/>
      <c r="I1" s="1"/>
      <c r="J1" s="7" t="s">
        <v>683</v>
      </c>
    </row>
    <row r="2" spans="1:12">
      <c r="A2" s="248"/>
      <c r="C2" s="1"/>
      <c r="D2" s="1"/>
      <c r="E2" s="1"/>
      <c r="F2" s="1"/>
      <c r="G2" s="284" t="s">
        <v>362</v>
      </c>
      <c r="H2" s="1"/>
      <c r="I2" s="1"/>
      <c r="J2" s="1"/>
      <c r="L2" s="243"/>
    </row>
    <row r="3" spans="1:12">
      <c r="A3" s="248"/>
      <c r="C3" s="1"/>
      <c r="D3" s="1"/>
      <c r="E3" s="1"/>
      <c r="F3" s="1"/>
      <c r="G3" s="507" t="str">
        <f>'Attachment H'!$D$5</f>
        <v>NextEra Energy Transmission MidAtlantic, Inc.</v>
      </c>
      <c r="H3" s="1"/>
      <c r="I3" s="1"/>
      <c r="J3" s="1"/>
    </row>
    <row r="4" spans="1:12">
      <c r="A4" s="248"/>
      <c r="C4" s="1"/>
      <c r="D4" s="1"/>
      <c r="E4" s="1"/>
      <c r="F4" s="1"/>
      <c r="G4" s="1"/>
      <c r="H4" s="1"/>
      <c r="I4" s="1"/>
      <c r="J4" s="1"/>
    </row>
    <row r="5" spans="1:12">
      <c r="A5" s="248"/>
      <c r="B5" s="2"/>
      <c r="C5" s="2"/>
      <c r="D5" s="2"/>
      <c r="E5" s="2"/>
      <c r="F5" s="2"/>
      <c r="G5" s="2"/>
      <c r="H5" s="2"/>
      <c r="I5" s="2"/>
      <c r="J5" s="2"/>
    </row>
    <row r="6" spans="1:12">
      <c r="A6" s="248"/>
      <c r="B6" s="2"/>
      <c r="C6" s="657" t="s">
        <v>253</v>
      </c>
      <c r="D6" s="657"/>
      <c r="E6" s="11" t="s">
        <v>255</v>
      </c>
      <c r="F6" s="11" t="s">
        <v>256</v>
      </c>
      <c r="G6" s="657" t="s">
        <v>254</v>
      </c>
      <c r="H6" s="657"/>
      <c r="I6" s="656" t="s">
        <v>252</v>
      </c>
      <c r="J6" s="656"/>
    </row>
    <row r="7" spans="1:12" s="12" customFormat="1" ht="25.5">
      <c r="A7" s="249" t="s">
        <v>240</v>
      </c>
      <c r="B7" s="3" t="s">
        <v>201</v>
      </c>
      <c r="C7" s="3" t="s">
        <v>23</v>
      </c>
      <c r="D7" s="3" t="s">
        <v>211</v>
      </c>
      <c r="E7" s="3" t="s">
        <v>614</v>
      </c>
      <c r="F7" s="3" t="s">
        <v>202</v>
      </c>
      <c r="G7" s="3" t="s">
        <v>203</v>
      </c>
      <c r="H7" s="3" t="s">
        <v>204</v>
      </c>
      <c r="I7" s="3" t="s">
        <v>23</v>
      </c>
      <c r="J7" s="3" t="s">
        <v>211</v>
      </c>
    </row>
    <row r="8" spans="1:12" s="14" customFormat="1">
      <c r="A8" s="248"/>
      <c r="B8" s="11" t="s">
        <v>241</v>
      </c>
      <c r="C8" s="11" t="s">
        <v>242</v>
      </c>
      <c r="D8" s="11" t="s">
        <v>243</v>
      </c>
      <c r="E8" s="3" t="s">
        <v>244</v>
      </c>
      <c r="F8" s="3" t="s">
        <v>246</v>
      </c>
      <c r="G8" s="3" t="s">
        <v>245</v>
      </c>
      <c r="H8" s="3" t="s">
        <v>247</v>
      </c>
      <c r="I8" s="4" t="s">
        <v>248</v>
      </c>
      <c r="J8" s="4" t="s">
        <v>249</v>
      </c>
    </row>
    <row r="9" spans="1:12" s="14" customFormat="1">
      <c r="A9" s="248"/>
      <c r="B9" s="128" t="s">
        <v>616</v>
      </c>
      <c r="C9" s="284">
        <v>2</v>
      </c>
      <c r="D9" s="284">
        <v>4</v>
      </c>
      <c r="E9" s="285">
        <v>27</v>
      </c>
      <c r="F9" s="285">
        <v>31</v>
      </c>
      <c r="G9" s="285">
        <v>34</v>
      </c>
      <c r="H9" s="285">
        <v>35</v>
      </c>
      <c r="I9" s="286">
        <v>9</v>
      </c>
      <c r="J9" s="286">
        <v>11</v>
      </c>
    </row>
    <row r="10" spans="1:12" s="14" customFormat="1" ht="25.5">
      <c r="A10" s="248"/>
      <c r="B10" s="11"/>
      <c r="C10" s="324" t="s">
        <v>454</v>
      </c>
      <c r="D10" s="324" t="s">
        <v>498</v>
      </c>
      <c r="E10" s="425" t="s">
        <v>128</v>
      </c>
      <c r="F10" s="324" t="s">
        <v>662</v>
      </c>
      <c r="G10" s="324" t="s">
        <v>458</v>
      </c>
      <c r="H10" s="324" t="s">
        <v>457</v>
      </c>
      <c r="I10" s="324" t="s">
        <v>455</v>
      </c>
      <c r="J10" s="324" t="s">
        <v>456</v>
      </c>
    </row>
    <row r="11" spans="1:12">
      <c r="A11" s="248">
        <v>1</v>
      </c>
      <c r="B11" s="5" t="s">
        <v>238</v>
      </c>
      <c r="C11" s="6">
        <v>76132099.870000005</v>
      </c>
      <c r="D11" s="6"/>
      <c r="E11" s="6">
        <v>79909900.479999989</v>
      </c>
      <c r="F11" s="6">
        <v>0</v>
      </c>
      <c r="G11" s="6">
        <v>0</v>
      </c>
      <c r="H11" s="403"/>
      <c r="I11" s="6">
        <v>4151131.87</v>
      </c>
      <c r="J11" s="6"/>
    </row>
    <row r="12" spans="1:12">
      <c r="A12" s="248">
        <v>2</v>
      </c>
      <c r="B12" s="5" t="s">
        <v>101</v>
      </c>
      <c r="C12" s="6">
        <v>76132593.149999991</v>
      </c>
      <c r="D12" s="6"/>
      <c r="E12" s="6">
        <v>82591714.609999985</v>
      </c>
      <c r="F12" s="6">
        <v>0</v>
      </c>
      <c r="G12" s="6">
        <v>0</v>
      </c>
      <c r="H12" s="403"/>
      <c r="I12" s="6">
        <v>4311453.4300000006</v>
      </c>
      <c r="J12" s="6"/>
    </row>
    <row r="13" spans="1:12">
      <c r="A13" s="248">
        <v>3</v>
      </c>
      <c r="B13" s="1" t="s">
        <v>100</v>
      </c>
      <c r="C13" s="6">
        <v>76160670.310000002</v>
      </c>
      <c r="D13" s="6"/>
      <c r="E13" s="6">
        <v>83637758.699999988</v>
      </c>
      <c r="F13" s="6">
        <v>0</v>
      </c>
      <c r="G13" s="6">
        <v>0</v>
      </c>
      <c r="H13" s="403"/>
      <c r="I13" s="6">
        <v>4472039.22</v>
      </c>
      <c r="J13" s="6"/>
    </row>
    <row r="14" spans="1:12">
      <c r="A14" s="248">
        <v>4</v>
      </c>
      <c r="B14" s="1" t="s">
        <v>205</v>
      </c>
      <c r="C14" s="6">
        <v>76160882.319999993</v>
      </c>
      <c r="D14" s="6"/>
      <c r="E14" s="6">
        <v>86523060.609999985</v>
      </c>
      <c r="F14" s="6">
        <v>0</v>
      </c>
      <c r="G14" s="6">
        <v>0</v>
      </c>
      <c r="H14" s="403"/>
      <c r="I14" s="6">
        <v>4632894.04</v>
      </c>
      <c r="J14" s="6"/>
    </row>
    <row r="15" spans="1:12">
      <c r="A15" s="248">
        <v>5</v>
      </c>
      <c r="B15" s="1" t="s">
        <v>91</v>
      </c>
      <c r="C15" s="6">
        <v>76158739.719999999</v>
      </c>
      <c r="D15" s="6"/>
      <c r="E15" s="6">
        <v>90258346.661057785</v>
      </c>
      <c r="F15" s="6">
        <v>0</v>
      </c>
      <c r="G15" s="6">
        <v>0</v>
      </c>
      <c r="H15" s="403"/>
      <c r="I15" s="6">
        <v>4770443.58</v>
      </c>
      <c r="J15" s="6"/>
    </row>
    <row r="16" spans="1:12">
      <c r="A16" s="248">
        <v>6</v>
      </c>
      <c r="B16" s="1" t="s">
        <v>90</v>
      </c>
      <c r="C16" s="6">
        <v>76147073.060000002</v>
      </c>
      <c r="D16" s="6"/>
      <c r="E16" s="6">
        <v>92981338.390232787</v>
      </c>
      <c r="F16" s="6">
        <v>0</v>
      </c>
      <c r="G16" s="6">
        <v>0</v>
      </c>
      <c r="H16" s="403"/>
      <c r="I16" s="6">
        <v>4919621.4499999993</v>
      </c>
      <c r="J16" s="6"/>
    </row>
    <row r="17" spans="1:10">
      <c r="A17" s="248">
        <v>7</v>
      </c>
      <c r="B17" s="1" t="s">
        <v>111</v>
      </c>
      <c r="C17" s="6">
        <v>76135406.400000006</v>
      </c>
      <c r="D17" s="6"/>
      <c r="E17" s="6">
        <v>96733182.053460285</v>
      </c>
      <c r="F17" s="6">
        <v>0</v>
      </c>
      <c r="G17" s="6">
        <v>0</v>
      </c>
      <c r="H17" s="403"/>
      <c r="I17" s="6">
        <v>5068774.43</v>
      </c>
      <c r="J17" s="6"/>
    </row>
    <row r="18" spans="1:10">
      <c r="A18" s="248">
        <v>8</v>
      </c>
      <c r="B18" s="1" t="s">
        <v>98</v>
      </c>
      <c r="C18" s="6">
        <v>76123739.74000001</v>
      </c>
      <c r="D18" s="6"/>
      <c r="E18" s="6">
        <v>100595498.88214709</v>
      </c>
      <c r="F18" s="6">
        <v>0</v>
      </c>
      <c r="G18" s="6">
        <v>0</v>
      </c>
      <c r="H18" s="403"/>
      <c r="I18" s="6">
        <v>5217902.5299999993</v>
      </c>
      <c r="J18" s="6"/>
    </row>
    <row r="19" spans="1:10">
      <c r="A19" s="248">
        <v>9</v>
      </c>
      <c r="B19" s="1" t="s">
        <v>206</v>
      </c>
      <c r="C19" s="6">
        <v>76112073.079999998</v>
      </c>
      <c r="D19" s="6"/>
      <c r="E19" s="6">
        <v>103084402.5313904</v>
      </c>
      <c r="F19" s="6">
        <v>0</v>
      </c>
      <c r="G19" s="6">
        <v>0</v>
      </c>
      <c r="H19" s="403"/>
      <c r="I19" s="6">
        <v>5367005.72</v>
      </c>
      <c r="J19" s="6"/>
    </row>
    <row r="20" spans="1:10">
      <c r="A20" s="248">
        <v>10</v>
      </c>
      <c r="B20" s="1" t="s">
        <v>96</v>
      </c>
      <c r="C20" s="6">
        <v>76099827.770000011</v>
      </c>
      <c r="D20" s="6"/>
      <c r="E20" s="6">
        <v>105696789.10617249</v>
      </c>
      <c r="F20" s="6">
        <v>0</v>
      </c>
      <c r="G20" s="6">
        <v>0</v>
      </c>
      <c r="H20" s="403"/>
      <c r="I20" s="6">
        <v>5515500.46</v>
      </c>
      <c r="J20" s="6"/>
    </row>
    <row r="21" spans="1:10">
      <c r="A21" s="248">
        <v>11</v>
      </c>
      <c r="B21" s="1" t="s">
        <v>102</v>
      </c>
      <c r="C21" s="6">
        <v>76204142.773522794</v>
      </c>
      <c r="D21" s="6"/>
      <c r="E21" s="6">
        <v>116398132.85011579</v>
      </c>
      <c r="F21" s="6">
        <v>0</v>
      </c>
      <c r="G21" s="6">
        <v>0</v>
      </c>
      <c r="H21" s="403"/>
      <c r="I21" s="6">
        <v>5667599.4699999997</v>
      </c>
      <c r="J21" s="6"/>
    </row>
    <row r="22" spans="1:10">
      <c r="A22" s="248">
        <v>12</v>
      </c>
      <c r="B22" s="1" t="s">
        <v>95</v>
      </c>
      <c r="C22" s="6">
        <v>76195005.315159082</v>
      </c>
      <c r="D22" s="6"/>
      <c r="E22" s="6">
        <v>119398866.60706569</v>
      </c>
      <c r="F22" s="6">
        <v>0</v>
      </c>
      <c r="G22" s="6">
        <v>0</v>
      </c>
      <c r="H22" s="403"/>
      <c r="I22" s="6">
        <v>5822729.0299999993</v>
      </c>
      <c r="J22" s="6"/>
    </row>
    <row r="23" spans="1:10">
      <c r="A23" s="248">
        <v>13</v>
      </c>
      <c r="B23" s="1" t="s">
        <v>239</v>
      </c>
      <c r="C23" s="6">
        <v>77484406.923044205</v>
      </c>
      <c r="D23" s="6"/>
      <c r="E23" s="6">
        <v>126691434.706201</v>
      </c>
      <c r="F23" s="6">
        <v>0</v>
      </c>
      <c r="G23" s="6">
        <v>0</v>
      </c>
      <c r="H23" s="403"/>
      <c r="I23" s="6">
        <v>5979203.6099999994</v>
      </c>
      <c r="J23" s="6"/>
    </row>
    <row r="24" spans="1:10" ht="13.5" thickBot="1">
      <c r="A24" s="248">
        <v>14</v>
      </c>
      <c r="B24" s="7" t="s">
        <v>363</v>
      </c>
      <c r="C24" s="456">
        <f t="shared" ref="C24:J24" si="0">SUM(C11:C23)/13</f>
        <v>76249743.110132784</v>
      </c>
      <c r="D24" s="456">
        <f t="shared" si="0"/>
        <v>0</v>
      </c>
      <c r="E24" s="456">
        <f t="shared" si="0"/>
        <v>98807725.091372564</v>
      </c>
      <c r="F24" s="456">
        <f t="shared" si="0"/>
        <v>0</v>
      </c>
      <c r="G24" s="456">
        <f t="shared" si="0"/>
        <v>0</v>
      </c>
      <c r="H24" s="456">
        <f t="shared" si="0"/>
        <v>0</v>
      </c>
      <c r="I24" s="456">
        <f t="shared" si="0"/>
        <v>5068946.0646153847</v>
      </c>
      <c r="J24" s="456">
        <f t="shared" si="0"/>
        <v>0</v>
      </c>
    </row>
    <row r="25" spans="1:10" ht="13.5" thickTop="1">
      <c r="A25" s="248"/>
      <c r="B25" s="1"/>
      <c r="C25" s="9"/>
      <c r="D25" s="16"/>
      <c r="E25" s="16"/>
      <c r="F25" s="16"/>
      <c r="G25" s="9"/>
      <c r="H25" s="9"/>
      <c r="I25" s="9"/>
    </row>
    <row r="26" spans="1:10">
      <c r="A26" s="248"/>
      <c r="B26" s="10"/>
      <c r="C26" s="656" t="s">
        <v>257</v>
      </c>
      <c r="D26" s="656"/>
      <c r="E26" s="656"/>
      <c r="F26" s="656"/>
      <c r="G26" s="656"/>
      <c r="H26" s="656"/>
      <c r="I26" s="656"/>
    </row>
    <row r="27" spans="1:10" ht="72" customHeight="1">
      <c r="A27" s="248" t="s">
        <v>240</v>
      </c>
      <c r="B27" s="11" t="s">
        <v>201</v>
      </c>
      <c r="C27" s="4" t="s">
        <v>207</v>
      </c>
      <c r="D27" s="4" t="s">
        <v>208</v>
      </c>
      <c r="E27" s="4" t="s">
        <v>529</v>
      </c>
      <c r="F27" s="4" t="s">
        <v>530</v>
      </c>
      <c r="G27" s="4" t="s">
        <v>531</v>
      </c>
      <c r="H27" s="4" t="s">
        <v>615</v>
      </c>
      <c r="I27" s="4" t="s">
        <v>365</v>
      </c>
    </row>
    <row r="28" spans="1:10" s="14" customFormat="1">
      <c r="A28" s="248"/>
      <c r="B28" s="11" t="s">
        <v>241</v>
      </c>
      <c r="C28" s="4" t="s">
        <v>242</v>
      </c>
      <c r="D28" s="4" t="s">
        <v>243</v>
      </c>
      <c r="E28" s="4" t="s">
        <v>244</v>
      </c>
      <c r="F28" s="4" t="s">
        <v>246</v>
      </c>
      <c r="G28" s="4" t="s">
        <v>245</v>
      </c>
      <c r="H28" s="4" t="s">
        <v>247</v>
      </c>
      <c r="I28" s="4" t="s">
        <v>248</v>
      </c>
    </row>
    <row r="29" spans="1:10" s="14" customFormat="1">
      <c r="A29" s="248"/>
      <c r="B29" s="128" t="s">
        <v>616</v>
      </c>
      <c r="C29" s="286">
        <v>28</v>
      </c>
      <c r="D29" s="286">
        <v>29</v>
      </c>
      <c r="E29" s="286">
        <v>22</v>
      </c>
      <c r="F29" s="286">
        <v>23</v>
      </c>
      <c r="G29" s="286">
        <v>24</v>
      </c>
      <c r="H29" s="286">
        <v>25</v>
      </c>
      <c r="I29" s="286">
        <v>26</v>
      </c>
    </row>
    <row r="30" spans="1:10" s="14" customFormat="1" ht="25.5">
      <c r="A30" s="248"/>
      <c r="B30" s="11"/>
      <c r="C30" s="3" t="s">
        <v>522</v>
      </c>
      <c r="D30" s="4" t="s">
        <v>523</v>
      </c>
      <c r="E30" s="4" t="s">
        <v>524</v>
      </c>
      <c r="F30" s="4" t="s">
        <v>525</v>
      </c>
      <c r="G30" s="4" t="s">
        <v>526</v>
      </c>
      <c r="H30" s="4" t="s">
        <v>527</v>
      </c>
      <c r="I30" s="4" t="s">
        <v>528</v>
      </c>
    </row>
    <row r="31" spans="1:10">
      <c r="A31" s="248">
        <v>15</v>
      </c>
      <c r="B31" s="5" t="s">
        <v>238</v>
      </c>
      <c r="C31" s="6">
        <v>0</v>
      </c>
      <c r="D31" s="6">
        <v>0</v>
      </c>
      <c r="E31" s="6">
        <v>0</v>
      </c>
      <c r="F31" s="6">
        <v>0</v>
      </c>
      <c r="G31" s="6">
        <v>0</v>
      </c>
      <c r="H31" s="6">
        <v>0</v>
      </c>
      <c r="I31" s="6">
        <v>0</v>
      </c>
    </row>
    <row r="32" spans="1:10">
      <c r="A32" s="248">
        <v>16</v>
      </c>
      <c r="B32" s="5" t="s">
        <v>101</v>
      </c>
      <c r="C32" s="6">
        <v>0</v>
      </c>
      <c r="D32" s="6">
        <v>0</v>
      </c>
      <c r="E32" s="342"/>
      <c r="F32" s="342"/>
      <c r="G32" s="342"/>
      <c r="H32" s="342"/>
      <c r="I32" s="6">
        <v>0</v>
      </c>
    </row>
    <row r="33" spans="1:15">
      <c r="A33" s="248">
        <v>17</v>
      </c>
      <c r="B33" s="1" t="s">
        <v>100</v>
      </c>
      <c r="C33" s="6">
        <v>0</v>
      </c>
      <c r="D33" s="6">
        <v>0</v>
      </c>
      <c r="E33" s="342"/>
      <c r="F33" s="342"/>
      <c r="G33" s="342"/>
      <c r="H33" s="342"/>
      <c r="I33" s="6">
        <v>0</v>
      </c>
    </row>
    <row r="34" spans="1:15">
      <c r="A34" s="248">
        <v>18</v>
      </c>
      <c r="B34" s="1" t="s">
        <v>205</v>
      </c>
      <c r="C34" s="6">
        <v>0</v>
      </c>
      <c r="D34" s="6">
        <v>0</v>
      </c>
      <c r="E34" s="342"/>
      <c r="F34" s="342"/>
      <c r="G34" s="342"/>
      <c r="H34" s="342"/>
      <c r="I34" s="6">
        <v>0</v>
      </c>
    </row>
    <row r="35" spans="1:15">
      <c r="A35" s="248">
        <v>19</v>
      </c>
      <c r="B35" s="1" t="s">
        <v>91</v>
      </c>
      <c r="C35" s="6">
        <v>0</v>
      </c>
      <c r="D35" s="6">
        <v>0</v>
      </c>
      <c r="E35" s="342"/>
      <c r="F35" s="342"/>
      <c r="G35" s="342"/>
      <c r="H35" s="342"/>
      <c r="I35" s="6">
        <v>0</v>
      </c>
    </row>
    <row r="36" spans="1:15">
      <c r="A36" s="248">
        <v>20</v>
      </c>
      <c r="B36" s="1" t="s">
        <v>90</v>
      </c>
      <c r="C36" s="6">
        <v>0</v>
      </c>
      <c r="D36" s="6">
        <v>0</v>
      </c>
      <c r="E36" s="342"/>
      <c r="F36" s="342"/>
      <c r="G36" s="342"/>
      <c r="H36" s="342"/>
      <c r="I36" s="6">
        <v>0</v>
      </c>
    </row>
    <row r="37" spans="1:15">
      <c r="A37" s="248">
        <v>21</v>
      </c>
      <c r="B37" s="1" t="s">
        <v>111</v>
      </c>
      <c r="C37" s="6">
        <v>0</v>
      </c>
      <c r="D37" s="6">
        <v>0</v>
      </c>
      <c r="E37" s="342"/>
      <c r="F37" s="342"/>
      <c r="G37" s="342"/>
      <c r="H37" s="342"/>
      <c r="I37" s="6">
        <v>0</v>
      </c>
    </row>
    <row r="38" spans="1:15">
      <c r="A38" s="248">
        <v>22</v>
      </c>
      <c r="B38" s="1" t="s">
        <v>98</v>
      </c>
      <c r="C38" s="6">
        <v>0</v>
      </c>
      <c r="D38" s="6">
        <v>0</v>
      </c>
      <c r="E38" s="342"/>
      <c r="F38" s="342"/>
      <c r="G38" s="342"/>
      <c r="H38" s="342"/>
      <c r="I38" s="6">
        <v>0</v>
      </c>
    </row>
    <row r="39" spans="1:15">
      <c r="A39" s="248">
        <v>23</v>
      </c>
      <c r="B39" s="1" t="s">
        <v>206</v>
      </c>
      <c r="C39" s="6">
        <v>0</v>
      </c>
      <c r="D39" s="6">
        <v>0</v>
      </c>
      <c r="E39" s="342"/>
      <c r="F39" s="342"/>
      <c r="G39" s="342"/>
      <c r="H39" s="342"/>
      <c r="I39" s="6">
        <v>0</v>
      </c>
    </row>
    <row r="40" spans="1:15">
      <c r="A40" s="248">
        <v>24</v>
      </c>
      <c r="B40" s="1" t="s">
        <v>96</v>
      </c>
      <c r="C40" s="6">
        <v>0</v>
      </c>
      <c r="D40" s="6">
        <v>0</v>
      </c>
      <c r="E40" s="342"/>
      <c r="F40" s="342"/>
      <c r="G40" s="342"/>
      <c r="H40" s="342"/>
      <c r="I40" s="6">
        <v>0</v>
      </c>
    </row>
    <row r="41" spans="1:15">
      <c r="A41" s="248">
        <v>25</v>
      </c>
      <c r="B41" s="1" t="s">
        <v>102</v>
      </c>
      <c r="C41" s="6">
        <v>0</v>
      </c>
      <c r="D41" s="6">
        <v>0</v>
      </c>
      <c r="E41" s="342"/>
      <c r="F41" s="342"/>
      <c r="G41" s="342"/>
      <c r="H41" s="342"/>
      <c r="I41" s="6">
        <v>0</v>
      </c>
    </row>
    <row r="42" spans="1:15">
      <c r="A42" s="248">
        <v>26</v>
      </c>
      <c r="B42" s="1" t="s">
        <v>95</v>
      </c>
      <c r="C42" s="6">
        <v>0</v>
      </c>
      <c r="D42" s="6">
        <v>0</v>
      </c>
      <c r="E42" s="342"/>
      <c r="F42" s="342"/>
      <c r="G42" s="342"/>
      <c r="H42" s="342"/>
      <c r="I42" s="6">
        <v>0</v>
      </c>
    </row>
    <row r="43" spans="1:15">
      <c r="A43" s="248">
        <v>27</v>
      </c>
      <c r="B43" s="1" t="s">
        <v>239</v>
      </c>
      <c r="C43" s="6">
        <v>0</v>
      </c>
      <c r="D43" s="6">
        <v>0</v>
      </c>
      <c r="E43" s="6">
        <v>0</v>
      </c>
      <c r="F43" s="6"/>
      <c r="G43" s="6">
        <v>0</v>
      </c>
      <c r="H43" s="6">
        <v>0</v>
      </c>
      <c r="I43" s="6">
        <v>0</v>
      </c>
    </row>
    <row r="44" spans="1:15" ht="13.5" thickBot="1">
      <c r="A44" s="248">
        <v>28</v>
      </c>
      <c r="B44" s="7" t="s">
        <v>364</v>
      </c>
      <c r="C44" s="456">
        <f t="shared" ref="C44:I44" si="1">SUM(C31:C43)/13</f>
        <v>0</v>
      </c>
      <c r="D44" s="8">
        <f t="shared" si="1"/>
        <v>0</v>
      </c>
      <c r="E44" s="8">
        <f>(E31+E43)/2</f>
        <v>0</v>
      </c>
      <c r="F44" s="456">
        <f>'4a-Projection ADIT'!J95</f>
        <v>2659243.4678804791</v>
      </c>
      <c r="G44" s="456">
        <f>+'4a-Projection ADIT'!J126</f>
        <v>2274</v>
      </c>
      <c r="H44" s="456">
        <f>+'4a-Projection ADIT'!J33</f>
        <v>-460354</v>
      </c>
      <c r="I44" s="8">
        <f t="shared" si="1"/>
        <v>0</v>
      </c>
    </row>
    <row r="45" spans="1:15" ht="13.5" thickTop="1">
      <c r="A45" s="248"/>
      <c r="B45" s="1"/>
      <c r="I45" s="16"/>
    </row>
    <row r="46" spans="1:15">
      <c r="A46" s="248"/>
    </row>
    <row r="47" spans="1:15">
      <c r="F47" s="20" t="s">
        <v>233</v>
      </c>
    </row>
    <row r="48" spans="1:15">
      <c r="A48" s="248"/>
      <c r="B48" s="242"/>
      <c r="C48" s="350"/>
      <c r="D48" s="350"/>
      <c r="E48" s="350"/>
      <c r="F48" s="284" t="s">
        <v>362</v>
      </c>
      <c r="G48" s="350"/>
      <c r="L48" s="14"/>
      <c r="M48" s="14"/>
      <c r="N48" s="14"/>
      <c r="O48" s="14"/>
    </row>
    <row r="49" spans="1:16">
      <c r="A49" s="248"/>
      <c r="C49" s="350"/>
      <c r="D49" s="350"/>
      <c r="E49" s="350"/>
      <c r="F49" s="507" t="str">
        <f>'Attachment H'!$D$5</f>
        <v>NextEra Energy Transmission MidAtlantic, Inc.</v>
      </c>
      <c r="G49" s="350"/>
      <c r="K49" s="14"/>
      <c r="L49" s="14"/>
      <c r="M49" s="14"/>
      <c r="N49" s="14"/>
      <c r="O49" s="14"/>
    </row>
    <row r="50" spans="1:16">
      <c r="A50" s="248"/>
      <c r="B50" s="242" t="s">
        <v>617</v>
      </c>
      <c r="C50" s="350"/>
      <c r="D50" s="350"/>
      <c r="E50" s="350"/>
      <c r="F50" s="136"/>
      <c r="G50" s="350"/>
      <c r="K50" s="14"/>
      <c r="L50" s="14"/>
      <c r="M50" s="14"/>
      <c r="N50" s="14"/>
      <c r="O50" s="14"/>
    </row>
    <row r="51" spans="1:16">
      <c r="A51" s="248"/>
      <c r="B51" s="242" t="s">
        <v>241</v>
      </c>
      <c r="C51" s="242" t="s">
        <v>242</v>
      </c>
      <c r="D51" s="242" t="s">
        <v>243</v>
      </c>
      <c r="E51" s="242" t="s">
        <v>244</v>
      </c>
      <c r="F51" s="242" t="s">
        <v>246</v>
      </c>
      <c r="G51" s="242" t="s">
        <v>245</v>
      </c>
      <c r="H51" s="242" t="s">
        <v>247</v>
      </c>
      <c r="I51" s="242" t="s">
        <v>248</v>
      </c>
      <c r="J51" s="243" t="s">
        <v>188</v>
      </c>
      <c r="L51" s="14"/>
      <c r="M51" s="14"/>
      <c r="N51" s="14"/>
      <c r="O51" s="14"/>
      <c r="P51" s="14"/>
    </row>
    <row r="52" spans="1:16" ht="76.5">
      <c r="A52" s="248">
        <v>29</v>
      </c>
      <c r="B52" s="351" t="s">
        <v>505</v>
      </c>
      <c r="C52" s="238"/>
      <c r="D52" s="352" t="s">
        <v>17</v>
      </c>
      <c r="E52" s="352" t="s">
        <v>506</v>
      </c>
      <c r="F52" s="352" t="s">
        <v>507</v>
      </c>
      <c r="G52" s="352" t="s">
        <v>686</v>
      </c>
      <c r="H52" s="353" t="s">
        <v>508</v>
      </c>
      <c r="I52" s="353" t="s">
        <v>509</v>
      </c>
      <c r="J52" s="351"/>
      <c r="K52" s="351"/>
      <c r="L52" s="351"/>
      <c r="M52" s="14"/>
      <c r="N52" s="14"/>
      <c r="O52" s="14"/>
      <c r="P52" s="14"/>
    </row>
    <row r="53" spans="1:16">
      <c r="A53" s="248" t="s">
        <v>510</v>
      </c>
      <c r="C53" s="354" t="s">
        <v>511</v>
      </c>
      <c r="D53" s="355">
        <v>0</v>
      </c>
      <c r="E53" s="355">
        <v>0</v>
      </c>
      <c r="F53" s="356"/>
      <c r="G53" s="356"/>
      <c r="H53" s="355"/>
      <c r="I53" s="357">
        <f>+H53*E53*D53</f>
        <v>0</v>
      </c>
      <c r="M53" s="14"/>
      <c r="N53" s="14"/>
      <c r="O53" s="14"/>
      <c r="P53" s="14"/>
    </row>
    <row r="54" spans="1:16">
      <c r="A54" s="248" t="s">
        <v>512</v>
      </c>
      <c r="C54" s="354" t="s">
        <v>513</v>
      </c>
      <c r="D54" s="358">
        <v>0</v>
      </c>
      <c r="E54" s="355">
        <v>0</v>
      </c>
      <c r="F54" s="356"/>
      <c r="G54" s="356"/>
      <c r="H54" s="355"/>
      <c r="I54" s="357">
        <f>+H54*E54*D54</f>
        <v>0</v>
      </c>
      <c r="M54" s="14"/>
      <c r="N54" s="14"/>
      <c r="O54" s="14"/>
      <c r="P54" s="14"/>
    </row>
    <row r="55" spans="1:16">
      <c r="A55" s="248" t="s">
        <v>514</v>
      </c>
      <c r="C55" s="354" t="s">
        <v>515</v>
      </c>
      <c r="D55" s="358"/>
      <c r="E55" s="355"/>
      <c r="F55" s="356"/>
      <c r="G55" s="356"/>
      <c r="H55" s="355"/>
      <c r="I55" s="357"/>
      <c r="M55" s="14"/>
      <c r="N55" s="14"/>
      <c r="O55" s="14"/>
      <c r="P55" s="14"/>
    </row>
    <row r="56" spans="1:16">
      <c r="A56" s="248" t="s">
        <v>516</v>
      </c>
      <c r="C56" s="354" t="s">
        <v>517</v>
      </c>
      <c r="D56" s="358"/>
      <c r="E56" s="355"/>
      <c r="F56" s="356"/>
      <c r="G56" s="356"/>
      <c r="H56" s="355"/>
      <c r="I56" s="357"/>
      <c r="M56" s="14"/>
      <c r="N56" s="14"/>
      <c r="O56" s="14"/>
      <c r="P56" s="14"/>
    </row>
    <row r="57" spans="1:16">
      <c r="A57" s="248" t="s">
        <v>518</v>
      </c>
      <c r="C57" s="354" t="s">
        <v>441</v>
      </c>
      <c r="D57" s="358"/>
      <c r="E57" s="355"/>
      <c r="F57" s="356"/>
      <c r="G57" s="356"/>
      <c r="H57" s="355"/>
      <c r="I57" s="357"/>
      <c r="M57" s="14"/>
      <c r="N57" s="14"/>
      <c r="O57" s="14"/>
      <c r="P57" s="14"/>
    </row>
    <row r="58" spans="1:16">
      <c r="A58" s="248" t="s">
        <v>519</v>
      </c>
      <c r="C58" s="359" t="s">
        <v>441</v>
      </c>
      <c r="D58" s="360">
        <v>0</v>
      </c>
      <c r="E58" s="361">
        <v>0</v>
      </c>
      <c r="F58" s="362"/>
      <c r="G58" s="362"/>
      <c r="H58" s="361"/>
      <c r="I58" s="363">
        <f>+H58*E58*D58</f>
        <v>0</v>
      </c>
      <c r="M58" s="14"/>
      <c r="N58" s="14"/>
      <c r="O58" s="14"/>
      <c r="P58" s="14"/>
    </row>
    <row r="59" spans="1:16">
      <c r="A59" s="248">
        <v>31</v>
      </c>
      <c r="C59" s="351" t="s">
        <v>19</v>
      </c>
      <c r="D59" s="364">
        <f>SUM(D53:D58)</f>
        <v>0</v>
      </c>
      <c r="E59" s="110"/>
      <c r="F59" s="14"/>
      <c r="G59" s="14"/>
      <c r="H59" s="110"/>
      <c r="I59" s="357">
        <f>SUM(I53:I58)</f>
        <v>0</v>
      </c>
      <c r="M59" s="14"/>
      <c r="N59" s="14"/>
      <c r="O59" s="14"/>
      <c r="P59" s="14"/>
    </row>
    <row r="60" spans="1:16">
      <c r="A60" s="250"/>
      <c r="B60" s="251"/>
      <c r="C60" s="252"/>
      <c r="D60" s="252"/>
      <c r="E60" s="252"/>
      <c r="F60" s="252"/>
      <c r="G60" s="252"/>
    </row>
    <row r="61" spans="1:16">
      <c r="A61" s="250"/>
      <c r="B61" s="251"/>
      <c r="C61" s="252"/>
      <c r="D61" s="252"/>
      <c r="E61" s="252"/>
      <c r="F61" s="252"/>
      <c r="G61" s="252"/>
      <c r="L61" s="14"/>
      <c r="M61" s="14"/>
      <c r="N61" s="14"/>
      <c r="O61" s="14"/>
      <c r="P61" s="14"/>
    </row>
    <row r="62" spans="1:16">
      <c r="A62" s="250"/>
      <c r="B62" s="251"/>
      <c r="C62" s="252"/>
      <c r="D62" s="252"/>
      <c r="E62" s="252"/>
      <c r="F62" s="252"/>
      <c r="G62" s="252"/>
      <c r="L62" s="14"/>
      <c r="M62" s="14"/>
      <c r="N62" s="14"/>
      <c r="O62" s="14"/>
      <c r="P62" s="14"/>
    </row>
    <row r="63" spans="1:16">
      <c r="A63" s="248" t="s">
        <v>224</v>
      </c>
    </row>
    <row r="64" spans="1:16" ht="12.75" customHeight="1">
      <c r="A64" s="248" t="s">
        <v>73</v>
      </c>
      <c r="B64" s="658" t="s">
        <v>520</v>
      </c>
      <c r="C64" s="658"/>
      <c r="D64" s="658"/>
      <c r="E64" s="658"/>
      <c r="F64" s="658"/>
      <c r="G64" s="658"/>
      <c r="H64" s="658"/>
      <c r="I64" s="658"/>
      <c r="J64" s="658"/>
      <c r="K64" s="658"/>
    </row>
    <row r="65" spans="1:12" ht="12.75" customHeight="1">
      <c r="A65" s="248" t="s">
        <v>74</v>
      </c>
      <c r="B65" s="658" t="s">
        <v>618</v>
      </c>
      <c r="C65" s="658"/>
      <c r="D65" s="658"/>
      <c r="E65" s="658"/>
      <c r="F65" s="658"/>
      <c r="G65" s="658"/>
      <c r="H65" s="658"/>
      <c r="I65" s="658"/>
      <c r="J65" s="658"/>
      <c r="K65" s="658"/>
      <c r="L65" s="243"/>
    </row>
    <row r="66" spans="1:12" ht="12.75" customHeight="1">
      <c r="A66" s="248" t="s">
        <v>75</v>
      </c>
      <c r="B66" s="517" t="s">
        <v>837</v>
      </c>
      <c r="C66" s="426"/>
      <c r="D66" s="426"/>
      <c r="E66" s="426"/>
      <c r="F66" s="426"/>
      <c r="G66" s="426"/>
      <c r="H66" s="426"/>
      <c r="I66" s="426"/>
      <c r="J66" s="426"/>
      <c r="K66" s="426"/>
    </row>
    <row r="67" spans="1:12">
      <c r="A67" s="248"/>
      <c r="B67" s="427" t="s">
        <v>822</v>
      </c>
      <c r="C67" s="402"/>
      <c r="D67" s="402"/>
      <c r="E67" s="402"/>
      <c r="F67" s="402"/>
      <c r="G67" s="402"/>
      <c r="H67" s="402"/>
      <c r="I67" s="402"/>
      <c r="J67" s="402"/>
      <c r="K67" s="402"/>
    </row>
    <row r="68" spans="1:12">
      <c r="A68" s="248"/>
      <c r="B68" s="427" t="s">
        <v>823</v>
      </c>
      <c r="C68" s="402"/>
      <c r="D68" s="402"/>
      <c r="E68" s="402"/>
      <c r="F68" s="402"/>
      <c r="G68" s="402"/>
      <c r="H68" s="402"/>
      <c r="I68" s="402"/>
      <c r="J68" s="402"/>
      <c r="K68" s="402"/>
    </row>
    <row r="69" spans="1:12" ht="12.75" customHeight="1">
      <c r="A69" s="248" t="s">
        <v>76</v>
      </c>
      <c r="B69" s="15" t="s">
        <v>799</v>
      </c>
    </row>
    <row r="70" spans="1:12" ht="24" customHeight="1">
      <c r="A70" s="365" t="s">
        <v>77</v>
      </c>
      <c r="B70" s="655" t="s">
        <v>829</v>
      </c>
      <c r="C70" s="655"/>
      <c r="D70" s="655"/>
      <c r="E70" s="655"/>
      <c r="F70" s="655"/>
      <c r="G70" s="655"/>
      <c r="H70" s="655"/>
      <c r="I70" s="655"/>
      <c r="J70" s="655"/>
      <c r="K70" s="291"/>
    </row>
    <row r="71" spans="1:12" ht="12.75" customHeight="1">
      <c r="A71" s="248" t="s">
        <v>78</v>
      </c>
      <c r="B71" s="659" t="s">
        <v>521</v>
      </c>
      <c r="C71" s="659"/>
      <c r="D71" s="659"/>
      <c r="E71" s="659"/>
      <c r="F71" s="659"/>
      <c r="G71" s="659"/>
      <c r="H71" s="659"/>
      <c r="I71" s="659"/>
      <c r="J71" s="659"/>
      <c r="K71" s="659"/>
    </row>
    <row r="72" spans="1:12" ht="43.5" customHeight="1">
      <c r="A72" s="365" t="s">
        <v>79</v>
      </c>
      <c r="B72" s="655" t="s">
        <v>619</v>
      </c>
      <c r="C72" s="655"/>
      <c r="D72" s="655"/>
      <c r="E72" s="655"/>
      <c r="F72" s="655"/>
      <c r="G72" s="655"/>
      <c r="H72" s="655"/>
      <c r="I72" s="655"/>
      <c r="J72" s="655"/>
      <c r="K72" s="291"/>
    </row>
    <row r="73" spans="1:12">
      <c r="A73" s="248" t="s">
        <v>81</v>
      </c>
      <c r="B73" s="428" t="s">
        <v>684</v>
      </c>
    </row>
    <row r="76" spans="1:12">
      <c r="B76" s="27"/>
    </row>
    <row r="77" spans="1:12">
      <c r="B77" s="440"/>
    </row>
  </sheetData>
  <customSheetViews>
    <customSheetView guid="{F04A2B9A-C6FE-4FEB-AD1E-2CF9AC309BE4}" scale="85" showPageBreaks="1" printArea="1">
      <selection activeCell="E6" sqref="E6"/>
      <pageMargins left="0.7" right="0.7" top="0.75" bottom="0.75" header="0.3" footer="0.3"/>
      <pageSetup scale="55" orientation="landscape" r:id="rId1"/>
    </customSheetView>
  </customSheetViews>
  <mergeCells count="9">
    <mergeCell ref="B72:J72"/>
    <mergeCell ref="C26:I26"/>
    <mergeCell ref="I6:J6"/>
    <mergeCell ref="G6:H6"/>
    <mergeCell ref="C6:D6"/>
    <mergeCell ref="B64:K64"/>
    <mergeCell ref="B65:K65"/>
    <mergeCell ref="B71:K71"/>
    <mergeCell ref="B70:J70"/>
  </mergeCells>
  <phoneticPr fontId="0" type="noConversion"/>
  <pageMargins left="0.25" right="0.25" top="0.75" bottom="0.75" header="0.3" footer="0.3"/>
  <pageSetup scale="44" orientation="landscape" r:id="rId2"/>
  <rowBreaks count="1" manualBreakCount="1">
    <brk id="46" max="9" man="1"/>
  </rowBreaks>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pageSetUpPr fitToPage="1"/>
  </sheetPr>
  <dimension ref="A1:P129"/>
  <sheetViews>
    <sheetView topLeftCell="A4" zoomScale="85" zoomScaleNormal="85" workbookViewId="0">
      <selection activeCell="J25" sqref="J25"/>
    </sheetView>
  </sheetViews>
  <sheetFormatPr defaultColWidth="8.77734375" defaultRowHeight="15.75"/>
  <cols>
    <col min="1" max="1" width="5.21875" style="527" customWidth="1"/>
    <col min="2" max="2" width="10.77734375" style="527" customWidth="1"/>
    <col min="3" max="3" width="9.5546875" style="527" customWidth="1"/>
    <col min="4" max="4" width="10.109375" style="527" customWidth="1"/>
    <col min="5" max="5" width="12.44140625" style="527" customWidth="1"/>
    <col min="6" max="6" width="10.109375" style="527" customWidth="1"/>
    <col min="7" max="7" width="2.109375" style="527" customWidth="1"/>
    <col min="8" max="8" width="15.109375" style="527" customWidth="1"/>
    <col min="9" max="9" width="14.21875" style="527" customWidth="1"/>
    <col min="10" max="10" width="16.44140625" style="527" customWidth="1"/>
    <col min="11" max="11" width="13.44140625" style="527" customWidth="1"/>
    <col min="12" max="16384" width="8.77734375" style="527"/>
  </cols>
  <sheetData>
    <row r="1" spans="1:11" s="526" customFormat="1">
      <c r="B1" s="666" t="str">
        <f>'Attachment H'!$D$5</f>
        <v>NextEra Energy Transmission MidAtlantic, Inc.</v>
      </c>
      <c r="C1" s="666"/>
      <c r="D1" s="666"/>
      <c r="E1" s="666"/>
      <c r="F1" s="666"/>
      <c r="G1" s="666"/>
      <c r="H1" s="666"/>
      <c r="I1" s="666"/>
      <c r="J1" s="666"/>
      <c r="K1" s="666"/>
    </row>
    <row r="2" spans="1:11" s="526" customFormat="1">
      <c r="B2" s="666" t="s">
        <v>807</v>
      </c>
      <c r="C2" s="666"/>
      <c r="D2" s="666"/>
      <c r="E2" s="666"/>
      <c r="F2" s="666"/>
      <c r="G2" s="666"/>
      <c r="H2" s="666"/>
      <c r="I2" s="666"/>
      <c r="J2" s="666"/>
      <c r="K2" s="666"/>
    </row>
    <row r="3" spans="1:11" s="526" customFormat="1">
      <c r="B3" s="667" t="s">
        <v>869</v>
      </c>
      <c r="C3" s="667"/>
      <c r="D3" s="667"/>
      <c r="E3" s="667"/>
      <c r="F3" s="667"/>
      <c r="G3" s="667"/>
      <c r="H3" s="667"/>
      <c r="I3" s="667"/>
      <c r="J3" s="667"/>
      <c r="K3" s="667"/>
    </row>
    <row r="4" spans="1:11">
      <c r="J4" s="528" t="s">
        <v>687</v>
      </c>
      <c r="K4" s="529" t="s">
        <v>870</v>
      </c>
    </row>
    <row r="5" spans="1:11">
      <c r="A5" s="527">
        <v>1</v>
      </c>
      <c r="B5" s="530" t="s">
        <v>688</v>
      </c>
      <c r="H5" s="531"/>
      <c r="I5" s="531"/>
      <c r="J5" s="531"/>
      <c r="K5" s="531"/>
    </row>
    <row r="6" spans="1:11">
      <c r="A6" s="527">
        <f>+A5+1</f>
        <v>2</v>
      </c>
      <c r="B6" s="660" t="s">
        <v>689</v>
      </c>
      <c r="C6" s="661"/>
      <c r="D6" s="661"/>
      <c r="E6" s="661"/>
      <c r="F6" s="662"/>
      <c r="G6" s="532"/>
      <c r="H6" s="663" t="s">
        <v>690</v>
      </c>
      <c r="I6" s="664"/>
      <c r="J6" s="665"/>
      <c r="K6" s="531"/>
    </row>
    <row r="7" spans="1:11">
      <c r="B7" s="533" t="s">
        <v>73</v>
      </c>
      <c r="C7" s="533" t="s">
        <v>74</v>
      </c>
      <c r="D7" s="533" t="s">
        <v>75</v>
      </c>
      <c r="E7" s="533" t="s">
        <v>76</v>
      </c>
      <c r="F7" s="533" t="s">
        <v>77</v>
      </c>
      <c r="G7" s="532"/>
      <c r="H7" s="533" t="s">
        <v>78</v>
      </c>
      <c r="I7" s="533" t="s">
        <v>79</v>
      </c>
      <c r="J7" s="533" t="s">
        <v>81</v>
      </c>
      <c r="K7" s="534"/>
    </row>
    <row r="8" spans="1:11" ht="47.25">
      <c r="A8" s="527">
        <f>+A6+1</f>
        <v>3</v>
      </c>
      <c r="B8" s="535" t="s">
        <v>201</v>
      </c>
      <c r="C8" s="535" t="s">
        <v>691</v>
      </c>
      <c r="D8" s="535" t="s">
        <v>692</v>
      </c>
      <c r="E8" s="535" t="s">
        <v>693</v>
      </c>
      <c r="F8" s="535" t="s">
        <v>694</v>
      </c>
      <c r="G8" s="536"/>
      <c r="H8" s="535" t="s">
        <v>695</v>
      </c>
      <c r="I8" s="535" t="s">
        <v>696</v>
      </c>
      <c r="J8" s="535" t="s">
        <v>697</v>
      </c>
      <c r="K8" s="536"/>
    </row>
    <row r="9" spans="1:11">
      <c r="A9" s="527">
        <f t="shared" ref="A9:A23" si="0">+A8+1</f>
        <v>4</v>
      </c>
      <c r="C9" s="536"/>
      <c r="D9" s="536"/>
      <c r="E9" s="536"/>
      <c r="F9" s="536"/>
      <c r="G9" s="536"/>
      <c r="H9" s="536"/>
      <c r="I9" s="536"/>
      <c r="J9" s="536"/>
      <c r="K9" s="536"/>
    </row>
    <row r="10" spans="1:11">
      <c r="A10" s="527">
        <f t="shared" si="0"/>
        <v>5</v>
      </c>
      <c r="B10" s="537" t="s">
        <v>698</v>
      </c>
      <c r="C10" s="538"/>
      <c r="D10" s="539"/>
      <c r="E10" s="539"/>
      <c r="F10" s="539"/>
      <c r="G10" s="539"/>
      <c r="H10" s="540"/>
      <c r="I10" s="540"/>
      <c r="J10" s="541">
        <v>-460353</v>
      </c>
      <c r="K10" s="542"/>
    </row>
    <row r="11" spans="1:11">
      <c r="A11" s="527">
        <f t="shared" si="0"/>
        <v>6</v>
      </c>
      <c r="B11" s="538" t="s">
        <v>101</v>
      </c>
      <c r="C11" s="540">
        <v>31</v>
      </c>
      <c r="D11" s="543">
        <f>C11</f>
        <v>31</v>
      </c>
      <c r="E11" s="544">
        <f>D23-D11+1</f>
        <v>335</v>
      </c>
      <c r="F11" s="545">
        <f>IF(E11=0,0,E11/$D$23)</f>
        <v>0.9178082191780822</v>
      </c>
      <c r="G11" s="539"/>
      <c r="H11" s="541"/>
      <c r="I11" s="540"/>
      <c r="J11" s="540">
        <f>+J10+I11</f>
        <v>-460353</v>
      </c>
      <c r="K11" s="542"/>
    </row>
    <row r="12" spans="1:11">
      <c r="A12" s="527">
        <f t="shared" si="0"/>
        <v>7</v>
      </c>
      <c r="B12" s="538" t="s">
        <v>100</v>
      </c>
      <c r="C12" s="541">
        <v>28</v>
      </c>
      <c r="D12" s="543">
        <f t="shared" ref="D12:D22" si="1">C12</f>
        <v>28</v>
      </c>
      <c r="E12" s="544">
        <f>$D$23-SUM($D$11:D12)+1</f>
        <v>307</v>
      </c>
      <c r="F12" s="545">
        <f t="shared" ref="F12:F22" si="2">IF(E12=0,0,E12/$D$23)</f>
        <v>0.84109589041095889</v>
      </c>
      <c r="G12" s="539"/>
      <c r="H12" s="541"/>
      <c r="I12" s="540"/>
      <c r="J12" s="540">
        <f t="shared" ref="J12:J22" si="3">+J11+I12</f>
        <v>-460353</v>
      </c>
      <c r="K12" s="542"/>
    </row>
    <row r="13" spans="1:11">
      <c r="A13" s="527">
        <f t="shared" si="0"/>
        <v>8</v>
      </c>
      <c r="B13" s="538" t="s">
        <v>99</v>
      </c>
      <c r="C13" s="540">
        <v>31</v>
      </c>
      <c r="D13" s="543">
        <f t="shared" si="1"/>
        <v>31</v>
      </c>
      <c r="E13" s="544">
        <f>$D$23-SUM($D$11:D13)+1</f>
        <v>276</v>
      </c>
      <c r="F13" s="545">
        <f t="shared" si="2"/>
        <v>0.75616438356164384</v>
      </c>
      <c r="G13" s="539"/>
      <c r="H13" s="541"/>
      <c r="I13" s="540"/>
      <c r="J13" s="540">
        <f t="shared" si="3"/>
        <v>-460353</v>
      </c>
      <c r="K13" s="542"/>
    </row>
    <row r="14" spans="1:11">
      <c r="A14" s="527">
        <f t="shared" si="0"/>
        <v>9</v>
      </c>
      <c r="B14" s="538" t="s">
        <v>91</v>
      </c>
      <c r="C14" s="540">
        <v>30</v>
      </c>
      <c r="D14" s="543">
        <f t="shared" si="1"/>
        <v>30</v>
      </c>
      <c r="E14" s="544">
        <f>$D$23-SUM($D$11:D14)+1</f>
        <v>246</v>
      </c>
      <c r="F14" s="545">
        <f t="shared" si="2"/>
        <v>0.67397260273972603</v>
      </c>
      <c r="G14" s="539"/>
      <c r="H14" s="541"/>
      <c r="I14" s="540"/>
      <c r="J14" s="540">
        <f t="shared" si="3"/>
        <v>-460353</v>
      </c>
      <c r="K14" s="542"/>
    </row>
    <row r="15" spans="1:11">
      <c r="A15" s="527">
        <f t="shared" si="0"/>
        <v>10</v>
      </c>
      <c r="B15" s="538" t="s">
        <v>90</v>
      </c>
      <c r="C15" s="540">
        <v>31</v>
      </c>
      <c r="D15" s="543">
        <f t="shared" si="1"/>
        <v>31</v>
      </c>
      <c r="E15" s="544">
        <f>$D$23-SUM($D$11:D15)+1</f>
        <v>215</v>
      </c>
      <c r="F15" s="545">
        <f t="shared" si="2"/>
        <v>0.58904109589041098</v>
      </c>
      <c r="G15" s="539"/>
      <c r="H15" s="541"/>
      <c r="I15" s="540"/>
      <c r="J15" s="540">
        <f t="shared" si="3"/>
        <v>-460353</v>
      </c>
      <c r="K15" s="542"/>
    </row>
    <row r="16" spans="1:11">
      <c r="A16" s="527">
        <f t="shared" si="0"/>
        <v>11</v>
      </c>
      <c r="B16" s="538" t="s">
        <v>111</v>
      </c>
      <c r="C16" s="540">
        <v>30</v>
      </c>
      <c r="D16" s="543">
        <f t="shared" si="1"/>
        <v>30</v>
      </c>
      <c r="E16" s="544">
        <f>$D$23-SUM($D$11:D16)+1</f>
        <v>185</v>
      </c>
      <c r="F16" s="545">
        <f t="shared" si="2"/>
        <v>0.50684931506849318</v>
      </c>
      <c r="G16" s="539"/>
      <c r="H16" s="541"/>
      <c r="I16" s="540"/>
      <c r="J16" s="540">
        <f t="shared" si="3"/>
        <v>-460353</v>
      </c>
      <c r="K16" s="542"/>
    </row>
    <row r="17" spans="1:11">
      <c r="A17" s="527">
        <f t="shared" si="0"/>
        <v>12</v>
      </c>
      <c r="B17" s="538" t="s">
        <v>98</v>
      </c>
      <c r="C17" s="540">
        <v>31</v>
      </c>
      <c r="D17" s="543">
        <f t="shared" si="1"/>
        <v>31</v>
      </c>
      <c r="E17" s="544">
        <f>$D$23-SUM($D$11:D17)+1</f>
        <v>154</v>
      </c>
      <c r="F17" s="545">
        <f t="shared" si="2"/>
        <v>0.42191780821917807</v>
      </c>
      <c r="G17" s="539"/>
      <c r="H17" s="541"/>
      <c r="I17" s="540"/>
      <c r="J17" s="540">
        <f t="shared" si="3"/>
        <v>-460353</v>
      </c>
      <c r="K17" s="542"/>
    </row>
    <row r="18" spans="1:11">
      <c r="A18" s="527">
        <f t="shared" si="0"/>
        <v>13</v>
      </c>
      <c r="B18" s="538" t="s">
        <v>97</v>
      </c>
      <c r="C18" s="540">
        <v>31</v>
      </c>
      <c r="D18" s="543">
        <f t="shared" si="1"/>
        <v>31</v>
      </c>
      <c r="E18" s="544">
        <f>$D$23-SUM($D$11:D18)+1</f>
        <v>123</v>
      </c>
      <c r="F18" s="545">
        <f t="shared" si="2"/>
        <v>0.33698630136986302</v>
      </c>
      <c r="G18" s="539"/>
      <c r="H18" s="541"/>
      <c r="I18" s="540"/>
      <c r="J18" s="540">
        <f t="shared" si="3"/>
        <v>-460353</v>
      </c>
      <c r="K18" s="542"/>
    </row>
    <row r="19" spans="1:11">
      <c r="A19" s="527">
        <f t="shared" si="0"/>
        <v>14</v>
      </c>
      <c r="B19" s="538" t="s">
        <v>96</v>
      </c>
      <c r="C19" s="540">
        <v>30</v>
      </c>
      <c r="D19" s="543">
        <f t="shared" si="1"/>
        <v>30</v>
      </c>
      <c r="E19" s="544">
        <f>$D$23-SUM($D$11:D19)+1</f>
        <v>93</v>
      </c>
      <c r="F19" s="545">
        <f t="shared" si="2"/>
        <v>0.25479452054794521</v>
      </c>
      <c r="G19" s="539"/>
      <c r="H19" s="541"/>
      <c r="I19" s="540"/>
      <c r="J19" s="540">
        <f t="shared" si="3"/>
        <v>-460353</v>
      </c>
      <c r="K19" s="542"/>
    </row>
    <row r="20" spans="1:11">
      <c r="A20" s="527">
        <f t="shared" si="0"/>
        <v>15</v>
      </c>
      <c r="B20" s="538" t="s">
        <v>102</v>
      </c>
      <c r="C20" s="540">
        <v>31</v>
      </c>
      <c r="D20" s="543">
        <f t="shared" si="1"/>
        <v>31</v>
      </c>
      <c r="E20" s="544">
        <f>$D$23-SUM($D$11:D20)+1</f>
        <v>62</v>
      </c>
      <c r="F20" s="545">
        <f t="shared" si="2"/>
        <v>0.16986301369863013</v>
      </c>
      <c r="G20" s="539"/>
      <c r="H20" s="541"/>
      <c r="I20" s="540"/>
      <c r="J20" s="540">
        <f t="shared" si="3"/>
        <v>-460353</v>
      </c>
      <c r="K20" s="542"/>
    </row>
    <row r="21" spans="1:11">
      <c r="A21" s="527">
        <f t="shared" si="0"/>
        <v>16</v>
      </c>
      <c r="B21" s="538" t="s">
        <v>95</v>
      </c>
      <c r="C21" s="540">
        <v>30</v>
      </c>
      <c r="D21" s="543">
        <f t="shared" si="1"/>
        <v>30</v>
      </c>
      <c r="E21" s="544">
        <f>$D$23-SUM($D$11:D21)+1</f>
        <v>32</v>
      </c>
      <c r="F21" s="545">
        <f t="shared" si="2"/>
        <v>8.7671232876712329E-2</v>
      </c>
      <c r="G21" s="539"/>
      <c r="H21" s="541"/>
      <c r="I21" s="540"/>
      <c r="J21" s="540">
        <f t="shared" si="3"/>
        <v>-460353</v>
      </c>
      <c r="K21" s="542"/>
    </row>
    <row r="22" spans="1:11">
      <c r="A22" s="527">
        <f t="shared" si="0"/>
        <v>17</v>
      </c>
      <c r="B22" s="538" t="s">
        <v>94</v>
      </c>
      <c r="C22" s="540">
        <v>31</v>
      </c>
      <c r="D22" s="543">
        <f t="shared" si="1"/>
        <v>31</v>
      </c>
      <c r="E22" s="544">
        <f>$D$23-SUM($D$11:D22)+1</f>
        <v>1</v>
      </c>
      <c r="F22" s="545">
        <f t="shared" si="2"/>
        <v>2.7397260273972603E-3</v>
      </c>
      <c r="G22" s="539"/>
      <c r="H22" s="541"/>
      <c r="I22" s="540"/>
      <c r="J22" s="540">
        <f t="shared" si="3"/>
        <v>-460353</v>
      </c>
      <c r="K22" s="542"/>
    </row>
    <row r="23" spans="1:11">
      <c r="A23" s="527">
        <f t="shared" si="0"/>
        <v>18</v>
      </c>
      <c r="B23" s="546"/>
      <c r="C23" s="546" t="s">
        <v>19</v>
      </c>
      <c r="D23" s="547">
        <f>SUM(D11:D22)</f>
        <v>365</v>
      </c>
      <c r="E23" s="546"/>
      <c r="F23" s="548"/>
      <c r="G23" s="539"/>
      <c r="H23" s="549">
        <f>SUM(H11:H22)</f>
        <v>0</v>
      </c>
      <c r="I23" s="549">
        <f>SUM(I11:I22)</f>
        <v>0</v>
      </c>
      <c r="J23" s="548"/>
      <c r="K23" s="550"/>
    </row>
    <row r="24" spans="1:11">
      <c r="B24" s="551"/>
      <c r="C24" s="551"/>
      <c r="D24" s="551"/>
      <c r="E24" s="551"/>
      <c r="F24" s="550"/>
      <c r="G24" s="550"/>
      <c r="I24" s="552"/>
      <c r="J24" s="550"/>
      <c r="K24" s="550"/>
    </row>
    <row r="25" spans="1:11">
      <c r="A25" s="527">
        <f>+A23+1</f>
        <v>19</v>
      </c>
      <c r="B25" s="527" t="s">
        <v>699</v>
      </c>
      <c r="F25" s="527" t="s">
        <v>700</v>
      </c>
      <c r="G25" s="550"/>
      <c r="I25" s="550"/>
      <c r="J25" s="541">
        <v>-460354</v>
      </c>
    </row>
    <row r="26" spans="1:11">
      <c r="A26" s="527">
        <f>+A25+1</f>
        <v>20</v>
      </c>
      <c r="B26" s="527" t="s">
        <v>701</v>
      </c>
      <c r="F26" s="527" t="str">
        <f>"(Line "&amp;A25&amp;" less line "&amp;A27&amp;")"</f>
        <v>(Line 19 less line 21)</v>
      </c>
      <c r="G26" s="550"/>
      <c r="I26" s="550"/>
      <c r="J26" s="553">
        <f>+J25-J27</f>
        <v>-1</v>
      </c>
    </row>
    <row r="27" spans="1:11">
      <c r="A27" s="527">
        <f t="shared" ref="A27:A33" si="4">+A26+1</f>
        <v>21</v>
      </c>
      <c r="B27" s="527" t="s">
        <v>702</v>
      </c>
      <c r="F27" s="527" t="str">
        <f>"(Line "&amp;A10&amp;", Col H)"</f>
        <v>(Line 5, Col H)</v>
      </c>
      <c r="G27" s="550"/>
      <c r="I27" s="550"/>
      <c r="J27" s="540">
        <f>+J10</f>
        <v>-460353</v>
      </c>
    </row>
    <row r="28" spans="1:11">
      <c r="A28" s="527">
        <f t="shared" si="4"/>
        <v>22</v>
      </c>
      <c r="B28" s="527" t="s">
        <v>703</v>
      </c>
      <c r="F28" s="527" t="s">
        <v>704</v>
      </c>
      <c r="G28" s="550"/>
      <c r="I28" s="550"/>
      <c r="J28" s="541">
        <v>-460354</v>
      </c>
    </row>
    <row r="29" spans="1:11">
      <c r="A29" s="527">
        <f t="shared" si="4"/>
        <v>23</v>
      </c>
      <c r="B29" s="527" t="str">
        <f>+B26</f>
        <v>Less non Prorated Items</v>
      </c>
      <c r="F29" s="527" t="str">
        <f>"(Line "&amp;A28&amp;" less line "&amp;A30&amp;")"</f>
        <v>(Line 22 less line 24)</v>
      </c>
      <c r="G29" s="550"/>
      <c r="I29" s="550"/>
      <c r="J29" s="553">
        <f>+J28-J30</f>
        <v>-1</v>
      </c>
    </row>
    <row r="30" spans="1:11">
      <c r="A30" s="527">
        <f t="shared" si="4"/>
        <v>24</v>
      </c>
      <c r="B30" s="527" t="s">
        <v>705</v>
      </c>
      <c r="F30" s="527" t="str">
        <f>"(Line "&amp;A22&amp;", Col H)"</f>
        <v>(Line 17, Col H)</v>
      </c>
      <c r="G30" s="550"/>
      <c r="I30" s="550"/>
      <c r="J30" s="572">
        <f>+J22</f>
        <v>-460353</v>
      </c>
    </row>
    <row r="31" spans="1:11">
      <c r="A31" s="527">
        <f t="shared" si="4"/>
        <v>25</v>
      </c>
      <c r="B31" s="527" t="s">
        <v>706</v>
      </c>
      <c r="F31" s="527" t="s">
        <v>841</v>
      </c>
      <c r="G31" s="550"/>
      <c r="I31" s="536"/>
      <c r="J31" s="575">
        <f>J22+(J26+J29)/2</f>
        <v>-460354</v>
      </c>
    </row>
    <row r="32" spans="1:11">
      <c r="A32" s="527">
        <f t="shared" si="4"/>
        <v>26</v>
      </c>
      <c r="B32" s="527" t="s">
        <v>707</v>
      </c>
      <c r="F32" s="527" t="s">
        <v>804</v>
      </c>
      <c r="G32" s="550"/>
      <c r="I32" s="536"/>
      <c r="J32" s="541">
        <v>0</v>
      </c>
    </row>
    <row r="33" spans="1:10">
      <c r="A33" s="527">
        <f t="shared" si="4"/>
        <v>27</v>
      </c>
      <c r="B33" s="527" t="s">
        <v>798</v>
      </c>
      <c r="F33" s="527" t="str">
        <f>"(Line "&amp;A31&amp;" less line "&amp;A32&amp;")"</f>
        <v>(Line 25 less line 26)</v>
      </c>
      <c r="J33" s="554">
        <f>+J31-J32</f>
        <v>-460354</v>
      </c>
    </row>
    <row r="35" spans="1:10">
      <c r="B35" s="530"/>
    </row>
    <row r="36" spans="1:10">
      <c r="A36" s="527">
        <f>+A33+1</f>
        <v>28</v>
      </c>
      <c r="B36" s="530" t="s">
        <v>714</v>
      </c>
      <c r="H36" s="531"/>
      <c r="I36" s="531"/>
      <c r="J36" s="531"/>
    </row>
    <row r="37" spans="1:10">
      <c r="A37" s="527">
        <f>+A36+1</f>
        <v>29</v>
      </c>
      <c r="B37" s="660" t="s">
        <v>689</v>
      </c>
      <c r="C37" s="661"/>
      <c r="D37" s="661"/>
      <c r="E37" s="661"/>
      <c r="F37" s="662"/>
      <c r="G37" s="532"/>
      <c r="H37" s="663" t="s">
        <v>690</v>
      </c>
      <c r="I37" s="664"/>
      <c r="J37" s="665"/>
    </row>
    <row r="38" spans="1:10">
      <c r="B38" s="533" t="s">
        <v>73</v>
      </c>
      <c r="C38" s="533" t="s">
        <v>74</v>
      </c>
      <c r="D38" s="533" t="s">
        <v>75</v>
      </c>
      <c r="E38" s="533" t="s">
        <v>76</v>
      </c>
      <c r="F38" s="533" t="s">
        <v>77</v>
      </c>
      <c r="G38" s="532"/>
      <c r="H38" s="533" t="s">
        <v>78</v>
      </c>
      <c r="I38" s="533" t="s">
        <v>79</v>
      </c>
      <c r="J38" s="533" t="s">
        <v>81</v>
      </c>
    </row>
    <row r="39" spans="1:10" ht="47.25">
      <c r="A39" s="527">
        <f>+A37+1</f>
        <v>30</v>
      </c>
      <c r="B39" s="535" t="s">
        <v>201</v>
      </c>
      <c r="C39" s="535" t="s">
        <v>691</v>
      </c>
      <c r="D39" s="535" t="s">
        <v>692</v>
      </c>
      <c r="E39" s="535" t="s">
        <v>693</v>
      </c>
      <c r="F39" s="535" t="s">
        <v>694</v>
      </c>
      <c r="G39" s="536"/>
      <c r="H39" s="535" t="s">
        <v>695</v>
      </c>
      <c r="I39" s="535" t="s">
        <v>696</v>
      </c>
      <c r="J39" s="535" t="s">
        <v>697</v>
      </c>
    </row>
    <row r="40" spans="1:10">
      <c r="A40" s="527">
        <f t="shared" ref="A40:A54" si="5">+A39+1</f>
        <v>31</v>
      </c>
      <c r="C40" s="536"/>
      <c r="D40" s="536"/>
      <c r="E40" s="536"/>
      <c r="F40" s="536"/>
      <c r="G40" s="536"/>
      <c r="H40" s="536"/>
      <c r="I40" s="536"/>
      <c r="J40" s="536"/>
    </row>
    <row r="41" spans="1:10">
      <c r="A41" s="527">
        <f t="shared" si="5"/>
        <v>32</v>
      </c>
      <c r="B41" s="537" t="s">
        <v>698</v>
      </c>
      <c r="C41" s="538"/>
      <c r="D41" s="539"/>
      <c r="E41" s="539"/>
      <c r="F41" s="539"/>
      <c r="G41" s="539"/>
      <c r="H41" s="540"/>
      <c r="I41" s="540"/>
      <c r="J41" s="541">
        <v>0</v>
      </c>
    </row>
    <row r="42" spans="1:10">
      <c r="A42" s="527">
        <f t="shared" si="5"/>
        <v>33</v>
      </c>
      <c r="B42" s="538" t="s">
        <v>101</v>
      </c>
      <c r="C42" s="540">
        <v>31</v>
      </c>
      <c r="D42" s="543">
        <f>C42</f>
        <v>31</v>
      </c>
      <c r="E42" s="544">
        <f>D54-D42+1</f>
        <v>335</v>
      </c>
      <c r="F42" s="545">
        <f>IF(E42=0,0,E42/$D$54)</f>
        <v>0.9178082191780822</v>
      </c>
      <c r="G42" s="539"/>
      <c r="H42" s="541">
        <v>0</v>
      </c>
      <c r="I42" s="540">
        <f>+H42*F42</f>
        <v>0</v>
      </c>
      <c r="J42" s="540">
        <f t="shared" ref="J42:J53" si="6">+I42+J41</f>
        <v>0</v>
      </c>
    </row>
    <row r="43" spans="1:10">
      <c r="A43" s="527">
        <f t="shared" si="5"/>
        <v>34</v>
      </c>
      <c r="B43" s="538" t="s">
        <v>100</v>
      </c>
      <c r="C43" s="541">
        <f>C12</f>
        <v>28</v>
      </c>
      <c r="D43" s="543">
        <f t="shared" ref="D43:D53" si="7">C43</f>
        <v>28</v>
      </c>
      <c r="E43" s="544">
        <f>$D$23-SUM($D$42:D43)+1</f>
        <v>307</v>
      </c>
      <c r="F43" s="545">
        <f t="shared" ref="F43:F53" si="8">IF(E43=0,0,E43/$D$54)</f>
        <v>0.84109589041095889</v>
      </c>
      <c r="G43" s="539"/>
      <c r="H43" s="541">
        <f t="shared" ref="H43:H53" si="9">+H42</f>
        <v>0</v>
      </c>
      <c r="I43" s="540">
        <f t="shared" ref="I43:I53" si="10">+H43*F43</f>
        <v>0</v>
      </c>
      <c r="J43" s="540">
        <f t="shared" si="6"/>
        <v>0</v>
      </c>
    </row>
    <row r="44" spans="1:10">
      <c r="A44" s="527">
        <f t="shared" si="5"/>
        <v>35</v>
      </c>
      <c r="B44" s="538" t="s">
        <v>99</v>
      </c>
      <c r="C44" s="540">
        <v>31</v>
      </c>
      <c r="D44" s="543">
        <f t="shared" si="7"/>
        <v>31</v>
      </c>
      <c r="E44" s="544">
        <f>$D$23-SUM($D$42:D44)+1</f>
        <v>276</v>
      </c>
      <c r="F44" s="545">
        <f t="shared" si="8"/>
        <v>0.75616438356164384</v>
      </c>
      <c r="G44" s="539"/>
      <c r="H44" s="541">
        <f t="shared" si="9"/>
        <v>0</v>
      </c>
      <c r="I44" s="540">
        <f t="shared" si="10"/>
        <v>0</v>
      </c>
      <c r="J44" s="540">
        <f t="shared" si="6"/>
        <v>0</v>
      </c>
    </row>
    <row r="45" spans="1:10">
      <c r="A45" s="527">
        <f t="shared" si="5"/>
        <v>36</v>
      </c>
      <c r="B45" s="538" t="s">
        <v>91</v>
      </c>
      <c r="C45" s="540">
        <v>30</v>
      </c>
      <c r="D45" s="543">
        <f t="shared" si="7"/>
        <v>30</v>
      </c>
      <c r="E45" s="544">
        <f>$D$23-SUM($D$42:D45)+1</f>
        <v>246</v>
      </c>
      <c r="F45" s="545">
        <f t="shared" si="8"/>
        <v>0.67397260273972603</v>
      </c>
      <c r="G45" s="539"/>
      <c r="H45" s="541">
        <f t="shared" si="9"/>
        <v>0</v>
      </c>
      <c r="I45" s="540">
        <f t="shared" si="10"/>
        <v>0</v>
      </c>
      <c r="J45" s="540">
        <f t="shared" si="6"/>
        <v>0</v>
      </c>
    </row>
    <row r="46" spans="1:10">
      <c r="A46" s="527">
        <f t="shared" si="5"/>
        <v>37</v>
      </c>
      <c r="B46" s="538" t="s">
        <v>90</v>
      </c>
      <c r="C46" s="540">
        <v>31</v>
      </c>
      <c r="D46" s="543">
        <f t="shared" si="7"/>
        <v>31</v>
      </c>
      <c r="E46" s="544">
        <f>$D$23-SUM($D$42:D46)+1</f>
        <v>215</v>
      </c>
      <c r="F46" s="545">
        <f t="shared" si="8"/>
        <v>0.58904109589041098</v>
      </c>
      <c r="G46" s="539"/>
      <c r="H46" s="541">
        <f t="shared" si="9"/>
        <v>0</v>
      </c>
      <c r="I46" s="540">
        <f t="shared" si="10"/>
        <v>0</v>
      </c>
      <c r="J46" s="540">
        <f t="shared" si="6"/>
        <v>0</v>
      </c>
    </row>
    <row r="47" spans="1:10">
      <c r="A47" s="527">
        <f t="shared" si="5"/>
        <v>38</v>
      </c>
      <c r="B47" s="538" t="s">
        <v>111</v>
      </c>
      <c r="C47" s="540">
        <v>30</v>
      </c>
      <c r="D47" s="543">
        <f t="shared" si="7"/>
        <v>30</v>
      </c>
      <c r="E47" s="544">
        <f>$D$23-SUM($D$42:D47)+1</f>
        <v>185</v>
      </c>
      <c r="F47" s="545">
        <f t="shared" si="8"/>
        <v>0.50684931506849318</v>
      </c>
      <c r="G47" s="539"/>
      <c r="H47" s="541">
        <f t="shared" si="9"/>
        <v>0</v>
      </c>
      <c r="I47" s="540">
        <f t="shared" si="10"/>
        <v>0</v>
      </c>
      <c r="J47" s="540">
        <f t="shared" si="6"/>
        <v>0</v>
      </c>
    </row>
    <row r="48" spans="1:10">
      <c r="A48" s="527">
        <f t="shared" si="5"/>
        <v>39</v>
      </c>
      <c r="B48" s="538" t="s">
        <v>98</v>
      </c>
      <c r="C48" s="540">
        <v>31</v>
      </c>
      <c r="D48" s="543">
        <f t="shared" si="7"/>
        <v>31</v>
      </c>
      <c r="E48" s="544">
        <f>$D$23-SUM($D$42:D48)+1</f>
        <v>154</v>
      </c>
      <c r="F48" s="545">
        <f t="shared" si="8"/>
        <v>0.42191780821917807</v>
      </c>
      <c r="G48" s="539"/>
      <c r="H48" s="541">
        <f t="shared" si="9"/>
        <v>0</v>
      </c>
      <c r="I48" s="540">
        <f t="shared" si="10"/>
        <v>0</v>
      </c>
      <c r="J48" s="540">
        <f t="shared" si="6"/>
        <v>0</v>
      </c>
    </row>
    <row r="49" spans="1:10">
      <c r="A49" s="527">
        <f t="shared" si="5"/>
        <v>40</v>
      </c>
      <c r="B49" s="538" t="s">
        <v>97</v>
      </c>
      <c r="C49" s="540">
        <v>31</v>
      </c>
      <c r="D49" s="543">
        <f t="shared" si="7"/>
        <v>31</v>
      </c>
      <c r="E49" s="544">
        <f>$D$23-SUM($D$42:D49)+1</f>
        <v>123</v>
      </c>
      <c r="F49" s="545">
        <f t="shared" si="8"/>
        <v>0.33698630136986302</v>
      </c>
      <c r="G49" s="539"/>
      <c r="H49" s="541">
        <f t="shared" si="9"/>
        <v>0</v>
      </c>
      <c r="I49" s="540">
        <f t="shared" si="10"/>
        <v>0</v>
      </c>
      <c r="J49" s="540">
        <f t="shared" si="6"/>
        <v>0</v>
      </c>
    </row>
    <row r="50" spans="1:10">
      <c r="A50" s="527">
        <f t="shared" si="5"/>
        <v>41</v>
      </c>
      <c r="B50" s="538" t="s">
        <v>96</v>
      </c>
      <c r="C50" s="540">
        <v>30</v>
      </c>
      <c r="D50" s="543">
        <f t="shared" si="7"/>
        <v>30</v>
      </c>
      <c r="E50" s="544">
        <f>$D$23-SUM($D$42:D50)+1</f>
        <v>93</v>
      </c>
      <c r="F50" s="545">
        <f t="shared" si="8"/>
        <v>0.25479452054794521</v>
      </c>
      <c r="G50" s="539"/>
      <c r="H50" s="541">
        <f t="shared" si="9"/>
        <v>0</v>
      </c>
      <c r="I50" s="540">
        <f t="shared" si="10"/>
        <v>0</v>
      </c>
      <c r="J50" s="540">
        <f t="shared" si="6"/>
        <v>0</v>
      </c>
    </row>
    <row r="51" spans="1:10">
      <c r="A51" s="527">
        <f t="shared" si="5"/>
        <v>42</v>
      </c>
      <c r="B51" s="538" t="s">
        <v>102</v>
      </c>
      <c r="C51" s="540">
        <v>31</v>
      </c>
      <c r="D51" s="543">
        <f t="shared" si="7"/>
        <v>31</v>
      </c>
      <c r="E51" s="544">
        <f>$D$23-SUM($D$42:D51)+1</f>
        <v>62</v>
      </c>
      <c r="F51" s="545">
        <f t="shared" si="8"/>
        <v>0.16986301369863013</v>
      </c>
      <c r="G51" s="539"/>
      <c r="H51" s="541">
        <f t="shared" si="9"/>
        <v>0</v>
      </c>
      <c r="I51" s="540">
        <f t="shared" si="10"/>
        <v>0</v>
      </c>
      <c r="J51" s="540">
        <f t="shared" si="6"/>
        <v>0</v>
      </c>
    </row>
    <row r="52" spans="1:10">
      <c r="A52" s="527">
        <f t="shared" si="5"/>
        <v>43</v>
      </c>
      <c r="B52" s="538" t="s">
        <v>95</v>
      </c>
      <c r="C52" s="540">
        <v>30</v>
      </c>
      <c r="D52" s="543">
        <f t="shared" si="7"/>
        <v>30</v>
      </c>
      <c r="E52" s="544">
        <f>$D$23-SUM($D$42:D52)+1</f>
        <v>32</v>
      </c>
      <c r="F52" s="545">
        <f t="shared" si="8"/>
        <v>8.7671232876712329E-2</v>
      </c>
      <c r="G52" s="539"/>
      <c r="H52" s="541">
        <f t="shared" si="9"/>
        <v>0</v>
      </c>
      <c r="I52" s="540">
        <f t="shared" si="10"/>
        <v>0</v>
      </c>
      <c r="J52" s="540">
        <f t="shared" si="6"/>
        <v>0</v>
      </c>
    </row>
    <row r="53" spans="1:10">
      <c r="A53" s="527">
        <f t="shared" si="5"/>
        <v>44</v>
      </c>
      <c r="B53" s="538" t="s">
        <v>94</v>
      </c>
      <c r="C53" s="540">
        <v>31</v>
      </c>
      <c r="D53" s="543">
        <f t="shared" si="7"/>
        <v>31</v>
      </c>
      <c r="E53" s="544">
        <f>$D$23-SUM($D$42:D53)+1</f>
        <v>1</v>
      </c>
      <c r="F53" s="545">
        <f t="shared" si="8"/>
        <v>2.7397260273972603E-3</v>
      </c>
      <c r="G53" s="539"/>
      <c r="H53" s="541">
        <f t="shared" si="9"/>
        <v>0</v>
      </c>
      <c r="I53" s="540">
        <f t="shared" si="10"/>
        <v>0</v>
      </c>
      <c r="J53" s="540">
        <f t="shared" si="6"/>
        <v>0</v>
      </c>
    </row>
    <row r="54" spans="1:10">
      <c r="A54" s="527">
        <f t="shared" si="5"/>
        <v>45</v>
      </c>
      <c r="B54" s="546"/>
      <c r="C54" s="546" t="s">
        <v>19</v>
      </c>
      <c r="D54" s="547">
        <f>SUM(D42:D53)</f>
        <v>365</v>
      </c>
      <c r="E54" s="546"/>
      <c r="F54" s="548"/>
      <c r="G54" s="539"/>
      <c r="H54" s="549">
        <f>SUM(H42:H53)</f>
        <v>0</v>
      </c>
      <c r="I54" s="549">
        <f>SUM(I42:I53)</f>
        <v>0</v>
      </c>
      <c r="J54" s="548"/>
    </row>
    <row r="55" spans="1:10">
      <c r="B55" s="551"/>
      <c r="C55" s="551"/>
      <c r="D55" s="551"/>
      <c r="E55" s="551"/>
      <c r="F55" s="550"/>
      <c r="G55" s="550"/>
      <c r="I55" s="552"/>
      <c r="J55" s="550"/>
    </row>
    <row r="56" spans="1:10">
      <c r="A56" s="527">
        <f>+A54+1</f>
        <v>46</v>
      </c>
      <c r="B56" s="527" t="s">
        <v>699</v>
      </c>
      <c r="F56" s="527" t="s">
        <v>709</v>
      </c>
      <c r="G56" s="550"/>
      <c r="I56" s="550"/>
      <c r="J56" s="541">
        <v>0</v>
      </c>
    </row>
    <row r="57" spans="1:10">
      <c r="A57" s="527">
        <f>+A56+1</f>
        <v>47</v>
      </c>
      <c r="B57" s="527" t="s">
        <v>701</v>
      </c>
      <c r="F57" s="527" t="str">
        <f>"(Line "&amp;A56&amp;" less line "&amp;A58&amp;")"</f>
        <v>(Line 46 less line 48)</v>
      </c>
      <c r="G57" s="550"/>
      <c r="I57" s="550"/>
      <c r="J57" s="553">
        <f>+J56-J58</f>
        <v>0</v>
      </c>
    </row>
    <row r="58" spans="1:10">
      <c r="A58" s="527">
        <f t="shared" ref="A58:A64" si="11">+A57+1</f>
        <v>48</v>
      </c>
      <c r="B58" s="527" t="s">
        <v>702</v>
      </c>
      <c r="F58" s="527" t="str">
        <f>"(Line "&amp;A41&amp;", Col H)"</f>
        <v>(Line 32, Col H)</v>
      </c>
      <c r="G58" s="550"/>
      <c r="I58" s="550"/>
      <c r="J58" s="540">
        <f>+J41</f>
        <v>0</v>
      </c>
    </row>
    <row r="59" spans="1:10">
      <c r="A59" s="527">
        <f t="shared" si="11"/>
        <v>49</v>
      </c>
      <c r="B59" s="527" t="s">
        <v>703</v>
      </c>
      <c r="F59" s="527" t="s">
        <v>710</v>
      </c>
      <c r="G59" s="550"/>
      <c r="I59" s="550"/>
      <c r="J59" s="541">
        <v>0</v>
      </c>
    </row>
    <row r="60" spans="1:10">
      <c r="A60" s="527">
        <f t="shared" si="11"/>
        <v>50</v>
      </c>
      <c r="B60" s="527" t="str">
        <f>+B57</f>
        <v>Less non Prorated Items</v>
      </c>
      <c r="F60" s="527" t="str">
        <f>"(Line "&amp;A59&amp;" less line "&amp;A61&amp;")"</f>
        <v>(Line 49 less line 51)</v>
      </c>
      <c r="G60" s="550"/>
      <c r="I60" s="550"/>
      <c r="J60" s="553">
        <f>+J59-J61</f>
        <v>0</v>
      </c>
    </row>
    <row r="61" spans="1:10">
      <c r="A61" s="527">
        <f t="shared" si="11"/>
        <v>51</v>
      </c>
      <c r="B61" s="527" t="s">
        <v>705</v>
      </c>
      <c r="F61" s="527" t="str">
        <f>"(Line "&amp;A53&amp;", Col H)"</f>
        <v>(Line 44, Col H)</v>
      </c>
      <c r="G61" s="550"/>
      <c r="I61" s="550"/>
      <c r="J61" s="540">
        <f>+J53</f>
        <v>0</v>
      </c>
    </row>
    <row r="62" spans="1:10">
      <c r="A62" s="527">
        <f t="shared" si="11"/>
        <v>52</v>
      </c>
      <c r="B62" s="527" t="s">
        <v>706</v>
      </c>
      <c r="F62" s="527" t="s">
        <v>842</v>
      </c>
      <c r="G62" s="550"/>
      <c r="I62" s="536"/>
      <c r="J62" s="575">
        <f>J53+(J57+J60)/2</f>
        <v>0</v>
      </c>
    </row>
    <row r="63" spans="1:10">
      <c r="A63" s="527">
        <f t="shared" si="11"/>
        <v>53</v>
      </c>
      <c r="B63" s="527" t="s">
        <v>707</v>
      </c>
      <c r="F63" s="527" t="s">
        <v>804</v>
      </c>
      <c r="G63" s="550"/>
      <c r="I63" s="536"/>
      <c r="J63" s="541">
        <v>0</v>
      </c>
    </row>
    <row r="64" spans="1:10">
      <c r="A64" s="527">
        <f t="shared" si="11"/>
        <v>54</v>
      </c>
      <c r="B64" s="527" t="s">
        <v>798</v>
      </c>
      <c r="F64" s="527" t="str">
        <f>"(Line "&amp;A62&amp;" less line "&amp;A63&amp;")"</f>
        <v>(Line 52 less line 53)</v>
      </c>
      <c r="J64" s="554">
        <f>+J62-J63</f>
        <v>0</v>
      </c>
    </row>
    <row r="66" spans="1:16">
      <c r="B66" s="530"/>
    </row>
    <row r="67" spans="1:16">
      <c r="A67" s="527">
        <f>+A64+1</f>
        <v>55</v>
      </c>
      <c r="B67" s="530" t="s">
        <v>708</v>
      </c>
      <c r="H67" s="531"/>
      <c r="I67" s="531"/>
      <c r="J67" s="531"/>
    </row>
    <row r="68" spans="1:16">
      <c r="A68" s="527">
        <f>+A67+1</f>
        <v>56</v>
      </c>
      <c r="B68" s="660" t="s">
        <v>689</v>
      </c>
      <c r="C68" s="661"/>
      <c r="D68" s="661"/>
      <c r="E68" s="661"/>
      <c r="F68" s="662"/>
      <c r="G68" s="532"/>
      <c r="H68" s="663" t="s">
        <v>690</v>
      </c>
      <c r="I68" s="664"/>
      <c r="J68" s="665"/>
    </row>
    <row r="69" spans="1:16">
      <c r="B69" s="533" t="s">
        <v>73</v>
      </c>
      <c r="C69" s="533" t="s">
        <v>74</v>
      </c>
      <c r="D69" s="533" t="s">
        <v>75</v>
      </c>
      <c r="E69" s="533" t="s">
        <v>76</v>
      </c>
      <c r="F69" s="533" t="s">
        <v>77</v>
      </c>
      <c r="G69" s="532"/>
      <c r="H69" s="533" t="s">
        <v>78</v>
      </c>
      <c r="I69" s="533" t="s">
        <v>79</v>
      </c>
      <c r="J69" s="533" t="s">
        <v>81</v>
      </c>
    </row>
    <row r="70" spans="1:16" ht="47.25">
      <c r="A70" s="527">
        <f>+A68+1</f>
        <v>57</v>
      </c>
      <c r="B70" s="535" t="s">
        <v>201</v>
      </c>
      <c r="C70" s="535" t="s">
        <v>691</v>
      </c>
      <c r="D70" s="535" t="s">
        <v>692</v>
      </c>
      <c r="E70" s="535" t="s">
        <v>693</v>
      </c>
      <c r="F70" s="535" t="s">
        <v>694</v>
      </c>
      <c r="G70" s="536"/>
      <c r="H70" s="535" t="s">
        <v>695</v>
      </c>
      <c r="I70" s="535" t="s">
        <v>696</v>
      </c>
      <c r="J70" s="535" t="s">
        <v>697</v>
      </c>
    </row>
    <row r="71" spans="1:16">
      <c r="A71" s="527">
        <f t="shared" ref="A71:A85" si="12">+A70+1</f>
        <v>58</v>
      </c>
      <c r="C71" s="536"/>
      <c r="D71" s="536"/>
      <c r="E71" s="536"/>
      <c r="F71" s="536"/>
      <c r="G71" s="536"/>
      <c r="H71" s="536"/>
      <c r="I71" s="536"/>
      <c r="J71" s="536"/>
    </row>
    <row r="72" spans="1:16">
      <c r="A72" s="527">
        <f t="shared" si="12"/>
        <v>59</v>
      </c>
      <c r="B72" s="537" t="s">
        <v>698</v>
      </c>
      <c r="C72" s="538"/>
      <c r="D72" s="539"/>
      <c r="E72" s="539"/>
      <c r="F72" s="539"/>
      <c r="G72" s="539"/>
      <c r="H72" s="540"/>
      <c r="I72" s="540"/>
      <c r="J72" s="541">
        <v>3026247</v>
      </c>
      <c r="K72" s="555"/>
    </row>
    <row r="73" spans="1:16">
      <c r="A73" s="527">
        <f t="shared" si="12"/>
        <v>60</v>
      </c>
      <c r="B73" s="538" t="s">
        <v>101</v>
      </c>
      <c r="C73" s="540">
        <v>31</v>
      </c>
      <c r="D73" s="543">
        <f>C73</f>
        <v>31</v>
      </c>
      <c r="E73" s="544">
        <f>D85-D73+1</f>
        <v>335</v>
      </c>
      <c r="F73" s="545">
        <f>IF(E73=0,0,E73/$D$85)</f>
        <v>0.9178082191780822</v>
      </c>
      <c r="G73" s="539"/>
      <c r="H73" s="541">
        <v>-41802.555538656656</v>
      </c>
      <c r="I73" s="540">
        <f>+H73*F73</f>
        <v>-38366.72905602734</v>
      </c>
      <c r="J73" s="540">
        <f>+J72+I73</f>
        <v>2987880.2709439727</v>
      </c>
      <c r="L73" s="556"/>
      <c r="M73" s="557"/>
    </row>
    <row r="74" spans="1:16">
      <c r="A74" s="527">
        <f t="shared" si="12"/>
        <v>61</v>
      </c>
      <c r="B74" s="538" t="s">
        <v>100</v>
      </c>
      <c r="C74" s="541">
        <f>C12</f>
        <v>28</v>
      </c>
      <c r="D74" s="543">
        <f t="shared" ref="D74:D84" si="13">C74</f>
        <v>28</v>
      </c>
      <c r="E74" s="544">
        <f>$D$23-SUM($D$73:D74)+1</f>
        <v>307</v>
      </c>
      <c r="F74" s="545">
        <f t="shared" ref="F74:F84" si="14">IF(E74=0,0,E74/$D$85)</f>
        <v>0.84109589041095889</v>
      </c>
      <c r="G74" s="558"/>
      <c r="H74" s="541">
        <v>-41802.555538656656</v>
      </c>
      <c r="I74" s="540">
        <f>+H74*F74</f>
        <v>-35159.95767223998</v>
      </c>
      <c r="J74" s="540">
        <f>+J73+I74</f>
        <v>2952720.313271733</v>
      </c>
      <c r="L74" s="556"/>
      <c r="M74" s="556"/>
    </row>
    <row r="75" spans="1:16">
      <c r="A75" s="527">
        <f t="shared" si="12"/>
        <v>62</v>
      </c>
      <c r="B75" s="538" t="s">
        <v>99</v>
      </c>
      <c r="C75" s="540">
        <v>31</v>
      </c>
      <c r="D75" s="543">
        <f t="shared" si="13"/>
        <v>31</v>
      </c>
      <c r="E75" s="544">
        <f>$D$23-SUM($D$73:D75)+1</f>
        <v>276</v>
      </c>
      <c r="F75" s="545">
        <f t="shared" si="14"/>
        <v>0.75616438356164384</v>
      </c>
      <c r="G75" s="558"/>
      <c r="H75" s="541">
        <v>-41802.555538656656</v>
      </c>
      <c r="I75" s="540">
        <f t="shared" ref="I75:I82" si="15">+H75*F75</f>
        <v>-31609.603640189689</v>
      </c>
      <c r="J75" s="540">
        <f>+J74+I75</f>
        <v>2921110.7096315431</v>
      </c>
      <c r="L75" s="556"/>
      <c r="M75" s="556"/>
    </row>
    <row r="76" spans="1:16">
      <c r="A76" s="527">
        <f t="shared" si="12"/>
        <v>63</v>
      </c>
      <c r="B76" s="538" t="s">
        <v>91</v>
      </c>
      <c r="C76" s="540">
        <v>30</v>
      </c>
      <c r="D76" s="543">
        <f t="shared" si="13"/>
        <v>30</v>
      </c>
      <c r="E76" s="544">
        <f>$D$23-SUM($D$73:D76)+1</f>
        <v>246</v>
      </c>
      <c r="F76" s="545">
        <f t="shared" si="14"/>
        <v>0.67397260273972603</v>
      </c>
      <c r="G76" s="558"/>
      <c r="H76" s="541">
        <v>-41802.555538656656</v>
      </c>
      <c r="I76" s="540">
        <f t="shared" si="15"/>
        <v>-28173.777157560377</v>
      </c>
      <c r="J76" s="540">
        <f t="shared" ref="J76:J84" si="16">+J75+I76</f>
        <v>2892936.9324739827</v>
      </c>
      <c r="L76" s="556"/>
      <c r="M76" s="556"/>
    </row>
    <row r="77" spans="1:16">
      <c r="A77" s="527">
        <f t="shared" si="12"/>
        <v>64</v>
      </c>
      <c r="B77" s="538" t="s">
        <v>90</v>
      </c>
      <c r="C77" s="540">
        <v>31</v>
      </c>
      <c r="D77" s="543">
        <f t="shared" si="13"/>
        <v>31</v>
      </c>
      <c r="E77" s="544">
        <f>$D$23-SUM($D$73:D77)+1</f>
        <v>215</v>
      </c>
      <c r="F77" s="545">
        <f t="shared" si="14"/>
        <v>0.58904109589041098</v>
      </c>
      <c r="G77" s="558"/>
      <c r="H77" s="541">
        <v>-41802.555538656656</v>
      </c>
      <c r="I77" s="540">
        <f t="shared" si="15"/>
        <v>-24623.423125510086</v>
      </c>
      <c r="J77" s="540">
        <f t="shared" si="16"/>
        <v>2868313.5093484726</v>
      </c>
      <c r="L77" s="556"/>
      <c r="M77" s="556"/>
    </row>
    <row r="78" spans="1:16">
      <c r="A78" s="527">
        <f t="shared" si="12"/>
        <v>65</v>
      </c>
      <c r="B78" s="538" t="s">
        <v>111</v>
      </c>
      <c r="C78" s="540">
        <v>30</v>
      </c>
      <c r="D78" s="543">
        <f t="shared" si="13"/>
        <v>30</v>
      </c>
      <c r="E78" s="544">
        <f>$D$23-SUM($D$73:D78)+1</f>
        <v>185</v>
      </c>
      <c r="F78" s="545">
        <f t="shared" si="14"/>
        <v>0.50684931506849318</v>
      </c>
      <c r="G78" s="558"/>
      <c r="H78" s="541">
        <v>-41802.555538656656</v>
      </c>
      <c r="I78" s="540">
        <f t="shared" si="15"/>
        <v>-21187.596642880773</v>
      </c>
      <c r="J78" s="540">
        <f t="shared" si="16"/>
        <v>2847125.9127055919</v>
      </c>
      <c r="L78" s="556"/>
      <c r="M78" s="556"/>
    </row>
    <row r="79" spans="1:16">
      <c r="A79" s="527">
        <f t="shared" si="12"/>
        <v>66</v>
      </c>
      <c r="B79" s="538" t="s">
        <v>98</v>
      </c>
      <c r="C79" s="540">
        <v>31</v>
      </c>
      <c r="D79" s="543">
        <f t="shared" si="13"/>
        <v>31</v>
      </c>
      <c r="E79" s="544">
        <f>$D$23-SUM($D$73:D79)+1</f>
        <v>154</v>
      </c>
      <c r="F79" s="545">
        <f t="shared" si="14"/>
        <v>0.42191780821917807</v>
      </c>
      <c r="G79" s="558"/>
      <c r="H79" s="541">
        <v>-41802.555538656656</v>
      </c>
      <c r="I79" s="540">
        <f t="shared" si="15"/>
        <v>-17637.242610830479</v>
      </c>
      <c r="J79" s="540">
        <f t="shared" si="16"/>
        <v>2829488.6700947615</v>
      </c>
      <c r="L79" s="556"/>
      <c r="M79" s="556"/>
      <c r="N79" s="559"/>
      <c r="P79" s="556"/>
    </row>
    <row r="80" spans="1:16">
      <c r="A80" s="527">
        <f t="shared" si="12"/>
        <v>67</v>
      </c>
      <c r="B80" s="538" t="s">
        <v>97</v>
      </c>
      <c r="C80" s="540">
        <v>31</v>
      </c>
      <c r="D80" s="543">
        <f t="shared" si="13"/>
        <v>31</v>
      </c>
      <c r="E80" s="544">
        <f>$D$23-SUM($D$73:D80)+1</f>
        <v>123</v>
      </c>
      <c r="F80" s="545">
        <f t="shared" si="14"/>
        <v>0.33698630136986302</v>
      </c>
      <c r="G80" s="558"/>
      <c r="H80" s="541">
        <v>-41802.555538656656</v>
      </c>
      <c r="I80" s="540">
        <f t="shared" si="15"/>
        <v>-14086.888578780188</v>
      </c>
      <c r="J80" s="540">
        <f t="shared" si="16"/>
        <v>2815401.7815159815</v>
      </c>
      <c r="L80" s="556"/>
      <c r="M80" s="556"/>
      <c r="N80" s="559"/>
      <c r="P80" s="556"/>
    </row>
    <row r="81" spans="1:16">
      <c r="A81" s="527">
        <f t="shared" si="12"/>
        <v>68</v>
      </c>
      <c r="B81" s="538" t="s">
        <v>96</v>
      </c>
      <c r="C81" s="540">
        <v>30</v>
      </c>
      <c r="D81" s="543">
        <f t="shared" si="13"/>
        <v>30</v>
      </c>
      <c r="E81" s="544">
        <f>$D$23-SUM($D$73:D81)+1</f>
        <v>93</v>
      </c>
      <c r="F81" s="545">
        <f t="shared" si="14"/>
        <v>0.25479452054794521</v>
      </c>
      <c r="G81" s="558"/>
      <c r="H81" s="541">
        <v>-41802.555538656656</v>
      </c>
      <c r="I81" s="540">
        <f t="shared" si="15"/>
        <v>-10651.062096150874</v>
      </c>
      <c r="J81" s="540">
        <f t="shared" si="16"/>
        <v>2804750.7194198305</v>
      </c>
      <c r="L81" s="556"/>
      <c r="M81" s="556"/>
      <c r="N81" s="559"/>
      <c r="P81" s="556"/>
    </row>
    <row r="82" spans="1:16">
      <c r="A82" s="527">
        <f t="shared" si="12"/>
        <v>69</v>
      </c>
      <c r="B82" s="538" t="s">
        <v>102</v>
      </c>
      <c r="C82" s="540">
        <v>31</v>
      </c>
      <c r="D82" s="543">
        <f t="shared" si="13"/>
        <v>31</v>
      </c>
      <c r="E82" s="544">
        <f>$D$23-SUM($D$73:D82)+1</f>
        <v>62</v>
      </c>
      <c r="F82" s="545">
        <f t="shared" si="14"/>
        <v>0.16986301369863013</v>
      </c>
      <c r="G82" s="558"/>
      <c r="H82" s="541">
        <v>-41802.555538656656</v>
      </c>
      <c r="I82" s="540">
        <f t="shared" si="15"/>
        <v>-7100.7080641005823</v>
      </c>
      <c r="J82" s="540">
        <f t="shared" si="16"/>
        <v>2797650.0113557298</v>
      </c>
      <c r="L82" s="556"/>
      <c r="M82" s="556"/>
      <c r="N82" s="559"/>
      <c r="P82" s="556"/>
    </row>
    <row r="83" spans="1:16">
      <c r="A83" s="527">
        <f t="shared" si="12"/>
        <v>70</v>
      </c>
      <c r="B83" s="538" t="s">
        <v>95</v>
      </c>
      <c r="C83" s="540">
        <v>30</v>
      </c>
      <c r="D83" s="543">
        <f t="shared" si="13"/>
        <v>30</v>
      </c>
      <c r="E83" s="544">
        <f>$D$23-SUM($D$73:D83)+1</f>
        <v>32</v>
      </c>
      <c r="F83" s="545">
        <f t="shared" si="14"/>
        <v>8.7671232876712329E-2</v>
      </c>
      <c r="G83" s="558"/>
      <c r="H83" s="541">
        <v>-41802.555538656656</v>
      </c>
      <c r="I83" s="540">
        <f>+H83*F83</f>
        <v>-3664.8815814712684</v>
      </c>
      <c r="J83" s="540">
        <f t="shared" si="16"/>
        <v>2793985.1297742585</v>
      </c>
      <c r="L83" s="556"/>
      <c r="M83" s="556"/>
      <c r="N83" s="559"/>
      <c r="P83" s="556"/>
    </row>
    <row r="84" spans="1:16">
      <c r="A84" s="527">
        <f t="shared" si="12"/>
        <v>71</v>
      </c>
      <c r="B84" s="538" t="s">
        <v>94</v>
      </c>
      <c r="C84" s="540">
        <v>31</v>
      </c>
      <c r="D84" s="543">
        <f t="shared" si="13"/>
        <v>31</v>
      </c>
      <c r="E84" s="544">
        <f>$D$23-SUM($D$73:D84)+1</f>
        <v>1</v>
      </c>
      <c r="F84" s="545">
        <f t="shared" si="14"/>
        <v>2.7397260273972603E-3</v>
      </c>
      <c r="G84" s="558"/>
      <c r="H84" s="541">
        <v>-41802.555538656656</v>
      </c>
      <c r="I84" s="540">
        <f>+H84*F84</f>
        <v>-114.52754942097714</v>
      </c>
      <c r="J84" s="540">
        <f t="shared" si="16"/>
        <v>2793870.6022248375</v>
      </c>
      <c r="K84" s="560"/>
      <c r="L84" s="556"/>
      <c r="M84" s="556"/>
      <c r="N84" s="559"/>
      <c r="P84" s="556"/>
    </row>
    <row r="85" spans="1:16">
      <c r="A85" s="527">
        <f t="shared" si="12"/>
        <v>72</v>
      </c>
      <c r="B85" s="546"/>
      <c r="C85" s="546" t="s">
        <v>19</v>
      </c>
      <c r="D85" s="547">
        <f>SUM(D73:D84)</f>
        <v>365</v>
      </c>
      <c r="E85" s="546"/>
      <c r="F85" s="548"/>
      <c r="G85" s="539"/>
      <c r="H85" s="549">
        <f>SUM(H73:H84)</f>
        <v>-501630.66646387987</v>
      </c>
      <c r="I85" s="549">
        <f>SUM(I73:I84)</f>
        <v>-232376.39777516262</v>
      </c>
      <c r="J85" s="548"/>
    </row>
    <row r="86" spans="1:16">
      <c r="B86" s="551"/>
      <c r="C86" s="551"/>
      <c r="D86" s="551"/>
      <c r="E86" s="551"/>
      <c r="F86" s="550"/>
      <c r="G86" s="550"/>
      <c r="H86" s="561"/>
      <c r="I86" s="552"/>
      <c r="J86" s="550"/>
    </row>
    <row r="87" spans="1:16">
      <c r="A87" s="527">
        <f>+A85+1</f>
        <v>73</v>
      </c>
      <c r="B87" s="527" t="s">
        <v>699</v>
      </c>
      <c r="F87" s="527" t="s">
        <v>709</v>
      </c>
      <c r="G87" s="550"/>
      <c r="H87" s="561"/>
      <c r="I87" s="550"/>
      <c r="J87" s="541">
        <v>3026247</v>
      </c>
      <c r="M87" s="562"/>
    </row>
    <row r="88" spans="1:16">
      <c r="A88" s="527">
        <f>+A87+1</f>
        <v>74</v>
      </c>
      <c r="B88" s="527" t="s">
        <v>840</v>
      </c>
      <c r="F88" s="527" t="str">
        <f>"(Line "&amp;A87&amp;" less line "&amp;A89&amp;")"</f>
        <v>(Line 73 less line 75)</v>
      </c>
      <c r="G88" s="550"/>
      <c r="I88" s="550"/>
      <c r="J88" s="553">
        <f>+J87-J89</f>
        <v>0</v>
      </c>
    </row>
    <row r="89" spans="1:16">
      <c r="A89" s="527">
        <f t="shared" ref="A89:A95" si="17">+A88+1</f>
        <v>75</v>
      </c>
      <c r="B89" s="527" t="s">
        <v>702</v>
      </c>
      <c r="F89" s="527" t="str">
        <f>"(Line "&amp;A72&amp;", Col H)"</f>
        <v>(Line 59, Col H)</v>
      </c>
      <c r="G89" s="550"/>
      <c r="I89" s="550"/>
      <c r="J89" s="540">
        <f>J87</f>
        <v>3026247</v>
      </c>
    </row>
    <row r="90" spans="1:16">
      <c r="A90" s="527">
        <f t="shared" si="17"/>
        <v>76</v>
      </c>
      <c r="B90" s="527" t="s">
        <v>703</v>
      </c>
      <c r="F90" s="527" t="s">
        <v>710</v>
      </c>
      <c r="G90" s="550"/>
      <c r="I90" s="550"/>
      <c r="J90" s="541">
        <v>2524616.3335361201</v>
      </c>
    </row>
    <row r="91" spans="1:16">
      <c r="A91" s="527">
        <f t="shared" si="17"/>
        <v>77</v>
      </c>
      <c r="B91" s="527" t="str">
        <f>+B88</f>
        <v xml:space="preserve">Less non Prorated Items </v>
      </c>
      <c r="F91" s="527" t="str">
        <f>"(Line "&amp;A90&amp;" less line "&amp;A92&amp;")"</f>
        <v>(Line 76 less line 78)</v>
      </c>
      <c r="G91" s="550"/>
      <c r="I91" s="550"/>
      <c r="J91" s="553">
        <f>J90-J92</f>
        <v>-269254.26868871739</v>
      </c>
    </row>
    <row r="92" spans="1:16">
      <c r="A92" s="527">
        <f t="shared" si="17"/>
        <v>78</v>
      </c>
      <c r="B92" s="527" t="s">
        <v>705</v>
      </c>
      <c r="F92" s="527" t="str">
        <f>"(Line "&amp;A84&amp;", Col H)"</f>
        <v>(Line 71, Col H)</v>
      </c>
      <c r="G92" s="550"/>
      <c r="I92" s="550"/>
      <c r="J92" s="576">
        <f>J84</f>
        <v>2793870.6022248375</v>
      </c>
    </row>
    <row r="93" spans="1:16">
      <c r="A93" s="527">
        <f t="shared" si="17"/>
        <v>79</v>
      </c>
      <c r="B93" s="527" t="s">
        <v>706</v>
      </c>
      <c r="F93" s="527" t="s">
        <v>843</v>
      </c>
      <c r="G93" s="550"/>
      <c r="I93" s="536"/>
      <c r="J93" s="577">
        <f>J84+(J88+J91)/2</f>
        <v>2659243.4678804791</v>
      </c>
    </row>
    <row r="94" spans="1:16">
      <c r="A94" s="527">
        <f t="shared" si="17"/>
        <v>80</v>
      </c>
      <c r="B94" s="527" t="s">
        <v>707</v>
      </c>
      <c r="F94" s="527" t="s">
        <v>804</v>
      </c>
      <c r="G94" s="550"/>
      <c r="I94" s="536"/>
      <c r="J94" s="541">
        <v>0</v>
      </c>
    </row>
    <row r="95" spans="1:16">
      <c r="A95" s="527">
        <f t="shared" si="17"/>
        <v>81</v>
      </c>
      <c r="B95" s="527" t="s">
        <v>798</v>
      </c>
      <c r="F95" s="527" t="str">
        <f>"(Line "&amp;A93&amp;" less line "&amp;A94&amp;")"</f>
        <v>(Line 79 less line 80)</v>
      </c>
      <c r="J95" s="554">
        <f>+J93-J94</f>
        <v>2659243.4678804791</v>
      </c>
    </row>
    <row r="98" spans="1:10">
      <c r="A98" s="527">
        <f>+A95+1</f>
        <v>82</v>
      </c>
      <c r="B98" s="530" t="s">
        <v>711</v>
      </c>
      <c r="H98" s="531"/>
      <c r="I98" s="531"/>
      <c r="J98" s="531"/>
    </row>
    <row r="99" spans="1:10">
      <c r="A99" s="527">
        <f>+A98+1</f>
        <v>83</v>
      </c>
      <c r="B99" s="660" t="s">
        <v>689</v>
      </c>
      <c r="C99" s="661"/>
      <c r="D99" s="661"/>
      <c r="E99" s="661"/>
      <c r="F99" s="662"/>
      <c r="G99" s="532"/>
      <c r="H99" s="663" t="s">
        <v>690</v>
      </c>
      <c r="I99" s="664"/>
      <c r="J99" s="665"/>
    </row>
    <row r="100" spans="1:10">
      <c r="B100" s="533" t="s">
        <v>73</v>
      </c>
      <c r="C100" s="533" t="s">
        <v>74</v>
      </c>
      <c r="D100" s="533" t="s">
        <v>75</v>
      </c>
      <c r="E100" s="533" t="s">
        <v>76</v>
      </c>
      <c r="F100" s="533" t="s">
        <v>77</v>
      </c>
      <c r="G100" s="532"/>
      <c r="H100" s="533" t="s">
        <v>78</v>
      </c>
      <c r="I100" s="533" t="s">
        <v>79</v>
      </c>
      <c r="J100" s="533" t="s">
        <v>81</v>
      </c>
    </row>
    <row r="101" spans="1:10" ht="47.25">
      <c r="A101" s="527">
        <f>+A99+1</f>
        <v>84</v>
      </c>
      <c r="B101" s="535" t="s">
        <v>201</v>
      </c>
      <c r="C101" s="535" t="s">
        <v>691</v>
      </c>
      <c r="D101" s="535" t="s">
        <v>692</v>
      </c>
      <c r="E101" s="535" t="s">
        <v>693</v>
      </c>
      <c r="F101" s="535" t="s">
        <v>694</v>
      </c>
      <c r="G101" s="536"/>
      <c r="H101" s="535" t="s">
        <v>695</v>
      </c>
      <c r="I101" s="535" t="s">
        <v>696</v>
      </c>
      <c r="J101" s="535" t="s">
        <v>697</v>
      </c>
    </row>
    <row r="102" spans="1:10">
      <c r="A102" s="527">
        <f t="shared" ref="A102:A116" si="18">+A101+1</f>
        <v>85</v>
      </c>
      <c r="C102" s="536"/>
      <c r="D102" s="536"/>
      <c r="E102" s="536"/>
      <c r="F102" s="536"/>
      <c r="G102" s="536"/>
      <c r="H102" s="536"/>
      <c r="I102" s="536"/>
      <c r="J102" s="536"/>
    </row>
    <row r="103" spans="1:10">
      <c r="A103" s="527">
        <f t="shared" si="18"/>
        <v>86</v>
      </c>
      <c r="B103" s="537" t="s">
        <v>698</v>
      </c>
      <c r="C103" s="538"/>
      <c r="D103" s="539"/>
      <c r="E103" s="539"/>
      <c r="F103" s="539"/>
      <c r="G103" s="539"/>
      <c r="H103" s="540"/>
      <c r="I103" s="540"/>
      <c r="J103" s="541">
        <v>2274</v>
      </c>
    </row>
    <row r="104" spans="1:10">
      <c r="A104" s="527">
        <f t="shared" si="18"/>
        <v>87</v>
      </c>
      <c r="B104" s="538" t="s">
        <v>101</v>
      </c>
      <c r="C104" s="540">
        <v>31</v>
      </c>
      <c r="D104" s="543">
        <f>C104</f>
        <v>31</v>
      </c>
      <c r="E104" s="544">
        <f>D116-D104+1</f>
        <v>335</v>
      </c>
      <c r="F104" s="545">
        <f>IF(E104=0,0,E104/$D$116)</f>
        <v>0.9178082191780822</v>
      </c>
      <c r="G104" s="539"/>
      <c r="H104" s="541"/>
      <c r="I104" s="540">
        <f>+H104*F104</f>
        <v>0</v>
      </c>
      <c r="J104" s="540">
        <f>+I104+J103</f>
        <v>2274</v>
      </c>
    </row>
    <row r="105" spans="1:10">
      <c r="A105" s="527">
        <f t="shared" si="18"/>
        <v>88</v>
      </c>
      <c r="B105" s="538" t="s">
        <v>100</v>
      </c>
      <c r="C105" s="541">
        <v>28</v>
      </c>
      <c r="D105" s="543">
        <f t="shared" ref="D105:D115" si="19">C105</f>
        <v>28</v>
      </c>
      <c r="E105" s="544">
        <f>$D$23-SUM($D$104:D105)+1</f>
        <v>307</v>
      </c>
      <c r="F105" s="545">
        <f t="shared" ref="F105:F115" si="20">IF(E105=0,0,E105/$D$116)</f>
        <v>0.84109589041095889</v>
      </c>
      <c r="G105" s="539"/>
      <c r="H105" s="541"/>
      <c r="I105" s="540">
        <f t="shared" ref="I105:I115" si="21">+H105*F105</f>
        <v>0</v>
      </c>
      <c r="J105" s="540">
        <f>+I105+J104</f>
        <v>2274</v>
      </c>
    </row>
    <row r="106" spans="1:10">
      <c r="A106" s="527">
        <f t="shared" si="18"/>
        <v>89</v>
      </c>
      <c r="B106" s="538" t="s">
        <v>99</v>
      </c>
      <c r="C106" s="540">
        <v>31</v>
      </c>
      <c r="D106" s="543">
        <f t="shared" si="19"/>
        <v>31</v>
      </c>
      <c r="E106" s="544">
        <f>$D$23-SUM($D$104:D106)+1</f>
        <v>276</v>
      </c>
      <c r="F106" s="545">
        <f t="shared" si="20"/>
        <v>0.75616438356164384</v>
      </c>
      <c r="G106" s="539"/>
      <c r="H106" s="541"/>
      <c r="I106" s="540">
        <f>+H106*F106</f>
        <v>0</v>
      </c>
      <c r="J106" s="540">
        <f t="shared" ref="J106:J115" si="22">+I106+J105</f>
        <v>2274</v>
      </c>
    </row>
    <row r="107" spans="1:10">
      <c r="A107" s="527">
        <f t="shared" si="18"/>
        <v>90</v>
      </c>
      <c r="B107" s="538" t="s">
        <v>91</v>
      </c>
      <c r="C107" s="540">
        <v>30</v>
      </c>
      <c r="D107" s="543">
        <f t="shared" si="19"/>
        <v>30</v>
      </c>
      <c r="E107" s="544">
        <f>$D$23-SUM($D$104:D107)+1</f>
        <v>246</v>
      </c>
      <c r="F107" s="545">
        <f t="shared" si="20"/>
        <v>0.67397260273972603</v>
      </c>
      <c r="G107" s="539"/>
      <c r="H107" s="541"/>
      <c r="I107" s="540">
        <f t="shared" si="21"/>
        <v>0</v>
      </c>
      <c r="J107" s="540">
        <f t="shared" si="22"/>
        <v>2274</v>
      </c>
    </row>
    <row r="108" spans="1:10">
      <c r="A108" s="527">
        <f t="shared" si="18"/>
        <v>91</v>
      </c>
      <c r="B108" s="538" t="s">
        <v>90</v>
      </c>
      <c r="C108" s="540">
        <v>31</v>
      </c>
      <c r="D108" s="543">
        <f t="shared" si="19"/>
        <v>31</v>
      </c>
      <c r="E108" s="544">
        <f>$D$23-SUM($D$104:D108)+1</f>
        <v>215</v>
      </c>
      <c r="F108" s="545">
        <f t="shared" si="20"/>
        <v>0.58904109589041098</v>
      </c>
      <c r="G108" s="539"/>
      <c r="H108" s="541"/>
      <c r="I108" s="540">
        <f t="shared" si="21"/>
        <v>0</v>
      </c>
      <c r="J108" s="540">
        <f t="shared" si="22"/>
        <v>2274</v>
      </c>
    </row>
    <row r="109" spans="1:10">
      <c r="A109" s="527">
        <f t="shared" si="18"/>
        <v>92</v>
      </c>
      <c r="B109" s="538" t="s">
        <v>111</v>
      </c>
      <c r="C109" s="540">
        <v>30</v>
      </c>
      <c r="D109" s="543">
        <f t="shared" si="19"/>
        <v>30</v>
      </c>
      <c r="E109" s="544">
        <f>$D$23-SUM($D$104:D109)+1</f>
        <v>185</v>
      </c>
      <c r="F109" s="545">
        <f t="shared" si="20"/>
        <v>0.50684931506849318</v>
      </c>
      <c r="G109" s="539"/>
      <c r="H109" s="541"/>
      <c r="I109" s="540">
        <f t="shared" si="21"/>
        <v>0</v>
      </c>
      <c r="J109" s="540">
        <f t="shared" si="22"/>
        <v>2274</v>
      </c>
    </row>
    <row r="110" spans="1:10">
      <c r="A110" s="527">
        <f t="shared" si="18"/>
        <v>93</v>
      </c>
      <c r="B110" s="538" t="s">
        <v>98</v>
      </c>
      <c r="C110" s="540">
        <v>31</v>
      </c>
      <c r="D110" s="543">
        <f t="shared" si="19"/>
        <v>31</v>
      </c>
      <c r="E110" s="544">
        <f>$D$23-SUM($D$104:D110)+1</f>
        <v>154</v>
      </c>
      <c r="F110" s="545">
        <f t="shared" si="20"/>
        <v>0.42191780821917807</v>
      </c>
      <c r="G110" s="539"/>
      <c r="H110" s="541"/>
      <c r="I110" s="540">
        <f t="shared" si="21"/>
        <v>0</v>
      </c>
      <c r="J110" s="540">
        <f t="shared" si="22"/>
        <v>2274</v>
      </c>
    </row>
    <row r="111" spans="1:10">
      <c r="A111" s="527">
        <f t="shared" si="18"/>
        <v>94</v>
      </c>
      <c r="B111" s="538" t="s">
        <v>97</v>
      </c>
      <c r="C111" s="540">
        <v>31</v>
      </c>
      <c r="D111" s="543">
        <f t="shared" si="19"/>
        <v>31</v>
      </c>
      <c r="E111" s="544">
        <f>$D$23-SUM($D$104:D111)+1</f>
        <v>123</v>
      </c>
      <c r="F111" s="545">
        <f t="shared" si="20"/>
        <v>0.33698630136986302</v>
      </c>
      <c r="G111" s="539"/>
      <c r="H111" s="541"/>
      <c r="I111" s="540">
        <f t="shared" si="21"/>
        <v>0</v>
      </c>
      <c r="J111" s="540">
        <f t="shared" si="22"/>
        <v>2274</v>
      </c>
    </row>
    <row r="112" spans="1:10">
      <c r="A112" s="527">
        <f t="shared" si="18"/>
        <v>95</v>
      </c>
      <c r="B112" s="538" t="s">
        <v>96</v>
      </c>
      <c r="C112" s="540">
        <v>30</v>
      </c>
      <c r="D112" s="543">
        <f t="shared" si="19"/>
        <v>30</v>
      </c>
      <c r="E112" s="544">
        <f>$D$23-SUM($D$104:D112)+1</f>
        <v>93</v>
      </c>
      <c r="F112" s="545">
        <f t="shared" si="20"/>
        <v>0.25479452054794521</v>
      </c>
      <c r="G112" s="539"/>
      <c r="H112" s="541"/>
      <c r="I112" s="540">
        <f t="shared" si="21"/>
        <v>0</v>
      </c>
      <c r="J112" s="540">
        <f t="shared" si="22"/>
        <v>2274</v>
      </c>
    </row>
    <row r="113" spans="1:10">
      <c r="A113" s="527">
        <f t="shared" si="18"/>
        <v>96</v>
      </c>
      <c r="B113" s="538" t="s">
        <v>102</v>
      </c>
      <c r="C113" s="540">
        <v>31</v>
      </c>
      <c r="D113" s="543">
        <f t="shared" si="19"/>
        <v>31</v>
      </c>
      <c r="E113" s="544">
        <f>$D$23-SUM($D$104:D113)+1</f>
        <v>62</v>
      </c>
      <c r="F113" s="545">
        <f t="shared" si="20"/>
        <v>0.16986301369863013</v>
      </c>
      <c r="G113" s="539"/>
      <c r="H113" s="541"/>
      <c r="I113" s="540">
        <f t="shared" si="21"/>
        <v>0</v>
      </c>
      <c r="J113" s="540">
        <f t="shared" si="22"/>
        <v>2274</v>
      </c>
    </row>
    <row r="114" spans="1:10">
      <c r="A114" s="527">
        <f t="shared" si="18"/>
        <v>97</v>
      </c>
      <c r="B114" s="538" t="s">
        <v>95</v>
      </c>
      <c r="C114" s="540">
        <v>30</v>
      </c>
      <c r="D114" s="543">
        <f t="shared" si="19"/>
        <v>30</v>
      </c>
      <c r="E114" s="544">
        <f>$D$23-SUM($D$104:D114)+1</f>
        <v>32</v>
      </c>
      <c r="F114" s="545">
        <f t="shared" si="20"/>
        <v>8.7671232876712329E-2</v>
      </c>
      <c r="G114" s="539"/>
      <c r="H114" s="541"/>
      <c r="I114" s="540">
        <f t="shared" si="21"/>
        <v>0</v>
      </c>
      <c r="J114" s="540">
        <f t="shared" si="22"/>
        <v>2274</v>
      </c>
    </row>
    <row r="115" spans="1:10">
      <c r="A115" s="527">
        <f t="shared" si="18"/>
        <v>98</v>
      </c>
      <c r="B115" s="538" t="s">
        <v>94</v>
      </c>
      <c r="C115" s="540">
        <v>31</v>
      </c>
      <c r="D115" s="543">
        <f t="shared" si="19"/>
        <v>31</v>
      </c>
      <c r="E115" s="544">
        <f>$D$23-SUM($D$104:D115)+1</f>
        <v>1</v>
      </c>
      <c r="F115" s="545">
        <f t="shared" si="20"/>
        <v>2.7397260273972603E-3</v>
      </c>
      <c r="G115" s="539"/>
      <c r="H115" s="541"/>
      <c r="I115" s="540">
        <f t="shared" si="21"/>
        <v>0</v>
      </c>
      <c r="J115" s="540">
        <f t="shared" si="22"/>
        <v>2274</v>
      </c>
    </row>
    <row r="116" spans="1:10">
      <c r="A116" s="527">
        <f t="shared" si="18"/>
        <v>99</v>
      </c>
      <c r="B116" s="546"/>
      <c r="C116" s="546" t="s">
        <v>19</v>
      </c>
      <c r="D116" s="547">
        <f>SUM(D104:D115)</f>
        <v>365</v>
      </c>
      <c r="E116" s="546"/>
      <c r="F116" s="548"/>
      <c r="G116" s="539"/>
      <c r="H116" s="549">
        <f>SUM(H104:H115)</f>
        <v>0</v>
      </c>
      <c r="I116" s="549">
        <f>SUM(I104:I115)</f>
        <v>0</v>
      </c>
      <c r="J116" s="548"/>
    </row>
    <row r="117" spans="1:10">
      <c r="B117" s="551"/>
      <c r="C117" s="551"/>
      <c r="D117" s="551"/>
      <c r="E117" s="551"/>
      <c r="F117" s="550"/>
      <c r="G117" s="550"/>
      <c r="I117" s="552"/>
      <c r="J117" s="550"/>
    </row>
    <row r="118" spans="1:10">
      <c r="A118" s="527">
        <f>+A116+1</f>
        <v>100</v>
      </c>
      <c r="B118" s="527" t="s">
        <v>699</v>
      </c>
      <c r="F118" s="527" t="s">
        <v>712</v>
      </c>
      <c r="G118" s="550"/>
      <c r="I118" s="550"/>
      <c r="J118" s="541">
        <v>2274</v>
      </c>
    </row>
    <row r="119" spans="1:10">
      <c r="A119" s="527">
        <f>+A118+1</f>
        <v>101</v>
      </c>
      <c r="B119" s="527" t="s">
        <v>701</v>
      </c>
      <c r="F119" s="527" t="str">
        <f>"(Line "&amp;A118&amp;" less line "&amp;A120&amp;")"</f>
        <v>(Line 100 less line 102)</v>
      </c>
      <c r="G119" s="550"/>
      <c r="I119" s="550"/>
      <c r="J119" s="553">
        <f>+J118-J120</f>
        <v>0</v>
      </c>
    </row>
    <row r="120" spans="1:10">
      <c r="A120" s="527">
        <f t="shared" ref="A120:A126" si="23">+A119+1</f>
        <v>102</v>
      </c>
      <c r="B120" s="527" t="s">
        <v>702</v>
      </c>
      <c r="F120" s="527" t="str">
        <f>"(Line "&amp;A103&amp;", Col H)"</f>
        <v>(Line 86, Col H)</v>
      </c>
      <c r="G120" s="550"/>
      <c r="I120" s="550"/>
      <c r="J120" s="540">
        <f>+J103</f>
        <v>2274</v>
      </c>
    </row>
    <row r="121" spans="1:10">
      <c r="A121" s="527">
        <f t="shared" si="23"/>
        <v>103</v>
      </c>
      <c r="B121" s="527" t="s">
        <v>703</v>
      </c>
      <c r="F121" s="527" t="s">
        <v>713</v>
      </c>
      <c r="G121" s="550"/>
      <c r="I121" s="550"/>
      <c r="J121" s="541">
        <v>2274</v>
      </c>
    </row>
    <row r="122" spans="1:10">
      <c r="A122" s="527">
        <f t="shared" si="23"/>
        <v>104</v>
      </c>
      <c r="B122" s="527" t="str">
        <f>+B119</f>
        <v>Less non Prorated Items</v>
      </c>
      <c r="F122" s="527" t="str">
        <f>"(Line "&amp;A121&amp;" less line "&amp;A123&amp;")"</f>
        <v>(Line 103 less line 105)</v>
      </c>
      <c r="G122" s="550"/>
      <c r="I122" s="550"/>
      <c r="J122" s="553">
        <f>+J121-J123</f>
        <v>0</v>
      </c>
    </row>
    <row r="123" spans="1:10">
      <c r="A123" s="527">
        <f t="shared" si="23"/>
        <v>105</v>
      </c>
      <c r="B123" s="527" t="s">
        <v>705</v>
      </c>
      <c r="F123" s="527" t="str">
        <f>"(Line "&amp;A115&amp;", Col H)"</f>
        <v>(Line 98, Col H)</v>
      </c>
      <c r="G123" s="550"/>
      <c r="I123" s="550"/>
      <c r="J123" s="540">
        <f>+J115</f>
        <v>2274</v>
      </c>
    </row>
    <row r="124" spans="1:10">
      <c r="A124" s="527">
        <f t="shared" si="23"/>
        <v>106</v>
      </c>
      <c r="B124" s="527" t="s">
        <v>706</v>
      </c>
      <c r="F124" s="527" t="s">
        <v>844</v>
      </c>
      <c r="G124" s="550"/>
      <c r="I124" s="536"/>
      <c r="J124" s="575">
        <f>J115+(J119+J122)/2</f>
        <v>2274</v>
      </c>
    </row>
    <row r="125" spans="1:10">
      <c r="A125" s="527">
        <f t="shared" si="23"/>
        <v>107</v>
      </c>
      <c r="B125" s="527" t="s">
        <v>707</v>
      </c>
      <c r="F125" s="527" t="s">
        <v>804</v>
      </c>
      <c r="G125" s="550"/>
      <c r="I125" s="536"/>
      <c r="J125" s="541">
        <v>0</v>
      </c>
    </row>
    <row r="126" spans="1:10">
      <c r="A126" s="527">
        <f t="shared" si="23"/>
        <v>108</v>
      </c>
      <c r="B126" s="527" t="s">
        <v>798</v>
      </c>
      <c r="F126" s="527" t="str">
        <f>"(Line "&amp;A124&amp;" less line "&amp;A125&amp;")"</f>
        <v>(Line 106 less line 107)</v>
      </c>
      <c r="J126" s="554">
        <f>+J124-J125</f>
        <v>2274</v>
      </c>
    </row>
    <row r="128" spans="1:10">
      <c r="A128" s="563"/>
      <c r="B128" s="563"/>
      <c r="C128" s="563"/>
      <c r="D128" s="563"/>
      <c r="E128" s="563"/>
      <c r="F128" s="563"/>
      <c r="G128" s="563"/>
      <c r="H128" s="563"/>
    </row>
    <row r="129" spans="1:8">
      <c r="A129" s="563"/>
      <c r="B129" s="563"/>
      <c r="C129" s="563"/>
      <c r="D129" s="563"/>
      <c r="E129" s="563"/>
      <c r="F129" s="563"/>
      <c r="G129" s="563"/>
      <c r="H129" s="563"/>
    </row>
  </sheetData>
  <mergeCells count="11">
    <mergeCell ref="B99:F99"/>
    <mergeCell ref="H99:J99"/>
    <mergeCell ref="B37:F37"/>
    <mergeCell ref="H37:J37"/>
    <mergeCell ref="B1:K1"/>
    <mergeCell ref="B2:K2"/>
    <mergeCell ref="B3:K3"/>
    <mergeCell ref="B6:F6"/>
    <mergeCell ref="H6:J6"/>
    <mergeCell ref="B68:F68"/>
    <mergeCell ref="H68:J68"/>
  </mergeCells>
  <pageMargins left="0.25" right="0.25" top="0.75" bottom="0.75" header="0.3" footer="0.3"/>
  <pageSetup scale="2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92D050"/>
    <pageSetUpPr fitToPage="1"/>
  </sheetPr>
  <dimension ref="A1:O96"/>
  <sheetViews>
    <sheetView zoomScale="85" zoomScaleNormal="85" workbookViewId="0">
      <selection activeCell="G32" sqref="G32"/>
    </sheetView>
  </sheetViews>
  <sheetFormatPr defaultColWidth="14" defaultRowHeight="12.75"/>
  <cols>
    <col min="1" max="1" width="5.77734375" style="114" bestFit="1" customWidth="1"/>
    <col min="2" max="2" width="23.77734375" style="15" customWidth="1"/>
    <col min="3" max="3" width="16.77734375" style="15" customWidth="1"/>
    <col min="4" max="4" width="16.21875" style="15" customWidth="1"/>
    <col min="5" max="5" width="12" style="15" customWidth="1"/>
    <col min="6" max="7" width="10.77734375" style="15" customWidth="1"/>
    <col min="8" max="8" width="12.44140625" style="15" bestFit="1" customWidth="1"/>
    <col min="9" max="9" width="12.44140625" style="15" customWidth="1"/>
    <col min="10" max="10" width="13.77734375" style="15" bestFit="1" customWidth="1"/>
    <col min="11" max="11" width="12.5546875" style="15" bestFit="1" customWidth="1"/>
    <col min="12" max="12" width="13.21875" style="15" customWidth="1"/>
    <col min="13" max="13" width="12.77734375" style="15" customWidth="1"/>
    <col min="14" max="14" width="14" style="15"/>
    <col min="15" max="15" width="10" style="15" bestFit="1" customWidth="1"/>
    <col min="16" max="16384" width="14" style="15"/>
  </cols>
  <sheetData>
    <row r="1" spans="1:15">
      <c r="G1" s="20" t="s">
        <v>234</v>
      </c>
      <c r="M1" s="243" t="s">
        <v>683</v>
      </c>
    </row>
    <row r="2" spans="1:15" ht="15" customHeight="1">
      <c r="G2" s="242" t="s">
        <v>620</v>
      </c>
    </row>
    <row r="3" spans="1:15">
      <c r="D3" s="30"/>
      <c r="E3" s="30"/>
      <c r="F3" s="30"/>
      <c r="G3" s="507" t="str">
        <f>'Attachment H'!$D$5</f>
        <v>NextEra Energy Transmission MidAtlantic, Inc.</v>
      </c>
      <c r="H3" s="30"/>
      <c r="J3" s="30"/>
      <c r="K3" s="30"/>
      <c r="L3" s="30"/>
      <c r="M3" s="30"/>
      <c r="N3" s="30"/>
    </row>
    <row r="4" spans="1:15">
      <c r="B4" s="28"/>
    </row>
    <row r="6" spans="1:15" s="125" customFormat="1" ht="69.75" customHeight="1">
      <c r="A6" s="316" t="s">
        <v>189</v>
      </c>
      <c r="B6" s="124" t="s">
        <v>201</v>
      </c>
      <c r="C6" s="124" t="s">
        <v>406</v>
      </c>
      <c r="D6" s="124" t="s">
        <v>345</v>
      </c>
      <c r="E6" s="124" t="s">
        <v>346</v>
      </c>
      <c r="F6" s="124" t="s">
        <v>407</v>
      </c>
      <c r="G6" s="124" t="s">
        <v>326</v>
      </c>
      <c r="H6" s="124" t="s">
        <v>209</v>
      </c>
      <c r="I6" s="124" t="s">
        <v>210</v>
      </c>
      <c r="J6" s="124" t="s">
        <v>330</v>
      </c>
      <c r="K6" s="124" t="s">
        <v>408</v>
      </c>
      <c r="L6" s="286" t="s">
        <v>495</v>
      </c>
      <c r="M6" s="124" t="s">
        <v>409</v>
      </c>
      <c r="O6" s="333"/>
    </row>
    <row r="7" spans="1:15" s="125" customFormat="1">
      <c r="A7" s="316"/>
      <c r="B7" s="124"/>
      <c r="C7" s="118" t="s">
        <v>241</v>
      </c>
      <c r="D7" s="284" t="s">
        <v>242</v>
      </c>
      <c r="E7" s="284" t="s">
        <v>243</v>
      </c>
      <c r="F7" s="285" t="s">
        <v>244</v>
      </c>
      <c r="G7" s="285" t="s">
        <v>246</v>
      </c>
      <c r="H7" s="285" t="s">
        <v>245</v>
      </c>
      <c r="I7" s="286" t="s">
        <v>247</v>
      </c>
      <c r="J7" s="286" t="s">
        <v>248</v>
      </c>
      <c r="K7" s="286" t="s">
        <v>249</v>
      </c>
      <c r="L7" s="242" t="s">
        <v>344</v>
      </c>
      <c r="M7" s="242" t="s">
        <v>348</v>
      </c>
      <c r="O7" s="333"/>
    </row>
    <row r="8" spans="1:15" ht="25.5" customHeight="1">
      <c r="A8" s="288"/>
      <c r="B8" s="128" t="s">
        <v>499</v>
      </c>
      <c r="C8" s="118">
        <v>1</v>
      </c>
      <c r="D8" s="118">
        <v>2</v>
      </c>
      <c r="E8" s="118">
        <v>3</v>
      </c>
      <c r="F8" s="118">
        <v>4</v>
      </c>
      <c r="G8" s="118">
        <v>5</v>
      </c>
      <c r="H8" s="118">
        <v>6</v>
      </c>
      <c r="I8" s="118">
        <v>7</v>
      </c>
      <c r="J8" s="118">
        <v>9</v>
      </c>
      <c r="K8" s="118">
        <v>11</v>
      </c>
      <c r="L8" s="118">
        <v>12</v>
      </c>
      <c r="M8" s="118">
        <v>16</v>
      </c>
      <c r="O8" s="334"/>
    </row>
    <row r="9" spans="1:15" s="17" customFormat="1" ht="24.75" customHeight="1">
      <c r="A9" s="288"/>
      <c r="B9" s="120" t="s">
        <v>621</v>
      </c>
      <c r="C9" s="242" t="s">
        <v>622</v>
      </c>
      <c r="D9" s="242" t="s">
        <v>623</v>
      </c>
      <c r="E9" s="242" t="s">
        <v>624</v>
      </c>
      <c r="F9" s="242" t="s">
        <v>625</v>
      </c>
      <c r="G9" s="429" t="s">
        <v>626</v>
      </c>
      <c r="H9" s="429" t="str">
        <f>+G9</f>
        <v>(Note E)</v>
      </c>
      <c r="I9" s="429" t="str">
        <f>+H9</f>
        <v>(Note E)</v>
      </c>
      <c r="J9" s="429" t="s">
        <v>627</v>
      </c>
      <c r="K9" s="429" t="s">
        <v>628</v>
      </c>
      <c r="L9" s="429" t="s">
        <v>629</v>
      </c>
      <c r="M9" s="242" t="s">
        <v>630</v>
      </c>
    </row>
    <row r="10" spans="1:15" s="17" customFormat="1">
      <c r="A10" s="288"/>
      <c r="B10" s="120"/>
    </row>
    <row r="11" spans="1:15">
      <c r="A11" s="288"/>
      <c r="B11" s="126"/>
      <c r="C11" s="118"/>
      <c r="D11" s="118"/>
      <c r="E11" s="118"/>
      <c r="F11" s="118"/>
      <c r="G11" s="118"/>
      <c r="H11" s="118"/>
      <c r="I11" s="118"/>
      <c r="J11" s="118"/>
      <c r="K11" s="118"/>
      <c r="L11" s="118"/>
      <c r="M11" s="118"/>
      <c r="O11" s="334"/>
    </row>
    <row r="12" spans="1:15">
      <c r="A12" s="288" t="s">
        <v>332</v>
      </c>
      <c r="B12" s="117" t="s">
        <v>101</v>
      </c>
      <c r="C12" s="404">
        <v>48128.500000000015</v>
      </c>
      <c r="D12" s="403">
        <v>0</v>
      </c>
      <c r="E12" s="403">
        <v>0</v>
      </c>
      <c r="F12" s="404">
        <v>163036.08000000002</v>
      </c>
      <c r="G12" s="403">
        <v>0</v>
      </c>
      <c r="H12" s="403">
        <v>0</v>
      </c>
      <c r="I12" s="403">
        <v>0</v>
      </c>
      <c r="J12" s="403">
        <v>0</v>
      </c>
      <c r="K12" s="403">
        <v>0</v>
      </c>
      <c r="L12" s="403">
        <v>0</v>
      </c>
      <c r="M12" s="404">
        <v>160326.13999999998</v>
      </c>
      <c r="O12" s="335"/>
    </row>
    <row r="13" spans="1:15">
      <c r="A13" s="288" t="s">
        <v>199</v>
      </c>
      <c r="B13" s="117" t="s">
        <v>100</v>
      </c>
      <c r="C13" s="404">
        <v>190095.75</v>
      </c>
      <c r="D13" s="403">
        <v>0</v>
      </c>
      <c r="E13" s="403">
        <v>0</v>
      </c>
      <c r="F13" s="404">
        <v>82537.25</v>
      </c>
      <c r="G13" s="403">
        <v>0</v>
      </c>
      <c r="H13" s="403">
        <v>0</v>
      </c>
      <c r="I13" s="403">
        <v>0</v>
      </c>
      <c r="J13" s="403">
        <v>0</v>
      </c>
      <c r="K13" s="403">
        <v>0</v>
      </c>
      <c r="L13" s="403">
        <v>0</v>
      </c>
      <c r="M13" s="404">
        <v>160590.65</v>
      </c>
      <c r="O13" s="335"/>
    </row>
    <row r="14" spans="1:15">
      <c r="A14" s="288" t="s">
        <v>333</v>
      </c>
      <c r="B14" s="117" t="s">
        <v>99</v>
      </c>
      <c r="C14" s="404">
        <v>139239.97</v>
      </c>
      <c r="D14" s="403">
        <v>0</v>
      </c>
      <c r="E14" s="403">
        <v>0</v>
      </c>
      <c r="F14" s="404">
        <v>73149.31</v>
      </c>
      <c r="G14" s="403">
        <v>0</v>
      </c>
      <c r="H14" s="403">
        <v>0</v>
      </c>
      <c r="I14" s="403">
        <v>0</v>
      </c>
      <c r="J14" s="403">
        <v>0</v>
      </c>
      <c r="K14" s="403">
        <v>0</v>
      </c>
      <c r="L14" s="403">
        <v>0</v>
      </c>
      <c r="M14" s="404">
        <v>160855.81</v>
      </c>
      <c r="O14" s="335"/>
    </row>
    <row r="15" spans="1:15">
      <c r="A15" s="288" t="s">
        <v>331</v>
      </c>
      <c r="B15" s="117" t="s">
        <v>91</v>
      </c>
      <c r="C15" s="404">
        <v>325873.24061849999</v>
      </c>
      <c r="D15" s="403">
        <v>0</v>
      </c>
      <c r="E15" s="403">
        <v>0</v>
      </c>
      <c r="F15" s="404">
        <v>184571.66186009999</v>
      </c>
      <c r="G15" s="403">
        <v>0</v>
      </c>
      <c r="H15" s="403">
        <v>0</v>
      </c>
      <c r="I15" s="403">
        <v>0</v>
      </c>
      <c r="J15" s="403">
        <v>0</v>
      </c>
      <c r="K15" s="403">
        <v>0</v>
      </c>
      <c r="L15" s="403">
        <v>0</v>
      </c>
      <c r="M15" s="404">
        <v>160869.41</v>
      </c>
      <c r="O15" s="335"/>
    </row>
    <row r="16" spans="1:15">
      <c r="A16" s="288" t="s">
        <v>166</v>
      </c>
      <c r="B16" s="117" t="s">
        <v>90</v>
      </c>
      <c r="C16" s="404">
        <v>479872.75117740006</v>
      </c>
      <c r="D16" s="403">
        <v>0</v>
      </c>
      <c r="E16" s="403">
        <v>0</v>
      </c>
      <c r="F16" s="404">
        <v>181849.54416580001</v>
      </c>
      <c r="G16" s="403">
        <v>0</v>
      </c>
      <c r="H16" s="403">
        <v>0</v>
      </c>
      <c r="I16" s="403">
        <v>0</v>
      </c>
      <c r="J16" s="403">
        <v>0</v>
      </c>
      <c r="K16" s="403">
        <v>0</v>
      </c>
      <c r="L16" s="403">
        <v>0</v>
      </c>
      <c r="M16" s="404">
        <v>160844.53</v>
      </c>
      <c r="O16" s="335"/>
    </row>
    <row r="17" spans="1:15">
      <c r="A17" s="288" t="s">
        <v>167</v>
      </c>
      <c r="B17" s="117" t="s">
        <v>111</v>
      </c>
      <c r="C17" s="404">
        <v>781566.21547070006</v>
      </c>
      <c r="D17" s="403">
        <v>0</v>
      </c>
      <c r="E17" s="403">
        <v>0</v>
      </c>
      <c r="F17" s="404">
        <v>181242.35652520001</v>
      </c>
      <c r="G17" s="403">
        <v>0</v>
      </c>
      <c r="H17" s="403">
        <v>0</v>
      </c>
      <c r="I17" s="403">
        <v>0</v>
      </c>
      <c r="J17" s="403">
        <v>0</v>
      </c>
      <c r="K17" s="403">
        <v>0</v>
      </c>
      <c r="L17" s="403">
        <v>0</v>
      </c>
      <c r="M17" s="404">
        <v>160819.64000000001</v>
      </c>
      <c r="O17" s="335"/>
    </row>
    <row r="18" spans="1:15">
      <c r="A18" s="288" t="s">
        <v>170</v>
      </c>
      <c r="B18" s="117" t="s">
        <v>98</v>
      </c>
      <c r="C18" s="404">
        <v>866300.44374540006</v>
      </c>
      <c r="D18" s="403">
        <v>0</v>
      </c>
      <c r="E18" s="403">
        <v>0</v>
      </c>
      <c r="F18" s="404">
        <v>184319.40769250001</v>
      </c>
      <c r="G18" s="403">
        <v>0</v>
      </c>
      <c r="H18" s="403">
        <v>0</v>
      </c>
      <c r="I18" s="403">
        <v>0</v>
      </c>
      <c r="J18" s="403">
        <v>0</v>
      </c>
      <c r="K18" s="403">
        <v>0</v>
      </c>
      <c r="L18" s="403">
        <v>0</v>
      </c>
      <c r="M18" s="404">
        <v>160794.76</v>
      </c>
      <c r="O18" s="335"/>
    </row>
    <row r="19" spans="1:15">
      <c r="A19" s="288" t="s">
        <v>172</v>
      </c>
      <c r="B19" s="117" t="s">
        <v>97</v>
      </c>
      <c r="C19" s="404">
        <v>902723.26812260004</v>
      </c>
      <c r="D19" s="403">
        <v>0</v>
      </c>
      <c r="E19" s="403">
        <v>0</v>
      </c>
      <c r="F19" s="404">
        <v>177709.96821289998</v>
      </c>
      <c r="G19" s="403">
        <v>0</v>
      </c>
      <c r="H19" s="403">
        <v>0</v>
      </c>
      <c r="I19" s="403">
        <v>0</v>
      </c>
      <c r="J19" s="403">
        <v>0</v>
      </c>
      <c r="K19" s="403">
        <v>0</v>
      </c>
      <c r="L19" s="403">
        <v>0</v>
      </c>
      <c r="M19" s="404">
        <v>160769.85</v>
      </c>
      <c r="O19" s="335"/>
    </row>
    <row r="20" spans="1:15">
      <c r="A20" s="288" t="s">
        <v>175</v>
      </c>
      <c r="B20" s="117" t="s">
        <v>96</v>
      </c>
      <c r="C20" s="404">
        <v>879714.26263420004</v>
      </c>
      <c r="D20" s="403">
        <v>0</v>
      </c>
      <c r="E20" s="403">
        <v>0</v>
      </c>
      <c r="F20" s="404">
        <v>179920.92555320001</v>
      </c>
      <c r="G20" s="403">
        <v>0</v>
      </c>
      <c r="H20" s="403">
        <v>0</v>
      </c>
      <c r="I20" s="403">
        <v>0</v>
      </c>
      <c r="J20" s="403">
        <v>0</v>
      </c>
      <c r="K20" s="403">
        <v>0</v>
      </c>
      <c r="L20" s="403">
        <v>0</v>
      </c>
      <c r="M20" s="404">
        <v>160740.04999999999</v>
      </c>
      <c r="O20" s="335"/>
    </row>
    <row r="21" spans="1:15">
      <c r="A21" s="288" t="s">
        <v>178</v>
      </c>
      <c r="B21" s="117" t="s">
        <v>102</v>
      </c>
      <c r="C21" s="404">
        <v>661247.17828969995</v>
      </c>
      <c r="D21" s="403">
        <v>0</v>
      </c>
      <c r="E21" s="403">
        <v>0</v>
      </c>
      <c r="F21" s="404">
        <v>180972.9955821</v>
      </c>
      <c r="G21" s="403">
        <v>0</v>
      </c>
      <c r="H21" s="403">
        <v>0</v>
      </c>
      <c r="I21" s="403">
        <v>0</v>
      </c>
      <c r="J21" s="403">
        <v>0</v>
      </c>
      <c r="K21" s="403">
        <v>0</v>
      </c>
      <c r="L21" s="403">
        <v>0</v>
      </c>
      <c r="M21" s="404">
        <v>166234.37666666668</v>
      </c>
      <c r="O21" s="335"/>
    </row>
    <row r="22" spans="1:15">
      <c r="A22" s="288" t="s">
        <v>179</v>
      </c>
      <c r="B22" s="117" t="s">
        <v>95</v>
      </c>
      <c r="C22" s="404">
        <v>358957.69902950001</v>
      </c>
      <c r="D22" s="403">
        <v>0</v>
      </c>
      <c r="E22" s="403">
        <v>0</v>
      </c>
      <c r="F22" s="404">
        <v>180807.51480390001</v>
      </c>
      <c r="G22" s="403">
        <v>0</v>
      </c>
      <c r="H22" s="403">
        <v>0</v>
      </c>
      <c r="I22" s="403">
        <v>0</v>
      </c>
      <c r="J22" s="403">
        <v>0</v>
      </c>
      <c r="K22" s="403">
        <v>0</v>
      </c>
      <c r="L22" s="403">
        <v>0</v>
      </c>
      <c r="M22" s="404">
        <v>166234.37666666668</v>
      </c>
      <c r="O22" s="335"/>
    </row>
    <row r="23" spans="1:15">
      <c r="A23" s="288" t="s">
        <v>181</v>
      </c>
      <c r="B23" s="117" t="s">
        <v>94</v>
      </c>
      <c r="C23" s="404">
        <v>377457.95225279999</v>
      </c>
      <c r="D23" s="403">
        <v>0</v>
      </c>
      <c r="E23" s="403">
        <v>0</v>
      </c>
      <c r="F23" s="404">
        <v>192783.6530311</v>
      </c>
      <c r="G23" s="403">
        <v>0</v>
      </c>
      <c r="H23" s="403">
        <v>0</v>
      </c>
      <c r="I23" s="403">
        <v>0</v>
      </c>
      <c r="J23" s="403">
        <v>0</v>
      </c>
      <c r="K23" s="403">
        <v>0</v>
      </c>
      <c r="L23" s="403">
        <v>0</v>
      </c>
      <c r="M23" s="404">
        <v>166234.37666666668</v>
      </c>
      <c r="O23" s="335"/>
    </row>
    <row r="24" spans="1:15">
      <c r="A24" s="288" t="s">
        <v>183</v>
      </c>
      <c r="B24" s="119" t="s">
        <v>19</v>
      </c>
      <c r="C24" s="123">
        <f t="shared" ref="C24:L24" si="0">SUM(C12:C23)</f>
        <v>6011177.2313407995</v>
      </c>
      <c r="D24" s="123">
        <f t="shared" si="0"/>
        <v>0</v>
      </c>
      <c r="E24" s="123">
        <f t="shared" si="0"/>
        <v>0</v>
      </c>
      <c r="F24" s="123">
        <f t="shared" si="0"/>
        <v>1962900.6674267999</v>
      </c>
      <c r="G24" s="123">
        <f t="shared" si="0"/>
        <v>0</v>
      </c>
      <c r="H24" s="123">
        <f t="shared" si="0"/>
        <v>0</v>
      </c>
      <c r="I24" s="123">
        <f t="shared" si="0"/>
        <v>0</v>
      </c>
      <c r="J24" s="123">
        <f t="shared" si="0"/>
        <v>0</v>
      </c>
      <c r="K24" s="123">
        <f t="shared" si="0"/>
        <v>0</v>
      </c>
      <c r="L24" s="123">
        <f t="shared" si="0"/>
        <v>0</v>
      </c>
      <c r="M24" s="123">
        <f>SUM(M12:M23)</f>
        <v>1945313.9700000002</v>
      </c>
      <c r="O24" s="336"/>
    </row>
    <row r="25" spans="1:15">
      <c r="A25" s="288"/>
      <c r="B25" s="117"/>
      <c r="C25" s="524"/>
      <c r="D25" s="117"/>
      <c r="E25" s="117"/>
      <c r="F25" s="524"/>
      <c r="G25" s="117"/>
      <c r="H25" s="117"/>
      <c r="I25" s="117"/>
      <c r="J25" s="117"/>
      <c r="N25" s="117"/>
      <c r="O25" s="127"/>
    </row>
    <row r="26" spans="1:15">
      <c r="A26" s="288"/>
      <c r="B26" s="117"/>
      <c r="C26" s="117"/>
      <c r="D26" s="117"/>
      <c r="E26" s="117"/>
      <c r="F26" s="117"/>
      <c r="G26" s="117"/>
      <c r="H26" s="117"/>
      <c r="I26" s="117"/>
      <c r="J26" s="117"/>
      <c r="N26" s="117"/>
      <c r="O26" s="127"/>
    </row>
    <row r="27" spans="1:15" ht="38.25">
      <c r="A27" s="288"/>
      <c r="C27" s="124" t="s">
        <v>410</v>
      </c>
      <c r="D27" s="125" t="s">
        <v>347</v>
      </c>
      <c r="E27" s="124" t="s">
        <v>411</v>
      </c>
      <c r="F27" s="125" t="s">
        <v>327</v>
      </c>
      <c r="G27" s="125" t="s">
        <v>412</v>
      </c>
      <c r="H27" s="124" t="s">
        <v>328</v>
      </c>
      <c r="I27" s="124" t="s">
        <v>413</v>
      </c>
      <c r="J27" s="124" t="s">
        <v>329</v>
      </c>
      <c r="K27" s="124" t="s">
        <v>213</v>
      </c>
      <c r="L27" s="124" t="s">
        <v>212</v>
      </c>
      <c r="M27" s="124" t="s">
        <v>417</v>
      </c>
      <c r="N27" s="117"/>
    </row>
    <row r="28" spans="1:15">
      <c r="A28" s="288"/>
      <c r="C28" s="118" t="s">
        <v>241</v>
      </c>
      <c r="D28" s="284" t="s">
        <v>242</v>
      </c>
      <c r="E28" s="284" t="s">
        <v>243</v>
      </c>
      <c r="F28" s="285" t="s">
        <v>244</v>
      </c>
      <c r="G28" s="285" t="s">
        <v>246</v>
      </c>
      <c r="H28" s="285" t="s">
        <v>245</v>
      </c>
      <c r="I28" s="285" t="s">
        <v>247</v>
      </c>
      <c r="J28" s="286" t="s">
        <v>248</v>
      </c>
      <c r="K28" s="286" t="s">
        <v>249</v>
      </c>
      <c r="L28" s="242" t="s">
        <v>344</v>
      </c>
      <c r="M28" s="242" t="s">
        <v>348</v>
      </c>
      <c r="N28" s="117"/>
    </row>
    <row r="29" spans="1:15">
      <c r="A29" s="288"/>
      <c r="B29" s="128" t="s">
        <v>446</v>
      </c>
      <c r="C29" s="118">
        <v>17</v>
      </c>
      <c r="D29" s="288">
        <v>19</v>
      </c>
      <c r="E29" s="118">
        <v>23</v>
      </c>
      <c r="F29" s="118">
        <v>24</v>
      </c>
      <c r="G29" s="118">
        <v>26</v>
      </c>
      <c r="H29" s="118">
        <v>27</v>
      </c>
      <c r="I29" s="118">
        <v>28</v>
      </c>
      <c r="J29" s="118">
        <v>29</v>
      </c>
      <c r="K29" s="120">
        <v>37</v>
      </c>
      <c r="L29" s="118">
        <v>38</v>
      </c>
      <c r="M29" s="118">
        <v>39</v>
      </c>
      <c r="N29" s="117"/>
    </row>
    <row r="30" spans="1:15" ht="25.5">
      <c r="A30" s="288"/>
      <c r="B30" s="120" t="s">
        <v>621</v>
      </c>
      <c r="C30" s="429" t="s">
        <v>634</v>
      </c>
      <c r="D30" s="242" t="s">
        <v>631</v>
      </c>
      <c r="E30" s="242" t="s">
        <v>677</v>
      </c>
      <c r="F30" s="242" t="str">
        <f>+E30</f>
        <v>263.i</v>
      </c>
      <c r="G30" s="242" t="str">
        <f>+F30</f>
        <v>263.i</v>
      </c>
      <c r="H30" s="242" t="str">
        <f>+G30</f>
        <v>263.i</v>
      </c>
      <c r="I30" s="242" t="str">
        <f>+H30</f>
        <v>263.i</v>
      </c>
      <c r="J30" s="242" t="str">
        <f>+I30</f>
        <v>263.i</v>
      </c>
      <c r="K30" s="242" t="s">
        <v>632</v>
      </c>
      <c r="L30" s="242" t="s">
        <v>320</v>
      </c>
      <c r="M30" s="242" t="s">
        <v>633</v>
      </c>
      <c r="N30" s="117"/>
    </row>
    <row r="31" spans="1:15" s="17" customFormat="1">
      <c r="A31" s="288"/>
      <c r="B31" s="120"/>
      <c r="N31" s="242"/>
    </row>
    <row r="32" spans="1:15">
      <c r="A32" s="288"/>
      <c r="C32" s="118"/>
      <c r="E32" s="118"/>
      <c r="F32" s="118"/>
      <c r="G32" s="118"/>
      <c r="H32" s="118"/>
      <c r="I32" s="118"/>
      <c r="J32" s="118"/>
      <c r="K32" s="118"/>
      <c r="L32" s="118"/>
      <c r="M32" s="118"/>
      <c r="N32" s="117"/>
    </row>
    <row r="33" spans="1:15">
      <c r="A33" s="288" t="s">
        <v>186</v>
      </c>
      <c r="B33" s="117" t="s">
        <v>101</v>
      </c>
      <c r="C33" s="287">
        <v>0</v>
      </c>
      <c r="D33" s="287">
        <v>0</v>
      </c>
      <c r="E33" s="287">
        <v>0</v>
      </c>
      <c r="F33" s="287">
        <v>0</v>
      </c>
      <c r="G33" s="403">
        <v>120980.73</v>
      </c>
      <c r="H33" s="287">
        <v>0</v>
      </c>
      <c r="I33" s="287">
        <v>0</v>
      </c>
      <c r="J33" s="287">
        <v>0</v>
      </c>
      <c r="K33" s="287">
        <v>0</v>
      </c>
      <c r="L33" s="403"/>
      <c r="M33" s="579">
        <v>1851.4801433333332</v>
      </c>
      <c r="N33" s="117"/>
    </row>
    <row r="34" spans="1:15">
      <c r="A34" s="288" t="s">
        <v>214</v>
      </c>
      <c r="B34" s="117" t="s">
        <v>100</v>
      </c>
      <c r="C34" s="287">
        <v>0</v>
      </c>
      <c r="D34" s="287">
        <v>0</v>
      </c>
      <c r="E34" s="287">
        <v>0</v>
      </c>
      <c r="F34" s="287">
        <v>0</v>
      </c>
      <c r="G34" s="403">
        <v>119123.75</v>
      </c>
      <c r="H34" s="287">
        <v>0</v>
      </c>
      <c r="I34" s="287">
        <v>0</v>
      </c>
      <c r="J34" s="287">
        <v>0</v>
      </c>
      <c r="K34" s="287">
        <v>0</v>
      </c>
      <c r="L34" s="403"/>
      <c r="M34" s="579">
        <v>1851.4801433333332</v>
      </c>
      <c r="N34" s="117"/>
    </row>
    <row r="35" spans="1:15">
      <c r="A35" s="288" t="s">
        <v>215</v>
      </c>
      <c r="B35" s="117" t="s">
        <v>99</v>
      </c>
      <c r="C35" s="287">
        <v>0</v>
      </c>
      <c r="D35" s="287">
        <v>0</v>
      </c>
      <c r="E35" s="287">
        <v>0</v>
      </c>
      <c r="F35" s="287">
        <v>0</v>
      </c>
      <c r="G35" s="403">
        <v>119123.75</v>
      </c>
      <c r="H35" s="287">
        <v>0</v>
      </c>
      <c r="I35" s="287">
        <v>0</v>
      </c>
      <c r="J35" s="287">
        <v>0</v>
      </c>
      <c r="K35" s="287">
        <v>0</v>
      </c>
      <c r="L35" s="403"/>
      <c r="M35" s="579">
        <v>1851.4801433333332</v>
      </c>
      <c r="N35" s="117"/>
    </row>
    <row r="36" spans="1:15">
      <c r="A36" s="288" t="s">
        <v>334</v>
      </c>
      <c r="B36" s="117" t="s">
        <v>91</v>
      </c>
      <c r="C36" s="287">
        <v>0</v>
      </c>
      <c r="D36" s="287">
        <v>0</v>
      </c>
      <c r="E36" s="287">
        <v>0</v>
      </c>
      <c r="F36" s="287">
        <v>0</v>
      </c>
      <c r="G36" s="403">
        <v>118938.052</v>
      </c>
      <c r="H36" s="287">
        <v>0</v>
      </c>
      <c r="I36" s="287">
        <v>0</v>
      </c>
      <c r="J36" s="287">
        <v>0</v>
      </c>
      <c r="K36" s="287">
        <v>0</v>
      </c>
      <c r="L36" s="403"/>
      <c r="M36" s="579">
        <v>1851.4801433333332</v>
      </c>
      <c r="N36" s="117"/>
    </row>
    <row r="37" spans="1:15">
      <c r="A37" s="288" t="s">
        <v>335</v>
      </c>
      <c r="B37" s="117" t="s">
        <v>90</v>
      </c>
      <c r="C37" s="287">
        <v>0</v>
      </c>
      <c r="D37" s="287">
        <v>0</v>
      </c>
      <c r="E37" s="287">
        <v>0</v>
      </c>
      <c r="F37" s="287">
        <v>0</v>
      </c>
      <c r="G37" s="403">
        <v>118938.052</v>
      </c>
      <c r="H37" s="287">
        <v>0</v>
      </c>
      <c r="I37" s="287">
        <v>0</v>
      </c>
      <c r="J37" s="287">
        <v>0</v>
      </c>
      <c r="K37" s="287">
        <v>0</v>
      </c>
      <c r="L37" s="403"/>
      <c r="M37" s="579">
        <v>1851.4801433333332</v>
      </c>
      <c r="N37" s="117"/>
    </row>
    <row r="38" spans="1:15">
      <c r="A38" s="288" t="s">
        <v>336</v>
      </c>
      <c r="B38" s="117" t="s">
        <v>111</v>
      </c>
      <c r="C38" s="287">
        <v>0</v>
      </c>
      <c r="D38" s="287">
        <v>0</v>
      </c>
      <c r="E38" s="287">
        <v>0</v>
      </c>
      <c r="F38" s="287">
        <v>0</v>
      </c>
      <c r="G38" s="403">
        <v>118938.052</v>
      </c>
      <c r="H38" s="287">
        <v>0</v>
      </c>
      <c r="I38" s="287">
        <v>0</v>
      </c>
      <c r="J38" s="287">
        <v>0</v>
      </c>
      <c r="K38" s="287">
        <v>0</v>
      </c>
      <c r="L38" s="403"/>
      <c r="M38" s="579">
        <v>1851.4801433333332</v>
      </c>
      <c r="N38" s="117"/>
    </row>
    <row r="39" spans="1:15">
      <c r="A39" s="288" t="s">
        <v>337</v>
      </c>
      <c r="B39" s="117" t="s">
        <v>98</v>
      </c>
      <c r="C39" s="287">
        <v>0</v>
      </c>
      <c r="D39" s="287">
        <v>0</v>
      </c>
      <c r="E39" s="287">
        <v>0</v>
      </c>
      <c r="F39" s="403">
        <v>0</v>
      </c>
      <c r="G39" s="403">
        <v>118938.052</v>
      </c>
      <c r="H39" s="287">
        <v>0</v>
      </c>
      <c r="I39" s="287">
        <v>0</v>
      </c>
      <c r="J39" s="287">
        <v>0</v>
      </c>
      <c r="K39" s="287">
        <v>0</v>
      </c>
      <c r="L39" s="403"/>
      <c r="M39" s="579">
        <v>1851.4801433333332</v>
      </c>
      <c r="N39" s="117"/>
    </row>
    <row r="40" spans="1:15">
      <c r="A40" s="288" t="s">
        <v>338</v>
      </c>
      <c r="B40" s="117" t="s">
        <v>97</v>
      </c>
      <c r="C40" s="287">
        <v>0</v>
      </c>
      <c r="D40" s="287">
        <v>0</v>
      </c>
      <c r="E40" s="287">
        <v>0</v>
      </c>
      <c r="F40" s="403">
        <v>0</v>
      </c>
      <c r="G40" s="403">
        <v>118938.052</v>
      </c>
      <c r="H40" s="287">
        <v>0</v>
      </c>
      <c r="I40" s="287">
        <v>0</v>
      </c>
      <c r="J40" s="287">
        <v>0</v>
      </c>
      <c r="K40" s="287">
        <v>0</v>
      </c>
      <c r="L40" s="403"/>
      <c r="M40" s="579">
        <v>1851.4801433333332</v>
      </c>
      <c r="N40" s="117"/>
    </row>
    <row r="41" spans="1:15">
      <c r="A41" s="288" t="s">
        <v>339</v>
      </c>
      <c r="B41" s="117" t="s">
        <v>96</v>
      </c>
      <c r="C41" s="287">
        <v>0</v>
      </c>
      <c r="D41" s="287">
        <v>0</v>
      </c>
      <c r="E41" s="287">
        <v>0</v>
      </c>
      <c r="F41" s="403">
        <v>0</v>
      </c>
      <c r="G41" s="403">
        <v>118938.052</v>
      </c>
      <c r="H41" s="287">
        <v>0</v>
      </c>
      <c r="I41" s="287">
        <v>0</v>
      </c>
      <c r="J41" s="287">
        <v>0</v>
      </c>
      <c r="K41" s="287">
        <v>0</v>
      </c>
      <c r="L41" s="403"/>
      <c r="M41" s="579">
        <v>1851.4801433333332</v>
      </c>
      <c r="N41" s="117"/>
    </row>
    <row r="42" spans="1:15">
      <c r="A42" s="288" t="s">
        <v>340</v>
      </c>
      <c r="B42" s="117" t="s">
        <v>102</v>
      </c>
      <c r="C42" s="287">
        <v>0</v>
      </c>
      <c r="D42" s="287">
        <v>0</v>
      </c>
      <c r="E42" s="287">
        <v>0</v>
      </c>
      <c r="F42" s="403">
        <v>0</v>
      </c>
      <c r="G42" s="403">
        <v>118938.052</v>
      </c>
      <c r="H42" s="287">
        <v>0</v>
      </c>
      <c r="I42" s="287">
        <v>0</v>
      </c>
      <c r="J42" s="287">
        <v>0</v>
      </c>
      <c r="K42" s="287">
        <v>0</v>
      </c>
      <c r="L42" s="403"/>
      <c r="M42" s="579">
        <v>1851.4801433333332</v>
      </c>
      <c r="N42" s="117"/>
    </row>
    <row r="43" spans="1:15">
      <c r="A43" s="288" t="s">
        <v>341</v>
      </c>
      <c r="B43" s="117" t="s">
        <v>95</v>
      </c>
      <c r="C43" s="287">
        <v>0</v>
      </c>
      <c r="D43" s="287">
        <v>0</v>
      </c>
      <c r="E43" s="287">
        <v>0</v>
      </c>
      <c r="F43" s="403">
        <v>0</v>
      </c>
      <c r="G43" s="403">
        <v>118938.052</v>
      </c>
      <c r="H43" s="287">
        <v>0</v>
      </c>
      <c r="I43" s="287">
        <v>0</v>
      </c>
      <c r="J43" s="287">
        <v>0</v>
      </c>
      <c r="K43" s="287">
        <v>0</v>
      </c>
      <c r="L43" s="403"/>
      <c r="M43" s="579">
        <v>1851.4801433333332</v>
      </c>
      <c r="N43" s="117"/>
    </row>
    <row r="44" spans="1:15">
      <c r="A44" s="288" t="s">
        <v>342</v>
      </c>
      <c r="B44" s="117" t="s">
        <v>94</v>
      </c>
      <c r="C44" s="287">
        <v>0</v>
      </c>
      <c r="D44" s="287">
        <v>0</v>
      </c>
      <c r="E44" s="287">
        <v>0</v>
      </c>
      <c r="F44" s="403">
        <v>0</v>
      </c>
      <c r="G44" s="403">
        <v>118938.052</v>
      </c>
      <c r="H44" s="287">
        <v>0</v>
      </c>
      <c r="I44" s="287">
        <v>0</v>
      </c>
      <c r="J44" s="287">
        <v>0</v>
      </c>
      <c r="K44" s="287">
        <v>0</v>
      </c>
      <c r="L44" s="403"/>
      <c r="M44" s="579">
        <v>1851.4801433333332</v>
      </c>
      <c r="N44" s="117"/>
    </row>
    <row r="45" spans="1:15">
      <c r="A45" s="288" t="s">
        <v>343</v>
      </c>
      <c r="B45" s="119" t="s">
        <v>19</v>
      </c>
      <c r="C45" s="123">
        <f t="shared" ref="C45:L45" si="1">SUM(C33:C44)</f>
        <v>0</v>
      </c>
      <c r="D45" s="123">
        <f t="shared" si="1"/>
        <v>0</v>
      </c>
      <c r="E45" s="123">
        <f t="shared" si="1"/>
        <v>0</v>
      </c>
      <c r="F45" s="123">
        <f t="shared" si="1"/>
        <v>0</v>
      </c>
      <c r="G45" s="123">
        <f t="shared" si="1"/>
        <v>1429670.6979999999</v>
      </c>
      <c r="H45" s="123">
        <f t="shared" si="1"/>
        <v>0</v>
      </c>
      <c r="I45" s="123">
        <f t="shared" si="1"/>
        <v>0</v>
      </c>
      <c r="J45" s="123">
        <f t="shared" si="1"/>
        <v>0</v>
      </c>
      <c r="K45" s="123">
        <f t="shared" si="1"/>
        <v>0</v>
      </c>
      <c r="L45" s="123">
        <f t="shared" si="1"/>
        <v>0</v>
      </c>
      <c r="M45" s="123">
        <f>SUM(M33:M44)</f>
        <v>22217.761720000006</v>
      </c>
      <c r="N45" s="117"/>
    </row>
    <row r="46" spans="1:15">
      <c r="B46" s="117"/>
      <c r="C46" s="117"/>
      <c r="D46" s="117"/>
      <c r="E46" s="117"/>
      <c r="F46" s="117"/>
      <c r="G46" s="118" t="s">
        <v>234</v>
      </c>
      <c r="H46" s="117"/>
      <c r="I46" s="117"/>
      <c r="J46" s="117"/>
      <c r="M46" s="243" t="s">
        <v>188</v>
      </c>
      <c r="N46" s="117"/>
      <c r="O46" s="127"/>
    </row>
    <row r="47" spans="1:15">
      <c r="B47" s="117"/>
      <c r="C47" s="117"/>
      <c r="D47" s="117"/>
      <c r="E47" s="117"/>
      <c r="F47" s="117"/>
      <c r="G47" s="118" t="s">
        <v>620</v>
      </c>
      <c r="H47" s="117"/>
      <c r="I47" s="117"/>
      <c r="J47" s="117"/>
      <c r="N47" s="117"/>
      <c r="O47" s="127"/>
    </row>
    <row r="48" spans="1:15">
      <c r="B48" s="117"/>
      <c r="C48" s="117"/>
      <c r="D48" s="117"/>
      <c r="E48" s="117"/>
      <c r="F48" s="117"/>
      <c r="G48" s="507" t="str">
        <f>'Attachment H'!$D$5</f>
        <v>NextEra Energy Transmission MidAtlantic, Inc.</v>
      </c>
      <c r="H48" s="117"/>
      <c r="I48" s="117"/>
      <c r="J48" s="117"/>
      <c r="N48" s="117"/>
      <c r="O48" s="127"/>
    </row>
    <row r="49" spans="1:15">
      <c r="B49" s="117"/>
      <c r="C49" s="117"/>
      <c r="D49" s="117"/>
      <c r="E49" s="117"/>
      <c r="F49" s="117"/>
      <c r="G49" s="117"/>
      <c r="H49" s="117"/>
      <c r="I49" s="117"/>
      <c r="J49" s="117"/>
      <c r="N49" s="117"/>
      <c r="O49" s="127"/>
    </row>
    <row r="50" spans="1:15">
      <c r="B50" s="117"/>
      <c r="C50" s="117"/>
      <c r="D50" s="117"/>
      <c r="E50" s="117"/>
      <c r="F50" s="117"/>
      <c r="G50" s="117"/>
      <c r="H50" s="117"/>
      <c r="I50" s="117"/>
      <c r="J50" s="117"/>
      <c r="N50" s="117"/>
      <c r="O50" s="127"/>
    </row>
    <row r="51" spans="1:15" ht="129" customHeight="1">
      <c r="B51" s="430"/>
      <c r="C51" s="431" t="s">
        <v>0</v>
      </c>
      <c r="D51" s="432" t="s">
        <v>264</v>
      </c>
      <c r="E51" s="432" t="s">
        <v>422</v>
      </c>
      <c r="F51" s="433" t="s">
        <v>423</v>
      </c>
      <c r="G51" s="434" t="s">
        <v>223</v>
      </c>
      <c r="H51" s="117"/>
      <c r="I51" s="117"/>
      <c r="J51" s="117"/>
      <c r="N51" s="117"/>
      <c r="O51" s="117"/>
    </row>
    <row r="52" spans="1:15">
      <c r="C52" s="118" t="s">
        <v>241</v>
      </c>
      <c r="D52" s="284" t="s">
        <v>242</v>
      </c>
      <c r="E52" s="284" t="s">
        <v>243</v>
      </c>
      <c r="F52" s="285" t="s">
        <v>244</v>
      </c>
      <c r="G52" s="285" t="s">
        <v>246</v>
      </c>
      <c r="H52" s="117"/>
      <c r="I52" s="117"/>
      <c r="J52" s="117"/>
      <c r="N52" s="117"/>
      <c r="O52" s="117"/>
    </row>
    <row r="53" spans="1:15" ht="25.5">
      <c r="B53" s="128" t="s">
        <v>500</v>
      </c>
      <c r="C53" s="118">
        <v>27</v>
      </c>
      <c r="D53" s="288" t="s">
        <v>424</v>
      </c>
      <c r="E53" s="118">
        <v>31</v>
      </c>
      <c r="F53" s="118">
        <v>32</v>
      </c>
      <c r="G53" s="120" t="s">
        <v>479</v>
      </c>
      <c r="H53" s="118"/>
      <c r="I53" s="118"/>
      <c r="J53" s="117"/>
    </row>
    <row r="54" spans="1:15" ht="25.5">
      <c r="B54" s="120"/>
      <c r="C54" s="429" t="s">
        <v>635</v>
      </c>
      <c r="D54" s="242" t="s">
        <v>636</v>
      </c>
      <c r="E54" s="12" t="s">
        <v>637</v>
      </c>
      <c r="F54" s="15" t="str">
        <f>+E54</f>
        <v>Portion of Account 456.1</v>
      </c>
      <c r="H54" s="118"/>
      <c r="L54" s="118"/>
      <c r="M54" s="118"/>
    </row>
    <row r="55" spans="1:15">
      <c r="C55" s="118"/>
      <c r="E55" s="118"/>
      <c r="F55" s="118"/>
      <c r="G55" s="118"/>
      <c r="H55" s="118"/>
      <c r="I55" s="33"/>
      <c r="L55" s="118"/>
      <c r="M55" s="118"/>
    </row>
    <row r="56" spans="1:15">
      <c r="A56" s="300">
        <f>+A45+1</f>
        <v>27</v>
      </c>
      <c r="B56" s="117" t="s">
        <v>101</v>
      </c>
      <c r="C56" s="287">
        <v>0</v>
      </c>
      <c r="D56" s="287">
        <v>0</v>
      </c>
      <c r="E56" s="287">
        <v>0</v>
      </c>
      <c r="F56" s="287">
        <v>0</v>
      </c>
      <c r="G56" s="287">
        <v>0</v>
      </c>
      <c r="H56" s="117"/>
      <c r="I56" s="33"/>
      <c r="L56" s="117"/>
      <c r="M56" s="117"/>
    </row>
    <row r="57" spans="1:15">
      <c r="A57" s="300">
        <f t="shared" ref="A57:A88" si="2">+A56+1</f>
        <v>28</v>
      </c>
      <c r="B57" s="117" t="s">
        <v>100</v>
      </c>
      <c r="C57" s="287">
        <v>0</v>
      </c>
      <c r="D57" s="287">
        <v>0</v>
      </c>
      <c r="E57" s="287">
        <v>0</v>
      </c>
      <c r="F57" s="287">
        <v>0</v>
      </c>
      <c r="G57" s="287">
        <v>0</v>
      </c>
      <c r="H57" s="117"/>
      <c r="L57" s="117"/>
      <c r="M57" s="117"/>
    </row>
    <row r="58" spans="1:15">
      <c r="A58" s="300">
        <f t="shared" si="2"/>
        <v>29</v>
      </c>
      <c r="B58" s="117" t="s">
        <v>99</v>
      </c>
      <c r="C58" s="287">
        <v>0</v>
      </c>
      <c r="D58" s="287">
        <v>0</v>
      </c>
      <c r="E58" s="287">
        <v>0</v>
      </c>
      <c r="F58" s="287">
        <v>0</v>
      </c>
      <c r="G58" s="287">
        <v>0</v>
      </c>
      <c r="H58" s="117"/>
      <c r="I58" s="33"/>
      <c r="L58" s="117"/>
      <c r="M58" s="117"/>
    </row>
    <row r="59" spans="1:15">
      <c r="A59" s="300">
        <f t="shared" si="2"/>
        <v>30</v>
      </c>
      <c r="B59" s="117" t="s">
        <v>91</v>
      </c>
      <c r="C59" s="287">
        <v>0</v>
      </c>
      <c r="D59" s="287">
        <v>0</v>
      </c>
      <c r="E59" s="287">
        <v>0</v>
      </c>
      <c r="F59" s="287">
        <v>0</v>
      </c>
      <c r="G59" s="287">
        <v>0</v>
      </c>
      <c r="H59" s="117"/>
      <c r="I59" s="27"/>
      <c r="L59" s="117"/>
      <c r="M59" s="117"/>
    </row>
    <row r="60" spans="1:15">
      <c r="A60" s="300">
        <f t="shared" si="2"/>
        <v>31</v>
      </c>
      <c r="B60" s="117" t="s">
        <v>90</v>
      </c>
      <c r="C60" s="287">
        <v>0</v>
      </c>
      <c r="D60" s="287">
        <v>0</v>
      </c>
      <c r="E60" s="287">
        <v>0</v>
      </c>
      <c r="F60" s="287">
        <v>0</v>
      </c>
      <c r="G60" s="287">
        <v>0</v>
      </c>
      <c r="H60" s="117"/>
      <c r="L60" s="117"/>
      <c r="M60" s="117"/>
    </row>
    <row r="61" spans="1:15">
      <c r="A61" s="300">
        <f t="shared" si="2"/>
        <v>32</v>
      </c>
      <c r="B61" s="117" t="s">
        <v>111</v>
      </c>
      <c r="C61" s="287">
        <v>0</v>
      </c>
      <c r="D61" s="287">
        <v>0</v>
      </c>
      <c r="E61" s="287">
        <v>0</v>
      </c>
      <c r="F61" s="287">
        <v>0</v>
      </c>
      <c r="G61" s="287">
        <v>0</v>
      </c>
      <c r="H61" s="117"/>
      <c r="L61" s="117"/>
      <c r="M61" s="117"/>
    </row>
    <row r="62" spans="1:15">
      <c r="A62" s="300">
        <f t="shared" si="2"/>
        <v>33</v>
      </c>
      <c r="B62" s="117" t="s">
        <v>98</v>
      </c>
      <c r="C62" s="287">
        <v>0</v>
      </c>
      <c r="D62" s="287">
        <v>0</v>
      </c>
      <c r="E62" s="287">
        <v>0</v>
      </c>
      <c r="F62" s="287">
        <v>0</v>
      </c>
      <c r="G62" s="287">
        <v>0</v>
      </c>
      <c r="H62" s="117"/>
      <c r="L62" s="117"/>
      <c r="M62" s="117"/>
    </row>
    <row r="63" spans="1:15">
      <c r="A63" s="300">
        <f t="shared" si="2"/>
        <v>34</v>
      </c>
      <c r="B63" s="117" t="s">
        <v>97</v>
      </c>
      <c r="C63" s="287">
        <v>0</v>
      </c>
      <c r="D63" s="287">
        <v>0</v>
      </c>
      <c r="E63" s="287">
        <v>0</v>
      </c>
      <c r="F63" s="287">
        <v>0</v>
      </c>
      <c r="G63" s="287">
        <v>0</v>
      </c>
      <c r="H63" s="117"/>
      <c r="L63" s="117"/>
      <c r="M63" s="117"/>
    </row>
    <row r="64" spans="1:15">
      <c r="A64" s="300">
        <f t="shared" si="2"/>
        <v>35</v>
      </c>
      <c r="B64" s="117" t="s">
        <v>96</v>
      </c>
      <c r="C64" s="287">
        <v>0</v>
      </c>
      <c r="D64" s="287">
        <v>0</v>
      </c>
      <c r="E64" s="287">
        <v>0</v>
      </c>
      <c r="F64" s="287">
        <v>0</v>
      </c>
      <c r="G64" s="287">
        <v>0</v>
      </c>
      <c r="H64" s="117"/>
      <c r="L64" s="117"/>
      <c r="M64" s="117"/>
    </row>
    <row r="65" spans="1:15">
      <c r="A65" s="300">
        <f t="shared" si="2"/>
        <v>36</v>
      </c>
      <c r="B65" s="117" t="s">
        <v>102</v>
      </c>
      <c r="C65" s="287">
        <v>0</v>
      </c>
      <c r="D65" s="287">
        <v>0</v>
      </c>
      <c r="E65" s="287">
        <v>0</v>
      </c>
      <c r="F65" s="287">
        <v>0</v>
      </c>
      <c r="G65" s="287">
        <v>0</v>
      </c>
      <c r="H65" s="117"/>
      <c r="L65" s="117"/>
      <c r="M65" s="117"/>
    </row>
    <row r="66" spans="1:15">
      <c r="A66" s="300">
        <f t="shared" si="2"/>
        <v>37</v>
      </c>
      <c r="B66" s="117" t="s">
        <v>95</v>
      </c>
      <c r="C66" s="287">
        <v>0</v>
      </c>
      <c r="D66" s="287">
        <v>0</v>
      </c>
      <c r="E66" s="287">
        <v>0</v>
      </c>
      <c r="F66" s="287">
        <v>0</v>
      </c>
      <c r="G66" s="287">
        <v>0</v>
      </c>
      <c r="H66" s="117"/>
      <c r="L66" s="117"/>
      <c r="M66" s="117"/>
    </row>
    <row r="67" spans="1:15">
      <c r="A67" s="300">
        <f t="shared" si="2"/>
        <v>38</v>
      </c>
      <c r="B67" s="117" t="s">
        <v>94</v>
      </c>
      <c r="C67" s="287">
        <v>0</v>
      </c>
      <c r="D67" s="287">
        <v>0</v>
      </c>
      <c r="E67" s="287">
        <v>0</v>
      </c>
      <c r="F67" s="287">
        <v>0</v>
      </c>
      <c r="G67" s="287">
        <v>0</v>
      </c>
      <c r="H67" s="117"/>
      <c r="L67" s="117"/>
      <c r="M67" s="117"/>
      <c r="N67" s="117"/>
      <c r="O67" s="117"/>
    </row>
    <row r="68" spans="1:15">
      <c r="A68" s="300">
        <f t="shared" si="2"/>
        <v>39</v>
      </c>
      <c r="B68" s="119" t="s">
        <v>19</v>
      </c>
      <c r="C68" s="123">
        <f>SUM(C56:C67)</f>
        <v>0</v>
      </c>
      <c r="D68" s="123">
        <f>SUM(D56:D67)</f>
        <v>0</v>
      </c>
      <c r="E68" s="123">
        <f>SUM(E56:E67)</f>
        <v>0</v>
      </c>
      <c r="F68" s="123">
        <f>SUM(F56:F67)</f>
        <v>0</v>
      </c>
      <c r="G68" s="123">
        <f>SUM(G56:G67)</f>
        <v>0</v>
      </c>
      <c r="H68" s="117"/>
      <c r="I68" s="117"/>
      <c r="J68" s="117"/>
      <c r="N68" s="117"/>
      <c r="O68" s="117"/>
    </row>
    <row r="69" spans="1:15">
      <c r="A69" s="300">
        <f t="shared" si="2"/>
        <v>40</v>
      </c>
      <c r="B69" s="117"/>
      <c r="C69" s="117"/>
      <c r="D69" s="117"/>
      <c r="E69" s="117"/>
      <c r="F69" s="117"/>
      <c r="G69" s="117"/>
      <c r="H69" s="117"/>
      <c r="I69" s="117"/>
      <c r="J69" s="117"/>
      <c r="N69" s="117"/>
      <c r="O69" s="117"/>
    </row>
    <row r="70" spans="1:15">
      <c r="A70" s="300">
        <f t="shared" si="2"/>
        <v>41</v>
      </c>
      <c r="B70" s="27" t="s">
        <v>64</v>
      </c>
      <c r="C70" s="28"/>
      <c r="F70" s="28"/>
      <c r="G70" s="28"/>
      <c r="H70" s="28"/>
      <c r="I70" s="28"/>
      <c r="J70" s="28"/>
      <c r="K70" s="31"/>
      <c r="L70" s="28"/>
      <c r="N70" s="117"/>
      <c r="O70" s="117"/>
    </row>
    <row r="71" spans="1:15" ht="24" customHeight="1">
      <c r="A71" s="300"/>
      <c r="B71" s="27" t="s">
        <v>638</v>
      </c>
      <c r="C71" s="28"/>
      <c r="F71" s="28"/>
      <c r="G71" s="28"/>
      <c r="H71" s="28"/>
      <c r="I71" s="28"/>
      <c r="J71" s="28"/>
      <c r="K71" s="31"/>
      <c r="L71" s="28"/>
      <c r="N71" s="117"/>
      <c r="O71" s="117"/>
    </row>
    <row r="72" spans="1:15" ht="16.5" thickBot="1">
      <c r="A72" s="300"/>
      <c r="B72" s="27"/>
      <c r="C72" s="28"/>
      <c r="D72" s="320"/>
      <c r="E72" s="320"/>
      <c r="F72" s="320"/>
      <c r="G72" s="320"/>
      <c r="H72" s="320"/>
      <c r="I72" s="320"/>
      <c r="J72" s="321" t="s">
        <v>56</v>
      </c>
      <c r="K72" s="31"/>
      <c r="L72" s="28"/>
      <c r="N72" s="122"/>
      <c r="O72" s="122"/>
    </row>
    <row r="73" spans="1:15" ht="15.75">
      <c r="A73" s="300">
        <f>+A70+1</f>
        <v>42</v>
      </c>
      <c r="B73" s="27"/>
      <c r="C73" s="28"/>
      <c r="D73" s="320" t="s">
        <v>838</v>
      </c>
      <c r="E73" s="320"/>
      <c r="F73" s="320"/>
      <c r="G73" s="320"/>
      <c r="H73" s="320"/>
      <c r="I73" s="320"/>
      <c r="J73" s="344">
        <v>3916274.4760000007</v>
      </c>
      <c r="N73" s="117"/>
      <c r="O73" s="117"/>
    </row>
    <row r="74" spans="1:15" ht="15.75">
      <c r="A74" s="300"/>
      <c r="B74" s="27"/>
      <c r="C74" s="28"/>
      <c r="D74" s="320"/>
      <c r="E74" s="320"/>
      <c r="F74" s="320"/>
      <c r="G74" s="320"/>
      <c r="H74" s="320"/>
      <c r="I74" s="320"/>
      <c r="J74" s="301"/>
      <c r="N74" s="117"/>
      <c r="O74" s="117"/>
    </row>
    <row r="75" spans="1:15" ht="15.75">
      <c r="A75" s="300">
        <f>+A73+1</f>
        <v>43</v>
      </c>
      <c r="B75" s="27"/>
      <c r="C75" s="28"/>
      <c r="D75" s="320" t="s">
        <v>450</v>
      </c>
      <c r="E75" s="320"/>
      <c r="F75" s="320"/>
      <c r="G75" s="320"/>
      <c r="H75" s="320"/>
      <c r="I75" s="320"/>
      <c r="J75" s="344">
        <v>0</v>
      </c>
      <c r="N75" s="117"/>
      <c r="O75" s="117"/>
    </row>
    <row r="76" spans="1:15" ht="15.75">
      <c r="A76" s="300"/>
      <c r="B76" s="27"/>
      <c r="C76" s="28"/>
      <c r="D76" s="320"/>
      <c r="E76" s="320"/>
      <c r="F76" s="320"/>
      <c r="G76" s="320"/>
      <c r="H76" s="320"/>
      <c r="I76" s="320"/>
      <c r="J76" s="301"/>
    </row>
    <row r="77" spans="1:15" ht="15.75">
      <c r="A77" s="300">
        <f>+A75+1</f>
        <v>44</v>
      </c>
      <c r="B77" s="27"/>
      <c r="C77" s="28"/>
      <c r="D77" s="320" t="s">
        <v>451</v>
      </c>
      <c r="E77" s="322"/>
      <c r="F77" s="320"/>
      <c r="G77" s="320"/>
      <c r="H77" s="320"/>
      <c r="I77" s="320"/>
      <c r="J77" s="344">
        <v>150739527</v>
      </c>
    </row>
    <row r="78" spans="1:15" ht="15.75">
      <c r="A78" s="300">
        <f t="shared" si="2"/>
        <v>45</v>
      </c>
      <c r="B78" s="27"/>
      <c r="C78" s="28"/>
      <c r="D78" s="320" t="s">
        <v>481</v>
      </c>
      <c r="E78" s="320"/>
      <c r="F78" s="320"/>
      <c r="G78" s="320"/>
      <c r="H78" s="320"/>
      <c r="I78" s="320"/>
      <c r="J78" s="345">
        <v>0</v>
      </c>
    </row>
    <row r="79" spans="1:15" ht="16.5" thickBot="1">
      <c r="A79" s="300">
        <f t="shared" si="2"/>
        <v>46</v>
      </c>
      <c r="B79" s="27"/>
      <c r="C79" s="28"/>
      <c r="D79" s="320" t="s">
        <v>452</v>
      </c>
      <c r="E79" s="320"/>
      <c r="F79" s="320"/>
      <c r="G79" s="320"/>
      <c r="H79" s="320"/>
      <c r="I79" s="320"/>
      <c r="J79" s="346">
        <v>0</v>
      </c>
    </row>
    <row r="80" spans="1:15" ht="15.75">
      <c r="A80" s="300">
        <f t="shared" si="2"/>
        <v>47</v>
      </c>
      <c r="B80" s="27"/>
      <c r="C80" s="28"/>
      <c r="D80" s="320" t="s">
        <v>453</v>
      </c>
      <c r="E80" s="322" t="s">
        <v>678</v>
      </c>
      <c r="F80" s="322"/>
      <c r="G80" s="322"/>
      <c r="H80" s="323"/>
      <c r="I80" s="322"/>
      <c r="J80" s="301">
        <f>+J77-J78-J79</f>
        <v>150739527</v>
      </c>
    </row>
    <row r="81" spans="1:12">
      <c r="A81" s="300"/>
      <c r="B81" s="27"/>
      <c r="C81" s="28"/>
      <c r="J81" s="18"/>
    </row>
    <row r="82" spans="1:12">
      <c r="A82" s="300"/>
      <c r="B82" s="27"/>
      <c r="C82" s="28"/>
      <c r="G82" s="28"/>
      <c r="H82" s="28"/>
      <c r="I82" s="28"/>
      <c r="J82" s="28"/>
      <c r="K82" s="31"/>
      <c r="L82" s="28"/>
    </row>
    <row r="83" spans="1:12">
      <c r="A83" s="300"/>
      <c r="B83" s="30"/>
      <c r="C83" s="28"/>
      <c r="F83" s="28"/>
      <c r="G83" s="28"/>
      <c r="H83" s="28"/>
      <c r="I83" s="31" t="s">
        <v>65</v>
      </c>
      <c r="J83" s="28"/>
      <c r="K83" s="28"/>
      <c r="L83" s="28"/>
    </row>
    <row r="84" spans="1:12" ht="13.5" thickBot="1">
      <c r="A84" s="300"/>
      <c r="B84" s="30"/>
      <c r="C84" s="28"/>
      <c r="F84" s="32" t="s">
        <v>56</v>
      </c>
      <c r="G84" s="32" t="s">
        <v>66</v>
      </c>
      <c r="H84" s="28"/>
      <c r="I84" s="154"/>
      <c r="J84" s="28"/>
      <c r="K84" s="32" t="s">
        <v>67</v>
      </c>
      <c r="L84" s="28"/>
    </row>
    <row r="85" spans="1:12">
      <c r="A85" s="300">
        <f>+A80+1</f>
        <v>48</v>
      </c>
      <c r="B85" s="27" t="s">
        <v>305</v>
      </c>
      <c r="C85" s="33" t="s">
        <v>502</v>
      </c>
      <c r="F85" s="355">
        <v>67630114.15384616</v>
      </c>
      <c r="G85" s="139">
        <f>+MAX(F85/F$88,40%)</f>
        <v>0.4</v>
      </c>
      <c r="H85" s="26"/>
      <c r="I85" s="567">
        <f>J73/F85</f>
        <v>5.7907258105334432E-2</v>
      </c>
      <c r="J85" s="26"/>
      <c r="K85" s="26">
        <f>G85*I85</f>
        <v>2.3162903242133773E-2</v>
      </c>
      <c r="L85" s="204" t="s">
        <v>68</v>
      </c>
    </row>
    <row r="86" spans="1:12">
      <c r="A86" s="300">
        <f t="shared" si="2"/>
        <v>49</v>
      </c>
      <c r="B86" s="27" t="s">
        <v>142</v>
      </c>
      <c r="C86" s="33" t="s">
        <v>503</v>
      </c>
      <c r="F86" s="355">
        <v>0</v>
      </c>
      <c r="G86" s="139">
        <f>IF(F$88=0,0,F86/F$88)</f>
        <v>0</v>
      </c>
      <c r="H86" s="26"/>
      <c r="I86" s="139">
        <v>0</v>
      </c>
      <c r="J86" s="26"/>
      <c r="K86" s="26">
        <f>G86*I86</f>
        <v>0</v>
      </c>
      <c r="L86" s="28"/>
    </row>
    <row r="87" spans="1:12" ht="13.5" thickBot="1">
      <c r="A87" s="300">
        <f t="shared" si="2"/>
        <v>50</v>
      </c>
      <c r="B87" s="27" t="s">
        <v>414</v>
      </c>
      <c r="C87" s="33" t="s">
        <v>504</v>
      </c>
      <c r="F87" s="492">
        <v>133131939.23076923</v>
      </c>
      <c r="G87" s="139">
        <f>+MIN(F87/F$88,60%)</f>
        <v>0.6</v>
      </c>
      <c r="H87" s="34"/>
      <c r="I87" s="495">
        <v>0.1077</v>
      </c>
      <c r="J87" s="26"/>
      <c r="K87" s="42">
        <f>G87*I87</f>
        <v>6.4619999999999997E-2</v>
      </c>
      <c r="L87" s="28"/>
    </row>
    <row r="88" spans="1:12">
      <c r="A88" s="300">
        <f t="shared" si="2"/>
        <v>51</v>
      </c>
      <c r="B88" s="30" t="s">
        <v>293</v>
      </c>
      <c r="C88" s="33" t="s">
        <v>797</v>
      </c>
      <c r="F88" s="205">
        <f>SUM(F85:F87)</f>
        <v>200762053.38461539</v>
      </c>
      <c r="G88" s="26" t="s">
        <v>8</v>
      </c>
      <c r="H88" s="28"/>
      <c r="I88" s="139"/>
      <c r="J88" s="26"/>
      <c r="K88" s="26">
        <f>SUM(K85:K87)</f>
        <v>8.7782903242133767E-2</v>
      </c>
      <c r="L88" s="204" t="s">
        <v>69</v>
      </c>
    </row>
    <row r="89" spans="1:12">
      <c r="A89" s="300"/>
      <c r="G89" s="26"/>
    </row>
    <row r="90" spans="1:12">
      <c r="A90" s="15" t="s">
        <v>501</v>
      </c>
    </row>
    <row r="91" spans="1:12">
      <c r="A91" s="288" t="s">
        <v>73</v>
      </c>
      <c r="B91" s="15" t="s">
        <v>839</v>
      </c>
    </row>
    <row r="92" spans="1:12">
      <c r="A92" s="288"/>
      <c r="B92" s="518" t="s">
        <v>836</v>
      </c>
    </row>
    <row r="93" spans="1:12">
      <c r="A93" s="288" t="s">
        <v>74</v>
      </c>
      <c r="B93" s="15" t="s">
        <v>679</v>
      </c>
    </row>
    <row r="94" spans="1:12">
      <c r="A94" s="288" t="s">
        <v>75</v>
      </c>
      <c r="B94" s="15" t="s">
        <v>680</v>
      </c>
    </row>
    <row r="95" spans="1:12">
      <c r="A95" s="288"/>
      <c r="B95" s="630" t="s">
        <v>237</v>
      </c>
      <c r="C95" s="630"/>
      <c r="D95" s="630"/>
      <c r="E95" s="630"/>
      <c r="F95" s="630"/>
      <c r="G95" s="630"/>
      <c r="H95" s="630"/>
      <c r="I95" s="630"/>
      <c r="J95" s="630"/>
      <c r="K95" s="630"/>
    </row>
    <row r="96" spans="1:12">
      <c r="A96" s="288"/>
    </row>
  </sheetData>
  <customSheetViews>
    <customSheetView guid="{F04A2B9A-C6FE-4FEB-AD1E-2CF9AC309BE4}" fitToPage="1">
      <selection activeCell="G20" sqref="G20"/>
      <pageMargins left="0.7" right="0.7" top="0.75" bottom="0.75" header="0.3" footer="0.3"/>
      <pageSetup scale="76" orientation="landscape" r:id="rId1"/>
    </customSheetView>
  </customSheetViews>
  <mergeCells count="1">
    <mergeCell ref="B95:K95"/>
  </mergeCells>
  <phoneticPr fontId="0" type="noConversion"/>
  <pageMargins left="0.25" right="0.25" top="0.75" bottom="0.75" header="0.3" footer="0.3"/>
  <pageSetup scale="49" fitToHeight="0" orientation="portrait" r:id="rId2"/>
  <rowBreaks count="1" manualBreakCount="1">
    <brk id="45" max="12" man="1"/>
  </rowBreaks>
  <customProperties>
    <customPr name="_pios_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pageSetUpPr fitToPage="1"/>
  </sheetPr>
  <dimension ref="A1:Z70"/>
  <sheetViews>
    <sheetView zoomScale="85" zoomScaleNormal="85" zoomScaleSheetLayoutView="100" workbookViewId="0">
      <selection activeCell="E8" sqref="E8:E14"/>
    </sheetView>
  </sheetViews>
  <sheetFormatPr defaultColWidth="8.77734375" defaultRowHeight="12.75"/>
  <cols>
    <col min="1" max="1" width="4" style="15" customWidth="1"/>
    <col min="2" max="2" width="12" style="15" bestFit="1" customWidth="1"/>
    <col min="3" max="3" width="8.77734375" style="15"/>
    <col min="4" max="4" width="9.5546875" style="15" bestFit="1" customWidth="1"/>
    <col min="5" max="6" width="7.77734375" style="15" customWidth="1"/>
    <col min="7" max="7" width="8.21875" style="15" customWidth="1"/>
    <col min="8" max="16" width="7.77734375" style="15" customWidth="1"/>
    <col min="17" max="17" width="10.77734375" style="15" bestFit="1" customWidth="1"/>
    <col min="18" max="16384" width="8.77734375" style="15"/>
  </cols>
  <sheetData>
    <row r="1" spans="1:26">
      <c r="I1" s="20" t="s">
        <v>235</v>
      </c>
      <c r="Q1" s="243" t="s">
        <v>676</v>
      </c>
    </row>
    <row r="2" spans="1:26">
      <c r="I2" s="242" t="s">
        <v>641</v>
      </c>
    </row>
    <row r="3" spans="1:26">
      <c r="I3" s="507" t="str">
        <f>'Attachment H'!$D$5</f>
        <v>NextEra Energy Transmission MidAtlantic, Inc.</v>
      </c>
    </row>
    <row r="4" spans="1:26">
      <c r="I4" s="136"/>
    </row>
    <row r="5" spans="1:26">
      <c r="I5" s="136"/>
    </row>
    <row r="6" spans="1:26" ht="15">
      <c r="E6" s="499" t="s">
        <v>782</v>
      </c>
      <c r="F6" s="499" t="s">
        <v>783</v>
      </c>
      <c r="G6" s="500" t="s">
        <v>784</v>
      </c>
      <c r="H6" s="499" t="s">
        <v>785</v>
      </c>
    </row>
    <row r="7" spans="1:26" ht="51.75">
      <c r="A7" s="327"/>
      <c r="B7" s="247"/>
      <c r="C7" s="244" t="s">
        <v>639</v>
      </c>
      <c r="D7" s="244"/>
      <c r="E7" s="501" t="s">
        <v>786</v>
      </c>
      <c r="F7" s="501" t="s">
        <v>791</v>
      </c>
      <c r="G7" s="501" t="s">
        <v>824</v>
      </c>
      <c r="H7" s="501" t="s">
        <v>787</v>
      </c>
    </row>
    <row r="8" spans="1:26" ht="15">
      <c r="A8" s="327">
        <v>1</v>
      </c>
      <c r="B8" s="245"/>
      <c r="C8" s="246" t="s">
        <v>462</v>
      </c>
      <c r="D8" s="571">
        <v>2025</v>
      </c>
      <c r="E8" s="502">
        <v>8.0399999999999999E-2</v>
      </c>
      <c r="F8" s="502"/>
      <c r="G8" s="568">
        <f>IF(F8&gt;0,MIN(E8:F8),E8)</f>
        <v>8.0399999999999999E-2</v>
      </c>
      <c r="H8" s="568">
        <f>E8</f>
        <v>8.0399999999999999E-2</v>
      </c>
      <c r="R8" s="497"/>
      <c r="S8" s="498"/>
      <c r="T8" s="498"/>
      <c r="U8" s="498"/>
      <c r="V8" s="499"/>
      <c r="W8" s="499"/>
      <c r="X8" s="503"/>
      <c r="Y8" s="499"/>
      <c r="Z8" s="498"/>
    </row>
    <row r="9" spans="1:26" ht="15">
      <c r="A9" s="327">
        <v>2</v>
      </c>
      <c r="B9" s="245"/>
      <c r="C9" s="246" t="s">
        <v>460</v>
      </c>
      <c r="D9" s="571">
        <v>2025</v>
      </c>
      <c r="E9" s="502">
        <v>7.5499999999999998E-2</v>
      </c>
      <c r="F9" s="502"/>
      <c r="G9" s="568">
        <f t="shared" ref="G9:G14" si="0">IF(F9&gt;0,MIN(E9:F9),E9)</f>
        <v>7.5499999999999998E-2</v>
      </c>
      <c r="H9" s="568">
        <f t="shared" ref="H9:H14" si="1">E9</f>
        <v>7.5499999999999998E-2</v>
      </c>
      <c r="R9" s="497"/>
      <c r="S9" s="498"/>
      <c r="T9" s="497"/>
      <c r="U9" s="497"/>
      <c r="V9" s="501"/>
      <c r="W9" s="501"/>
      <c r="X9" s="501"/>
      <c r="Y9" s="501"/>
      <c r="Z9" s="501"/>
    </row>
    <row r="10" spans="1:26" ht="15">
      <c r="A10" s="327">
        <v>3</v>
      </c>
      <c r="B10" s="245"/>
      <c r="C10" s="246" t="s">
        <v>461</v>
      </c>
      <c r="D10" s="571">
        <v>2025</v>
      </c>
      <c r="E10" s="502">
        <v>7.4999999999999997E-2</v>
      </c>
      <c r="F10" s="502"/>
      <c r="G10" s="568">
        <f t="shared" si="0"/>
        <v>7.4999999999999997E-2</v>
      </c>
      <c r="H10" s="568">
        <f t="shared" si="1"/>
        <v>7.4999999999999997E-2</v>
      </c>
      <c r="R10" s="497"/>
      <c r="S10" s="498"/>
      <c r="T10" s="497"/>
      <c r="U10" s="497"/>
      <c r="V10" s="504"/>
      <c r="W10" s="504"/>
      <c r="X10" s="505"/>
      <c r="Y10" s="505"/>
      <c r="Z10" s="505"/>
    </row>
    <row r="11" spans="1:26" ht="15">
      <c r="A11" s="327">
        <v>4</v>
      </c>
      <c r="B11" s="245"/>
      <c r="C11" s="246" t="s">
        <v>801</v>
      </c>
      <c r="D11" s="571">
        <v>2025</v>
      </c>
      <c r="E11" s="502">
        <v>7.4999999999999997E-2</v>
      </c>
      <c r="F11" s="502"/>
      <c r="G11" s="568">
        <f t="shared" si="0"/>
        <v>7.4999999999999997E-2</v>
      </c>
      <c r="H11" s="568">
        <f t="shared" si="1"/>
        <v>7.4999999999999997E-2</v>
      </c>
      <c r="R11" s="497"/>
      <c r="S11" s="498"/>
      <c r="T11" s="497"/>
      <c r="U11" s="497"/>
      <c r="V11" s="504"/>
      <c r="W11" s="504"/>
      <c r="X11" s="505"/>
      <c r="Y11" s="505"/>
      <c r="Z11" s="505"/>
    </row>
    <row r="12" spans="1:26" ht="15.75" customHeight="1">
      <c r="A12" s="327">
        <v>5</v>
      </c>
      <c r="B12" s="245"/>
      <c r="C12" s="246" t="s">
        <v>462</v>
      </c>
      <c r="D12" s="571">
        <v>2026</v>
      </c>
      <c r="E12" s="502">
        <v>7.1999999999999995E-2</v>
      </c>
      <c r="F12" s="502"/>
      <c r="G12" s="568">
        <f t="shared" si="0"/>
        <v>7.1999999999999995E-2</v>
      </c>
      <c r="H12" s="568">
        <f t="shared" si="1"/>
        <v>7.1999999999999995E-2</v>
      </c>
      <c r="M12" s="578"/>
      <c r="R12" s="497"/>
      <c r="S12" s="498"/>
      <c r="T12" s="497"/>
      <c r="U12" s="497"/>
      <c r="V12" s="504"/>
      <c r="W12" s="504"/>
      <c r="X12" s="505"/>
      <c r="Y12" s="505"/>
      <c r="Z12" s="505"/>
    </row>
    <row r="13" spans="1:26" ht="15">
      <c r="A13" s="327">
        <v>6</v>
      </c>
      <c r="B13" s="245"/>
      <c r="C13" s="246" t="s">
        <v>460</v>
      </c>
      <c r="D13" s="571">
        <v>2026</v>
      </c>
      <c r="E13" s="502">
        <v>6.7799999999999999E-2</v>
      </c>
      <c r="F13" s="502"/>
      <c r="G13" s="568">
        <f t="shared" si="0"/>
        <v>6.7799999999999999E-2</v>
      </c>
      <c r="H13" s="568">
        <f t="shared" si="1"/>
        <v>6.7799999999999999E-2</v>
      </c>
      <c r="R13" s="497"/>
      <c r="S13" s="498"/>
      <c r="T13" s="497"/>
      <c r="U13" s="497"/>
      <c r="V13" s="504"/>
      <c r="W13" s="504"/>
      <c r="X13" s="505"/>
      <c r="Y13" s="505"/>
      <c r="Z13" s="505"/>
    </row>
    <row r="14" spans="1:26" ht="15">
      <c r="A14" s="327">
        <v>7</v>
      </c>
      <c r="B14" s="245"/>
      <c r="C14" s="246" t="s">
        <v>461</v>
      </c>
      <c r="D14" s="571">
        <v>2026</v>
      </c>
      <c r="E14" s="502">
        <v>6.7799999999999999E-2</v>
      </c>
      <c r="F14" s="502"/>
      <c r="G14" s="568">
        <f t="shared" si="0"/>
        <v>6.7799999999999999E-2</v>
      </c>
      <c r="H14" s="568">
        <f t="shared" si="1"/>
        <v>6.7799999999999999E-2</v>
      </c>
      <c r="R14" s="497"/>
      <c r="S14" s="498"/>
      <c r="T14" s="498"/>
      <c r="U14" s="498"/>
      <c r="V14" s="498"/>
      <c r="W14" s="498"/>
      <c r="X14" s="498"/>
      <c r="Y14" s="498"/>
      <c r="Z14" s="498"/>
    </row>
    <row r="15" spans="1:26" ht="15">
      <c r="A15" s="327"/>
      <c r="B15" s="245"/>
      <c r="C15" s="245"/>
      <c r="D15" s="347"/>
      <c r="E15" s="502"/>
      <c r="F15" s="502"/>
      <c r="G15" s="569"/>
      <c r="H15" s="569"/>
      <c r="R15" s="497"/>
      <c r="S15" s="498"/>
      <c r="T15" s="498"/>
      <c r="U15" s="498"/>
      <c r="V15" s="498"/>
      <c r="W15" s="498"/>
      <c r="X15" s="498"/>
      <c r="Y15" s="498"/>
      <c r="Z15" s="498"/>
    </row>
    <row r="16" spans="1:26" ht="15">
      <c r="A16" s="327"/>
      <c r="B16" s="245"/>
      <c r="C16" s="246"/>
      <c r="D16" s="348"/>
      <c r="E16" s="348"/>
      <c r="F16" s="347"/>
      <c r="G16" s="525"/>
      <c r="H16" s="525"/>
      <c r="R16" s="497"/>
      <c r="S16" s="498"/>
      <c r="T16" s="498"/>
      <c r="U16" s="498"/>
      <c r="V16" s="506"/>
      <c r="W16" s="505"/>
      <c r="X16" s="498"/>
      <c r="Y16" s="498"/>
      <c r="Z16" s="498"/>
    </row>
    <row r="17" spans="1:26" ht="15">
      <c r="A17" s="327">
        <v>8</v>
      </c>
      <c r="B17" s="328" t="s">
        <v>789</v>
      </c>
      <c r="C17" s="245"/>
      <c r="D17" s="348"/>
      <c r="E17" s="347"/>
      <c r="F17" s="347"/>
      <c r="G17" s="570">
        <f>AVERAGE(G8:G14)</f>
        <v>7.3357142857142857E-2</v>
      </c>
      <c r="H17" s="570">
        <f>AVERAGE(H8:H14)</f>
        <v>7.3357142857142857E-2</v>
      </c>
      <c r="R17" s="497"/>
      <c r="S17" s="498"/>
      <c r="T17" s="498"/>
      <c r="U17" s="498"/>
      <c r="V17" s="506"/>
      <c r="W17" s="505"/>
      <c r="X17" s="498"/>
      <c r="Y17" s="498"/>
      <c r="Z17" s="498"/>
    </row>
    <row r="18" spans="1:26" ht="15">
      <c r="A18" s="245"/>
      <c r="B18" s="245"/>
      <c r="C18" s="245"/>
      <c r="D18" s="348"/>
      <c r="E18" s="348"/>
      <c r="F18" s="347"/>
      <c r="G18" s="525"/>
      <c r="H18" s="525"/>
      <c r="R18" s="497"/>
      <c r="S18" s="498"/>
      <c r="T18" s="498"/>
      <c r="U18" s="498"/>
      <c r="V18" s="498"/>
      <c r="W18" s="498"/>
      <c r="X18" s="498"/>
      <c r="Y18" s="498"/>
      <c r="Z18" s="498"/>
    </row>
    <row r="19" spans="1:26" ht="15">
      <c r="A19" s="245" t="s">
        <v>640</v>
      </c>
      <c r="B19" s="245"/>
      <c r="C19" s="245"/>
      <c r="D19" s="245"/>
      <c r="E19" s="245"/>
      <c r="F19" s="245"/>
      <c r="G19" s="245"/>
      <c r="H19" s="245"/>
      <c r="R19" s="497"/>
      <c r="S19" s="498"/>
      <c r="T19" s="498"/>
      <c r="U19" s="498"/>
      <c r="V19" s="498"/>
      <c r="W19" s="498"/>
      <c r="X19" s="498"/>
      <c r="Y19" s="498"/>
      <c r="Z19" s="498"/>
    </row>
    <row r="20" spans="1:26" ht="15">
      <c r="A20" s="245"/>
      <c r="B20" s="498" t="s">
        <v>788</v>
      </c>
      <c r="C20" s="245"/>
      <c r="D20" s="245"/>
      <c r="E20" s="245"/>
      <c r="F20" s="245"/>
      <c r="G20" s="245"/>
      <c r="H20" s="245"/>
      <c r="R20" s="497"/>
      <c r="S20" s="497"/>
      <c r="U20" s="498"/>
      <c r="V20" s="498"/>
      <c r="W20" s="498"/>
      <c r="X20" s="498"/>
      <c r="Y20" s="498"/>
      <c r="Z20" s="498"/>
    </row>
    <row r="21" spans="1:26" ht="15">
      <c r="A21" s="245"/>
      <c r="B21" s="498" t="s">
        <v>790</v>
      </c>
      <c r="C21" s="245"/>
      <c r="D21" s="245"/>
      <c r="E21" s="245"/>
      <c r="F21" s="245"/>
      <c r="G21" s="245"/>
      <c r="H21" s="245"/>
      <c r="R21" s="497"/>
      <c r="S21" s="498"/>
      <c r="U21" s="498"/>
      <c r="V21" s="498"/>
      <c r="W21" s="498"/>
      <c r="X21" s="498"/>
      <c r="Y21" s="498"/>
      <c r="Z21" s="498"/>
    </row>
    <row r="22" spans="1:26" ht="15">
      <c r="A22" s="245"/>
      <c r="B22" s="498" t="s">
        <v>792</v>
      </c>
      <c r="C22" s="245"/>
      <c r="D22" s="245"/>
      <c r="E22" s="245"/>
      <c r="F22" s="245"/>
      <c r="G22" s="245"/>
      <c r="H22" s="245"/>
      <c r="R22" s="497"/>
      <c r="S22" s="498"/>
      <c r="T22" s="498"/>
      <c r="U22" s="498"/>
      <c r="V22" s="498"/>
      <c r="W22" s="498"/>
      <c r="X22" s="498"/>
      <c r="Y22" s="498"/>
      <c r="Z22" s="498"/>
    </row>
    <row r="23" spans="1:26" ht="15">
      <c r="A23" s="245"/>
      <c r="B23" s="245"/>
      <c r="C23" s="245"/>
      <c r="D23" s="245"/>
      <c r="E23" s="245"/>
      <c r="F23" s="245"/>
      <c r="G23" s="245"/>
      <c r="H23" s="245"/>
    </row>
    <row r="24" spans="1:26">
      <c r="A24" s="407"/>
      <c r="D24" s="669"/>
      <c r="E24" s="669"/>
      <c r="H24" s="242"/>
    </row>
    <row r="25" spans="1:26">
      <c r="A25" s="407">
        <v>9</v>
      </c>
      <c r="B25" s="15" t="s">
        <v>92</v>
      </c>
      <c r="D25" s="669"/>
      <c r="E25" s="669"/>
      <c r="F25" s="669"/>
      <c r="G25" s="669"/>
      <c r="H25" s="242"/>
      <c r="I25" s="669"/>
      <c r="J25" s="669"/>
      <c r="K25" s="669"/>
      <c r="L25" s="669"/>
    </row>
    <row r="26" spans="1:26">
      <c r="A26" s="407">
        <v>10</v>
      </c>
      <c r="B26" s="565"/>
      <c r="F26" s="239"/>
    </row>
    <row r="27" spans="1:26">
      <c r="A27" s="325"/>
      <c r="B27" s="374" t="s">
        <v>73</v>
      </c>
      <c r="C27" s="374" t="s">
        <v>74</v>
      </c>
      <c r="D27" s="448" t="s">
        <v>75</v>
      </c>
      <c r="E27" s="449" t="s">
        <v>76</v>
      </c>
      <c r="F27" s="449" t="s">
        <v>77</v>
      </c>
      <c r="G27" s="449" t="s">
        <v>78</v>
      </c>
      <c r="H27" s="449" t="s">
        <v>79</v>
      </c>
      <c r="I27" s="449" t="s">
        <v>81</v>
      </c>
      <c r="J27" s="449" t="s">
        <v>82</v>
      </c>
      <c r="K27" s="449" t="s">
        <v>83</v>
      </c>
      <c r="L27" s="449" t="s">
        <v>120</v>
      </c>
      <c r="M27" s="449" t="s">
        <v>649</v>
      </c>
      <c r="N27" s="449" t="s">
        <v>150</v>
      </c>
      <c r="O27" s="450" t="s">
        <v>642</v>
      </c>
      <c r="P27" s="409" t="s">
        <v>153</v>
      </c>
      <c r="Q27" s="441" t="s">
        <v>154</v>
      </c>
    </row>
    <row r="28" spans="1:26">
      <c r="A28" s="407"/>
      <c r="B28" s="372"/>
      <c r="C28" s="369"/>
      <c r="D28" s="410"/>
      <c r="E28" s="242"/>
      <c r="F28" s="242"/>
      <c r="G28" s="325"/>
      <c r="H28" s="242"/>
      <c r="J28" s="242"/>
      <c r="O28" s="444"/>
      <c r="P28" s="367"/>
      <c r="Q28" s="372"/>
    </row>
    <row r="29" spans="1:26">
      <c r="A29" s="407"/>
      <c r="B29" s="373"/>
      <c r="C29" s="375"/>
      <c r="D29" s="410"/>
      <c r="E29" s="242"/>
      <c r="F29" s="242"/>
      <c r="G29" s="242"/>
      <c r="H29" s="242"/>
      <c r="I29" s="242"/>
      <c r="J29" s="242"/>
      <c r="K29" s="242"/>
      <c r="L29" s="242"/>
      <c r="M29" s="242"/>
      <c r="N29" s="242"/>
      <c r="O29" s="411"/>
      <c r="P29" s="410"/>
      <c r="Q29" s="375"/>
    </row>
    <row r="30" spans="1:26">
      <c r="A30" s="407"/>
      <c r="B30" s="375" t="s">
        <v>547</v>
      </c>
      <c r="C30" s="375"/>
      <c r="D30" s="668" t="s">
        <v>650</v>
      </c>
      <c r="E30" s="669"/>
      <c r="F30" s="669"/>
      <c r="G30" s="669"/>
      <c r="H30" s="669"/>
      <c r="I30" s="669"/>
      <c r="J30" s="669"/>
      <c r="K30" s="669"/>
      <c r="L30" s="669"/>
      <c r="M30" s="669"/>
      <c r="N30" s="669"/>
      <c r="O30" s="670"/>
      <c r="P30" s="410" t="s">
        <v>442</v>
      </c>
      <c r="Q30" s="375" t="s">
        <v>442</v>
      </c>
    </row>
    <row r="31" spans="1:26">
      <c r="A31" s="407"/>
      <c r="B31" s="371" t="s">
        <v>539</v>
      </c>
      <c r="C31" s="371" t="s">
        <v>540</v>
      </c>
      <c r="D31" s="458" t="s">
        <v>101</v>
      </c>
      <c r="E31" s="461" t="s">
        <v>100</v>
      </c>
      <c r="F31" s="462" t="s">
        <v>99</v>
      </c>
      <c r="G31" s="462" t="s">
        <v>91</v>
      </c>
      <c r="H31" s="461" t="s">
        <v>90</v>
      </c>
      <c r="I31" s="461" t="s">
        <v>111</v>
      </c>
      <c r="J31" s="461" t="s">
        <v>98</v>
      </c>
      <c r="K31" s="461" t="s">
        <v>97</v>
      </c>
      <c r="L31" s="461" t="s">
        <v>96</v>
      </c>
      <c r="M31" s="461" t="s">
        <v>102</v>
      </c>
      <c r="N31" s="461" t="s">
        <v>95</v>
      </c>
      <c r="O31" s="459" t="s">
        <v>94</v>
      </c>
      <c r="P31" s="458" t="s">
        <v>651</v>
      </c>
      <c r="Q31" s="371" t="s">
        <v>612</v>
      </c>
    </row>
    <row r="32" spans="1:26">
      <c r="A32" s="407">
        <v>11</v>
      </c>
      <c r="B32" s="389"/>
      <c r="C32" s="389"/>
      <c r="D32" s="415"/>
      <c r="E32" s="390"/>
      <c r="F32" s="390"/>
      <c r="G32" s="390"/>
      <c r="H32" s="390"/>
      <c r="I32" s="443"/>
      <c r="J32" s="443"/>
      <c r="K32" s="443"/>
      <c r="L32" s="443"/>
      <c r="M32" s="436"/>
      <c r="N32" s="436"/>
      <c r="O32" s="445"/>
      <c r="P32" s="451"/>
      <c r="Q32" s="373"/>
    </row>
    <row r="33" spans="1:17">
      <c r="A33" s="407" t="s">
        <v>646</v>
      </c>
      <c r="B33" s="389"/>
      <c r="C33" s="389"/>
      <c r="D33" s="415"/>
      <c r="E33" s="390"/>
      <c r="F33" s="390"/>
      <c r="G33" s="390"/>
      <c r="H33" s="390"/>
      <c r="I33" s="390"/>
      <c r="J33" s="390"/>
      <c r="K33" s="443"/>
      <c r="L33" s="443"/>
      <c r="M33" s="436"/>
      <c r="N33" s="436"/>
      <c r="O33" s="445"/>
      <c r="P33" s="452">
        <f>+H17</f>
        <v>7.3357142857142857E-2</v>
      </c>
      <c r="Q33" s="463">
        <f>+P33*(D33+E33*0.91667+F33*0.83333+G33*0.75+H33*0.66667+I33*7/12+J33*6/12+K33*5/12+L33*4/12+M33*3/12+N33*2/12+O33*1/12)+P33*1.5*SUM(D33:O33)</f>
        <v>0</v>
      </c>
    </row>
    <row r="34" spans="1:17">
      <c r="A34" s="407" t="s">
        <v>647</v>
      </c>
      <c r="B34" s="389"/>
      <c r="C34" s="389"/>
      <c r="D34" s="415"/>
      <c r="E34" s="390"/>
      <c r="F34" s="390"/>
      <c r="G34" s="390"/>
      <c r="H34" s="390"/>
      <c r="I34" s="390"/>
      <c r="J34" s="390"/>
      <c r="K34" s="443"/>
      <c r="L34" s="443"/>
      <c r="M34" s="436"/>
      <c r="N34" s="436"/>
      <c r="O34" s="445"/>
      <c r="P34" s="452">
        <f>+P33</f>
        <v>7.3357142857142857E-2</v>
      </c>
      <c r="Q34" s="463">
        <f t="shared" ref="Q34:Q51" si="2">+P34*(D34+E34*0.91667+F34*0.83333+G34*0.75+H34*0.66667+I34*7/12+J34*6/12+K34*5/12+L34*4/12+M34*3/12+N34*2/12+O34*1/12)+P34*1.5*SUM(D34:O34)</f>
        <v>0</v>
      </c>
    </row>
    <row r="35" spans="1:17">
      <c r="A35" s="407" t="s">
        <v>648</v>
      </c>
      <c r="B35" s="389"/>
      <c r="C35" s="389"/>
      <c r="D35" s="415"/>
      <c r="E35" s="390"/>
      <c r="F35" s="390"/>
      <c r="G35" s="390"/>
      <c r="H35" s="390"/>
      <c r="I35" s="390"/>
      <c r="J35" s="390"/>
      <c r="K35" s="443"/>
      <c r="L35" s="443"/>
      <c r="M35" s="436"/>
      <c r="N35" s="436"/>
      <c r="O35" s="445"/>
      <c r="P35" s="452">
        <f t="shared" ref="P35:P51" si="3">+P34</f>
        <v>7.3357142857142857E-2</v>
      </c>
      <c r="Q35" s="463">
        <f t="shared" si="2"/>
        <v>0</v>
      </c>
    </row>
    <row r="36" spans="1:17">
      <c r="A36" s="407" t="s">
        <v>441</v>
      </c>
      <c r="B36" s="389"/>
      <c r="C36" s="389"/>
      <c r="D36" s="415"/>
      <c r="E36" s="390"/>
      <c r="F36" s="390"/>
      <c r="G36" s="390"/>
      <c r="H36" s="390"/>
      <c r="I36" s="390"/>
      <c r="J36" s="390"/>
      <c r="K36" s="443"/>
      <c r="L36" s="443"/>
      <c r="M36" s="436"/>
      <c r="N36" s="436"/>
      <c r="O36" s="445"/>
      <c r="P36" s="452">
        <f t="shared" si="3"/>
        <v>7.3357142857142857E-2</v>
      </c>
      <c r="Q36" s="463">
        <f t="shared" si="2"/>
        <v>0</v>
      </c>
    </row>
    <row r="37" spans="1:17">
      <c r="A37" s="407"/>
      <c r="B37" s="389"/>
      <c r="C37" s="389"/>
      <c r="D37" s="415"/>
      <c r="E37" s="390"/>
      <c r="F37" s="390"/>
      <c r="G37" s="390"/>
      <c r="H37" s="390"/>
      <c r="I37" s="390"/>
      <c r="J37" s="390"/>
      <c r="K37" s="443"/>
      <c r="L37" s="443"/>
      <c r="M37" s="436"/>
      <c r="N37" s="436"/>
      <c r="O37" s="445"/>
      <c r="P37" s="452">
        <f t="shared" si="3"/>
        <v>7.3357142857142857E-2</v>
      </c>
      <c r="Q37" s="463">
        <f t="shared" si="2"/>
        <v>0</v>
      </c>
    </row>
    <row r="38" spans="1:17">
      <c r="A38" s="407"/>
      <c r="B38" s="389"/>
      <c r="C38" s="389"/>
      <c r="D38" s="415"/>
      <c r="E38" s="390"/>
      <c r="F38" s="390"/>
      <c r="G38" s="390"/>
      <c r="H38" s="390"/>
      <c r="I38" s="390"/>
      <c r="J38" s="390"/>
      <c r="K38" s="443"/>
      <c r="L38" s="443"/>
      <c r="M38" s="436"/>
      <c r="N38" s="436"/>
      <c r="O38" s="445"/>
      <c r="P38" s="452">
        <f t="shared" si="3"/>
        <v>7.3357142857142857E-2</v>
      </c>
      <c r="Q38" s="463">
        <f t="shared" si="2"/>
        <v>0</v>
      </c>
    </row>
    <row r="39" spans="1:17">
      <c r="A39" s="407"/>
      <c r="B39" s="389"/>
      <c r="C39" s="389"/>
      <c r="D39" s="415"/>
      <c r="E39" s="390"/>
      <c r="F39" s="390"/>
      <c r="G39" s="390"/>
      <c r="H39" s="390"/>
      <c r="I39" s="390"/>
      <c r="J39" s="390"/>
      <c r="K39" s="443"/>
      <c r="L39" s="443"/>
      <c r="M39" s="436"/>
      <c r="N39" s="436"/>
      <c r="O39" s="445"/>
      <c r="P39" s="452">
        <f t="shared" si="3"/>
        <v>7.3357142857142857E-2</v>
      </c>
      <c r="Q39" s="463">
        <f t="shared" si="2"/>
        <v>0</v>
      </c>
    </row>
    <row r="40" spans="1:17">
      <c r="A40" s="407"/>
      <c r="B40" s="389"/>
      <c r="C40" s="389"/>
      <c r="D40" s="415"/>
      <c r="E40" s="390"/>
      <c r="F40" s="390"/>
      <c r="G40" s="390"/>
      <c r="H40" s="390"/>
      <c r="I40" s="390"/>
      <c r="J40" s="390"/>
      <c r="K40" s="443"/>
      <c r="L40" s="443"/>
      <c r="M40" s="436"/>
      <c r="N40" s="436"/>
      <c r="O40" s="445"/>
      <c r="P40" s="452">
        <f t="shared" si="3"/>
        <v>7.3357142857142857E-2</v>
      </c>
      <c r="Q40" s="463">
        <f t="shared" si="2"/>
        <v>0</v>
      </c>
    </row>
    <row r="41" spans="1:17">
      <c r="A41" s="407"/>
      <c r="B41" s="389"/>
      <c r="C41" s="389"/>
      <c r="D41" s="415"/>
      <c r="E41" s="390"/>
      <c r="F41" s="390"/>
      <c r="G41" s="390"/>
      <c r="H41" s="390"/>
      <c r="I41" s="390"/>
      <c r="J41" s="390"/>
      <c r="K41" s="443"/>
      <c r="L41" s="443"/>
      <c r="M41" s="436"/>
      <c r="N41" s="436"/>
      <c r="O41" s="445"/>
      <c r="P41" s="452">
        <f t="shared" si="3"/>
        <v>7.3357142857142857E-2</v>
      </c>
      <c r="Q41" s="463">
        <f t="shared" si="2"/>
        <v>0</v>
      </c>
    </row>
    <row r="42" spans="1:17">
      <c r="A42" s="407"/>
      <c r="B42" s="389"/>
      <c r="C42" s="389"/>
      <c r="D42" s="415"/>
      <c r="E42" s="390"/>
      <c r="F42" s="390"/>
      <c r="G42" s="390"/>
      <c r="H42" s="390"/>
      <c r="I42" s="390"/>
      <c r="J42" s="390"/>
      <c r="K42" s="443"/>
      <c r="L42" s="443"/>
      <c r="M42" s="436"/>
      <c r="N42" s="436"/>
      <c r="O42" s="445"/>
      <c r="P42" s="452">
        <f t="shared" si="3"/>
        <v>7.3357142857142857E-2</v>
      </c>
      <c r="Q42" s="463">
        <f t="shared" si="2"/>
        <v>0</v>
      </c>
    </row>
    <row r="43" spans="1:17">
      <c r="A43" s="407"/>
      <c r="B43" s="389"/>
      <c r="C43" s="389"/>
      <c r="D43" s="415"/>
      <c r="E43" s="390"/>
      <c r="F43" s="390"/>
      <c r="G43" s="390"/>
      <c r="H43" s="390"/>
      <c r="I43" s="390"/>
      <c r="J43" s="390"/>
      <c r="K43" s="443"/>
      <c r="L43" s="443"/>
      <c r="M43" s="436"/>
      <c r="N43" s="436"/>
      <c r="O43" s="445"/>
      <c r="P43" s="452">
        <f t="shared" si="3"/>
        <v>7.3357142857142857E-2</v>
      </c>
      <c r="Q43" s="463">
        <f t="shared" si="2"/>
        <v>0</v>
      </c>
    </row>
    <row r="44" spans="1:17">
      <c r="A44" s="407"/>
      <c r="B44" s="389"/>
      <c r="C44" s="389"/>
      <c r="D44" s="415"/>
      <c r="E44" s="390"/>
      <c r="F44" s="390"/>
      <c r="G44" s="390"/>
      <c r="H44" s="390"/>
      <c r="I44" s="390"/>
      <c r="J44" s="390"/>
      <c r="K44" s="443"/>
      <c r="L44" s="443"/>
      <c r="M44" s="436"/>
      <c r="N44" s="436"/>
      <c r="O44" s="445"/>
      <c r="P44" s="452">
        <f t="shared" si="3"/>
        <v>7.3357142857142857E-2</v>
      </c>
      <c r="Q44" s="463">
        <f t="shared" si="2"/>
        <v>0</v>
      </c>
    </row>
    <row r="45" spans="1:17">
      <c r="A45" s="407"/>
      <c r="B45" s="389"/>
      <c r="C45" s="389"/>
      <c r="D45" s="415"/>
      <c r="E45" s="390"/>
      <c r="F45" s="390"/>
      <c r="G45" s="390"/>
      <c r="H45" s="390"/>
      <c r="I45" s="390"/>
      <c r="J45" s="390"/>
      <c r="K45" s="443"/>
      <c r="L45" s="443"/>
      <c r="M45" s="436"/>
      <c r="N45" s="436"/>
      <c r="O45" s="445"/>
      <c r="P45" s="452">
        <f t="shared" si="3"/>
        <v>7.3357142857142857E-2</v>
      </c>
      <c r="Q45" s="463">
        <f t="shared" si="2"/>
        <v>0</v>
      </c>
    </row>
    <row r="46" spans="1:17">
      <c r="A46" s="407"/>
      <c r="B46" s="389"/>
      <c r="C46" s="389"/>
      <c r="D46" s="415"/>
      <c r="E46" s="390"/>
      <c r="F46" s="390"/>
      <c r="G46" s="390"/>
      <c r="H46" s="390"/>
      <c r="I46" s="390"/>
      <c r="J46" s="390"/>
      <c r="K46" s="443"/>
      <c r="L46" s="443"/>
      <c r="M46" s="436"/>
      <c r="N46" s="436"/>
      <c r="O46" s="445"/>
      <c r="P46" s="452">
        <f t="shared" si="3"/>
        <v>7.3357142857142857E-2</v>
      </c>
      <c r="Q46" s="463">
        <f t="shared" si="2"/>
        <v>0</v>
      </c>
    </row>
    <row r="47" spans="1:17">
      <c r="A47" s="407"/>
      <c r="B47" s="389"/>
      <c r="C47" s="389"/>
      <c r="D47" s="415"/>
      <c r="E47" s="390"/>
      <c r="F47" s="390"/>
      <c r="G47" s="390"/>
      <c r="H47" s="390"/>
      <c r="I47" s="390"/>
      <c r="J47" s="390"/>
      <c r="K47" s="443"/>
      <c r="L47" s="443"/>
      <c r="M47" s="436"/>
      <c r="N47" s="436"/>
      <c r="O47" s="445"/>
      <c r="P47" s="452">
        <f t="shared" si="3"/>
        <v>7.3357142857142857E-2</v>
      </c>
      <c r="Q47" s="463">
        <f t="shared" si="2"/>
        <v>0</v>
      </c>
    </row>
    <row r="48" spans="1:17">
      <c r="A48" s="407"/>
      <c r="B48" s="389"/>
      <c r="C48" s="389"/>
      <c r="D48" s="415"/>
      <c r="E48" s="390"/>
      <c r="F48" s="390"/>
      <c r="G48" s="390"/>
      <c r="H48" s="390"/>
      <c r="I48" s="390"/>
      <c r="J48" s="390"/>
      <c r="K48" s="443"/>
      <c r="L48" s="443"/>
      <c r="M48" s="436"/>
      <c r="N48" s="436"/>
      <c r="O48" s="445"/>
      <c r="P48" s="452">
        <f t="shared" si="3"/>
        <v>7.3357142857142857E-2</v>
      </c>
      <c r="Q48" s="463">
        <f t="shared" si="2"/>
        <v>0</v>
      </c>
    </row>
    <row r="49" spans="1:17">
      <c r="A49" s="407"/>
      <c r="B49" s="389"/>
      <c r="C49" s="389"/>
      <c r="D49" s="415"/>
      <c r="E49" s="390"/>
      <c r="F49" s="390"/>
      <c r="G49" s="390"/>
      <c r="H49" s="390"/>
      <c r="I49" s="390"/>
      <c r="J49" s="390"/>
      <c r="K49" s="443"/>
      <c r="L49" s="443"/>
      <c r="M49" s="436"/>
      <c r="N49" s="436"/>
      <c r="O49" s="445"/>
      <c r="P49" s="452">
        <f t="shared" si="3"/>
        <v>7.3357142857142857E-2</v>
      </c>
      <c r="Q49" s="463">
        <f t="shared" si="2"/>
        <v>0</v>
      </c>
    </row>
    <row r="50" spans="1:17">
      <c r="A50" s="407"/>
      <c r="B50" s="389"/>
      <c r="C50" s="389"/>
      <c r="D50" s="415"/>
      <c r="E50" s="390"/>
      <c r="F50" s="390"/>
      <c r="G50" s="390"/>
      <c r="H50" s="390"/>
      <c r="I50" s="390"/>
      <c r="J50" s="390"/>
      <c r="K50" s="443"/>
      <c r="L50" s="443"/>
      <c r="M50" s="436"/>
      <c r="N50" s="436"/>
      <c r="O50" s="445"/>
      <c r="P50" s="452">
        <f t="shared" si="3"/>
        <v>7.3357142857142857E-2</v>
      </c>
      <c r="Q50" s="463">
        <f t="shared" si="2"/>
        <v>0</v>
      </c>
    </row>
    <row r="51" spans="1:17">
      <c r="A51" s="407"/>
      <c r="B51" s="389"/>
      <c r="C51" s="389"/>
      <c r="D51" s="415"/>
      <c r="E51" s="390"/>
      <c r="F51" s="390"/>
      <c r="G51" s="390"/>
      <c r="H51" s="390"/>
      <c r="I51" s="390"/>
      <c r="J51" s="390"/>
      <c r="K51" s="443"/>
      <c r="L51" s="443"/>
      <c r="M51" s="436"/>
      <c r="N51" s="436"/>
      <c r="O51" s="445"/>
      <c r="P51" s="452">
        <f t="shared" si="3"/>
        <v>7.3357142857142857E-2</v>
      </c>
      <c r="Q51" s="463">
        <f t="shared" si="2"/>
        <v>0</v>
      </c>
    </row>
    <row r="52" spans="1:17">
      <c r="A52" s="407"/>
      <c r="B52" s="376"/>
      <c r="C52" s="376"/>
      <c r="D52" s="419"/>
      <c r="E52" s="446"/>
      <c r="F52" s="240"/>
      <c r="G52" s="446"/>
      <c r="H52" s="241"/>
      <c r="I52" s="240"/>
      <c r="J52" s="240"/>
      <c r="K52" s="240"/>
      <c r="L52" s="240"/>
      <c r="M52" s="240"/>
      <c r="N52" s="240"/>
      <c r="O52" s="447"/>
      <c r="P52" s="453"/>
      <c r="Q52" s="376"/>
    </row>
    <row r="53" spans="1:17">
      <c r="A53" s="407"/>
      <c r="D53" s="442"/>
      <c r="E53" s="442"/>
      <c r="F53" s="442"/>
      <c r="G53" s="442"/>
      <c r="H53" s="442"/>
      <c r="I53" s="442"/>
      <c r="J53" s="442"/>
      <c r="K53" s="442"/>
      <c r="L53" s="442"/>
    </row>
    <row r="54" spans="1:17">
      <c r="A54" s="407"/>
      <c r="B54" s="15" t="s">
        <v>503</v>
      </c>
      <c r="D54" s="421"/>
      <c r="E54" s="421"/>
      <c r="F54" s="421"/>
      <c r="G54" s="421"/>
      <c r="H54" s="421"/>
      <c r="I54" s="421"/>
      <c r="J54" s="421"/>
      <c r="K54" s="421"/>
      <c r="L54" s="421"/>
    </row>
    <row r="55" spans="1:17">
      <c r="A55" s="407"/>
      <c r="B55" s="15" t="s">
        <v>655</v>
      </c>
      <c r="D55" s="421"/>
      <c r="E55" s="421"/>
      <c r="F55" s="421"/>
      <c r="G55" s="421"/>
      <c r="H55" s="121"/>
      <c r="I55" s="121"/>
      <c r="J55" s="121"/>
      <c r="K55" s="121"/>
      <c r="L55" s="421"/>
    </row>
    <row r="56" spans="1:17">
      <c r="A56" s="407"/>
      <c r="B56" s="15" t="s">
        <v>656</v>
      </c>
      <c r="D56" s="421"/>
      <c r="E56" s="421"/>
      <c r="F56" s="421"/>
      <c r="G56" s="421"/>
      <c r="H56" s="121"/>
      <c r="I56" s="121"/>
      <c r="J56" s="121"/>
      <c r="K56" s="121"/>
      <c r="L56" s="421"/>
    </row>
    <row r="70" ht="24" customHeight="1"/>
  </sheetData>
  <customSheetViews>
    <customSheetView guid="{F04A2B9A-C6FE-4FEB-AD1E-2CF9AC309BE4}" scale="60" showPageBreaks="1" view="pageBreakPreview">
      <selection activeCell="G20" sqref="G20"/>
      <pageMargins left="0.7" right="0.7" top="0.75" bottom="0.75" header="0.3" footer="0.3"/>
      <pageSetup scale="79" orientation="landscape" r:id="rId1"/>
    </customSheetView>
  </customSheetViews>
  <mergeCells count="5">
    <mergeCell ref="D30:O30"/>
    <mergeCell ref="D24:E24"/>
    <mergeCell ref="D25:E25"/>
    <mergeCell ref="F25:G25"/>
    <mergeCell ref="I25:L25"/>
  </mergeCells>
  <phoneticPr fontId="0" type="noConversion"/>
  <pageMargins left="0.25" right="0.25" top="0.75" bottom="0.75" header="0.3" footer="0.3"/>
  <pageSetup scale="64" orientation="landscape" r:id="rId2"/>
  <customProperties>
    <customPr name="_pios_id" r:id="rId3"/>
  </customProperties>
  <ignoredErrors>
    <ignoredError sqref="G8:G1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pageSetUpPr fitToPage="1"/>
  </sheetPr>
  <dimension ref="A1:M68"/>
  <sheetViews>
    <sheetView zoomScale="85" zoomScaleNormal="85" zoomScaleSheetLayoutView="75" workbookViewId="0">
      <selection activeCell="F29" sqref="F29"/>
    </sheetView>
  </sheetViews>
  <sheetFormatPr defaultRowHeight="15"/>
  <cols>
    <col min="2" max="2" width="43.77734375" customWidth="1"/>
    <col min="3" max="3" width="15.5546875" customWidth="1"/>
    <col min="4" max="4" width="16.21875" customWidth="1"/>
  </cols>
  <sheetData>
    <row r="1" spans="1:6" ht="15.75">
      <c r="A1" s="244"/>
      <c r="C1" s="308" t="s">
        <v>236</v>
      </c>
      <c r="F1" s="466" t="s">
        <v>676</v>
      </c>
    </row>
    <row r="2" spans="1:6">
      <c r="C2" s="307" t="s">
        <v>419</v>
      </c>
    </row>
    <row r="3" spans="1:6">
      <c r="C3" s="520" t="str">
        <f>'Attachment H'!$D$5</f>
        <v>NextEra Energy Transmission MidAtlantic, Inc.</v>
      </c>
    </row>
    <row r="4" spans="1:6">
      <c r="C4" s="302"/>
    </row>
    <row r="5" spans="1:6">
      <c r="A5" s="297"/>
      <c r="B5" s="299" t="s">
        <v>416</v>
      </c>
      <c r="C5" s="296"/>
      <c r="D5" s="298"/>
    </row>
    <row r="6" spans="1:6">
      <c r="A6" s="297"/>
      <c r="B6" s="392" t="s">
        <v>241</v>
      </c>
      <c r="C6" s="296"/>
      <c r="D6" s="392" t="s">
        <v>242</v>
      </c>
      <c r="E6" s="392"/>
    </row>
    <row r="7" spans="1:6">
      <c r="A7" s="297"/>
      <c r="B7" s="296"/>
      <c r="C7" s="296"/>
      <c r="D7" s="303"/>
    </row>
    <row r="8" spans="1:6">
      <c r="A8" s="238">
        <v>1</v>
      </c>
      <c r="B8" s="15"/>
      <c r="C8" s="393"/>
      <c r="D8" s="394" t="s">
        <v>777</v>
      </c>
      <c r="E8" s="395"/>
    </row>
    <row r="9" spans="1:6">
      <c r="A9" s="238">
        <v>2</v>
      </c>
      <c r="B9" s="396" t="s">
        <v>2</v>
      </c>
      <c r="C9" s="396"/>
      <c r="D9" s="487">
        <v>0</v>
      </c>
      <c r="E9" s="26"/>
    </row>
    <row r="10" spans="1:6">
      <c r="A10" s="238">
        <v>3</v>
      </c>
      <c r="B10" s="396" t="s">
        <v>778</v>
      </c>
      <c r="C10" s="396"/>
      <c r="D10" s="487">
        <v>0</v>
      </c>
      <c r="E10" s="26"/>
    </row>
    <row r="11" spans="1:6">
      <c r="A11" s="238">
        <v>4</v>
      </c>
      <c r="B11" s="396" t="s">
        <v>575</v>
      </c>
      <c r="C11" s="396"/>
      <c r="D11" s="184">
        <f>IF(D9=0,0,D9/D10)</f>
        <v>0</v>
      </c>
      <c r="E11" s="26"/>
    </row>
    <row r="12" spans="1:6">
      <c r="A12" s="238">
        <v>5</v>
      </c>
      <c r="B12" s="396" t="s">
        <v>774</v>
      </c>
      <c r="C12" s="396"/>
      <c r="D12" s="455">
        <v>0</v>
      </c>
      <c r="E12" s="26"/>
    </row>
    <row r="13" spans="1:6">
      <c r="A13" s="238">
        <v>6</v>
      </c>
      <c r="B13" s="396" t="s">
        <v>574</v>
      </c>
      <c r="C13" s="396" t="s">
        <v>835</v>
      </c>
      <c r="D13" s="435">
        <f>D11*D12</f>
        <v>0</v>
      </c>
      <c r="E13" s="26"/>
    </row>
    <row r="14" spans="1:6">
      <c r="A14" s="238">
        <v>7</v>
      </c>
      <c r="B14" s="396" t="s">
        <v>492</v>
      </c>
      <c r="C14" s="396"/>
      <c r="D14" s="435"/>
      <c r="E14" s="26"/>
    </row>
    <row r="15" spans="1:6">
      <c r="A15" s="15"/>
      <c r="B15" s="15"/>
      <c r="C15" s="15"/>
      <c r="D15" s="15"/>
      <c r="E15" s="15"/>
    </row>
    <row r="16" spans="1:6" ht="25.5">
      <c r="A16" s="238">
        <v>8</v>
      </c>
      <c r="B16" s="397" t="s">
        <v>554</v>
      </c>
      <c r="C16" s="15"/>
      <c r="D16" s="398"/>
      <c r="E16" s="18"/>
    </row>
    <row r="18" spans="1:13">
      <c r="A18" s="317" t="s">
        <v>71</v>
      </c>
      <c r="B18" s="317"/>
      <c r="C18" s="24"/>
      <c r="D18" s="24"/>
      <c r="E18" s="24"/>
      <c r="F18" s="24"/>
      <c r="G18" s="24"/>
      <c r="H18" s="24"/>
      <c r="I18" s="24"/>
      <c r="J18" s="24"/>
      <c r="K18" s="24"/>
      <c r="L18" s="24"/>
      <c r="M18" s="24"/>
    </row>
    <row r="19" spans="1:13" ht="15.75" thickBot="1">
      <c r="A19" s="318" t="s">
        <v>72</v>
      </c>
      <c r="B19" s="317"/>
      <c r="C19" s="24"/>
      <c r="D19" s="24"/>
      <c r="E19" s="24"/>
      <c r="F19" s="24"/>
      <c r="G19" s="24"/>
      <c r="H19" s="24"/>
      <c r="I19" s="24"/>
      <c r="J19" s="24"/>
      <c r="K19" s="24"/>
      <c r="L19" s="24"/>
      <c r="M19" s="24"/>
    </row>
    <row r="20" spans="1:13">
      <c r="A20" s="319" t="s">
        <v>73</v>
      </c>
      <c r="B20" s="485" t="s">
        <v>830</v>
      </c>
      <c r="C20" s="488"/>
      <c r="D20" s="488"/>
      <c r="E20" s="488"/>
      <c r="F20" s="488"/>
      <c r="G20" s="488"/>
      <c r="H20" s="401"/>
      <c r="I20" s="401"/>
      <c r="J20" s="401"/>
      <c r="K20" s="401"/>
      <c r="L20" s="401"/>
      <c r="M20" s="401"/>
    </row>
    <row r="21" spans="1:13">
      <c r="A21" s="400"/>
      <c r="B21" s="486"/>
      <c r="C21" s="486"/>
      <c r="D21" s="486"/>
      <c r="E21" s="486"/>
      <c r="F21" s="486"/>
      <c r="G21" s="486"/>
    </row>
    <row r="22" spans="1:13">
      <c r="A22" s="486"/>
      <c r="B22" s="486"/>
      <c r="C22" s="486"/>
      <c r="D22" s="486"/>
      <c r="E22" s="486"/>
      <c r="F22" s="486"/>
      <c r="G22" s="486"/>
    </row>
    <row r="68" ht="24" customHeight="1"/>
  </sheetData>
  <phoneticPr fontId="0" type="noConversion"/>
  <pageMargins left="0.25" right="0.25" top="0.75" bottom="0.75" header="0.3" footer="0.3"/>
  <pageSetup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pplication xmlns="http://www.sap.com/cof/excel/application">
  <Version>2</Version>
  <Revision>2.8.2000.1138</Revision>
</Applicatio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CC9DD1B0EFA246856FF06A225F0DD4" ma:contentTypeVersion="0" ma:contentTypeDescription="Create a new document." ma:contentTypeScope="" ma:versionID="dde479b14d154196bdf5f86c921424da">
  <xsd:schema xmlns:xsd="http://www.w3.org/2001/XMLSchema" xmlns:xs="http://www.w3.org/2001/XMLSchema" xmlns:p="http://schemas.microsoft.com/office/2006/metadata/properties" targetNamespace="http://schemas.microsoft.com/office/2006/metadata/properties" ma:root="true" ma:fieldsID="7370f963f539b650216896b3a0a869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112BEE-1B4C-4794-B873-DD9804FB30AD}">
  <ds:schemaRefs>
    <ds:schemaRef ds:uri="http://www.sap.com/cof/excel/application"/>
  </ds:schemaRefs>
</ds:datastoreItem>
</file>

<file path=customXml/itemProps2.xml><?xml version="1.0" encoding="utf-8"?>
<ds:datastoreItem xmlns:ds="http://schemas.openxmlformats.org/officeDocument/2006/customXml" ds:itemID="{FD723D70-A657-44DA-B12B-0E0123C8D40A}">
  <ds:schemaRefs>
    <ds:schemaRef ds:uri="http://schemas.microsoft.com/sharepoint/v3/contenttype/forms"/>
  </ds:schemaRefs>
</ds:datastoreItem>
</file>

<file path=customXml/itemProps3.xml><?xml version="1.0" encoding="utf-8"?>
<ds:datastoreItem xmlns:ds="http://schemas.openxmlformats.org/officeDocument/2006/customXml" ds:itemID="{988DBC8E-E135-4F5E-ADEE-BD14D77AAFE6}">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CB76620-D246-48C8-9788-227F849410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a1681294-4857-4624-8d04-edaddb44ee26}" enabled="0" method="" siteId="{a1681294-4857-4624-8d04-edaddb44ee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Attachment H</vt:lpstr>
      <vt:lpstr>1-Project Rev Req</vt:lpstr>
      <vt:lpstr>2-Incentive ROE</vt:lpstr>
      <vt:lpstr>3-Project True-up</vt:lpstr>
      <vt:lpstr>4- Rate Base</vt:lpstr>
      <vt:lpstr>4a-Projection ADIT</vt:lpstr>
      <vt:lpstr>5-P3 Support</vt:lpstr>
      <vt:lpstr>6-True-Up Interest</vt:lpstr>
      <vt:lpstr>7 - PBOP</vt:lpstr>
      <vt:lpstr>8-Dep Rates</vt:lpstr>
      <vt:lpstr>'1-Project Rev Req'!Print_Area</vt:lpstr>
      <vt:lpstr>'2-Incentive ROE'!Print_Area</vt:lpstr>
      <vt:lpstr>'4- Rate Base'!Print_Area</vt:lpstr>
      <vt:lpstr>'4a-Projection ADIT'!Print_Area</vt:lpstr>
      <vt:lpstr>'5-P3 Support'!Print_Area</vt:lpstr>
      <vt:lpstr>'7 - PBOP'!Print_Area</vt:lpstr>
      <vt:lpstr>'8-Dep Rates'!Print_Area</vt:lpstr>
      <vt:lpstr>'Attachment H'!Print_Area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Hollis, Gabriel</dc:creator>
  <cp:lastModifiedBy>Beilhart, Alex</cp:lastModifiedBy>
  <cp:lastPrinted>2023-05-11T18:46:09Z</cp:lastPrinted>
  <dcterms:created xsi:type="dcterms:W3CDTF">2020-03-10T19:08:26Z</dcterms:created>
  <dcterms:modified xsi:type="dcterms:W3CDTF">2026-05-12T20:22:38Z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