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printerSettings/printerSettings6.bin" ContentType="application/vnd.openxmlformats-officedocument.spreadsheetml.printerSettings"/>
  <Override PartName="/xl/printerSettings/printerSettings7.bin" ContentType="application/vnd.openxmlformats-officedocument.spreadsheetml.printerSettings"/>
  <Override PartName="/xl/printerSettings/printerSettings8.bin" ContentType="application/vnd.openxmlformats-officedocument.spreadsheetml.printerSettings"/>
  <Override PartName="/xl/printerSettings/printerSettings9.bin" ContentType="application/vnd.openxmlformats-officedocument.spreadsheetml.printerSettings"/>
  <Override PartName="/xl/printerSettings/printerSettings10.bin" ContentType="application/vnd.openxmlformats-officedocument.spreadsheetml.printerSettings"/>
  <Override PartName="/xl/printerSettings/printerSettings11.bin" ContentType="application/vnd.openxmlformats-officedocument.spreadsheetml.printerSettings"/>
  <Override PartName="/xl/printerSettings/printerSettings12.bin" ContentType="application/vnd.openxmlformats-officedocument.spreadsheetml.printerSettings"/>
  <Override PartName="/xl/printerSettings/printerSettings13.bin" ContentType="application/vnd.openxmlformats-officedocument.spreadsheetml.printerSettings"/>
  <Override PartName="/xl/printerSettings/printerSettings14.bin" ContentType="application/vnd.openxmlformats-officedocument.spreadsheetml.printerSettings"/>
  <Override PartName="/xl/printerSettings/printerSettings15.bin" ContentType="application/vnd.openxmlformats-officedocument.spreadsheetml.printerSettings"/>
  <Override PartName="/xl/printerSettings/printerSettings16.bin" ContentType="application/vnd.openxmlformats-officedocument.spreadsheetml.printerSettings"/>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showInkAnnotation="0" codeName="ThisWorkbook" defaultThemeVersion="124226"/>
  <mc:AlternateContent xmlns:mc="http://schemas.openxmlformats.org/markup-compatibility/2006">
    <mc:Choice Requires="x15">
      <x15ac:absPath xmlns:x15ac="http://schemas.microsoft.com/office/spreadsheetml/2010/11/ac" url="https://nee-my.sharepoint.com/personal/lxf0i36_fpl_com/Documents/Documents/Laura/0.02- NEET/Regulatory Proceedings/NEET MA/True-Up Q&amp;A/Keryn Newman/"/>
    </mc:Choice>
  </mc:AlternateContent>
  <xr:revisionPtr revIDLastSave="0" documentId="8_{5A558170-36DA-4029-9F46-03929E4B0F7D}" xr6:coauthVersionLast="47" xr6:coauthVersionMax="47" xr10:uidLastSave="{00000000-0000-0000-0000-000000000000}"/>
  <bookViews>
    <workbookView xWindow="-120" yWindow="-120" windowWidth="29040" windowHeight="15720" tabRatio="815" firstSheet="1" activeTab="14" xr2:uid="{00000000-000D-0000-FFFF-FFFF00000000}"/>
  </bookViews>
  <sheets>
    <sheet name="_com.sap.ip.bi.xl.hiddensheet" sheetId="34" state="veryHidden" r:id="rId1"/>
    <sheet name="Attachment H" sheetId="1" r:id="rId2"/>
    <sheet name="1-Project Rev Req" sheetId="2" r:id="rId3"/>
    <sheet name="2-Incentive ROE" sheetId="16" r:id="rId4"/>
    <sheet name="3-Project True-up" sheetId="21" r:id="rId5"/>
    <sheet name="4- Rate Base" sheetId="5" r:id="rId6"/>
    <sheet name="4a-Projection ADIT" sheetId="26" r:id="rId7"/>
    <sheet name="5-P3 Support" sheetId="6" r:id="rId8"/>
    <sheet name="6-True-Up Interest" sheetId="7" r:id="rId9"/>
    <sheet name="7 - PBOP" sheetId="17" r:id="rId10"/>
    <sheet name="8-Dep Rates" sheetId="13" r:id="rId11"/>
    <sheet name="2025 Plant-in-Service" sheetId="67" r:id="rId12"/>
    <sheet name="2025 Expenses" sheetId="69" r:id="rId13"/>
    <sheet name="CWIP" sheetId="68" r:id="rId14"/>
    <sheet name="Taxes" sheetId="72" r:id="rId15"/>
    <sheet name="Depreciation" sheetId="74"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s>
  <definedNames>
    <definedName name="\0" localSheetId="14">#REF!</definedName>
    <definedName name="\0">#REF!</definedName>
    <definedName name="\a" localSheetId="14">#REF!</definedName>
    <definedName name="\a">#REF!</definedName>
    <definedName name="\b">#REF!</definedName>
    <definedName name="\c">#REF!</definedName>
    <definedName name="\d">#REF!</definedName>
    <definedName name="\e">#REF!</definedName>
    <definedName name="\f">#REF!</definedName>
    <definedName name="\j">#REF!</definedName>
    <definedName name="\m">#REF!</definedName>
    <definedName name="\p">#REF!</definedName>
    <definedName name="\r">#REF!</definedName>
    <definedName name="\s">#REF!</definedName>
    <definedName name="\t">#REF!</definedName>
    <definedName name="\u">#REF!</definedName>
    <definedName name="\v">#REF!</definedName>
    <definedName name="\w">#REF!</definedName>
    <definedName name="\x">#REF!</definedName>
    <definedName name="\y">#REF!</definedName>
    <definedName name="\z">#REF!</definedName>
    <definedName name="_____dat1111">#REF!</definedName>
    <definedName name="____dat1111">#REF!</definedName>
    <definedName name="____n4" localSheetId="14" hidden="1">{"EXCELHLP.HLP!1802";5;10;5;10;13;13;13;8;5;5;10;14;13;13;13;13;5;10;14;13;5;10;1;2;24}</definedName>
    <definedName name="____n4" hidden="1">{"EXCELHLP.HLP!1802";5;10;5;10;13;13;13;8;5;5;10;14;13;13;13;13;5;10;14;13;5;10;1;2;24}</definedName>
    <definedName name="___dat1111">#REF!</definedName>
    <definedName name="___n4" localSheetId="14" hidden="1">{"EXCELHLP.HLP!1802";5;10;5;10;13;13;13;8;5;5;10;14;13;13;13;13;5;10;14;13;5;10;1;2;24}</definedName>
    <definedName name="___n4" hidden="1">{"EXCELHLP.HLP!1802";5;10;5;10;13;13;13;8;5;5;10;14;13;13;13;13;5;10;14;13;5;10;1;2;24}</definedName>
    <definedName name="__1__123Graph_ACHART_1" localSheetId="14" hidden="1">[1]DSAR!$BY$6:$BY$32</definedName>
    <definedName name="__1__123Graph_ACHART_1" hidden="1">#REF!</definedName>
    <definedName name="__10__123Graph_XMKT_STOR" localSheetId="14" hidden="1">[1]DSAR!$A$6:$A$32</definedName>
    <definedName name="__10__123Graph_XMKT_STOR" hidden="1">#REF!</definedName>
    <definedName name="__11__123Graph_XX_ACTUAL" localSheetId="14" hidden="1">[1]DSAR!$A$6:$A$32</definedName>
    <definedName name="__11__123Graph_XX_ACTUAL" hidden="1">#REF!</definedName>
    <definedName name="__123Graph_A" localSheetId="14" hidden="1">'[2]Cash Flow'!#REF!</definedName>
    <definedName name="__123Graph_A" hidden="1">#REF!</definedName>
    <definedName name="__123Graph_A1991" localSheetId="14" hidden="1">[3]Sheet3!#REF!</definedName>
    <definedName name="__123Graph_A1991" hidden="1">#REF!</definedName>
    <definedName name="__123Graph_A1992" localSheetId="14" hidden="1">[3]Sheet3!#REF!</definedName>
    <definedName name="__123Graph_A1992" hidden="1">#REF!</definedName>
    <definedName name="__123Graph_A1993" localSheetId="14" hidden="1">[3]Sheet3!#REF!</definedName>
    <definedName name="__123Graph_A1993" hidden="1">#REF!</definedName>
    <definedName name="__123Graph_A1994" localSheetId="14" hidden="1">[3]Sheet3!#REF!</definedName>
    <definedName name="__123Graph_A1994" hidden="1">#REF!</definedName>
    <definedName name="__123Graph_A1995" localSheetId="14" hidden="1">[3]Sheet3!#REF!</definedName>
    <definedName name="__123Graph_A1995" hidden="1">#REF!</definedName>
    <definedName name="__123Graph_A1996" localSheetId="14" hidden="1">[3]Sheet3!#REF!</definedName>
    <definedName name="__123Graph_A1996" hidden="1">#REF!</definedName>
    <definedName name="__123Graph_ABAR" localSheetId="14" hidden="1">[3]Sheet3!#REF!</definedName>
    <definedName name="__123Graph_ABAR" hidden="1">#REF!</definedName>
    <definedName name="__123Graph_ACCMS" localSheetId="14" hidden="1">[1]DSAR!$J$6:$J$32</definedName>
    <definedName name="__123Graph_ACCMS" hidden="1">#REF!</definedName>
    <definedName name="__123Graph_ACCSP" localSheetId="14" hidden="1">[1]DSAR!$K$6:$K$32</definedName>
    <definedName name="__123Graph_ACCSP" hidden="1">#REF!</definedName>
    <definedName name="__123Graph_ACG" localSheetId="14" hidden="1">[1]DSAR!$I$6:$I$32</definedName>
    <definedName name="__123Graph_ACG" hidden="1">#REF!</definedName>
    <definedName name="__123Graph_ACM" localSheetId="14" hidden="1">[1]DSAR!$D$6:$D$32</definedName>
    <definedName name="__123Graph_ACM" hidden="1">#REF!</definedName>
    <definedName name="__123Graph_ACMS" localSheetId="14" hidden="1">[1]DSAR!$H$6:$H$32</definedName>
    <definedName name="__123Graph_ACMS" hidden="1">#REF!</definedName>
    <definedName name="__123Graph_ACSP" localSheetId="14" hidden="1">[1]DSAR!$G$6:$G$32</definedName>
    <definedName name="__123Graph_ACSP" hidden="1">#REF!</definedName>
    <definedName name="__123Graph_AHG" localSheetId="14" hidden="1">[1]DSAR!$B$6:$B$32</definedName>
    <definedName name="__123Graph_AHG" hidden="1">#REF!</definedName>
    <definedName name="__123Graph_AHMS" localSheetId="14" hidden="1">[1]DSAR!$C$6:$C$32</definedName>
    <definedName name="__123Graph_AHMS" hidden="1">#REF!</definedName>
    <definedName name="__123Graph_AILL" localSheetId="14" hidden="1">[1]DSAR!$AL$6:$AL$23</definedName>
    <definedName name="__123Graph_AILL" hidden="1">#REF!</definedName>
    <definedName name="__123Graph_AIOWA" localSheetId="14" hidden="1">[1]DSAR!$W$6:$W$31</definedName>
    <definedName name="__123Graph_AIOWA" hidden="1">#REF!</definedName>
    <definedName name="__123Graph_AKEOTA" localSheetId="14" hidden="1">[1]DSAR!$F$6:$F$32</definedName>
    <definedName name="__123Graph_AKEOTA" hidden="1">#REF!</definedName>
    <definedName name="__123Graph_ALOUD" localSheetId="14" hidden="1">[1]DSAR!$E$6:$E$32</definedName>
    <definedName name="__123Graph_ALOUD" hidden="1">#REF!</definedName>
    <definedName name="__123Graph_ANL" localSheetId="14" hidden="1">[1]DSAR!$M$6:$M$32</definedName>
    <definedName name="__123Graph_ANL" hidden="1">#REF!</definedName>
    <definedName name="__123Graph_ASAY" localSheetId="14" hidden="1">[1]DSAR!$L$6:$L$32</definedName>
    <definedName name="__123Graph_ASAY" hidden="1">#REF!</definedName>
    <definedName name="__123Graph_ATOTSYS" localSheetId="14" hidden="1">[1]DSAR!$T$6:$T$23</definedName>
    <definedName name="__123Graph_ATOTSYS" hidden="1">#REF!</definedName>
    <definedName name="__123Graph_B" localSheetId="14" hidden="1">[3]Sheet3!#REF!</definedName>
    <definedName name="__123Graph_B" hidden="1">#REF!</definedName>
    <definedName name="__123Graph_B1991" localSheetId="14" hidden="1">[3]Sheet3!#REF!</definedName>
    <definedName name="__123Graph_B1991" hidden="1">#REF!</definedName>
    <definedName name="__123Graph_B1992" localSheetId="14" hidden="1">[3]Sheet3!#REF!</definedName>
    <definedName name="__123Graph_B1992" hidden="1">#REF!</definedName>
    <definedName name="__123Graph_B1993" localSheetId="14" hidden="1">[3]Sheet3!#REF!</definedName>
    <definedName name="__123Graph_B1993" hidden="1">#REF!</definedName>
    <definedName name="__123Graph_B1994" localSheetId="14" hidden="1">[3]Sheet3!#REF!</definedName>
    <definedName name="__123Graph_B1994" hidden="1">#REF!</definedName>
    <definedName name="__123Graph_B1995" localSheetId="14" hidden="1">[3]Sheet3!#REF!</definedName>
    <definedName name="__123Graph_B1995" hidden="1">#REF!</definedName>
    <definedName name="__123Graph_B1996" localSheetId="14" hidden="1">[3]Sheet3!#REF!</definedName>
    <definedName name="__123Graph_B1996" hidden="1">#REF!</definedName>
    <definedName name="__123Graph_BBAR" localSheetId="14" hidden="1">[3]Sheet3!#REF!</definedName>
    <definedName name="__123Graph_BBAR" hidden="1">#REF!</definedName>
    <definedName name="__123Graph_BCCMS" localSheetId="14" hidden="1">[1]DSAR!$BM$6:$BM$32</definedName>
    <definedName name="__123Graph_BCCMS" hidden="1">#REF!</definedName>
    <definedName name="__123Graph_BCCSP" localSheetId="14" hidden="1">[1]DSAR!$BN$6:$BN$32</definedName>
    <definedName name="__123Graph_BCCSP" hidden="1">#REF!</definedName>
    <definedName name="__123Graph_BCG" localSheetId="14" hidden="1">[1]DSAR!$BO$6:$BO$32</definedName>
    <definedName name="__123Graph_BCG" hidden="1">#REF!</definedName>
    <definedName name="__123Graph_BCM" localSheetId="14" hidden="1">[1]DSAR!$BQ$6:$BQ$32</definedName>
    <definedName name="__123Graph_BCM" hidden="1">#REF!</definedName>
    <definedName name="__123Graph_BCMS" localSheetId="14" hidden="1">[1]DSAR!$BL$6:$BL$32</definedName>
    <definedName name="__123Graph_BCMS" hidden="1">#REF!</definedName>
    <definedName name="__123Graph_BCSP" localSheetId="14" hidden="1">[1]DSAR!$BK$6:$BK$32</definedName>
    <definedName name="__123Graph_BCSP" hidden="1">#REF!</definedName>
    <definedName name="__123Graph_BHG" localSheetId="14" hidden="1">[1]DSAR!$BS$6:$BS$32</definedName>
    <definedName name="__123Graph_BHG" hidden="1">#REF!</definedName>
    <definedName name="__123Graph_BHMS" localSheetId="14" hidden="1">[1]DSAR!$BR$6:$BR$32</definedName>
    <definedName name="__123Graph_BHMS" hidden="1">#REF!</definedName>
    <definedName name="__123Graph_BILL" localSheetId="14" hidden="1">[1]DSAR!$AM$6:$AM$32</definedName>
    <definedName name="__123Graph_BILL" hidden="1">#REF!</definedName>
    <definedName name="__123Graph_BIOWA" localSheetId="14" hidden="1">[1]DSAR!$X$6:$X$32</definedName>
    <definedName name="__123Graph_BIOWA" hidden="1">#REF!</definedName>
    <definedName name="__123Graph_BKEOTA" localSheetId="14" hidden="1">[1]DSAR!$BJ$6:$BJ$32</definedName>
    <definedName name="__123Graph_BKEOTA" hidden="1">#REF!</definedName>
    <definedName name="__123Graph_BLOUD" localSheetId="14" hidden="1">[1]DSAR!$BP$6:$BP$32</definedName>
    <definedName name="__123Graph_BLOUD" hidden="1">#REF!</definedName>
    <definedName name="__123Graph_BNL" localSheetId="14" hidden="1">[1]DSAR!$AA$6:$AA$32</definedName>
    <definedName name="__123Graph_BNL" hidden="1">#REF!</definedName>
    <definedName name="__123Graph_BSAY" localSheetId="14" hidden="1">[1]DSAR!$AF$6:$AF$32</definedName>
    <definedName name="__123Graph_BSAY" hidden="1">#REF!</definedName>
    <definedName name="__123Graph_BTOTSYS" localSheetId="14" hidden="1">[1]DSAR!$U$6:$U$32</definedName>
    <definedName name="__123Graph_BTOTSYS" hidden="1">#REF!</definedName>
    <definedName name="__123Graph_C" localSheetId="14" hidden="1">[1]DSAR!$AW$6:$AW$23</definedName>
    <definedName name="__123Graph_C" hidden="1">#REF!</definedName>
    <definedName name="__123Graph_CBAR" localSheetId="14" hidden="1">[3]Sheet3!#REF!</definedName>
    <definedName name="__123Graph_CBAR" hidden="1">#REF!</definedName>
    <definedName name="__123Graph_CCCMS" localSheetId="14" hidden="1">[1]DSAR!$AY$6:$AY$29</definedName>
    <definedName name="__123Graph_CCCMS" hidden="1">#REF!</definedName>
    <definedName name="__123Graph_CCCSP" localSheetId="14" hidden="1">[1]DSAR!$AZ$6:$AZ$29</definedName>
    <definedName name="__123Graph_CCCSP" hidden="1">#REF!</definedName>
    <definedName name="__123Graph_CCG" localSheetId="14" hidden="1">[1]DSAR!$BA$6:$BA$29</definedName>
    <definedName name="__123Graph_CCG" hidden="1">#REF!</definedName>
    <definedName name="__123Graph_CCM" localSheetId="14" hidden="1">[1]DSAR!$BC$6:$BC$31</definedName>
    <definedName name="__123Graph_CCM" hidden="1">#REF!</definedName>
    <definedName name="__123Graph_CCMS" localSheetId="14" hidden="1">[1]DSAR!$AX$6:$AX$31</definedName>
    <definedName name="__123Graph_CCMS" hidden="1">#REF!</definedName>
    <definedName name="__123Graph_CCSP" localSheetId="14" hidden="1">[1]DSAR!$AW$6:$AW$31</definedName>
    <definedName name="__123Graph_CCSP" hidden="1">#REF!</definedName>
    <definedName name="__123Graph_CHG" localSheetId="14" hidden="1">[1]DSAR!$BE$6:$BE$29</definedName>
    <definedName name="__123Graph_CHG" hidden="1">#REF!</definedName>
    <definedName name="__123Graph_CHMS" localSheetId="14" hidden="1">[1]DSAR!$BD$6:$BD$29</definedName>
    <definedName name="__123Graph_CHMS" hidden="1">#REF!</definedName>
    <definedName name="__123Graph_CILL" localSheetId="14" hidden="1">[1]DSAR!$AN$6:$AN$23</definedName>
    <definedName name="__123Graph_CILL" hidden="1">#REF!</definedName>
    <definedName name="__123Graph_CIOWA" localSheetId="14" hidden="1">[1]DSAR!$Y$6:$Y$31</definedName>
    <definedName name="__123Graph_CIOWA" hidden="1">#REF!</definedName>
    <definedName name="__123Graph_CKEOTA" localSheetId="14" hidden="1">[1]DSAR!$AV$6:$AV$31</definedName>
    <definedName name="__123Graph_CKEOTA" hidden="1">#REF!</definedName>
    <definedName name="__123Graph_CLOUD" localSheetId="14" hidden="1">[1]DSAR!$BB$6:$BB$29</definedName>
    <definedName name="__123Graph_CLOUD" hidden="1">#REF!</definedName>
    <definedName name="__123Graph_CNL" localSheetId="14" hidden="1">[1]DSAR!$AB$6:$AB$30</definedName>
    <definedName name="__123Graph_CNL" hidden="1">#REF!</definedName>
    <definedName name="__123Graph_CSAY" localSheetId="14" hidden="1">[1]DSAR!$AG$6:$AG$30</definedName>
    <definedName name="__123Graph_CSAY" hidden="1">#REF!</definedName>
    <definedName name="__123Graph_CTOTSYS" localSheetId="14" hidden="1">[1]DSAR!$V$6:$V$23</definedName>
    <definedName name="__123Graph_CTOTSYS" hidden="1">#REF!</definedName>
    <definedName name="__123Graph_DBAR" localSheetId="14" hidden="1">[3]Sheet3!#REF!</definedName>
    <definedName name="__123Graph_DBAR" hidden="1">#REF!</definedName>
    <definedName name="__123Graph_EBAR" localSheetId="14" hidden="1">[3]Sheet3!#REF!</definedName>
    <definedName name="__123Graph_EBAR" hidden="1">#REF!</definedName>
    <definedName name="__123Graph_FBAR" localSheetId="14" hidden="1">[3]Sheet3!#REF!</definedName>
    <definedName name="__123Graph_FBAR" hidden="1">#REF!</definedName>
    <definedName name="__123Graph_X" localSheetId="14" hidden="1">[3]Sheet3!#REF!</definedName>
    <definedName name="__123Graph_X" hidden="1">#REF!</definedName>
    <definedName name="__123Graph_X1991" localSheetId="14" hidden="1">[3]Sheet3!#REF!</definedName>
    <definedName name="__123Graph_X1991" hidden="1">#REF!</definedName>
    <definedName name="__123Graph_X1992" localSheetId="14" hidden="1">[3]Sheet3!#REF!</definedName>
    <definedName name="__123Graph_X1992" hidden="1">#REF!</definedName>
    <definedName name="__123Graph_X1993" localSheetId="14" hidden="1">[3]Sheet3!#REF!</definedName>
    <definedName name="__123Graph_X1993" hidden="1">#REF!</definedName>
    <definedName name="__123Graph_X1994" localSheetId="14" hidden="1">[3]Sheet3!#REF!</definedName>
    <definedName name="__123Graph_X1994" hidden="1">#REF!</definedName>
    <definedName name="__123Graph_X1995" localSheetId="14" hidden="1">[3]Sheet3!#REF!</definedName>
    <definedName name="__123Graph_X1995" hidden="1">#REF!</definedName>
    <definedName name="__123Graph_X1996" localSheetId="14" hidden="1">[3]Sheet3!#REF!</definedName>
    <definedName name="__123Graph_X1996" hidden="1">#REF!</definedName>
    <definedName name="__123Graph_XCCMS" localSheetId="14" hidden="1">[1]DSAR!$A$6:$A$32</definedName>
    <definedName name="__123Graph_XCCMS" hidden="1">#REF!</definedName>
    <definedName name="__123Graph_XCCSP" localSheetId="14" hidden="1">[1]DSAR!$A$6:$A$32</definedName>
    <definedName name="__123Graph_XCCSP" hidden="1">#REF!</definedName>
    <definedName name="__123Graph_XCG" localSheetId="14" hidden="1">[1]DSAR!$A$6:$A$32</definedName>
    <definedName name="__123Graph_XCG" hidden="1">#REF!</definedName>
    <definedName name="__123Graph_XCM" localSheetId="14" hidden="1">[1]DSAR!$A$6:$A$32</definedName>
    <definedName name="__123Graph_XCM" hidden="1">#REF!</definedName>
    <definedName name="__123Graph_XCMS" localSheetId="14" hidden="1">[1]DSAR!$A$6:$A$32</definedName>
    <definedName name="__123Graph_XCMS" hidden="1">#REF!</definedName>
    <definedName name="__123Graph_XCSP" localSheetId="14" hidden="1">[1]DSAR!$A$6:$A$32</definedName>
    <definedName name="__123Graph_XCSP" hidden="1">#REF!</definedName>
    <definedName name="__123Graph_XHG" localSheetId="14" hidden="1">[1]DSAR!$A$6:$A$32</definedName>
    <definedName name="__123Graph_XHG" hidden="1">#REF!</definedName>
    <definedName name="__123Graph_XHMS" localSheetId="14" hidden="1">[1]DSAR!$A$6:$A$32</definedName>
    <definedName name="__123Graph_XHMS" hidden="1">#REF!</definedName>
    <definedName name="__123Graph_XILL" localSheetId="14" hidden="1">[1]DSAR!$A$6:$A$32</definedName>
    <definedName name="__123Graph_XILL" hidden="1">#REF!</definedName>
    <definedName name="__123Graph_XIOWA" localSheetId="14" hidden="1">[1]DSAR!$A$6:$A$32</definedName>
    <definedName name="__123Graph_XIOWA" hidden="1">#REF!</definedName>
    <definedName name="__123Graph_XKEOTA" localSheetId="14" hidden="1">[1]DSAR!$A$6:$A$32</definedName>
    <definedName name="__123Graph_XKEOTA" hidden="1">#REF!</definedName>
    <definedName name="__123Graph_XLOUD" localSheetId="14" hidden="1">[1]DSAR!$A$6:$A$32</definedName>
    <definedName name="__123Graph_XLOUD" hidden="1">#REF!</definedName>
    <definedName name="__123Graph_XNL" localSheetId="14" hidden="1">[1]DSAR!$A$6:$A$32</definedName>
    <definedName name="__123Graph_XNL" hidden="1">#REF!</definedName>
    <definedName name="__123Graph_XSAY" localSheetId="14" hidden="1">[1]DSAR!$A$6:$A$32</definedName>
    <definedName name="__123Graph_XSAY" hidden="1">#REF!</definedName>
    <definedName name="__123Graph_XTOTSYS" localSheetId="14" hidden="1">[1]DSAR!$A$6:$A$32</definedName>
    <definedName name="__123Graph_XTOTSYS" hidden="1">#REF!</definedName>
    <definedName name="__2__123Graph_AMKT_STOR" localSheetId="14" hidden="1">[1]DSAR!$AR$6:$AR$23</definedName>
    <definedName name="__2__123Graph_AMKT_STOR" hidden="1">#REF!</definedName>
    <definedName name="__3__123Graph_AX_ACTUAL" localSheetId="14" hidden="1">[1]DSAR!$P$6:$P$32</definedName>
    <definedName name="__3__123Graph_AX_ACTUAL" hidden="1">#REF!</definedName>
    <definedName name="__4__123Graph_BCHART_1" localSheetId="14" hidden="1">[1]DSAR!$CB$6:$CB$9</definedName>
    <definedName name="__4__123Graph_BCHART_1" hidden="1">#REF!</definedName>
    <definedName name="__5__123Graph_BMKT_STOR" localSheetId="14" hidden="1">[1]DSAR!$AS$6:$AS$32</definedName>
    <definedName name="__5__123Graph_BMKT_STOR" hidden="1">#REF!</definedName>
    <definedName name="__6__123Graph_CCHART_1" localSheetId="14" hidden="1">[1]DSAR!$CD$6:$CD$32</definedName>
    <definedName name="__6__123Graph_CCHART_1" hidden="1">#REF!</definedName>
    <definedName name="__7__123Graph_CMKT_STOR" localSheetId="14" hidden="1">[1]DSAR!$AT$6:$AT$23</definedName>
    <definedName name="__7__123Graph_CMKT_STOR" hidden="1">#REF!</definedName>
    <definedName name="__8__123Graph_CX_ACTUAL" localSheetId="14" hidden="1">[1]DSAR!$S$6:$S$23</definedName>
    <definedName name="__8__123Graph_CX_ACTUAL" hidden="1">#REF!</definedName>
    <definedName name="__9__123Graph_XCHART_1" localSheetId="14" hidden="1">[1]DSAR!$A$6:$A$32</definedName>
    <definedName name="__9__123Graph_XCHART_1" hidden="1">#REF!</definedName>
    <definedName name="__dat1111" localSheetId="14">#REF!</definedName>
    <definedName name="__dat1111">#REF!</definedName>
    <definedName name="__FDS_HYPERLINK_TOGGLE_STATE__" hidden="1">"ON"</definedName>
    <definedName name="__n4" localSheetId="14" hidden="1">{"EXCELHLP.HLP!1802";5;10;5;10;13;13;13;8;5;5;10;14;13;13;13;13;5;10;14;13;5;10;1;2;24}</definedName>
    <definedName name="__n4" hidden="1">{"EXCELHLP.HLP!1802";5;10;5;10;13;13;13;8;5;5;10;14;13;13;13;13;5;10;14;13;5;10;1;2;24}</definedName>
    <definedName name="__rm9" localSheetId="14" hidden="1">{"detail305",#N/A,FALSE,"BI-305"}</definedName>
    <definedName name="__rm9" hidden="1">{"detail305",#N/A,FALSE,"BI-305"}</definedName>
    <definedName name="__WSH7">#REF!</definedName>
    <definedName name="_1__123Graph_ACHART_1" localSheetId="14" hidden="1">[1]DSAR!$BY$6:$BY$32</definedName>
    <definedName name="_1__123Graph_ACHART_1" hidden="1">#REF!</definedName>
    <definedName name="_1_0c" localSheetId="14">'[4]Journal Entry'!#REF!</definedName>
    <definedName name="_1_0c">#REF!</definedName>
    <definedName name="_10__123Graph_XMKT_STOR" localSheetId="14" hidden="1">[1]DSAR!$A$6:$A$32</definedName>
    <definedName name="_10__123Graph_XMKT_STOR" hidden="1">#REF!</definedName>
    <definedName name="_11__123Graph_XX_ACTUAL" localSheetId="14" hidden="1">[1]DSAR!$A$6:$A$32</definedName>
    <definedName name="_11__123Graph_XX_ACTUAL" hidden="1">#REF!</definedName>
    <definedName name="_1E_1">#N/A</definedName>
    <definedName name="_2__123Graph_AMKT_STOR" localSheetId="14" hidden="1">[1]DSAR!$AR$6:$AR$23</definedName>
    <definedName name="_2__123Graph_AMKT_STOR" hidden="1">#REF!</definedName>
    <definedName name="_2_0calculat" localSheetId="14">'[4]Journal Entry'!#REF!</definedName>
    <definedName name="_2_0calculat">#REF!</definedName>
    <definedName name="_3__123Graph_AX_ACTUAL" localSheetId="14" hidden="1">[1]DSAR!$P$6:$P$32</definedName>
    <definedName name="_3__123Graph_AX_ACTUAL" hidden="1">#REF!</definedName>
    <definedName name="_3_0jen" localSheetId="14">'[4]Journal Entry'!#REF!</definedName>
    <definedName name="_3_0jen">#REF!</definedName>
    <definedName name="_31_Dec_00" localSheetId="3">#REF!</definedName>
    <definedName name="_31_Dec_00">#REF!</definedName>
    <definedName name="_31_Jan_01">#REF!</definedName>
    <definedName name="_4__123Graph_BCHART_1" localSheetId="14" hidden="1">[1]DSAR!$CB$6:$CB$9</definedName>
    <definedName name="_4__123Graph_BCHART_1" hidden="1">#REF!</definedName>
    <definedName name="_4c" localSheetId="14">'[4]Journal Entry'!#REF!</definedName>
    <definedName name="_4c">#REF!</definedName>
    <definedName name="_5__123Graph_BMKT_STOR" localSheetId="14" hidden="1">[1]DSAR!$AS$6:$AS$32</definedName>
    <definedName name="_5__123Graph_BMKT_STOR" hidden="1">#REF!</definedName>
    <definedName name="_5calculat" localSheetId="14">'[4]Journal Entry'!#REF!</definedName>
    <definedName name="_5calculat">#REF!</definedName>
    <definedName name="_6__123Graph_CCHART_1" localSheetId="14" hidden="1">[1]DSAR!$CD$6:$CD$32</definedName>
    <definedName name="_6__123Graph_CCHART_1" hidden="1">#REF!</definedName>
    <definedName name="_6jen" localSheetId="14">'[4]Journal Entry'!#REF!</definedName>
    <definedName name="_6jen">#REF!</definedName>
    <definedName name="_7__123Graph_CMKT_STOR" localSheetId="14" hidden="1">[1]DSAR!$AT$6:$AT$23</definedName>
    <definedName name="_7__123Graph_CMKT_STOR" hidden="1">#REF!</definedName>
    <definedName name="_8__123Graph_CX_ACTUAL" localSheetId="14" hidden="1">[1]DSAR!$S$6:$S$23</definedName>
    <definedName name="_8__123Graph_CX_ACTUAL" hidden="1">#REF!</definedName>
    <definedName name="_9__123Graph_XCHART_1" localSheetId="14" hidden="1">[1]DSAR!$A$6:$A$32</definedName>
    <definedName name="_9__123Graph_XCHART_1" hidden="1">#REF!</definedName>
    <definedName name="_a1111" localSheetId="14" hidden="1">{"Cash Budget",#N/A,FALSE,"98 Cash";"Running Cash Budget",#N/A,FALSE,"98 Cash";"Actual Cash",#N/A,FALSE,"98 Cash";"Update Cash Budget",#N/A,FALSE,"98 Cash"}</definedName>
    <definedName name="_a1111" hidden="1">{"Cash Budget",#N/A,FALSE,"98 Cash";"Running Cash Budget",#N/A,FALSE,"98 Cash";"Actual Cash",#N/A,FALSE,"98 Cash";"Update Cash Budget",#N/A,FALSE,"98 Cash"}</definedName>
    <definedName name="_ACD1">#REF!</definedName>
    <definedName name="_ACD2">#REF!</definedName>
    <definedName name="_ACD3">#REF!</definedName>
    <definedName name="_ALK1">#REF!</definedName>
    <definedName name="_ALK2">#REF!</definedName>
    <definedName name="_ALK3">#REF!</definedName>
    <definedName name="_AMO_UniqueIdentifier" hidden="1">"'8403d099-e876-4d31-b913-cb2efff0232f'"</definedName>
    <definedName name="_ATPRegress_Dlg_Results" localSheetId="14" hidden="1">{2;#N/A;"R13C16:R17C16";#N/A;"R13C14:R17C15";FALSE;FALSE;FALSE;95;#N/A;#N/A;"R13C19";#N/A;FALSE;FALSE;FALSE;FALSE;#N/A;"";#N/A;FALSE;"";"";#N/A;#N/A;#N/A}</definedName>
    <definedName name="_ATPRegress_Dlg_Results" hidden="1">{2;#N/A;"R13C16:R17C16";#N/A;"R13C14:R17C15";FALSE;FALSE;FALSE;95;#N/A;#N/A;"R13C19";#N/A;FALSE;FALSE;FALSE;FALSE;#N/A;"";#N/A;FALSE;"";"";#N/A;#N/A;#N/A}</definedName>
    <definedName name="_ATPRegress_Dlg_Types" localSheetId="14" hidden="1">{"EXCELHLP.HLP!1802";5;10;5;10;13;13;13;8;5;5;10;14;13;13;13;13;5;10;14;13;5;10;1;2;24}</definedName>
    <definedName name="_ATPRegress_Dlg_Types" hidden="1">{"EXCELHLP.HLP!1802";5;10;5;10;13;13;13;8;5;5;10;14;13;13;13;13;5;10;14;13;5;10;1;2;24}</definedName>
    <definedName name="_ATPRegress_Range1" localSheetId="14" hidden="1">'[5]ST Corrections'!#REF!</definedName>
    <definedName name="_ATPRegress_Range1" hidden="1">#REF!</definedName>
    <definedName name="_ATPRegress_Range2" localSheetId="14" hidden="1">'[5]ST Corrections'!#REF!</definedName>
    <definedName name="_ATPRegress_Range2" hidden="1">#REF!</definedName>
    <definedName name="_ATPRegress_Range3" localSheetId="14" hidden="1">'[5]ST Corrections'!#REF!</definedName>
    <definedName name="_ATPRegress_Range3" hidden="1">#REF!</definedName>
    <definedName name="_ATPRegress_Range4" hidden="1">"="</definedName>
    <definedName name="_ATPRegress_Range5" hidden="1">"="</definedName>
    <definedName name="_bdm.37E2A9A526F14BE28438D0D77462415E.edm" hidden="1">#REF!</definedName>
    <definedName name="_bdm.67DB5193A043445CAC1F8C017AB81E09.edm" hidden="1">#REF!</definedName>
    <definedName name="_cs1">#REF!</definedName>
    <definedName name="_CS2">#REF!</definedName>
    <definedName name="_dat1111">#REF!</definedName>
    <definedName name="_DIC1">#REF!</definedName>
    <definedName name="_DIC2">#REF!</definedName>
    <definedName name="_Fill" hidden="1">#REF!</definedName>
    <definedName name="_Fill1" hidden="1">#REF!</definedName>
    <definedName name="_FLL2" localSheetId="14" hidden="1">#REF!</definedName>
    <definedName name="_FLL2" hidden="1">#REF!</definedName>
    <definedName name="_Key1" hidden="1">#REF!</definedName>
    <definedName name="_Key2" hidden="1">#REF!</definedName>
    <definedName name="_n4" localSheetId="14" hidden="1">{"EXCELHLP.HLP!1802";5;10;5;10;13;13;13;8;5;5;10;14;13;13;13;13;5;10;14;13;5;10;1;2;24}</definedName>
    <definedName name="_n4" hidden="1">{"EXCELHLP.HLP!1802";5;10;5;10;13;13;13;8;5;5;10;14;13;13;13;13;5;10;14;13;5;10;1;2;24}</definedName>
    <definedName name="_Order1" hidden="1">255</definedName>
    <definedName name="_Order2" hidden="1">255</definedName>
    <definedName name="_PH1">#REF!</definedName>
    <definedName name="_PH2">#REF!</definedName>
    <definedName name="_PH3">#REF!</definedName>
    <definedName name="_pHF1" localSheetId="14">'[6]Lime Soda Softener'!#REF!</definedName>
    <definedName name="_pHF1">#REF!</definedName>
    <definedName name="_PP1" localSheetId="14">#REF!</definedName>
    <definedName name="_PP1">#REF!</definedName>
    <definedName name="_PP2" localSheetId="14">#REF!</definedName>
    <definedName name="_PP2">#REF!</definedName>
    <definedName name="_Regression_Out" localSheetId="14" hidden="1">#REF!</definedName>
    <definedName name="_Regression_Out" hidden="1">#REF!</definedName>
    <definedName name="_Regression_X" hidden="1">#REF!</definedName>
    <definedName name="_Regression_Y" hidden="1">#REF!</definedName>
    <definedName name="_rm9" localSheetId="14" hidden="1">{"detail305",#N/A,FALSE,"BI-305"}</definedName>
    <definedName name="_rm9" hidden="1">{"detail305",#N/A,FALSE,"BI-305"}</definedName>
    <definedName name="_SHT1">#REF!</definedName>
    <definedName name="_SHT2">#N/A</definedName>
    <definedName name="_SHT3">#N/A</definedName>
    <definedName name="_SO41">#REF!</definedName>
    <definedName name="_Sort" hidden="1">#REF!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Table3_In2" hidden="1">#REF!</definedName>
    <definedName name="_tet12" localSheetId="14" hidden="1">{"assumptions",#N/A,FALSE,"Scenario 1";"valuation",#N/A,FALSE,"Scenario 1"}</definedName>
    <definedName name="_tet12" hidden="1">{"assumptions",#N/A,FALSE,"Scenario 1";"valuation",#N/A,FALSE,"Scenario 1"}</definedName>
    <definedName name="_tet5" localSheetId="14" hidden="1">{"assumptions",#N/A,FALSE,"Scenario 1";"valuation",#N/A,FALSE,"Scenario 1"}</definedName>
    <definedName name="_tet5" hidden="1">{"assumptions",#N/A,FALSE,"Scenario 1";"valuation",#N/A,FALSE,"Scenario 1"}</definedName>
    <definedName name="_WSH7">#REF!</definedName>
    <definedName name="_xlcn.WorksheetConnection_CopyofCableEventCostTrackingCURRENT2.xlsxtable_cable_splice" localSheetId="14" hidden="1">table_cable_splice</definedName>
    <definedName name="_xlcn.WorksheetConnection_CopyofCableEventCostTrackingCURRENT2.xlsxtable_cable_splice" hidden="1">table_cable_splice</definedName>
    <definedName name="_xlcn.WorksheetConnection_CopyofCableEventCostTrackingCURRENT2.xlsxtable_demob" localSheetId="14" hidden="1">table_demob</definedName>
    <definedName name="_xlcn.WorksheetConnection_CopyofCableEventCostTrackingCURRENT2.xlsxtable_demob" hidden="1">table_demob</definedName>
    <definedName name="_xlcn.WorksheetConnection_CopyofCableEventCostTrackingCURRENT2.xlsxtable_inspection" localSheetId="14" hidden="1">table_inspection</definedName>
    <definedName name="_xlcn.WorksheetConnection_CopyofCableEventCostTrackingCURRENT2.xlsxtable_inspection" hidden="1">table_inspection</definedName>
    <definedName name="A" localSheetId="14">#REF!</definedName>
    <definedName name="A">#REF!</definedName>
    <definedName name="aa" localSheetId="14" hidden="1">{"1999 Cash Budget",#N/A,FALSE,"99 Cash";"1999 Cash Budget YTD",#N/A,FALSE,"99 Cash";"1999 Cash Actual/Forcast",#N/A,FALSE,"99 Cash";"1999 Cash Actual/Forcast YTD",#N/A,FALSE,"99 Cash"}</definedName>
    <definedName name="aa" hidden="1">{"1999 Cash Budget",#N/A,FALSE,"99 Cash";"1999 Cash Budget YTD",#N/A,FALSE,"99 Cash";"1999 Cash Actual/Forcast",#N/A,FALSE,"99 Cash";"1999 Cash Actual/Forcast YTD",#N/A,FALSE,"99 Cash"}</definedName>
    <definedName name="aaa" localSheetId="14" hidden="1">{#N/A,#N/A,FALSE,"O&amp;M by processes";#N/A,#N/A,FALSE,"Elec Act vs Bud";#N/A,#N/A,FALSE,"G&amp;A";#N/A,#N/A,FALSE,"BGS";#N/A,#N/A,FALSE,"Res Cost"}</definedName>
    <definedName name="aaa" hidden="1">{#N/A,#N/A,FALSE,"O&amp;M by processes";#N/A,#N/A,FALSE,"Elec Act vs Bud";#N/A,#N/A,FALSE,"G&amp;A";#N/A,#N/A,FALSE,"BGS";#N/A,#N/A,FALSE,"Res Cost"}</definedName>
    <definedName name="AAA_DOCTOPS" hidden="1">"AAA_SET"</definedName>
    <definedName name="AAA_duser" hidden="1">"OFF"</definedName>
    <definedName name="aaaa" localSheetId="14" hidden="1">{"1999 Cash Budget",#N/A,FALSE,"99 Cash";"1999 Cash Budget YTD",#N/A,FALSE,"99 Cash";"1999 Cash Actual/Forcast",#N/A,FALSE,"99 Cash";"1999 Cash Actual/Forcast YTD",#N/A,FALSE,"99 Cash"}</definedName>
    <definedName name="aaaa" hidden="1">{"1999 Cash Budget",#N/A,FALSE,"99 Cash";"1999 Cash Budget YTD",#N/A,FALSE,"99 Cash";"1999 Cash Actual/Forcast",#N/A,FALSE,"99 Cash";"1999 Cash Actual/Forcast YTD",#N/A,FALSE,"99 Cash"}</definedName>
    <definedName name="aaaa1" localSheetId="14" hidden="1">{"1999 Cash Budget",#N/A,FALSE,"99 Cash";"1999 Cash Budget YTD",#N/A,FALSE,"99 Cash";"1999 Cash Actual/Forcast",#N/A,FALSE,"99 Cash";"1999 Cash Actual/Forcast YTD",#N/A,FALSE,"99 Cash"}</definedName>
    <definedName name="aaaa1" hidden="1">{"1999 Cash Budget",#N/A,FALSE,"99 Cash";"1999 Cash Budget YTD",#N/A,FALSE,"99 Cash";"1999 Cash Actual/Forcast",#N/A,FALSE,"99 Cash";"1999 Cash Actual/Forcast YTD",#N/A,FALSE,"99 Cash"}</definedName>
    <definedName name="aaaaa" localSheetId="14" hidden="1">{"Income Budget",#N/A,FALSE,"98 Income";"Running GAAP Budget Income",#N/A,FALSE,"98 Income";"GAAP Actual",#N/A,FALSE,"98 Income";"GAAP Varinance",#N/A,FALSE,"98 Income"}</definedName>
    <definedName name="aaaaa" hidden="1">{"Income Budget",#N/A,FALSE,"98 Income";"Running GAAP Budget Income",#N/A,FALSE,"98 Income";"GAAP Actual",#N/A,FALSE,"98 Income";"GAAP Varinance",#N/A,FALSE,"98 Income"}</definedName>
    <definedName name="aaaaaa" localSheetId="14" hidden="1">{"Cash Budget",#N/A,FALSE,"98 Cash";"Running Cash Budget",#N/A,FALSE,"98 Cash";"Actual Cash",#N/A,FALSE,"98 Cash";"Update Cash Budget",#N/A,FALSE,"98 Cash"}</definedName>
    <definedName name="aaaaaa" hidden="1">{"Cash Budget",#N/A,FALSE,"98 Cash";"Running Cash Budget",#N/A,FALSE,"98 Cash";"Actual Cash",#N/A,FALSE,"98 Cash";"Update Cash Budget",#N/A,FALSE,"98 Cash"}</definedName>
    <definedName name="aaaaaaa" localSheetId="14" hidden="1">{"Cash Budget",#N/A,FALSE,"98 Cash";"Running Cash Budget",#N/A,FALSE,"98 Cash";"Actual Cash",#N/A,FALSE,"98 Cash";"Update Cash Budget",#N/A,FALSE,"98 Cash"}</definedName>
    <definedName name="aaaaaaa" hidden="1">{"Cash Budget",#N/A,FALSE,"98 Cash";"Running Cash Budget",#N/A,FALSE,"98 Cash";"Actual Cash",#N/A,FALSE,"98 Cash";"Update Cash Budget",#N/A,FALSE,"98 Cash"}</definedName>
    <definedName name="aaaaaaaa" localSheetId="14" hidden="1">{"Income Budget",#N/A,FALSE,"98 Income";"Running GAAP Budget Income",#N/A,FALSE,"98 Income";"GAAP Actual",#N/A,FALSE,"98 Income";"GAAP Varinance",#N/A,FALSE,"98 Income"}</definedName>
    <definedName name="aaaaaaaa" hidden="1">{"Income Budget",#N/A,FALSE,"98 Income";"Running GAAP Budget Income",#N/A,FALSE,"98 Income";"GAAP Actual",#N/A,FALSE,"98 Income";"GAAP Varinance",#N/A,FALSE,"98 Income"}</definedName>
    <definedName name="aaaaaaaaaa" localSheetId="14" hidden="1">{"Cash Budget",#N/A,FALSE,"98 Cash";"Running Cash Budget",#N/A,FALSE,"98 Cash";"Actual Cash",#N/A,FALSE,"98 Cash";"Update Cash Budget",#N/A,FALSE,"98 Cash"}</definedName>
    <definedName name="aaaaaaaaaa" hidden="1">{"Cash Budget",#N/A,FALSE,"98 Cash";"Running Cash Budget",#N/A,FALSE,"98 Cash";"Actual Cash",#N/A,FALSE,"98 Cash";"Update Cash Budget",#N/A,FALSE,"98 Cash"}</definedName>
    <definedName name="aaaaaaaaaaaaaaa" localSheetId="14" hidden="1">{#N/A,#N/A,FALSE,"O&amp;M by processes";#N/A,#N/A,FALSE,"Elec Act vs Bud";#N/A,#N/A,FALSE,"G&amp;A";#N/A,#N/A,FALSE,"BGS";#N/A,#N/A,FALSE,"Res Cost"}</definedName>
    <definedName name="aaaaaaaaaaaaaaa" hidden="1">{#N/A,#N/A,FALSE,"O&amp;M by processes";#N/A,#N/A,FALSE,"Elec Act vs Bud";#N/A,#N/A,FALSE,"G&amp;A";#N/A,#N/A,FALSE,"BGS";#N/A,#N/A,FALSE,"Res Cost"}</definedName>
    <definedName name="AAB_Addin5" hidden="1">"AAB_Description for addin 5,Description for addin 5,Description for addin 5,Description for addin 5,Description for addin 5,Description for addin 5"</definedName>
    <definedName name="abcd" localSheetId="14" hidden="1">{#N/A,#N/A,TRUE,"TOTAL DSBN";#N/A,#N/A,TRUE,"WEST";#N/A,#N/A,TRUE,"SOUTH";#N/A,#N/A,TRUE,"NORTHEAST"}</definedName>
    <definedName name="abcd" hidden="1">{#N/A,#N/A,TRUE,"TOTAL DSBN";#N/A,#N/A,TRUE,"WEST";#N/A,#N/A,TRUE,"SOUTH";#N/A,#N/A,TRUE,"NORTHEAST"}</definedName>
    <definedName name="AC_255">#REF!</definedName>
    <definedName name="Account_List">#REF!</definedName>
    <definedName name="ACDADD">#REF!</definedName>
    <definedName name="ACSR">#REF!</definedName>
    <definedName name="Actual">#REF!</definedName>
    <definedName name="ACwvu.OP." hidden="1">#REF!</definedName>
    <definedName name="AFUDC" localSheetId="14">'[7]VEA Inputs'!$E$86</definedName>
    <definedName name="AFUDC">#REF!</definedName>
    <definedName name="AFUDC_or_Not" localSheetId="14">[8]Sheet1!$K$6:$K$7</definedName>
    <definedName name="AFUDC_or_Not">#REF!</definedName>
    <definedName name="AG_Expense_Rate" localSheetId="14">'[7]VEA Inputs'!$E$94</definedName>
    <definedName name="AG_Expense_Rate">#REF!</definedName>
    <definedName name="Alignment" hidden="1">"a1"</definedName>
    <definedName name="ALKADD">#REF!</definedName>
    <definedName name="ALKF">#REF!</definedName>
    <definedName name="AllASS">#REF!</definedName>
    <definedName name="ALLCGI">#REF!</definedName>
    <definedName name="ALLRD">#REF!</definedName>
    <definedName name="ALLSKP">#REF!</definedName>
    <definedName name="AllTemplate1">#REF!</definedName>
    <definedName name="AllTemplate2">#REF!</definedName>
    <definedName name="Amps">#REF!</definedName>
    <definedName name="Angle_DE_PoleCount" localSheetId="14">[9]Picklist_TeeLine!$S$61:$AC$70</definedName>
    <definedName name="Angle_DE_PoleCount">#REF!</definedName>
    <definedName name="Angle_DE_PoleCount_Column" localSheetId="14">[9]Picklist_TeeLine!$S$60:$AC$60</definedName>
    <definedName name="Angle_DE_PoleCount_Column">#REF!</definedName>
    <definedName name="Angle_DE_PoleCount_Row" localSheetId="14">[9]Picklist_TeeLine!$R$61:$R$70</definedName>
    <definedName name="Angle_DE_PoleCount_Row">#REF!</definedName>
    <definedName name="Angle_List" localSheetId="14">#REF!</definedName>
    <definedName name="Angle_List">#REF!</definedName>
    <definedName name="Angle_Pole_Costs" localSheetId="14">[9]Picklist_TeeLine!$DE$57:$HH$91</definedName>
    <definedName name="Angle_Pole_Costs">#REF!</definedName>
    <definedName name="Angle_Poles_Column" localSheetId="14">[9]Picklist_TeeLine!$CL$6:$CP$107</definedName>
    <definedName name="Angle_Poles_Column">#REF!</definedName>
    <definedName name="Angle_Poles_Column_FPL" localSheetId="14">[9]Picklist_TeeLine!$CS$6:$CW$107</definedName>
    <definedName name="Angle_Poles_Column_FPL">#REF!</definedName>
    <definedName name="Angle_Poles_Costs" localSheetId="14">[10]Lookups!$BE$33:$CS$53</definedName>
    <definedName name="Angle_Poles_Costs">#REF!</definedName>
    <definedName name="Angle_Tangents" localSheetId="14">[9]Picklist_TeeLine!$AH$63:$AH$67</definedName>
    <definedName name="Angle_Tangents">#REF!</definedName>
    <definedName name="anscount" hidden="1">1</definedName>
    <definedName name="AS2DocOpenMode" hidden="1">"AS2DocumentEdit"</definedName>
    <definedName name="AS2HasNoAutoHeaderFooter" hidden="1">" "</definedName>
    <definedName name="AS2NamedRange" hidden="1">3</definedName>
    <definedName name="AS2ReportLS" hidden="1">1</definedName>
    <definedName name="AS2StaticLS" hidden="1">#REF!</definedName>
    <definedName name="AS2SyncStepLS" hidden="1">0</definedName>
    <definedName name="AS2TaxWorkpaper" hidden="1">" "</definedName>
    <definedName name="AS2TickmarkLS" hidden="1">#REF!</definedName>
    <definedName name="AS2VersionLS" hidden="1">300</definedName>
    <definedName name="asd" localSheetId="14" hidden="1">{2;#N/A;"R13C16:R17C16";#N/A;"R13C14:R17C15";FALSE;FALSE;FALSE;95;#N/A;#N/A;"R13C19";#N/A;FALSE;FALSE;FALSE;FALSE;#N/A;"";#N/A;FALSE;"";"";#N/A;#N/A;#N/A}</definedName>
    <definedName name="asd" hidden="1">{2;#N/A;"R13C16:R17C16";#N/A;"R13C14:R17C15";FALSE;FALSE;FALSE;95;#N/A;#N/A;"R13C19";#N/A;FALSE;FALSE;FALSE;FALSE;#N/A;"";#N/A;FALSE;"";"";#N/A;#N/A;#N/A}</definedName>
    <definedName name="Assembly_Costs" localSheetId="14">[9]Picklist_TeeLine!$B$115:$L$134</definedName>
    <definedName name="Assembly_Costs">#REF!</definedName>
    <definedName name="Assembly_Labor" localSheetId="14">[9]Picklist_TeeLine!$B$137:$L$156</definedName>
    <definedName name="Assembly_Labor">#REF!</definedName>
    <definedName name="Assumed_Equity_Return" localSheetId="14">'[7]VEA Inputs'!$E$78</definedName>
    <definedName name="Assumed_Equity_Return">#REF!</definedName>
    <definedName name="atpr" localSheetId="14" hidden="1">{"EXCELHLP.HLP!1802";5;10;5;10;13;13;13;8;5;5;10;14;13;13;13;13;5;10;14;13;5;10;1;2;24}</definedName>
    <definedName name="atpr" hidden="1">{"EXCELHLP.HLP!1802";5;10;5;10;13;13;13;8;5;5;10;14;13;13;13;13;5;10;14;13;5;10;1;2;24}</definedName>
    <definedName name="ATRR_Percent_Assigned" localSheetId="14">'[7]VEA Inputs'!$E$110</definedName>
    <definedName name="ATRR_Percent_Assigned">#REF!</definedName>
    <definedName name="Auger" localSheetId="14">[9]Picklist_TeeLine!$R$45</definedName>
    <definedName name="Auger">#REF!</definedName>
    <definedName name="Auger_Setup" localSheetId="14">[9]Picklist_TeeLine!$R$46</definedName>
    <definedName name="Auger_Setup">#REF!</definedName>
    <definedName name="BALANCE" localSheetId="14">#REF!</definedName>
    <definedName name="BALANCE">#REF!</definedName>
    <definedName name="Balances">#REF!</definedName>
    <definedName name="Basis_Points">#REF!</definedName>
    <definedName name="bb" localSheetId="14">[11]말뚝물량!$D$11</definedName>
    <definedName name="bb">#REF!</definedName>
    <definedName name="bbb" localSheetId="14" hidden="1">{#N/A,#N/A,FALSE,"O&amp;M by processes";#N/A,#N/A,FALSE,"Elec Act vs Bud";#N/A,#N/A,FALSE,"G&amp;A";#N/A,#N/A,FALSE,"BGS";#N/A,#N/A,FALSE,"Res Cost"}</definedName>
    <definedName name="bbb" hidden="1">{#N/A,#N/A,FALSE,"O&amp;M by processes";#N/A,#N/A,FALSE,"Elec Act vs Bud";#N/A,#N/A,FALSE,"G&amp;A";#N/A,#N/A,FALSE,"BGS";#N/A,#N/A,FALSE,"Res Cost"}</definedName>
    <definedName name="bbbb" localSheetId="14" hidden="1">{#N/A,#N/A,FALSE,"O&amp;M by processes";#N/A,#N/A,FALSE,"Elec Act vs Bud";#N/A,#N/A,FALSE,"G&amp;A";#N/A,#N/A,FALSE,"BGS";#N/A,#N/A,FALSE,"Res Cost"}</definedName>
    <definedName name="bbbb" hidden="1">{#N/A,#N/A,FALSE,"O&amp;M by processes";#N/A,#N/A,FALSE,"Elec Act vs Bud";#N/A,#N/A,FALSE,"G&amp;A";#N/A,#N/A,FALSE,"BGS";#N/A,#N/A,FALSE,"Res Cost"}</definedName>
    <definedName name="bbbbb" localSheetId="14" hidden="1">{#N/A,#N/A,FALSE,"O&amp;M by processes";#N/A,#N/A,FALSE,"Elec Act vs Bud";#N/A,#N/A,FALSE,"G&amp;A";#N/A,#N/A,FALSE,"BGS";#N/A,#N/A,FALSE,"Res Cost"}</definedName>
    <definedName name="bbbbb" hidden="1">{#N/A,#N/A,FALSE,"O&amp;M by processes";#N/A,#N/A,FALSE,"Elec Act vs Bud";#N/A,#N/A,FALSE,"G&amp;A";#N/A,#N/A,FALSE,"BGS";#N/A,#N/A,FALSE,"Res Cost"}</definedName>
    <definedName name="bbc" localSheetId="14" hidden="1">{#N/A,#N/A,FALSE,"O&amp;M by processes";#N/A,#N/A,FALSE,"Elec Act vs Bud";#N/A,#N/A,FALSE,"G&amp;A";#N/A,#N/A,FALSE,"BGS";#N/A,#N/A,FALSE,"Res Cost"}</definedName>
    <definedName name="bbc" hidden="1">{#N/A,#N/A,FALSE,"O&amp;M by processes";#N/A,#N/A,FALSE,"Elec Act vs Bud";#N/A,#N/A,FALSE,"G&amp;A";#N/A,#N/A,FALSE,"BGS";#N/A,#N/A,FALSE,"Res Cost"}</definedName>
    <definedName name="Because" localSheetId="14" hidden="1">{#N/A,#N/A,TRUE,"TOTAL DISTRIBUTION";#N/A,#N/A,TRUE,"SOUTH";#N/A,#N/A,TRUE,"NORTHEAST";#N/A,#N/A,TRUE,"WEST"}</definedName>
    <definedName name="Because" hidden="1">{#N/A,#N/A,TRUE,"TOTAL DISTRIBUTION";#N/A,#N/A,TRUE,"SOUTH";#N/A,#N/A,TRUE,"NORTHEAST";#N/A,#N/A,TRUE,"WEST"}</definedName>
    <definedName name="beg_CWIP">#REF!</definedName>
    <definedName name="BG_Del" hidden="1">15</definedName>
    <definedName name="BG_Ins" hidden="1">4</definedName>
    <definedName name="BG_Mod" hidden="1">6</definedName>
    <definedName name="BGS_Cost_Scenario">#REF!</definedName>
    <definedName name="BGS_RFP">#REF!</definedName>
    <definedName name="Bid_Data_Sub">#REF!</definedName>
    <definedName name="Bid_Data_TLine">#REF!</definedName>
    <definedName name="Bird_Diverters" localSheetId="14">[10]Lookups!$B$67:$M$129</definedName>
    <definedName name="Bird_Diverters">#REF!</definedName>
    <definedName name="Bkr_Column" localSheetId="14">[10]Lookups!$AC$199:$AD$210</definedName>
    <definedName name="Bkr_Column">#REF!</definedName>
    <definedName name="BLE_Close_Date" localSheetId="14">#REF!</definedName>
    <definedName name="BLE_Close_Date">#REF!</definedName>
    <definedName name="BLPH10" localSheetId="14" hidden="1">[12]Fundamentals!#REF!</definedName>
    <definedName name="BLPH10" hidden="1">#REF!</definedName>
    <definedName name="BLPH11" localSheetId="14" hidden="1">[12]Fundamentals!#REF!</definedName>
    <definedName name="BLPH11" hidden="1">#REF!</definedName>
    <definedName name="BLPH12" localSheetId="14" hidden="1">[12]Fundamentals!#REF!</definedName>
    <definedName name="BLPH12" hidden="1">#REF!</definedName>
    <definedName name="BLPH13" localSheetId="14" hidden="1">[12]Fundamentals!#REF!</definedName>
    <definedName name="BLPH13" hidden="1">#REF!</definedName>
    <definedName name="BLPH14" localSheetId="14" hidden="1">[12]Fundamentals!#REF!</definedName>
    <definedName name="BLPH14" hidden="1">#REF!</definedName>
    <definedName name="BLPH15" localSheetId="14" hidden="1">[12]Fundamentals!#REF!</definedName>
    <definedName name="BLPH15" hidden="1">#REF!</definedName>
    <definedName name="BLPH16" localSheetId="14" hidden="1">[12]Fundamentals!#REF!</definedName>
    <definedName name="BLPH16" hidden="1">#REF!</definedName>
    <definedName name="BLPH17" localSheetId="14" hidden="1">[12]Fundamentals!#REF!</definedName>
    <definedName name="BLPH17" hidden="1">#REF!</definedName>
    <definedName name="BLPH18" localSheetId="14" hidden="1">[12]Fundamentals!#REF!</definedName>
    <definedName name="BLPH18" hidden="1">#REF!</definedName>
    <definedName name="BLPH19" localSheetId="14" hidden="1">[12]Fundamentals!#REF!</definedName>
    <definedName name="BLPH19" hidden="1">#REF!</definedName>
    <definedName name="BLPH20" localSheetId="14" hidden="1">[12]Fundamentals!#REF!</definedName>
    <definedName name="BLPH20" hidden="1">#REF!</definedName>
    <definedName name="BLPH21" localSheetId="14" hidden="1">[12]Fundamentals!#REF!</definedName>
    <definedName name="BLPH21" hidden="1">#REF!</definedName>
    <definedName name="BLPH22" localSheetId="14" hidden="1">[12]Fundamentals!#REF!</definedName>
    <definedName name="BLPH22" hidden="1">#REF!</definedName>
    <definedName name="BLPH23" localSheetId="14" hidden="1">[12]Fundamentals!#REF!</definedName>
    <definedName name="BLPH23" hidden="1">#REF!</definedName>
    <definedName name="BLPH24" localSheetId="14" hidden="1">[12]Fundamentals!#REF!</definedName>
    <definedName name="BLPH24" hidden="1">#REF!</definedName>
    <definedName name="BLPH25" localSheetId="14" hidden="1">[12]Fundamentals!#REF!</definedName>
    <definedName name="BLPH25" hidden="1">#REF!</definedName>
    <definedName name="BLPH6" localSheetId="14" hidden="1">[12]BetaCalcs!#REF!</definedName>
    <definedName name="BLPH6" hidden="1">#REF!</definedName>
    <definedName name="BLPH66" localSheetId="14" hidden="1">[12]BetaCalcs!#REF!</definedName>
    <definedName name="BLPH66" hidden="1">#REF!</definedName>
    <definedName name="BOEquipment_Concrete" localSheetId="14">[9]Picklist_Substations!$S$223:$AD$236</definedName>
    <definedName name="BOEquipment_Concrete">#REF!</definedName>
    <definedName name="BOEquipment_Costs" localSheetId="14">[9]Picklist_Substations!$E$223:$P$236</definedName>
    <definedName name="BOEquipment_Costs">#REF!</definedName>
    <definedName name="BOEquipment_Steel" localSheetId="14">[9]Picklist_Substations!$AG$223:$AR$236</definedName>
    <definedName name="BOEquipment_Steel">#REF!</definedName>
    <definedName name="BoilerFeedwtrPumpNoiseEmiss" localSheetId="14">#REF!</definedName>
    <definedName name="BoilerFeedwtrPumpNoiseEmiss">#REF!</definedName>
    <definedName name="BoilerFeedwtrPumpVend" localSheetId="14">#REF!</definedName>
    <definedName name="BoilerFeedwtrPumpVend">#REF!</definedName>
    <definedName name="booby" localSheetId="14" hidden="1">{#N/A,#N/A,TRUE,"TOTAL DISTRIBUTION";#N/A,#N/A,TRUE,"SOUTH";#N/A,#N/A,TRUE,"NORTHEAST";#N/A,#N/A,TRUE,"WEST"}</definedName>
    <definedName name="booby" hidden="1">{#N/A,#N/A,TRUE,"TOTAL DISTRIBUTION";#N/A,#N/A,TRUE,"SOUTH";#N/A,#N/A,TRUE,"NORTHEAST";#N/A,#N/A,TRUE,"WEST"}</definedName>
    <definedName name="booby2" localSheetId="14" hidden="1">{#N/A,#N/A,TRUE,"TOTAL DSBN";#N/A,#N/A,TRUE,"WEST";#N/A,#N/A,TRUE,"SOUTH";#N/A,#N/A,TRUE,"NORTHEAST"}</definedName>
    <definedName name="booby2" hidden="1">{#N/A,#N/A,TRUE,"TOTAL DSBN";#N/A,#N/A,TRUE,"WEST";#N/A,#N/A,TRUE,"SOUTH";#N/A,#N/A,TRUE,"NORTHEAST"}</definedName>
    <definedName name="book2.xls" localSheetId="14" hidden="1">{#N/A,#N/A,TRUE,"TOTAL DISTRIBUTION";#N/A,#N/A,TRUE,"SOUTH";#N/A,#N/A,TRUE,"NORTHEAST";#N/A,#N/A,TRUE,"WEST"}</definedName>
    <definedName name="book2.xls" hidden="1">{#N/A,#N/A,TRUE,"TOTAL DISTRIBUTION";#N/A,#N/A,TRUE,"SOUTH";#N/A,#N/A,TRUE,"NORTHEAST";#N/A,#N/A,TRUE,"WEST"}</definedName>
    <definedName name="book2a\.xls" localSheetId="14" hidden="1">{#N/A,#N/A,TRUE,"TOTAL DSBN";#N/A,#N/A,TRUE,"WEST";#N/A,#N/A,TRUE,"SOUTH";#N/A,#N/A,TRUE,"NORTHEAST"}</definedName>
    <definedName name="book2a\.xls" hidden="1">{#N/A,#N/A,TRUE,"TOTAL DSBN";#N/A,#N/A,TRUE,"WEST";#N/A,#N/A,TRUE,"SOUTH";#N/A,#N/A,TRUE,"NORTHEAST"}</definedName>
    <definedName name="BOPEquipment_Labor" localSheetId="14">[9]Picklist_Substations!$AU$223:$BF$236</definedName>
    <definedName name="BOPEquipment_Labor">#REF!</definedName>
    <definedName name="Bore" localSheetId="14">[9]Picklist_TeeLine!$F$170:$H$180</definedName>
    <definedName name="Bore">#REF!</definedName>
    <definedName name="BOY" localSheetId="14">#REF!</definedName>
    <definedName name="BOY">#REF!</definedName>
    <definedName name="Breakers_LV" localSheetId="14">[10]Lookups!$B$249:$O$260</definedName>
    <definedName name="Breakers_LV">#REF!</definedName>
    <definedName name="BridgeCrane" localSheetId="14">'[13]Bridge Crane'!#REF!</definedName>
    <definedName name="BridgeCrane">#REF!</definedName>
    <definedName name="bud" localSheetId="14" hidden="1">{"summary",#N/A,FALSE,"PCR DIRECTORY"}</definedName>
    <definedName name="bud" hidden="1">{"summary",#N/A,FALSE,"PCR DIRECTORY"}</definedName>
    <definedName name="Bundle_Discount" localSheetId="14">[9]Picklist_TeeLine!$S$80:$T$83</definedName>
    <definedName name="Bundle_Discount">#REF!</definedName>
    <definedName name="Bus_Bar" localSheetId="14">[9]Picklist_Substations!$E$248:$P$251</definedName>
    <definedName name="Bus_Bar">#REF!</definedName>
    <definedName name="Bus_Bar_Concrete" localSheetId="14">[9]Picklist_Substations!$S$261:$AD$276</definedName>
    <definedName name="Bus_Bar_Concrete">#REF!</definedName>
    <definedName name="Bus_Bar_Steel" localSheetId="14">[9]Picklist_Substations!$E$261:$P$276</definedName>
    <definedName name="Bus_Bar_Steel">#REF!</definedName>
    <definedName name="Bus_Cable" localSheetId="14">[9]Picklist_Substations!$S$279:$X$282</definedName>
    <definedName name="Bus_Cable">#REF!</definedName>
    <definedName name="Bus_Dia" localSheetId="14">[9]Picklist_Substations!$E$280:$I$287</definedName>
    <definedName name="Bus_Dia">#REF!</definedName>
    <definedName name="Bus_Insulator_Costs" localSheetId="14">[9]Picklist_Substations!$E$242:$P$245</definedName>
    <definedName name="Bus_Insulator_Costs">#REF!</definedName>
    <definedName name="Bus_Insulator_Labor" localSheetId="14">[9]Picklist_Substations!$AU$242:$BF$245</definedName>
    <definedName name="Bus_Insulator_Labor">#REF!</definedName>
    <definedName name="Bus_Support" localSheetId="14">[9]Picklist_Substations!$B$261:$B$264</definedName>
    <definedName name="Bus_Support">#REF!</definedName>
    <definedName name="Bus_Support_Spacing" localSheetId="14">[10]Lookups!$Q$401:$R$409</definedName>
    <definedName name="Bus_Support_Spacing">#REF!</definedName>
    <definedName name="Butt_Dia" localSheetId="14">[9]Picklist_TeeLine!$DE$222:$HH$256</definedName>
    <definedName name="Butt_Dia">#REF!</definedName>
    <definedName name="bym" localSheetId="14" hidden="1">{"summary",#N/A,FALSE,"PCR DIRECTORY"}</definedName>
    <definedName name="bym" hidden="1">{"summary",#N/A,FALSE,"PCR DIRECTORY"}</definedName>
    <definedName name="CA1_">#REF!</definedName>
    <definedName name="CA2_">#REF!</definedName>
    <definedName name="CA3_">#REF!</definedName>
    <definedName name="CAADD">#REF!</definedName>
    <definedName name="Cable_Bus" localSheetId="14">[9]Picklist_Substations!$S$285:$U$287</definedName>
    <definedName name="Cable_Bus">#REF!</definedName>
    <definedName name="Cable_pick" localSheetId="14">[14]Picklist_TeeLine!$B$5:$M$27</definedName>
    <definedName name="Cable_pick">#REF!</definedName>
    <definedName name="Cable_pick_ACSS" localSheetId="14">[14]Picklist_TeeLine!$B$308:$Q$330</definedName>
    <definedName name="Cable_pick_ACSS">#REF!</definedName>
    <definedName name="Cable_Pick_Amps" localSheetId="14">[9]Picklist_TeeLine!$B$312:$B$444</definedName>
    <definedName name="Cable_Pick_Amps">#REF!</definedName>
    <definedName name="Cable_Pick_Auto" localSheetId="14">[9]Picklist_TeeLine!$F$312:$R$444</definedName>
    <definedName name="Cable_Pick_Auto">#REF!</definedName>
    <definedName name="Cable_Pick_Bundles" localSheetId="14">[9]Picklist_TeeLine!$S$312:$AE$444</definedName>
    <definedName name="Cable_Pick_Bundles">#REF!</definedName>
    <definedName name="Cable_Pick_Row" localSheetId="14">[9]Picklist_TeeLine!$A$312:$A$444</definedName>
    <definedName name="Cable_Pick_Row">#REF!</definedName>
    <definedName name="Cable_Pick_Temp" localSheetId="14">[9]Picklist_TeeLine!$D$312:$D$444</definedName>
    <definedName name="Cable_Pick_Temp">#REF!</definedName>
    <definedName name="Cable_Pick_Type" localSheetId="14">[9]Picklist_TeeLine!$E$312:$E$444</definedName>
    <definedName name="Cable_Pick_Type">#REF!</definedName>
    <definedName name="Cable_Pick_Voltage" localSheetId="14">[9]Picklist_TeeLine!$F$311:$R$311</definedName>
    <definedName name="Cable_Pick_Voltage">#REF!</definedName>
    <definedName name="Cable_Pick_Voltage_Bundle" localSheetId="14">[9]Picklist_TeeLine!$S$311:$AE$311</definedName>
    <definedName name="Cable_Pick_Voltage_Bundle">#REF!</definedName>
    <definedName name="CAF" localSheetId="14">#REF!</definedName>
    <definedName name="CAF">#REF!</definedName>
    <definedName name="Caisson_Foundations" localSheetId="14">[10]Lookups!$BQ$195:$BU$204</definedName>
    <definedName name="Caisson_Foundations">#REF!</definedName>
    <definedName name="can" localSheetId="14" hidden="1">{#N/A,#N/A,FALSE,"O&amp;M by processes";#N/A,#N/A,FALSE,"Elec Act vs Bud";#N/A,#N/A,FALSE,"G&amp;A";#N/A,#N/A,FALSE,"BGS";#N/A,#N/A,FALSE,"Res Cost"}</definedName>
    <definedName name="can" hidden="1">{#N/A,#N/A,FALSE,"O&amp;M by processes";#N/A,#N/A,FALSE,"Elec Act vs Bud";#N/A,#N/A,FALSE,"G&amp;A";#N/A,#N/A,FALSE,"BGS";#N/A,#N/A,FALSE,"Res Cost"}</definedName>
    <definedName name="Cap_Bank_Series_Labor" localSheetId="14">[9]Picklist_Substations!$AG$80:$AR$92</definedName>
    <definedName name="Cap_Bank_Series_Labor">#REF!</definedName>
    <definedName name="Cap_banks" localSheetId="14">[10]Lookups!$B$220:$K$232</definedName>
    <definedName name="Cap_banks">#REF!</definedName>
    <definedName name="Cap_banks_concrete" localSheetId="14">[10]Lookups!$N$220:$W$232</definedName>
    <definedName name="Cap_banks_concrete">#REF!</definedName>
    <definedName name="Cap_banks_labor" localSheetId="14">[10]Lookups!$Z$220:$AI$232</definedName>
    <definedName name="Cap_banks_labor">#REF!</definedName>
    <definedName name="Cap_Banks_Series" localSheetId="14">[9]Picklist_Substations!$E$80:$P$92</definedName>
    <definedName name="Cap_Banks_Series">#REF!</definedName>
    <definedName name="Cap_Banks_Series_Concrete" localSheetId="14">[9]Picklist_Substations!$S$80:$AD$92</definedName>
    <definedName name="Cap_Banks_Series_Concrete">#REF!</definedName>
    <definedName name="Cap_Banks_Shunt" localSheetId="14">[9]Picklist_Substations!$E$62:$P$74</definedName>
    <definedName name="Cap_Banks_Shunt">#REF!</definedName>
    <definedName name="Cap_Banks_Shunt_Concrete" localSheetId="14">[9]Picklist_Substations!$S$62:$AD$74</definedName>
    <definedName name="Cap_Banks_Shunt_Concrete">#REF!</definedName>
    <definedName name="Cap_Banks_Shunt_Labor" localSheetId="14">[9]Picklist_Substations!$AG$62:$AR$74</definedName>
    <definedName name="Cap_Banks_Shunt_Labor">#REF!</definedName>
    <definedName name="cap_interest" localSheetId="14">#REF!</definedName>
    <definedName name="cap_interest">#REF!</definedName>
    <definedName name="CASAT1" localSheetId="14">#REF!</definedName>
    <definedName name="CASAT1">#REF!</definedName>
    <definedName name="CASAT2" localSheetId="14">#REF!</definedName>
    <definedName name="CASAT2">#REF!</definedName>
    <definedName name="CaseID1">#REF!</definedName>
    <definedName name="CaseID2">#REF!</definedName>
    <definedName name="Cash_Working_Capital_Percent" localSheetId="14">'[7]VEA Inputs'!$E$75</definedName>
    <definedName name="Cash_Working_Capital_Percent">#REF!</definedName>
    <definedName name="CB" localSheetId="14">[9]Picklist_Substations!$X$327:$X$329</definedName>
    <definedName name="CB">#REF!</definedName>
    <definedName name="CBS_Code_Labor" localSheetId="14">#REF!</definedName>
    <definedName name="CBS_Code_Labor">#REF!</definedName>
    <definedName name="CBS_Code_Mat" localSheetId="14">#REF!</definedName>
    <definedName name="CBS_Code_Mat">#REF!</definedName>
    <definedName name="ccc" localSheetId="14" hidden="1">{#N/A,#N/A,FALSE,"O&amp;M by processes";#N/A,#N/A,FALSE,"Elec Act vs Bud";#N/A,#N/A,FALSE,"G&amp;A";#N/A,#N/A,FALSE,"BGS";#N/A,#N/A,FALSE,"Res Cost"}</definedName>
    <definedName name="ccc" hidden="1">{#N/A,#N/A,FALSE,"O&amp;M by processes";#N/A,#N/A,FALSE,"Elec Act vs Bud";#N/A,#N/A,FALSE,"G&amp;A";#N/A,#N/A,FALSE,"BGS";#N/A,#N/A,FALSE,"Res Cost"}</definedName>
    <definedName name="cccc" localSheetId="14" hidden="1">{#N/A,#N/A,FALSE,"O&amp;M by processes";#N/A,#N/A,FALSE,"Elec Act vs Bud";#N/A,#N/A,FALSE,"G&amp;A";#N/A,#N/A,FALSE,"BGS";#N/A,#N/A,FALSE,"Res Cost"}</definedName>
    <definedName name="cccc" hidden="1">{#N/A,#N/A,FALSE,"O&amp;M by processes";#N/A,#N/A,FALSE,"Elec Act vs Bud";#N/A,#N/A,FALSE,"G&amp;A";#N/A,#N/A,FALSE,"BGS";#N/A,#N/A,FALSE,"Res Cost"}</definedName>
    <definedName name="cccccc" localSheetId="14" hidden="1">{"EXCELHLP.HLP!1802";5;10;5;10;13;13;13;8;5;5;10;14;13;13;13;13;5;10;14;13;5;10;1;2;24}</definedName>
    <definedName name="cccccc" hidden="1">{"EXCELHLP.HLP!1802";5;10;5;10;13;13;13;8;5;5;10;14;13;13;13;13;5;10;14;13;5;10;1;2;24}</definedName>
    <definedName name="CEP_Amortization">#REF!</definedName>
    <definedName name="CH_COS" localSheetId="2">#REF!</definedName>
    <definedName name="CH_COS">#REF!</definedName>
    <definedName name="Chloridetype" localSheetId="14">[10]Lookups!$AK$4:$AL$6</definedName>
    <definedName name="Chloridetype">#REF!</definedName>
    <definedName name="CIQWBGuid" hidden="1">"1cbb647e-56c6-4fd6-8155-649f77b34fbe"</definedName>
    <definedName name="Circuit_Breaker" localSheetId="14">[9]Picklist_Substations!$E$154:$P$157</definedName>
    <definedName name="Circuit_Breaker">#REF!</definedName>
    <definedName name="Circuit_Breaker_Concrete" localSheetId="14">[9]Picklist_Substations!$S$154:$AD$157</definedName>
    <definedName name="Circuit_Breaker_Concrete">#REF!</definedName>
    <definedName name="Circuit_Breaker_Labor" localSheetId="14">[9]Picklist_Substations!$AU$154:$BF$157</definedName>
    <definedName name="Circuit_Breaker_Labor">#REF!</definedName>
    <definedName name="Circuit_Breaker_Steel" localSheetId="14">[9]Picklist_Substations!$AG$154:$AR$157</definedName>
    <definedName name="Circuit_Breaker_Steel">#REF!</definedName>
    <definedName name="Circuit_Switcher" localSheetId="14">[9]Picklist_Substations!$AG$251:$AR$254</definedName>
    <definedName name="Circuit_Switcher">#REF!</definedName>
    <definedName name="Circuit_Switcher_Concrete" localSheetId="14">[9]Picklist_Substations!$AG$267:$AR$270</definedName>
    <definedName name="Circuit_Switcher_Concrete">#REF!</definedName>
    <definedName name="Circuit_Switcher_Labor" localSheetId="14">[9]Picklist_Substations!$AG$259:$AR$262</definedName>
    <definedName name="Circuit_Switcher_Labor">#REF!</definedName>
    <definedName name="Circuit_Switcher_Steel" localSheetId="14">[9]Picklist_Substations!$AG$275:$AR$278</definedName>
    <definedName name="Circuit_Switcher_Steel">#REF!</definedName>
    <definedName name="CL1_" localSheetId="14">#REF!</definedName>
    <definedName name="CL1_">#REF!</definedName>
    <definedName name="CL2DOSE" localSheetId="14">#REF!</definedName>
    <definedName name="CL2DOSE">#REF!</definedName>
    <definedName name="CL2RESID" localSheetId="14">#REF!</definedName>
    <definedName name="CL2RESID">#REF!</definedName>
    <definedName name="CLADD">#REF!</definedName>
    <definedName name="Clearing">#REF!</definedName>
    <definedName name="Clearing_Cost" localSheetId="14">[9]Picklist_TeeLine!$G$22:$L$28</definedName>
    <definedName name="Clearing_Cost">#REF!</definedName>
    <definedName name="Clearing_Debris_Type" localSheetId="14">#REF!</definedName>
    <definedName name="Clearing_Debris_Type">#REF!</definedName>
    <definedName name="Clearing_Type" localSheetId="14">#REF!</definedName>
    <definedName name="Clearing_Type">#REF!</definedName>
    <definedName name="ClientMatter" hidden="1">"b1"</definedName>
    <definedName name="CoCode0500">#REF!</definedName>
    <definedName name="COGEN">#REF!</definedName>
    <definedName name="colNEET_GL">#REF!</definedName>
    <definedName name="Columns">#REF!</definedName>
    <definedName name="colWBS">#REF!</definedName>
    <definedName name="colWBS_Suffix">#REF!</definedName>
    <definedName name="CombLiqProps" localSheetId="14">[15]Settings!$D$30:$D$80</definedName>
    <definedName name="CombLiqProps">#REF!</definedName>
    <definedName name="Companies" localSheetId="14">#REF!:OFFSET(#REF!,0,0,COUNTA(#REF!)-COUNTBLANK(#REF!),)</definedName>
    <definedName name="Companies">#REF!:OFFSET(#REF!,0,0,COUNTA(#REF!)-COUNTBLANK(#REF!),)</definedName>
    <definedName name="company_id_valid_values">#REF!</definedName>
    <definedName name="compInc">#REF!</definedName>
    <definedName name="Concrete" localSheetId="14">[9]Picklist_TeeLine!$R$47</definedName>
    <definedName name="Concrete">#REF!</definedName>
    <definedName name="Concrete_Bulks_HV" localSheetId="14">[10]Lookups!$D$435:$N$445</definedName>
    <definedName name="Concrete_Bulks_HV">#REF!</definedName>
    <definedName name="Concrete_Bulks_LV" localSheetId="14">[10]Lookups!$B$307:$O$319</definedName>
    <definedName name="Concrete_Bulks_LV">#REF!</definedName>
    <definedName name="Concrete_PolePlant_Loc" localSheetId="14">[9]Picklist_TeeLine!$J$714:$N$717</definedName>
    <definedName name="Concrete_PolePlant_Loc">#REF!</definedName>
    <definedName name="Condensate" localSheetId="14" hidden="1">{#N/A,#N/A,FALSE,"Earnings release"}</definedName>
    <definedName name="Condensate" hidden="1">{#N/A,#N/A,FALSE,"Earnings release"}</definedName>
    <definedName name="Conductor_Bundle" localSheetId="14">[14]Picklist_TeeLine!$B$334:$D$390</definedName>
    <definedName name="Conductor_Bundle">#REF!</definedName>
    <definedName name="Conductor_Information" localSheetId="14">[14]Picklist_TeeLine!$B$420:$Z$438</definedName>
    <definedName name="Conductor_Information">#REF!</definedName>
    <definedName name="Conductor_Information_ACSR" localSheetId="14">[9]Picklist_TeeLine!$B$508:$AJ$568</definedName>
    <definedName name="Conductor_Information_ACSR">#REF!</definedName>
    <definedName name="Conductor_Information_ACSR_T2" localSheetId="14">[9]Picklist_TeeLine!$B$646:$AJ$706</definedName>
    <definedName name="Conductor_Information_ACSR_T2">#REF!</definedName>
    <definedName name="Conductor_Information_ACSS" localSheetId="14">[9]Picklist_TeeLine!$B$577:$AJ$637</definedName>
    <definedName name="Conductor_Information_ACSS">#REF!</definedName>
    <definedName name="Conductor_OH" localSheetId="14">[10]Lookups!$CA$223:$CA$227</definedName>
    <definedName name="Conductor_OH">#REF!</definedName>
    <definedName name="Conductor_Pick" localSheetId="14">#REF!</definedName>
    <definedName name="Conductor_Pick">#REF!</definedName>
    <definedName name="Conductor_Temp_ACSR" localSheetId="14">[9]Picklist_TeeLine!$B$305:$D$308</definedName>
    <definedName name="Conductor_Temp_ACSR">#REF!</definedName>
    <definedName name="Conductor_Temp_ACSS" localSheetId="14">[9]Picklist_TeeLine!$B$305:$E$308</definedName>
    <definedName name="Conductor_Temp_ACSS">#REF!</definedName>
    <definedName name="Conductor_Temp_Column_2" localSheetId="14">[9]Picklist_TeeLine!$F$305:$G$308</definedName>
    <definedName name="Conductor_Temp_Column_2">#REF!</definedName>
    <definedName name="Conduit" localSheetId="14">[9]Picklist_TeeLine!$AA$217:$AC$236</definedName>
    <definedName name="Conduit">#REF!</definedName>
    <definedName name="Conduit_Bulks_HV" localSheetId="14">[10]Lookups!$D$448:$N$457</definedName>
    <definedName name="Conduit_Bulks_HV">#REF!</definedName>
    <definedName name="Conduit_Bulks_LV" localSheetId="14">[10]Lookups!$B$322:$O$332</definedName>
    <definedName name="Conduit_Bulks_LV">#REF!</definedName>
    <definedName name="Conduit_HDPE" localSheetId="14">[9]Picklist_TeeLine!$AE$217:$AG$236</definedName>
    <definedName name="Conduit_HDPE">#REF!</definedName>
    <definedName name="CONOCO_FAC" localSheetId="14">#REF!</definedName>
    <definedName name="CONOCO_FAC">#REF!</definedName>
    <definedName name="Consolid" localSheetId="14" hidden="1">{#N/A,#N/A,FALSE,"O&amp;M by processes";#N/A,#N/A,FALSE,"Elec Act vs Bud";#N/A,#N/A,FALSE,"G&amp;A";#N/A,#N/A,FALSE,"BGS";#N/A,#N/A,FALSE,"Res Cost"}</definedName>
    <definedName name="Consolid" hidden="1">{#N/A,#N/A,FALSE,"O&amp;M by processes";#N/A,#N/A,FALSE,"Elec Act vs Bud";#N/A,#N/A,FALSE,"G&amp;A";#N/A,#N/A,FALSE,"BGS";#N/A,#N/A,FALSE,"Res Cost"}</definedName>
    <definedName name="Consolidated" localSheetId="14" hidden="1">{#N/A,#N/A,FALSE,"O&amp;M by processes";#N/A,#N/A,FALSE,"Elec Act vs Bud";#N/A,#N/A,FALSE,"G&amp;A";#N/A,#N/A,FALSE,"BGS";#N/A,#N/A,FALSE,"Res Cost"}</definedName>
    <definedName name="Consolidated" hidden="1">{#N/A,#N/A,FALSE,"O&amp;M by processes";#N/A,#N/A,FALSE,"Elec Act vs Bud";#N/A,#N/A,FALSE,"G&amp;A";#N/A,#N/A,FALSE,"BGS";#N/A,#N/A,FALSE,"Res Cost"}</definedName>
    <definedName name="CoolingTowers">#REF!</definedName>
    <definedName name="CoolingTowersVendTable">#REF!</definedName>
    <definedName name="CORPTAX_DATAMAPDEFINITIONS_DataMap_1" hidden="1">#REF!</definedName>
    <definedName name="CORPTAX_DATAMAPDEFINITIONS_DataMap_2" localSheetId="14" hidden="1">'[16](A) Book to Tax Recon'!#REF!</definedName>
    <definedName name="CORPTAX_DATAMAPDEFINITIONS_DataMap_2" hidden="1">#REF!</definedName>
    <definedName name="CORPTAX_DATAMAPDEFINITIONS_DataMap_3" localSheetId="14" hidden="1">#REF!</definedName>
    <definedName name="CORPTAX_DATAMAPDEFINITIONS_DataMap_3" hidden="1">#REF!</definedName>
    <definedName name="cost" localSheetId="14" hidden="1">{#N/A,#N/A,FALSE,"T COST";#N/A,#N/A,FALSE,"COST_FH"}</definedName>
    <definedName name="cost" hidden="1">{#N/A,#N/A,FALSE,"T COST";#N/A,#N/A,FALSE,"COST_FH"}</definedName>
    <definedName name="cost_of_good_sold">#REF!</definedName>
    <definedName name="cost2001">#REF!</definedName>
    <definedName name="CostCenters" localSheetId="14">[8]Sheet1!$B$6:$B$12</definedName>
    <definedName name="CostCenters">#REF!</definedName>
    <definedName name="Country" localSheetId="14">[10]Lookups!$B$67:$L$129</definedName>
    <definedName name="Country">#REF!</definedName>
    <definedName name="CPI" localSheetId="14">#REF!</definedName>
    <definedName name="CPI">#REF!</definedName>
    <definedName name="cs" localSheetId="14">#REF!</definedName>
    <definedName name="cs">#REF!</definedName>
    <definedName name="Ct_Fe2___Fe_OH_2" localSheetId="14">#REF!</definedName>
    <definedName name="Ct_Fe2___Fe_OH_2">#REF!</definedName>
    <definedName name="Current_Month" localSheetId="14">#REF!</definedName>
    <definedName name="Current_Month">#REF!</definedName>
    <definedName name="Current_sum">#REF!</definedName>
    <definedName name="CUT">#REF!</definedName>
    <definedName name="CUTINS">#REF!</definedName>
    <definedName name="Cwvu.GREY_ALL." hidden="1">#REF!</definedName>
    <definedName name="da" localSheetId="14" hidden="1">{#N/A,#N/A,FALSE,"O&amp;M by processes";#N/A,#N/A,FALSE,"Elec Act vs Bud";#N/A,#N/A,FALSE,"G&amp;A";#N/A,#N/A,FALSE,"BGS";#N/A,#N/A,FALSE,"Res Cost"}</definedName>
    <definedName name="da" hidden="1">{#N/A,#N/A,FALSE,"O&amp;M by processes";#N/A,#N/A,FALSE,"Elec Act vs Bud";#N/A,#N/A,FALSE,"G&amp;A";#N/A,#N/A,FALSE,"BGS";#N/A,#N/A,FALSE,"Res Cost"}</definedName>
    <definedName name="dada" localSheetId="14" hidden="1">{#N/A,#N/A,FALSE,"O&amp;M by processes";#N/A,#N/A,FALSE,"Elec Act vs Bud";#N/A,#N/A,FALSE,"G&amp;A";#N/A,#N/A,FALSE,"BGS";#N/A,#N/A,FALSE,"Res Cost"}</definedName>
    <definedName name="dada" hidden="1">{#N/A,#N/A,FALSE,"O&amp;M by processes";#N/A,#N/A,FALSE,"Elec Act vs Bud";#N/A,#N/A,FALSE,"G&amp;A";#N/A,#N/A,FALSE,"BGS";#N/A,#N/A,FALSE,"Res Cost"}</definedName>
    <definedName name="dae">#REF!</definedName>
    <definedName name="Data" localSheetId="14">[17]run!$A:$IV</definedName>
    <definedName name="Data">#REF!</definedName>
    <definedName name="data_3" localSheetId="14">#REF!</definedName>
    <definedName name="data_3">#REF!</definedName>
    <definedName name="DATA1" localSheetId="14">#REF!</definedName>
    <definedName name="DATA1">#REF!</definedName>
    <definedName name="DATA10" localSheetId="14">#REF!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ate" hidden="1">"b1"</definedName>
    <definedName name="DavitArms" localSheetId="14">[10]Lookups!$BX$173:$BZ$182</definedName>
    <definedName name="DavitArms">#REF!</definedName>
    <definedName name="DB_Type" localSheetId="14">[10]Lookups!$X$474:$X$475</definedName>
    <definedName name="DB_Type">#REF!</definedName>
    <definedName name="dd" localSheetId="14" hidden="1">{#N/A,#N/A,FALSE,"95CAPGRY"}</definedName>
    <definedName name="dd" hidden="1">{#N/A,#N/A,FALSE,"95CAPGRY"}</definedName>
    <definedName name="ddd" localSheetId="14" hidden="1">{#N/A,#N/A,FALSE,"Results";#N/A,#N/A,FALSE,"Input Data";#N/A,#N/A,FALSE,"Generation Calculation";#N/A,#N/A,FALSE,"Unit Heat Rate Calculation";#N/A,#N/A,FALSE,"BEFF.XLS";#N/A,#N/A,FALSE,"TURBEFF.XLS";#N/A,#N/A,FALSE,"Final FWH Extraction Flow";#N/A,#N/A,FALSE,"Condenser Performance";#N/A,#N/A,FALSE,"Stage Pressure Correction"}</definedName>
    <definedName name="ddd" hidden="1">{#N/A,#N/A,FALSE,"Results";#N/A,#N/A,FALSE,"Input Data";#N/A,#N/A,FALSE,"Generation Calculation";#N/A,#N/A,FALSE,"Unit Heat Rate Calculation";#N/A,#N/A,FALSE,"BEFF.XLS";#N/A,#N/A,FALSE,"TURBEFF.XLS";#N/A,#N/A,FALSE,"Final FWH Extraction Flow";#N/A,#N/A,FALSE,"Condenser Performance";#N/A,#N/A,FALSE,"Stage Pressure Correction"}</definedName>
    <definedName name="Debt_Percent" localSheetId="14">'[7]VEA '!$E$139</definedName>
    <definedName name="Debt_Percent">#REF!</definedName>
    <definedName name="DefaultCopy" localSheetId="3">#REF!</definedName>
    <definedName name="DefaultCopy" localSheetId="14">#REF!</definedName>
    <definedName name="DefaultCopy">#REF!</definedName>
    <definedName name="DefaultPaste">#REF!</definedName>
    <definedName name="Deferral_Interest_Rate">#REF!</definedName>
    <definedName name="Deferral_Recovery">#REF!</definedName>
    <definedName name="DefTax">#REF!</definedName>
    <definedName name="delete" localSheetId="14" hidden="1">{#N/A,#N/A,FALSE,"CURRENT"}</definedName>
    <definedName name="delete" hidden="1">{#N/A,#N/A,FALSE,"CURRENT"}</definedName>
    <definedName name="dep_book" localSheetId="14">'[7]VEA Inputs'!$E$70</definedName>
    <definedName name="dep_book">#REF!</definedName>
    <definedName name="des" localSheetId="14" hidden="1">{#N/A,#N/A,FALSE,"Transaction Summary-DTW";#N/A,#N/A,FALSE,"Proforma Five Yr";#N/A,#N/A,FALSE,"Occ and Rate"}</definedName>
    <definedName name="des" hidden="1">{#N/A,#N/A,FALSE,"Transaction Summary-DTW";#N/A,#N/A,FALSE,"Proforma Five Yr";#N/A,#N/A,FALSE,"Occ and Rate"}</definedName>
    <definedName name="DescriptionColumn1">#REF!</definedName>
    <definedName name="DescriptionColumn2">#REF!</definedName>
    <definedName name="detail">#REF!</definedName>
    <definedName name="df" localSheetId="14" hidden="1">{2;#N/A;"R13C16:R17C16";#N/A;"R13C14:R17C15";FALSE;FALSE;FALSE;95;#N/A;#N/A;"R13C19";#N/A;FALSE;FALSE;FALSE;FALSE;#N/A;"";#N/A;FALSE;"";"";#N/A;#N/A;#N/A}</definedName>
    <definedName name="df" hidden="1">{2;#N/A;"R13C16:R17C16";#N/A;"R13C14:R17C15";FALSE;FALSE;FALSE;95;#N/A;#N/A;"R13C19";#N/A;FALSE;FALSE;FALSE;FALSE;#N/A;"";#N/A;FALSE;"";"";#N/A;#N/A;#N/A}</definedName>
    <definedName name="DF_GRID_1">#REF!</definedName>
    <definedName name="DICF">#REF!</definedName>
    <definedName name="DIR_HOURS">#REF!</definedName>
    <definedName name="Directbury_Excavation" localSheetId="14">[10]Lookups!$J$548:$N$553</definedName>
    <definedName name="Directbury_Excavation">#REF!</definedName>
    <definedName name="Directbury_Width" localSheetId="14">[10]Lookups!$P$548:$T$553</definedName>
    <definedName name="Directbury_Width">#REF!</definedName>
    <definedName name="Disconnect_Switch" localSheetId="14">[9]Picklist_Substations!$E$169:$P$188</definedName>
    <definedName name="Disconnect_Switch">#REF!</definedName>
    <definedName name="Disconnect_Switch_Concrete" localSheetId="14">[9]Picklist_Substations!$S$169:$AD$188</definedName>
    <definedName name="Disconnect_Switch_Concrete">#REF!</definedName>
    <definedName name="Disconnect_Switch_Labor" localSheetId="14">[9]Picklist_Substations!$AU$169:$BF$188</definedName>
    <definedName name="Disconnect_Switch_Labor">#REF!</definedName>
    <definedName name="Disconnect_Switch_Steel" localSheetId="14">[9]Picklist_Substations!$AG$169:$AR$188</definedName>
    <definedName name="Disconnect_Switch_Steel">#REF!</definedName>
    <definedName name="dmoe" hidden="1">"45E1EZH1GI603A6TQ7A2B7Y0J"</definedName>
    <definedName name="DocumentName" hidden="1">"b1"</definedName>
    <definedName name="DocumentNum" hidden="1">"a1"</definedName>
    <definedName name="Dollar">#REF!</definedName>
    <definedName name="dr" hidden="1">"45E1COOP3K6ZCCKMU61PY1S6R"</definedName>
    <definedName name="Drop_CWIP" localSheetId="14">'[18]Analysis Summary'!$E$26</definedName>
    <definedName name="Drop_CWIP">#REF!</definedName>
    <definedName name="dt" localSheetId="14">#REF!</definedName>
    <definedName name="dt">#REF!</definedName>
    <definedName name="Ductbank" localSheetId="14">[10]Lookups!$D$537:$H$542</definedName>
    <definedName name="Ductbank">#REF!</definedName>
    <definedName name="Ductbank_Excavation" localSheetId="14">[10]Lookups!$J$537:$N$542</definedName>
    <definedName name="Ductbank_Excavation">#REF!</definedName>
    <definedName name="Ductbank_Width" localSheetId="14">[10]Lookups!$P$537:$T$542</definedName>
    <definedName name="Ductbank_Width">#REF!</definedName>
    <definedName name="E" localSheetId="14">#REF!</definedName>
    <definedName name="E">#REF!</definedName>
    <definedName name="eeee" localSheetId="14" hidden="1">{#N/A,#N/A,FALSE,"O&amp;M by processes";#N/A,#N/A,FALSE,"Elec Act vs Bud";#N/A,#N/A,FALSE,"G&amp;A";#N/A,#N/A,FALSE,"BGS";#N/A,#N/A,FALSE,"Res Cost"}</definedName>
    <definedName name="eeee" hidden="1">{#N/A,#N/A,FALSE,"O&amp;M by processes";#N/A,#N/A,FALSE,"Elec Act vs Bud";#N/A,#N/A,FALSE,"G&amp;A";#N/A,#N/A,FALSE,"BGS";#N/A,#N/A,FALSE,"Res Cost"}</definedName>
    <definedName name="Embed_Ratio" localSheetId="14">[9]Picklist_TeeLine!$Q$50</definedName>
    <definedName name="Embed_Ratio">#REF!</definedName>
    <definedName name="Embeds" localSheetId="14">[14]Picklist_TeeLine!$T$69</definedName>
    <definedName name="Embeds">#REF!</definedName>
    <definedName name="Embeds_AllIn" localSheetId="14">[9]Picklist_TeeLine!$R$52</definedName>
    <definedName name="Embeds_AllIn">#REF!</definedName>
    <definedName name="Embeds_Labor" localSheetId="14">[9]Picklist_TeeLine!$R$51</definedName>
    <definedName name="Embeds_Labor">#REF!</definedName>
    <definedName name="Embeds_Mat" localSheetId="14">[9]Picklist_TeeLine!$R$50</definedName>
    <definedName name="Embeds_Mat">#REF!</definedName>
    <definedName name="Enthalpy" localSheetId="14">#REF!</definedName>
    <definedName name="Enthalpy">#REF!</definedName>
    <definedName name="Enthalpy3C" localSheetId="14">#REF!</definedName>
    <definedName name="Enthalpy3C">#REF!</definedName>
    <definedName name="Enthalpy3T" localSheetId="14">#REF!</definedName>
    <definedName name="Enthalpy3T">#REF!</definedName>
    <definedName name="Enthalpy4C">#REF!</definedName>
    <definedName name="enthalpy4c1">#REF!</definedName>
    <definedName name="Enthalpy4T">#REF!</definedName>
    <definedName name="Environmental" localSheetId="14">'[19]Data Tables'!$B$38:$B$40</definedName>
    <definedName name="Environmental">#REF!</definedName>
    <definedName name="EOY" localSheetId="14">#REF!</definedName>
    <definedName name="EOY">#REF!</definedName>
    <definedName name="EPMWorkbookOptions_1">"dgEAAB+LCAAAAAAABACF0MEOgjAMBuC7ie+w7C4DTTwYwINeTCQYTdRrhQKL0JFtOh9fokGjHrz+/dqmDee3pmZX1EYqinjg+ZwhZSqXVEb8YotRMOXzeDgID0qfT0qd09Z21LCuj8zsZvKIV9a2MyGcc56beEqXYuz7gTgm611WYQP8heV/PJJkLFCGvNvKWLjFQqOpUkpbpLiA2mAoPsOHW9QIegkWUtrBFXv5HT9sf8tGK4uZxbzXv4VP"</definedName>
    <definedName name="EPMWorkbookOptions_2" hidden="1">"73ImntHK7EFLONWYoC7fE37y7nXi63fxHS3iv392AQAA"</definedName>
    <definedName name="Equity_Percent" localSheetId="14">'[7]VEA Inputs'!$E$79</definedName>
    <definedName name="Equity_Percent">#REF!</definedName>
    <definedName name="erase" localSheetId="14" hidden="1">{#N/A,#N/A,TRUE,"TOTAL DISTRIBUTION";#N/A,#N/A,TRUE,"SOUTH";#N/A,#N/A,TRUE,"NORTHEAST";#N/A,#N/A,TRUE,"WEST"}</definedName>
    <definedName name="erase" hidden="1">{#N/A,#N/A,TRUE,"TOTAL DISTRIBUTION";#N/A,#N/A,TRUE,"SOUTH";#N/A,#N/A,TRUE,"NORTHEAST";#N/A,#N/A,TRUE,"WEST"}</definedName>
    <definedName name="EROA">#REF!</definedName>
    <definedName name="error">#REF!</definedName>
    <definedName name="ert4e" localSheetId="14" hidden="1">{#N/A,#N/A,TRUE,"TOTAL DISTRIBUTION";#N/A,#N/A,TRUE,"SOUTH";#N/A,#N/A,TRUE,"NORTHEAST";#N/A,#N/A,TRUE,"WEST"}</definedName>
    <definedName name="ert4e" hidden="1">{#N/A,#N/A,TRUE,"TOTAL DISTRIBUTION";#N/A,#N/A,TRUE,"SOUTH";#N/A,#N/A,TRUE,"NORTHEAST";#N/A,#N/A,TRUE,"WEST"}</definedName>
    <definedName name="Escalation" localSheetId="14">[10]Lookups!$I$659:$O$685</definedName>
    <definedName name="Escalation">#REF!</definedName>
    <definedName name="Estimate" localSheetId="14">#REF!</definedName>
    <definedName name="Estimate">#REF!</definedName>
    <definedName name="Estimate_Data" localSheetId="14">#REF!</definedName>
    <definedName name="Estimate_Data">#REF!</definedName>
    <definedName name="Estimate_Name" localSheetId="14">#REF!</definedName>
    <definedName name="Estimate_Name">#REF!</definedName>
    <definedName name="Estimator_Last_Name">#REF!</definedName>
    <definedName name="etl" localSheetId="14"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etl"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EV__LASTREFTIME__" hidden="1">39826.8319444444</definedName>
    <definedName name="evt" localSheetId="14" hidden="1">{#N/A,#N/A,FALSE,"INPUTDATA";#N/A,#N/A,FALSE,"SUMMARY";#N/A,#N/A,FALSE,"CTAREP";#N/A,#N/A,FALSE,"CTBREP";#N/A,#N/A,FALSE,"TURBEFF";#N/A,#N/A,FALSE,"Condenser Performance"}</definedName>
    <definedName name="evt" hidden="1">{#N/A,#N/A,FALSE,"INPUTDATA";#N/A,#N/A,FALSE,"SUMMARY";#N/A,#N/A,FALSE,"CTAREP";#N/A,#N/A,FALSE,"CTBREP";#N/A,#N/A,FALSE,"TURBEFF";#N/A,#N/A,FALSE,"Condenser Performance"}</definedName>
    <definedName name="Excavation" localSheetId="14">[10]Lookups!$U$18:$V$25</definedName>
    <definedName name="Excavation">#REF!</definedName>
    <definedName name="Exposures" localSheetId="14">#REF!</definedName>
    <definedName name="Exposures">#REF!</definedName>
    <definedName name="ExposuresRev" localSheetId="14">#REF!</definedName>
    <definedName name="ExposuresRev">#REF!</definedName>
    <definedName name="F_I_" localSheetId="14">#REF!</definedName>
    <definedName name="F_I_">#REF!</definedName>
    <definedName name="fA">#REF!</definedName>
    <definedName name="Fac_Picks">#REF!</definedName>
    <definedName name="fB">#REF!</definedName>
    <definedName name="FD">#REF!</definedName>
    <definedName name="FDN_Wind_Spread_GE" localSheetId="14">[10]Lookups!$AD$510:$AY$595</definedName>
    <definedName name="FDN_Wind_Spread_GE">#REF!</definedName>
    <definedName name="Fe_OH" localSheetId="14">#REF!</definedName>
    <definedName name="Fe_OH">#REF!</definedName>
    <definedName name="Fe_OH_3" localSheetId="14">#REF!</definedName>
    <definedName name="Fe_OH_3">#REF!</definedName>
    <definedName name="Fe2__Fe_CO3" localSheetId="14">#REF!</definedName>
    <definedName name="Fe2__Fe_CO3">#REF!</definedName>
    <definedName name="fed_inc_tax">#REF!</definedName>
    <definedName name="fer" localSheetId="14" hidden="1">{2;#N/A;"R13C16:R17C16";#N/A;"R13C14:R17C15";FALSE;FALSE;FALSE;95;#N/A;#N/A;"R13C19";#N/A;FALSE;FALSE;FALSE;FALSE;#N/A;"";#N/A;FALSE;"";"";#N/A;#N/A;#N/A}</definedName>
    <definedName name="fer" hidden="1">{2;#N/A;"R13C16:R17C16";#N/A;"R13C14:R17C15";FALSE;FALSE;FALSE;95;#N/A;#N/A;"R13C19";#N/A;FALSE;FALSE;FALSE;FALSE;#N/A;"";#N/A;FALSE;"";"";#N/A;#N/A;#N/A}</definedName>
    <definedName name="fff" localSheetId="14" hidden="1">{#N/A,#N/A,FALSE,"SUMMARY";#N/A,#N/A,FALSE,"INPUTDATA";#N/A,#N/A,FALSE,"Condenser Performance"}</definedName>
    <definedName name="fff" hidden="1">{#N/A,#N/A,FALSE,"SUMMARY";#N/A,#N/A,FALSE,"INPUTDATA";#N/A,#N/A,FALSE,"Condenser Performance"}</definedName>
    <definedName name="FilePath1">#REF!</definedName>
    <definedName name="FilePath2">#REF!</definedName>
    <definedName name="findwrn" localSheetId="14" hidden="1">{#N/A,#N/A,TRUE,"TOTAL DISTRIBUTION";#N/A,#N/A,TRUE,"SOUTH";#N/A,#N/A,TRUE,"NORTHEAST";#N/A,#N/A,TRUE,"WEST"}</definedName>
    <definedName name="findwrn" hidden="1">{#N/A,#N/A,TRUE,"TOTAL DISTRIBUTION";#N/A,#N/A,TRUE,"SOUTH";#N/A,#N/A,TRUE,"NORTHEAST";#N/A,#N/A,TRUE,"WEST"}</definedName>
    <definedName name="findwrnor" localSheetId="14" hidden="1">{#N/A,#N/A,TRUE,"TOTAL DSBN";#N/A,#N/A,TRUE,"WEST";#N/A,#N/A,TRUE,"SOUTH";#N/A,#N/A,TRUE,"NORTHEAST"}</definedName>
    <definedName name="findwrnor" hidden="1">{#N/A,#N/A,TRUE,"TOTAL DSBN";#N/A,#N/A,TRUE,"WEST";#N/A,#N/A,TRUE,"SOUTH";#N/A,#N/A,TRUE,"NORTHEAST"}</definedName>
    <definedName name="FINISH" localSheetId="14" hidden="1">{#N/A,#N/A,TRUE,"TOTAL DISTRIBUTION";#N/A,#N/A,TRUE,"SOUTH";#N/A,#N/A,TRUE,"NORTHEAST";#N/A,#N/A,TRUE,"WEST"}</definedName>
    <definedName name="FINISH" hidden="1">{#N/A,#N/A,TRUE,"TOTAL DISTRIBUTION";#N/A,#N/A,TRUE,"SOUTH";#N/A,#N/A,TRUE,"NORTHEAST";#N/A,#N/A,TRUE,"WEST"}</definedName>
    <definedName name="FM">#REF!</definedName>
    <definedName name="Formwork" localSheetId="14">[9]Picklist_TeeLine!$R$48</definedName>
    <definedName name="Formwork">#REF!</definedName>
    <definedName name="forney" localSheetId="14" hidden="1">{"Complete Budget",#N/A,FALSE,"Title";"Complete budget",#N/A,FALSE,"Accrual Summary";"Complete budget",#N/A,FALSE,"Accrual-Detail";"Complete budget",#N/A,FALSE,"Accrual-Captions";"Complete budget",#N/A,FALSE,"Accrual-GL Level";"Complete budget",#N/A,FALSE,"Cash Summary";"Complete budget",#N/A,FALSE,"Cash-Detail";"Complete budget",#N/A,FALSE,"Cash-Captions";"Complete budget",#N/A,FALSE,"Cash-GL Level";"Complete budget",#N/A,FALSE,"Production";"Complete budget",#N/A,FALSE,"5year support";"Complete budget",#N/A,FALSE,"Support";"Complete budget",#N/A,FALSE,"AvoidedCost";"Complete budget",#N/A,FALSE,"PowerPrices";"Complete budget",#N/A,FALSE,"GasPrices";"Complete budget",#N/A,FALSE,"Assumptions&amp;Notes";"Complete Budget",#N/A,FALSE,"Debt Covenants";"Complete Budget",#N/A,FALSE,"Accrual Analysis"}</definedName>
    <definedName name="forney" hidden="1">{"Complete Budget",#N/A,FALSE,"Title";"Complete budget",#N/A,FALSE,"Accrual Summary";"Complete budget",#N/A,FALSE,"Accrual-Detail";"Complete budget",#N/A,FALSE,"Accrual-Captions";"Complete budget",#N/A,FALSE,"Accrual-GL Level";"Complete budget",#N/A,FALSE,"Cash Summary";"Complete budget",#N/A,FALSE,"Cash-Detail";"Complete budget",#N/A,FALSE,"Cash-Captions";"Complete budget",#N/A,FALSE,"Cash-GL Level";"Complete budget",#N/A,FALSE,"Production";"Complete budget",#N/A,FALSE,"5year support";"Complete budget",#N/A,FALSE,"Support";"Complete budget",#N/A,FALSE,"AvoidedCost";"Complete budget",#N/A,FALSE,"PowerPrices";"Complete budget",#N/A,FALSE,"GasPrices";"Complete budget",#N/A,FALSE,"Assumptions&amp;Notes";"Complete Budget",#N/A,FALSE,"Debt Covenants";"Complete Budget",#N/A,FALSE,"Accrual Analysis"}</definedName>
    <definedName name="Fossil_BGS">#REF!</definedName>
    <definedName name="Fossil_Secur_Date">#REF!</definedName>
    <definedName name="Framing" localSheetId="14">[9]Picklist_TeeLine!$Y$105:$AI$106</definedName>
    <definedName name="Framing">#REF!</definedName>
    <definedName name="Framing_labor" localSheetId="14">[9]Picklist_TeeLine!$Y$113:$AI$114</definedName>
    <definedName name="Framing_labor">#REF!</definedName>
    <definedName name="Frequencies" localSheetId="14">{"Annual";"Semiannual";"Quarterly";"Monthly"}</definedName>
    <definedName name="Frequencies">{"Annual";"Semiannual";"Quarterly";"Monthly"}</definedName>
    <definedName name="FrequencyNormalize" localSheetId="14">{"Annual","Annual",1;"Annually","Annual",1;1,"Annual",1;"Semiannual","Semiannual",2;"Semiannually","Semiannual",2;2,"Semiannual",2;"Quarterly","Quarterly",4;4,"Quarterly",4;"Monthly","Monthly",12;12,"Monthly",12}</definedName>
    <definedName name="FrequencyNormalize">{"Annual","Annual",1;"Annually","Annual",1;1,"Annual",1;"Semiannual","Semiannual",2;"Semiannually","Semiannual",2;2,"Semiannual",2;"Quarterly","Quarterly",4;4,"Quarterly",4;"Monthly","Monthly",12;12,"Monthly",12}</definedName>
    <definedName name="ft" localSheetId="14">[11]말뚝물량!#REF!</definedName>
    <definedName name="ft">#REF!</definedName>
    <definedName name="G" localSheetId="14">#REF!</definedName>
    <definedName name="G">#REF!</definedName>
    <definedName name="GCInputs1" localSheetId="14">#REF!</definedName>
    <definedName name="GCInputs1">#REF!</definedName>
    <definedName name="GCInputs2" localSheetId="14">#REF!</definedName>
    <definedName name="GCInputs2">#REF!</definedName>
    <definedName name="GCInputsRow1">#REF!</definedName>
    <definedName name="GCInputsRow2">#REF!</definedName>
    <definedName name="GCOutputs1">#REF!</definedName>
    <definedName name="GCOutputs2">#REF!</definedName>
    <definedName name="GCOutputsRow1">#REF!</definedName>
    <definedName name="GCOutputsRow2">#REF!</definedName>
    <definedName name="GENERAL_INSTRUCTIONS_AND_RECOMMENDED_WORK_STEPS">#REF!</definedName>
    <definedName name="GenLedger">#REF!</definedName>
    <definedName name="GenStepUpXfmr">#REF!</definedName>
    <definedName name="ggg" localSheetId="14" hidden="1">{#N/A,#N/A,FALSE,"T COST";#N/A,#N/A,FALSE,"COST_FH"}</definedName>
    <definedName name="ggg" hidden="1">{#N/A,#N/A,FALSE,"T COST";#N/A,#N/A,FALSE,"COST_FH"}</definedName>
    <definedName name="gggggggggg" localSheetId="14" hidden="1">{#N/A,#N/A,FALSE,"Aging Summary";#N/A,#N/A,FALSE,"Ratio Analysis";#N/A,#N/A,FALSE,"Test 120 Day Accts";#N/A,#N/A,FALSE,"Tickmarks"}</definedName>
    <definedName name="gggggggggg" hidden="1">{#N/A,#N/A,FALSE,"Aging Summary";#N/A,#N/A,FALSE,"Ratio Analysis";#N/A,#N/A,FALSE,"Test 120 Day Accts";#N/A,#N/A,FALSE,"Tickmarks"}</definedName>
    <definedName name="gita" localSheetId="14" hidden="1">{#N/A,#N/A,FALSE,"O&amp;M by processes";#N/A,#N/A,FALSE,"Elec Act vs Bud";#N/A,#N/A,FALSE,"G&amp;A";#N/A,#N/A,FALSE,"BGS";#N/A,#N/A,FALSE,"Res Cost"}</definedName>
    <definedName name="gita" hidden="1">{#N/A,#N/A,FALSE,"O&amp;M by processes";#N/A,#N/A,FALSE,"Elec Act vs Bud";#N/A,#N/A,FALSE,"G&amp;A";#N/A,#N/A,FALSE,"BGS";#N/A,#N/A,FALSE,"Res Cost"}</definedName>
    <definedName name="gitah" localSheetId="14" hidden="1">{#N/A,#N/A,FALSE,"O&amp;M by processes";#N/A,#N/A,FALSE,"Elec Act vs Bud";#N/A,#N/A,FALSE,"G&amp;A";#N/A,#N/A,FALSE,"BGS";#N/A,#N/A,FALSE,"Res Cost"}</definedName>
    <definedName name="gitah" hidden="1">{#N/A,#N/A,FALSE,"O&amp;M by processes";#N/A,#N/A,FALSE,"Elec Act vs Bud";#N/A,#N/A,FALSE,"G&amp;A";#N/A,#N/A,FALSE,"BGS";#N/A,#N/A,FALSE,"Res Cost"}</definedName>
    <definedName name="GOD" localSheetId="14" hidden="1">{#N/A,#N/A,TRUE,"Facility-Input";#N/A,#N/A,TRUE,"Graphs";#N/A,#N/A,TRUE,"TOTAL"}</definedName>
    <definedName name="GOD" hidden="1">{#N/A,#N/A,TRUE,"Facility-Input";#N/A,#N/A,TRUE,"Graphs";#N/A,#N/A,TRUE,"TOTAL"}</definedName>
    <definedName name="golly" localSheetId="14" hidden="1">{#N/A,#N/A,TRUE,"Facility-Input";#N/A,#N/A,TRUE,"Graphs";#N/A,#N/A,TRUE,"TOTAL"}</definedName>
    <definedName name="golly" hidden="1">{#N/A,#N/A,TRUE,"Facility-Input";#N/A,#N/A,TRUE,"Graphs";#N/A,#N/A,TRUE,"TOTAL"}</definedName>
    <definedName name="GOODBYE" localSheetId="14" hidden="1">{#N/A,#N/A,TRUE,"Facility-Input";#N/A,#N/A,TRUE,"Graphs";#N/A,#N/A,TRUE,"TOTAL"}</definedName>
    <definedName name="GOODBYE" hidden="1">{#N/A,#N/A,TRUE,"Facility-Input";#N/A,#N/A,TRUE,"Graphs";#N/A,#N/A,TRUE,"TOTAL"}</definedName>
    <definedName name="goodwill" localSheetId="14">'[7]VEA Inputs'!$E$30</definedName>
    <definedName name="goodwill">#REF!</definedName>
    <definedName name="Gravel" localSheetId="14">[10]Lookups!$M$18:$R$28</definedName>
    <definedName name="Gravel">#REF!</definedName>
    <definedName name="GRC_Cost" localSheetId="14">'[7]VEA Inputs'!$E$89</definedName>
    <definedName name="GRC_Cost">#REF!</definedName>
    <definedName name="GRF_Table" localSheetId="14">[9]Picklist_TeeLine!$BQ$784:$CB$784</definedName>
    <definedName name="GRF_Table">#REF!</definedName>
    <definedName name="Grid" localSheetId="14">[9]Picklist_Substations!$K$280:$K$283</definedName>
    <definedName name="Grid">#REF!</definedName>
    <definedName name="Ground_Grid" localSheetId="14">[9]Picklist_Substations!$K$280:$N$283</definedName>
    <definedName name="Ground_Grid">#REF!</definedName>
    <definedName name="Ground_Points" localSheetId="14">[10]Lookups!$AP$61:$AQ$67</definedName>
    <definedName name="Ground_Points">#REF!</definedName>
    <definedName name="Grubbing_Costs" localSheetId="14">[9]Picklist_TeeLine!$F$47:$I$52</definedName>
    <definedName name="Grubbing_Costs">#REF!</definedName>
    <definedName name="H" localSheetId="14">[11]말뚝물량!$D$12</definedName>
    <definedName name="H">#REF!</definedName>
    <definedName name="hd" localSheetId="14" hidden="1">{#N/A,#N/A,FALSE,"Aging Summary";#N/A,#N/A,FALSE,"Ratio Analysis";#N/A,#N/A,FALSE,"Test 120 Day Accts";#N/A,#N/A,FALSE,"Tickmarks"}</definedName>
    <definedName name="hd" hidden="1">{#N/A,#N/A,FALSE,"Aging Summary";#N/A,#N/A,FALSE,"Ratio Analysis";#N/A,#N/A,FALSE,"Test 120 Day Accts";#N/A,#N/A,FALSE,"Tickmarks"}</definedName>
    <definedName name="HDD" localSheetId="14">[9]Picklist_TeeLine!$P$170:$U$180</definedName>
    <definedName name="HDD">#REF!</definedName>
    <definedName name="HDD_Dia" localSheetId="14">[9]Picklist_TeeLine!$P$170:$P$180</definedName>
    <definedName name="HDD_Dia">#REF!</definedName>
    <definedName name="hello" localSheetId="14" hidden="1">{#N/A,#N/A,TRUE,"Facility-Input";#N/A,#N/A,TRUE,"Graphs";#N/A,#N/A,TRUE,"TOTAL"}</definedName>
    <definedName name="hello" hidden="1">{#N/A,#N/A,TRUE,"Facility-Input";#N/A,#N/A,TRUE,"Graphs";#N/A,#N/A,TRUE,"TOTAL"}</definedName>
    <definedName name="hhh" localSheetId="14" hidden="1">{"detail305",#N/A,FALSE,"BI-305"}</definedName>
    <definedName name="hhh" hidden="1">{"detail305",#N/A,FALSE,"BI-305"}</definedName>
    <definedName name="hi" localSheetId="14" hidden="1">{#N/A,#N/A,FALSE,"Aging Summary";#N/A,#N/A,FALSE,"Ratio Analysis";#N/A,#N/A,FALSE,"Test 120 Day Accts";#N/A,#N/A,FALSE,"Tickmarks"}</definedName>
    <definedName name="hi" hidden="1">{#N/A,#N/A,FALSE,"Aging Summary";#N/A,#N/A,FALSE,"Ratio Analysis";#N/A,#N/A,FALSE,"Test 120 Day Accts";#N/A,#N/A,FALSE,"Tickmarks"}</definedName>
    <definedName name="high" localSheetId="14" hidden="1">{#N/A,#N/A,TRUE,"TOTAL DSBN";#N/A,#N/A,TRUE,"WEST";#N/A,#N/A,TRUE,"SOUTH";#N/A,#N/A,TRUE,"NORTHEAST"}</definedName>
    <definedName name="high" hidden="1">{#N/A,#N/A,TRUE,"TOTAL DSBN";#N/A,#N/A,TRUE,"WEST";#N/A,#N/A,TRUE,"SOUTH";#N/A,#N/A,TRUE,"NORTHEAST"}</definedName>
    <definedName name="HighSum" localSheetId="14" hidden="1">{#N/A,#N/A,TRUE,"TOTAL DISTRIBUTION";#N/A,#N/A,TRUE,"SOUTH";#N/A,#N/A,TRUE,"NORTHEAST";#N/A,#N/A,TRUE,"WEST"}</definedName>
    <definedName name="HighSum" hidden="1">{#N/A,#N/A,TRUE,"TOTAL DISTRIBUTION";#N/A,#N/A,TRUE,"SOUTH";#N/A,#N/A,TRUE,"NORTHEAST";#N/A,#N/A,TRUE,"WEST"}</definedName>
    <definedName name="Historical_Dashboard">#REF!</definedName>
    <definedName name="History">#REF!</definedName>
    <definedName name="HV_Bus" localSheetId="14">[10]Lookups!$D$365:$L$372</definedName>
    <definedName name="HV_Bus">#REF!</definedName>
    <definedName name="Hv_Column" localSheetId="14">[10]Lookups!$AC$188:$AE$195</definedName>
    <definedName name="Hv_Column">#REF!</definedName>
    <definedName name="HV_Column_GenTie" localSheetId="14">[10]Lookups!$DI$13:$DJ$20</definedName>
    <definedName name="HV_Column_GenTie">#REF!</definedName>
    <definedName name="HV_Configeration" localSheetId="14">[10]Lookups!$P$359:$Q$366</definedName>
    <definedName name="HV_Configeration">#REF!</definedName>
    <definedName name="HV_Sizing" localSheetId="14">[10]Lookups!$D$354:$L$361</definedName>
    <definedName name="HV_Sizing">#REF!</definedName>
    <definedName name="I" localSheetId="14">#REF!</definedName>
    <definedName name="I">#REF!</definedName>
    <definedName name="Include" localSheetId="14">#REF!</definedName>
    <definedName name="Include">#REF!</definedName>
    <definedName name="Income_Tax_Fed" localSheetId="14">'[7]VEA Inputs'!$E$104</definedName>
    <definedName name="Income_Tax_Fed">#REF!</definedName>
    <definedName name="Income_Tax_State" localSheetId="14">'[7]VEA Inputs'!$E$105</definedName>
    <definedName name="Income_Tax_State">#REF!</definedName>
    <definedName name="inflation" localSheetId="14">'[7]VEA Inputs'!$E$72</definedName>
    <definedName name="inflation">#REF!</definedName>
    <definedName name="INSERT1" localSheetId="14">#REF!</definedName>
    <definedName name="INSERT1">#REF!</definedName>
    <definedName name="INSERT2" localSheetId="14">#REF!</definedName>
    <definedName name="INSERT2">#REF!</definedName>
    <definedName name="Insulator" localSheetId="14">#REF!</definedName>
    <definedName name="Insulator">#REF!</definedName>
    <definedName name="Insulator_Assembly_Costs" localSheetId="14">[10]Lookups!$BE$279:$BN$282</definedName>
    <definedName name="Insulator_Assembly_Costs">#REF!</definedName>
    <definedName name="Insulator_Assembly_Labor" localSheetId="14">[10]Lookups!$BE$284:$BN$287</definedName>
    <definedName name="Insulator_Assembly_Labor">#REF!</definedName>
    <definedName name="Insulator_Base_Type" localSheetId="14">[9]Picklist_TeeLine!$R$27:$S$37</definedName>
    <definedName name="Insulator_Base_Type">#REF!</definedName>
    <definedName name="Insulator_Column" localSheetId="14">[9]Picklist_TeeLine!$O$26:$P$34</definedName>
    <definedName name="Insulator_Column">#REF!</definedName>
    <definedName name="Insulator_Costs" localSheetId="14">[9]Picklist_TeeLine!$B$71:$L$90</definedName>
    <definedName name="Insulator_Costs">#REF!</definedName>
    <definedName name="Insulator_Labor" localSheetId="14">[9]Picklist_TeeLine!$B$93:$L$112</definedName>
    <definedName name="Insulator_Labor">#REF!</definedName>
    <definedName name="Insulator_Material_Factors" localSheetId="14">[9]Picklist_TeeLine!$O$5:$S$7</definedName>
    <definedName name="Insulator_Material_Factors">#REF!</definedName>
    <definedName name="Insulator_Rating_Voltage" localSheetId="14">[9]Picklist_TeeLine!$P$11:$S$21</definedName>
    <definedName name="Insulator_Rating_Voltage">#REF!</definedName>
    <definedName name="Insulator_Type" localSheetId="14">[9]Picklist_TeeLine!$B$71:$B$90</definedName>
    <definedName name="Insulator_Type">#REF!</definedName>
    <definedName name="Insulator_Utility" localSheetId="14">[9]Picklist_TeeLine!$P$9:$S$9</definedName>
    <definedName name="Insulator_Utility">#REF!</definedName>
    <definedName name="Insulator_Voltage" localSheetId="14">[9]Picklist_TeeLine!$O$11:$O$21</definedName>
    <definedName name="Insulator_Voltage">#REF!</definedName>
    <definedName name="intang_afudc910" localSheetId="14">#REF!</definedName>
    <definedName name="intang_afudc910">#REF!</definedName>
    <definedName name="INTQ" localSheetId="14">#REF!</definedName>
    <definedName name="INTQ">#REF!</definedName>
    <definedName name="INTY" localSheetId="14">#REF!</definedName>
    <definedName name="INTY">#REF!</definedName>
    <definedName name="InverterInitalSP" localSheetId="14">'[19]Data Tables'!$E$24:$G$24</definedName>
    <definedName name="InverterInitalSP">#REF!</definedName>
    <definedName name="Invertersize" localSheetId="14">'[19]Data Tables'!$E$20:$G$20</definedName>
    <definedName name="Invertersize">#REF!</definedName>
    <definedName name="ipo" localSheetId="14" hidden="1">{#N/A,#N/A,FALSE,"Aging Summary";#N/A,#N/A,FALSE,"Ratio Analysis";#N/A,#N/A,FALSE,"Test 120 Day Accts";#N/A,#N/A,FALSE,"Tickmarks"}</definedName>
    <definedName name="ipo" hidden="1">{#N/A,#N/A,FALSE,"Aging Summary";#N/A,#N/A,FALSE,"Ratio Analysis";#N/A,#N/A,FALSE,"Test 120 Day Accts";#N/A,#N/A,FALSE,"Tickmarks"}</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INDUSTRY_REC" hidden="1">"c4455"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FLOW_ACT_OR_EST" hidden="1">"c4154"</definedName>
    <definedName name="IQ_CASH_INTEREST" hidden="1">"c120"</definedName>
    <definedName name="IQ_CASH_INVEST" hidden="1">"c121"</definedName>
    <definedName name="IQ_CASH_OPER" hidden="1">"c122"</definedName>
    <definedName name="IQ_CASH_OPER_ACT_OR_EST" hidden="1">"c4164"</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OSITS_INTEREST_SECURITIES" hidden="1">"c5509"</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PAYOUT" hidden="1">"c3005"</definedName>
    <definedName name="IQ_DISTRIBUTABLE_CASH_SHARE" hidden="1">"c3003"</definedName>
    <definedName name="IQ_DISTRIBUTABLE_CASH_SHARE_ACT_OR_EST" hidden="1">"c4286"</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GW_ACT_OR_EST" hidden="1">"c4320"</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HIGH_EST" hidden="1">"c370"</definedName>
    <definedName name="IQ_EBITDA_HIGH_EST_REUT" hidden="1">"c3642"</definedName>
    <definedName name="IQ_EBITDA_INT" hidden="1">"c373"</definedName>
    <definedName name="IQ_EBITDA_LOW_EST" hidden="1">"c371"</definedName>
    <definedName name="IQ_EBITDA_LOW_EST_REUT" hidden="1">"c3643"</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SBC_ACT_OR_EST" hidden="1">"c4350"</definedName>
    <definedName name="IQ_EBT_SBC_GW_ACT_OR_EST" hidden="1">"c4354"</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EST_REUT" hidden="1">"c5453"</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UM_EST" hidden="1">"c402"</definedName>
    <definedName name="IQ_EPS_NUM_EST_REUT" hidden="1">"c5451"</definedName>
    <definedName name="IQ_EPS_SBC_ACT_OR_EST" hidden="1">"c4376"</definedName>
    <definedName name="IQ_EPS_SBC_GW_ACT_OR_EST" hidden="1">"c4380"</definedName>
    <definedName name="IQ_EPS_STDDEV_EST" hidden="1">"c403"</definedName>
    <definedName name="IQ_EPS_STDDEV_EST_REUT" hidden="1">"c5452"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 hidden="1">"c1648"</definedName>
    <definedName name="IQ_EST_CURRENCY" hidden="1">"c2140"</definedName>
    <definedName name="IQ_EST_CURRENCY_REUT" hidden="1">"c5437"</definedName>
    <definedName name="IQ_EST_DATE" hidden="1">"c1634"</definedName>
    <definedName name="IQ_EST_DATE_REUT" hidden="1">"c5438"</definedName>
    <definedName name="IQ_EST_EPS_DIFF" hidden="1">"c1864"</definedName>
    <definedName name="IQ_EST_EPS_GROWTH_1YR" hidden="1">"c1636"</definedName>
    <definedName name="IQ_EST_EPS_GROWTH_1YR_REUT" hidden="1">"c3646"</definedName>
    <definedName name="IQ_EST_EPS_GROWTH_5YR" hidden="1">"c1655"</definedName>
    <definedName name="IQ_EST_EPS_GROWTH_5YR_REUT" hidden="1">"c3633"</definedName>
    <definedName name="IQ_EST_EPS_GROWTH_Q_1YR" hidden="1">"c1641"</definedName>
    <definedName name="IQ_EST_EPS_GROWTH_Q_1YR_REUT" hidden="1">"c5410"</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DJ_ACT_OR_EST" hidden="1">"c4435"</definedName>
    <definedName name="IQ_FFO_PAYOUT_RATIO" hidden="1">"c3492"</definedName>
    <definedName name="IQ_FFO_SHARE_ACT_OR_EST" hidden="1">"c4446"</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NOTES_PAY_TOTAL" hidden="1">"c5522"</definedName>
    <definedName name="IQ_FIN_DIV_REV" hidden="1">"c437"</definedName>
    <definedName name="IQ_FIN_DIV_ST_DEBT_TOTAL" hidden="1">"c5527"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LOAT_PERCENT" hidden="1">"c1575"</definedName>
    <definedName name="IQ_FOREIGN_BRANCHES_U.S._BANKS_LOANS_FDIC" hidden="1">"c6438"</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_TARGET_PRICE_REUT" hidden="1">"c5317"</definedName>
    <definedName name="IQ_HIGHPRICE" hidden="1">"c545"</definedName>
    <definedName name="IQ_HOMEOWNERS_WRITTEN" hidden="1">"c546"</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AIR_OIL" hidden="1">"c547"</definedName>
    <definedName name="IQ_IMPAIRMENT_GW" hidden="1">"c548"</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_SECURITY_SUPPL" hidden="1">"c5511"</definedName>
    <definedName name="IQ_IPRD" hidden="1">"c644"</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CAPEX" hidden="1">"c2947"</definedName>
    <definedName name="IQ_MAINT_CAPEX_ACT_OR_EST" hidden="1">"c4458"</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MTD" hidden="1">800000</definedName>
    <definedName name="IQ_NAMES_REVISION_DATE_" hidden="1">42691.5412615741</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BC_ACT_OR_EST" hidden="1">"c4474"</definedName>
    <definedName name="IQ_NI_SBC_GW_ACT_OR_EST" hidden="1">"c4478"</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MORT" hidden="1">"c5563"</definedName>
    <definedName name="IQ_OTHER_AMORT_BR" hidden="1">"c5566"</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_TARGET_REUT" hidden="1">"c3631"</definedName>
    <definedName name="IQ_PRICEDATE" hidden="1">"c1069"</definedName>
    <definedName name="IQ_PRICING_DATE" hidden="1">"c1613"</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CURRING_PROFIT_ACT_OR_EST" hidden="1">"c4507"</definedName>
    <definedName name="IQ_RECURRING_PROFIT_SHARE_ACT_OR_EST" hidden="1">"c4508"</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ENUE" hidden="1">"c1422"</definedName>
    <definedName name="IQ_REVENUE_ACT_OR_EST" hidden="1">"c2214"</definedName>
    <definedName name="IQ_REVENUE_EST" hidden="1">"c1126"</definedName>
    <definedName name="IQ_REVENUE_EST_REUT" hidden="1">"c3634"</definedName>
    <definedName name="IQ_REVENUE_HIGH_EST" hidden="1">"c1127"</definedName>
    <definedName name="IQ_REVENUE_HIGH_EST_REUT" hidden="1">"c3636"</definedName>
    <definedName name="IQ_REVENUE_LOW_EST" hidden="1">"c1128"</definedName>
    <definedName name="IQ_REVENUE_LOW_EST_REUT" hidden="1">"c3637"</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39483.7502777778</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RD40" hidden="1">"$D$41:$D$2543"</definedName>
    <definedName name="IQRD41" hidden="1">"$D$42:$D$2544"</definedName>
    <definedName name="IQRE41" hidden="1">"$E$42:$E$2544"</definedName>
    <definedName name="Iron">#REF!</definedName>
    <definedName name="itc">#REF!</definedName>
    <definedName name="JESUS" localSheetId="14" hidden="1">{#N/A,#N/A,TRUE,"Facility-Input";#N/A,#N/A,TRUE,"Graphs";#N/A,#N/A,TRUE,"TOTAL"}</definedName>
    <definedName name="JESUS" hidden="1">{#N/A,#N/A,TRUE,"Facility-Input";#N/A,#N/A,TRUE,"Graphs";#N/A,#N/A,TRUE,"TOTAL"}</definedName>
    <definedName name="jh" localSheetId="14" hidden="1">{#N/A,#N/A,FALSE,"Aging Summary";#N/A,#N/A,FALSE,"Ratio Analysis";#N/A,#N/A,FALSE,"Test 120 Day Accts";#N/A,#N/A,FALSE,"Tickmarks"}</definedName>
    <definedName name="jh" hidden="1">{#N/A,#N/A,FALSE,"Aging Summary";#N/A,#N/A,FALSE,"Ratio Analysis";#N/A,#N/A,FALSE,"Test 120 Day Accts";#N/A,#N/A,FALSE,"Tickmarks"}</definedName>
    <definedName name="jjj" localSheetId="14" hidden="1">{#N/A,#N/A,FALSE,"INPUTDATA";#N/A,#N/A,FALSE,"SUMMARY";#N/A,#N/A,FALSE,"CTAREP";#N/A,#N/A,FALSE,"CTBREP";#N/A,#N/A,FALSE,"PMG4ST86";#N/A,#N/A,FALSE,"TURBEFF";#N/A,#N/A,FALSE,"Condenser Performance"}</definedName>
    <definedName name="jjj" hidden="1">{#N/A,#N/A,FALSE,"INPUTDATA";#N/A,#N/A,FALSE,"SUMMARY";#N/A,#N/A,FALSE,"CTAREP";#N/A,#N/A,FALSE,"CTBREP";#N/A,#N/A,FALSE,"PMG4ST86";#N/A,#N/A,FALSE,"TURBEFF";#N/A,#N/A,FALSE,"Condenser Performance"}</definedName>
    <definedName name="K1_">#REF!</definedName>
    <definedName name="K1P">#REF!</definedName>
    <definedName name="K2_">#REF!</definedName>
    <definedName name="K2P">#REF!</definedName>
    <definedName name="Kd" localSheetId="14">'[7]VEA Inputs'!$E$81</definedName>
    <definedName name="Kd">#REF!</definedName>
    <definedName name="KeyCon_Close_Date" localSheetId="14">#REF!</definedName>
    <definedName name="KeyCon_Close_Date">#REF!</definedName>
    <definedName name="kk">#REF!</definedName>
    <definedName name="kkk" localSheetId="14" hidden="1">{#N/A,#N/A,FALSE,"INPUTDATA";#N/A,#N/A,FALSE,"SUMMARY";#N/A,#N/A,FALSE,"CTAREP";#N/A,#N/A,FALSE,"CTBREP";#N/A,#N/A,FALSE,"TURBEFF";#N/A,#N/A,FALSE,"Condenser Performance"}</definedName>
    <definedName name="kkk" hidden="1">{#N/A,#N/A,FALSE,"INPUTDATA";#N/A,#N/A,FALSE,"SUMMARY";#N/A,#N/A,FALSE,"CTAREP";#N/A,#N/A,FALSE,"CTBREP";#N/A,#N/A,FALSE,"TURBEFF";#N/A,#N/A,FALSE,"Condenser Performance"}</definedName>
    <definedName name="ko" localSheetId="14" hidden="1">{#N/A,#N/A,FALSE,"Aging Summary";#N/A,#N/A,FALSE,"Ratio Analysis";#N/A,#N/A,FALSE,"Test 120 Day Accts";#N/A,#N/A,FALSE,"Tickmarks"}</definedName>
    <definedName name="ko" hidden="1">{#N/A,#N/A,FALSE,"Aging Summary";#N/A,#N/A,FALSE,"Ratio Analysis";#N/A,#N/A,FALSE,"Test 120 Day Accts";#N/A,#N/A,FALSE,"Tickmarks"}</definedName>
    <definedName name="KS">#REF!</definedName>
    <definedName name="KSP">#REF!</definedName>
    <definedName name="Kva_Column" localSheetId="14">[9]Picklist_Substations!$B$4:$C$14</definedName>
    <definedName name="Kva_Column">#REF!</definedName>
    <definedName name="KW" localSheetId="14">#REF!</definedName>
    <definedName name="KW">#REF!</definedName>
    <definedName name="KWP" localSheetId="14">#REF!</definedName>
    <definedName name="KWP">#REF!</definedName>
    <definedName name="Kz_Table" localSheetId="14">[9]Picklist_TeeLine!$BK$802:$BM$808</definedName>
    <definedName name="Kz_Table">#REF!</definedName>
    <definedName name="l" localSheetId="14">#REF!</definedName>
    <definedName name="l">#REF!</definedName>
    <definedName name="Labor" localSheetId="14">#REF!</definedName>
    <definedName name="Labor">#REF!</definedName>
    <definedName name="Labor_Impact" localSheetId="14">[9]Labor!$B$47:$BT$67</definedName>
    <definedName name="Labor_Impact">#REF!</definedName>
    <definedName name="LaborPole" localSheetId="14">[9]Picklist_TeeLine!$DE$140:$HH$174</definedName>
    <definedName name="LaborPole">#REF!</definedName>
    <definedName name="LastRow1" localSheetId="14">#REF!</definedName>
    <definedName name="LastRow1">#REF!</definedName>
    <definedName name="LastRow2" localSheetId="14">#REF!</definedName>
    <definedName name="LastRow2">#REF!</definedName>
    <definedName name="lew" localSheetId="14" hidden="1">{#N/A,#N/A,FALSE,"INPUTDATA";#N/A,#N/A,FALSE,"SUMMARY"}</definedName>
    <definedName name="lew" hidden="1">{#N/A,#N/A,FALSE,"INPUTDATA";#N/A,#N/A,FALSE,"SUMMARY"}</definedName>
    <definedName name="Library" hidden="1">"a1"</definedName>
    <definedName name="limcount" hidden="1">1</definedName>
    <definedName name="Line_Loss90" localSheetId="14">[10]Lookups!$Z$308:$AA$318</definedName>
    <definedName name="Line_Loss90">#REF!</definedName>
    <definedName name="LiqProps" localSheetId="14">[15]Settings!$C$30:$C$81</definedName>
    <definedName name="LiqProps">#REF!</definedName>
    <definedName name="Liquids" localSheetId="14" hidden="1">{#N/A,#N/A,FALSE,"Earnings release"}</definedName>
    <definedName name="Liquids" hidden="1">{#N/A,#N/A,FALSE,"Earnings release"}</definedName>
    <definedName name="lll" localSheetId="14" hidden="1">{#N/A,#N/A,FALSE,"INPUTDATA";#N/A,#N/A,FALSE,"SUMMARY";#N/A,#N/A,FALSE,"CTAREP";#N/A,#N/A,FALSE,"CTBREP";#N/A,#N/A,FALSE,"TURBEFF";#N/A,#N/A,FALSE,"Condenser Performance"}</definedName>
    <definedName name="lll" hidden="1">{#N/A,#N/A,FALSE,"INPUTDATA";#N/A,#N/A,FALSE,"SUMMARY";#N/A,#N/A,FALSE,"CTAREP";#N/A,#N/A,FALSE,"CTBREP";#N/A,#N/A,FALSE,"TURBEFF";#N/A,#N/A,FALSE,"Condenser Performance"}</definedName>
    <definedName name="Load_Factors" localSheetId="14">[9]Picklist_TeeLine!$BK$783:$BN$792</definedName>
    <definedName name="Load_Factors">#REF!</definedName>
    <definedName name="Load_Growth" localSheetId="14">'[7]VEA Inputs'!$E$126</definedName>
    <definedName name="Load_Growth">#REF!</definedName>
    <definedName name="Loading_Districts" localSheetId="14">[9]Picklist_TeeLine!$BL$762:$BV$771</definedName>
    <definedName name="Loading_Districts">#REF!</definedName>
    <definedName name="Location" localSheetId="14">'[19]Data Tables'!$D$44:$BI$44</definedName>
    <definedName name="Location">#REF!</definedName>
    <definedName name="Location_Factors_2" localSheetId="14">[9]Picklist_TeeLine!$L$738:$AJ$1099</definedName>
    <definedName name="Location_Factors_2">#REF!</definedName>
    <definedName name="Location_Table" localSheetId="14">[9]Picklist_TeeLine!$J$733:$AI$1099</definedName>
    <definedName name="Location_Table">#REF!</definedName>
    <definedName name="LocationColumn1" localSheetId="14">#REF!</definedName>
    <definedName name="LocationColumn1">#REF!</definedName>
    <definedName name="LocationColumn2" localSheetId="14">#REF!</definedName>
    <definedName name="LocationColumn2">#REF!</definedName>
    <definedName name="lpo" localSheetId="14" hidden="1">{#N/A,#N/A,FALSE,"Aging Summary";#N/A,#N/A,FALSE,"Ratio Analysis";#N/A,#N/A,FALSE,"Test 120 Day Accts";#N/A,#N/A,FALSE,"Tickmarks"}</definedName>
    <definedName name="lpo" hidden="1">{#N/A,#N/A,FALSE,"Aging Summary";#N/A,#N/A,FALSE,"Ratio Analysis";#N/A,#N/A,FALSE,"Test 120 Day Accts";#N/A,#N/A,FALSE,"Tickmarks"}</definedName>
    <definedName name="lslkjd" localSheetId="14" hidden="1">'[20]Expense Escalation-Old-dk'!#REF!</definedName>
    <definedName name="lslkjd" hidden="1">#REF!</definedName>
    <definedName name="Main_auto_1ph_xfmr_price" localSheetId="14">[9]Picklist_Substations!$AG$11:$AR$44</definedName>
    <definedName name="Main_auto_1ph_xfmr_price">#REF!</definedName>
    <definedName name="Main_auto_xfmr_price" localSheetId="14">[9]Picklist_Substations!$S$11:$AD$44</definedName>
    <definedName name="Main_auto_xfmr_price">#REF!</definedName>
    <definedName name="Main_xfmr_concrete" localSheetId="14">[9]Picklist_Substations!$AU$11:$BF$44</definedName>
    <definedName name="Main_xfmr_concrete">#REF!</definedName>
    <definedName name="Main_xfmr_phase" localSheetId="14">#REF!</definedName>
    <definedName name="Main_xfmr_phase">#REF!</definedName>
    <definedName name="Main_xfmr_rock" localSheetId="14">[9]Picklist_Substations!$BW$11:$CH$44</definedName>
    <definedName name="Main_xfmr_rock">#REF!</definedName>
    <definedName name="Main_xfmr_steel" localSheetId="14">[9]Picklist_Substations!$BI$11:$BT$44</definedName>
    <definedName name="Main_xfmr_steel">#REF!</definedName>
    <definedName name="Main_xfmr_Type" localSheetId="14">#REF!</definedName>
    <definedName name="Main_xfmr_Type">#REF!</definedName>
    <definedName name="Major_Minor" localSheetId="14">[10]Lookups!$E$7:$E$8</definedName>
    <definedName name="Major_Minor">#REF!</definedName>
    <definedName name="MARL" localSheetId="14" hidden="1">{"summary",#N/A,FALSE,"PCR DIRECTORY"}</definedName>
    <definedName name="MARL" hidden="1">{"summary",#N/A,FALSE,"PCR DIRECTORY"}</definedName>
    <definedName name="MARY" localSheetId="14" hidden="1">{#N/A,#N/A,TRUE,"TOTAL DISTRIBUTION";#N/A,#N/A,TRUE,"SOUTH";#N/A,#N/A,TRUE,"NORTHEAST";#N/A,#N/A,TRUE,"WEST"}</definedName>
    <definedName name="MARY" hidden="1">{#N/A,#N/A,TRUE,"TOTAL DISTRIBUTION";#N/A,#N/A,TRUE,"SOUTH";#N/A,#N/A,TRUE,"NORTHEAST";#N/A,#N/A,TRUE,"WEST"}</definedName>
    <definedName name="Materials_Percent" localSheetId="14">'[7]VEA Inputs'!$E$74</definedName>
    <definedName name="Materials_Percent">#REF!</definedName>
    <definedName name="Maturity_Index" localSheetId="14">#REF!</definedName>
    <definedName name="Maturity_Index">#REF!</definedName>
    <definedName name="Meter_Type" localSheetId="14">[9]Picklist_Substations!$B$31:$B$35</definedName>
    <definedName name="Meter_Type">#REF!</definedName>
    <definedName name="Metering" localSheetId="14">[9]Picklist_Substations!$E$198:$P$217</definedName>
    <definedName name="Metering">#REF!</definedName>
    <definedName name="Metering_Concrete" localSheetId="14">[9]Picklist_Substations!$S$198:$AD$217</definedName>
    <definedName name="Metering_Concrete">#REF!</definedName>
    <definedName name="Metering_Labor" localSheetId="14">[9]Picklist_Substations!$AU$198:$BF$217</definedName>
    <definedName name="Metering_Labor">#REF!</definedName>
    <definedName name="Metering_Steel" localSheetId="14">[9]Picklist_Substations!$AG$198:$AR$217</definedName>
    <definedName name="Metering_Steel">#REF!</definedName>
    <definedName name="Mgmt" localSheetId="3">#REF!</definedName>
    <definedName name="Mgmt">#REF!</definedName>
    <definedName name="Miles_Per_Week_Base" localSheetId="14">[9]Picklist_TeeLine!$B$30:$C$40</definedName>
    <definedName name="Miles_Per_Week_Base">#REF!</definedName>
    <definedName name="million">1000000</definedName>
    <definedName name="mmm" localSheetId="14" hidden="1">{"summary",#N/A,FALSE,"PCR DIRECTORY"}</definedName>
    <definedName name="mmm" hidden="1">{"summary",#N/A,FALSE,"PCR DIRECTORY"}</definedName>
    <definedName name="mmmmm" localSheetId="14" hidden="1">{#N/A,#N/A,FALSE,"SUMMARY";#N/A,#N/A,FALSE,"INPUTDATA";#N/A,#N/A,FALSE,"Condenser Performance"}</definedName>
    <definedName name="mmmmm" hidden="1">{#N/A,#N/A,FALSE,"SUMMARY";#N/A,#N/A,FALSE,"INPUTDATA";#N/A,#N/A,FALSE,"Condenser Performance"}</definedName>
    <definedName name="Model_Rackup_Data">#REF!</definedName>
    <definedName name="ModelID1">#REF!</definedName>
    <definedName name="ModelID2">#REF!</definedName>
    <definedName name="MonoPoleColumn" localSheetId="14">[9]Picklist_TeeLine!$BX$6:$CB$110</definedName>
    <definedName name="MonoPoleColumn">#REF!</definedName>
    <definedName name="MonoPoleColumn_FPL" localSheetId="14">[9]Picklist_TeeLine!$CE$6:$CI$110</definedName>
    <definedName name="MonoPoleColumn_FPL">#REF!</definedName>
    <definedName name="MonoPoleCost" localSheetId="14">[9]Picklist_TeeLine!$DE$16:$HH$50</definedName>
    <definedName name="MonoPoleCost">#REF!</definedName>
    <definedName name="month" localSheetId="14">#REF!</definedName>
    <definedName name="month">#REF!</definedName>
    <definedName name="months" localSheetId="14">#REF!</definedName>
    <definedName name="months">#REF!</definedName>
    <definedName name="MTC_Amortization" localSheetId="14">#REF!</definedName>
    <definedName name="MTC_Amortization">#REF!</definedName>
    <definedName name="Mtlconc">#REF!</definedName>
    <definedName name="n" localSheetId="14"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n"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NA" localSheetId="14" hidden="1">{#N/A,#N/A,FALSE,"Expenses";#N/A,#N/A,FALSE,"Revenue"}</definedName>
    <definedName name="NA" hidden="1">{#N/A,#N/A,FALSE,"Expenses";#N/A,#N/A,FALSE,"Revenue"}</definedName>
    <definedName name="nada" localSheetId="14" hidden="1">{2;#N/A;"R13C16:R17C16";#N/A;"R13C14:R17C15";FALSE;FALSE;FALSE;95;#N/A;#N/A;"R13C19";#N/A;FALSE;FALSE;FALSE;FALSE;#N/A;"";#N/A;FALSE;"";"";#N/A;#N/A;#N/A}</definedName>
    <definedName name="nada" hidden="1">{2;#N/A;"R13C16:R17C16";#N/A;"R13C14:R17C15";FALSE;FALSE;FALSE;95;#N/A;#N/A;"R13C19";#N/A;FALSE;FALSE;FALSE;FALSE;#N/A;"";#N/A;FALSE;"";"";#N/A;#N/A;#N/A}</definedName>
    <definedName name="NamesColumn1">#REF!</definedName>
    <definedName name="NamesColumn2">#REF!</definedName>
    <definedName name="NESC">#REF!</definedName>
    <definedName name="NESC_Code_Adopted" localSheetId="14">[10]Lookups!$AS$60:$AW$122</definedName>
    <definedName name="NESC_Code_Adopted">#REF!</definedName>
    <definedName name="new" localSheetId="3">#REF!</definedName>
    <definedName name="new">#REF!</definedName>
    <definedName name="newname" localSheetId="14" hidden="1">{#N/A,#N/A,FALSE,"CAP 1998";#N/A,#N/A,FALSE,"CAP 1999";#N/A,#N/A,FALSE,"CAP 2000";#N/A,#N/A,FALSE,"CAP_2001";#N/A,#N/A,FALSE,"CAP_2002";#N/A,#N/A,FALSE,"MAINT_1998";#N/A,#N/A,FALSE,"MAINT_1999";#N/A,#N/A,FALSE,"MAINT_2000";#N/A,#N/A,FALSE,"MAINT_2001";#N/A,#N/A,FALSE,"MAINT_2002"}</definedName>
    <definedName name="newname" hidden="1">{#N/A,#N/A,FALSE,"CAP 1998";#N/A,#N/A,FALSE,"CAP 1999";#N/A,#N/A,FALSE,"CAP 2000";#N/A,#N/A,FALSE,"CAP_2001";#N/A,#N/A,FALSE,"CAP_2002";#N/A,#N/A,FALSE,"MAINT_1998";#N/A,#N/A,FALSE,"MAINT_1999";#N/A,#N/A,FALSE,"MAINT_2000";#N/A,#N/A,FALSE,"MAINT_2001";#N/A,#N/A,FALSE,"MAINT_2002"}</definedName>
    <definedName name="nnnn" localSheetId="14" hidden="1">{#N/A,#N/A,FALSE,"T COST";#N/A,#N/A,FALSE,"COST_FH"}</definedName>
    <definedName name="nnnn" hidden="1">{#N/A,#N/A,FALSE,"T COST";#N/A,#N/A,FALSE,"COST_FH"}</definedName>
    <definedName name="No.Cassion" localSheetId="14">[9]Picklist_TeeLine!$AH$63:$AI$67</definedName>
    <definedName name="No.Cassion">#REF!</definedName>
    <definedName name="No_Circuits" localSheetId="14">#REF!</definedName>
    <definedName name="No_Circuits">#REF!</definedName>
    <definedName name="non_cap_int" localSheetId="14">#REF!</definedName>
    <definedName name="non_cap_int">#REF!</definedName>
    <definedName name="none" localSheetId="14" hidden="1">{#N/A,#N/A,TRUE,"TOTAL DISTRIBUTION";#N/A,#N/A,TRUE,"SOUTH";#N/A,#N/A,TRUE,"NORTHEAST";#N/A,#N/A,TRUE,"WEST"}</definedName>
    <definedName name="none" hidden="1">{#N/A,#N/A,TRUE,"TOTAL DISTRIBUTION";#N/A,#N/A,TRUE,"SOUTH";#N/A,#N/A,TRUE,"NORTHEAST";#N/A,#N/A,TRUE,"WEST"}</definedName>
    <definedName name="NonWood" localSheetId="14">[10]Lookups!$G$16:$G$26</definedName>
    <definedName name="NonWood">#REF!</definedName>
    <definedName name="NSP_COS" localSheetId="2">#REF!</definedName>
    <definedName name="NSP_COS">#REF!</definedName>
    <definedName name="Nuclear_Secur_Date">#REF!</definedName>
    <definedName name="NvsAnswerCol">"'[RP Consolidating IS YTD - 2017 - 9.xlsx]BU List'!$A$4:$A$19"</definedName>
    <definedName name="NvsASD">"V2016-12-31"</definedName>
    <definedName name="NvsAutoDrillOk">"VN"</definedName>
    <definedName name="NvsElapsedTime">0.0000462962925666943</definedName>
    <definedName name="NvsEndTime">42816.4573842593</definedName>
    <definedName name="NvsInstLang">"VENG"</definedName>
    <definedName name="NvsInstSpec">"%,FBUSINESS_UNIT,V41000"</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"V10000"</definedName>
    <definedName name="NvsPanelEffdt">"V2016-02-06"</definedName>
    <definedName name="NvsPanelSetid">"VSHARE"</definedName>
    <definedName name="NvsReqBU">"V10000"</definedName>
    <definedName name="NvsReqBUOnly">"VN"</definedName>
    <definedName name="NvsTransLed">"VN"</definedName>
    <definedName name="NvsTreeASD">"V2016-12-31"</definedName>
    <definedName name="NvsValTbl.ACCOUNT">"GL_ACCOUNT_TBL"</definedName>
    <definedName name="NvsValTbl.AFFILIATE">"AFFILIATE_VW"</definedName>
    <definedName name="NvsValTbl.BUSINESS_UNIT">"BUS_UNIT_TBL_FS"</definedName>
    <definedName name="NvsValTbl.CHARTFIELD1">"CF1_ALL_VW"</definedName>
    <definedName name="NvsValTbl.DEPTID">"DEPTID_NB_VW"</definedName>
    <definedName name="O_M_Size" localSheetId="14">[10]Lookups!$O$55:$P$66</definedName>
    <definedName name="O_M_Size">#REF!</definedName>
    <definedName name="OASDI" localSheetId="14">#REF!</definedName>
    <definedName name="OASDI">#REF!</definedName>
    <definedName name="OCT" localSheetId="14">#REF!</definedName>
    <definedName name="OCT">#REF!</definedName>
    <definedName name="oct18_spendToDate" localSheetId="14">#REF!</definedName>
    <definedName name="oct18_spendToDate">#REF!</definedName>
    <definedName name="OH_Conductor" localSheetId="14">[10]Lookups!$BZ$223:$CA$227</definedName>
    <definedName name="OH_Conductor">#REF!</definedName>
    <definedName name="OH_Pole_Select" localSheetId="14">[10]Lookups!$CC$223:$CC$228</definedName>
    <definedName name="OH_Pole_Select">#REF!</definedName>
    <definedName name="OH_Poles" localSheetId="14">[10]Lookups!$CC$223:$CF$228</definedName>
    <definedName name="OH_Poles">#REF!</definedName>
    <definedName name="ok" localSheetId="14" hidden="1">{#N/A,#N/A,FALSE,"Aging Summary";#N/A,#N/A,FALSE,"Ratio Analysis";#N/A,#N/A,FALSE,"Test 120 Day Accts";#N/A,#N/A,FALSE,"Tickmarks"}</definedName>
    <definedName name="ok" hidden="1">{#N/A,#N/A,FALSE,"Aging Summary";#N/A,#N/A,FALSE,"Ratio Analysis";#N/A,#N/A,FALSE,"Test 120 Day Accts";#N/A,#N/A,FALSE,"Tickmarks"}</definedName>
    <definedName name="Oklahoma">#REF!</definedName>
    <definedName name="oldname" localSheetId="14" hidden="1">{#N/A,#N/A,FALSE,"CAP 1998";#N/A,#N/A,FALSE,"CAP 1999";#N/A,#N/A,FALSE,"CAP 2000";#N/A,#N/A,FALSE,"CAP_2001";#N/A,#N/A,FALSE,"CAP_2002";#N/A,#N/A,FALSE,"MAINT_1998";#N/A,#N/A,FALSE,"MAINT_1999";#N/A,#N/A,FALSE,"MAINT_2000";#N/A,#N/A,FALSE,"MAINT_2001";#N/A,#N/A,FALSE,"MAINT_2002"}</definedName>
    <definedName name="oldname" hidden="1">{#N/A,#N/A,FALSE,"CAP 1998";#N/A,#N/A,FALSE,"CAP 1999";#N/A,#N/A,FALSE,"CAP 2000";#N/A,#N/A,FALSE,"CAP_2001";#N/A,#N/A,FALSE,"CAP_2002";#N/A,#N/A,FALSE,"MAINT_1998";#N/A,#N/A,FALSE,"MAINT_1999";#N/A,#N/A,FALSE,"MAINT_2000";#N/A,#N/A,FALSE,"MAINT_2001";#N/A,#N/A,FALSE,"MAINT_2002"}</definedName>
    <definedName name="olg" localSheetId="14" hidden="1">{#N/A,#N/A,FALSE,"Results";#N/A,#N/A,FALSE,"Input Data";#N/A,#N/A,FALSE,"Generation Calculation";#N/A,#N/A,FALSE,"Unit Heat Rate Calculation";#N/A,#N/A,FALSE,"BEFF.XLS";#N/A,#N/A,FALSE,"TURBEFF.XLS";#N/A,#N/A,FALSE,"Final FWH Extraction Flow";#N/A,#N/A,FALSE,"Condenser Performance";#N/A,#N/A,FALSE,"Stage Pressure Correction"}</definedName>
    <definedName name="olg" hidden="1">{#N/A,#N/A,FALSE,"Results";#N/A,#N/A,FALSE,"Input Data";#N/A,#N/A,FALSE,"Generation Calculation";#N/A,#N/A,FALSE,"Unit Heat Rate Calculation";#N/A,#N/A,FALSE,"BEFF.XLS";#N/A,#N/A,FALSE,"TURBEFF.XLS";#N/A,#N/A,FALSE,"Final FWH Extraction Flow";#N/A,#N/A,FALSE,"Condenser Performance";#N/A,#N/A,FALSE,"Stage Pressure Correction"}</definedName>
    <definedName name="OM_Rate" localSheetId="14">'[7]VEA Inputs'!$E$93</definedName>
    <definedName name="OM_Rate">#REF!</definedName>
    <definedName name="one">1</definedName>
    <definedName name="OnePager" localSheetId="14">[21]List!$F$3:$F$10</definedName>
    <definedName name="OnePager">#REF!</definedName>
    <definedName name="Operations" localSheetId="14">#REF!</definedName>
    <definedName name="Operations">#REF!</definedName>
    <definedName name="OPGW_Table" localSheetId="14">[9]Picklist_TeeLine!$BL$818:$BY$837</definedName>
    <definedName name="OPGW_Table">#REF!</definedName>
    <definedName name="opiu" localSheetId="14" hidden="1">{2;#N/A;"R13C16:R17C16";#N/A;"R13C14:R17C15";FALSE;FALSE;FALSE;95;#N/A;#N/A;"R13C19";#N/A;FALSE;FALSE;FALSE;FALSE;#N/A;"";#N/A;FALSE;"";"";#N/A;#N/A;#N/A}</definedName>
    <definedName name="opiu" hidden="1">{2;#N/A;"R13C16:R17C16";#N/A;"R13C14:R17C15";FALSE;FALSE;FALSE;95;#N/A;#N/A;"R13C19";#N/A;FALSE;FALSE;FALSE;FALSE;#N/A;"";#N/A;FALSE;"";"";#N/A;#N/A;#N/A}</definedName>
    <definedName name="Organization">#REF!</definedName>
    <definedName name="Other_Tax" localSheetId="14">'[7]VEA Inputs'!$E$99</definedName>
    <definedName name="Other_Tax">#REF!</definedName>
    <definedName name="OverallProps" localSheetId="14">[15]Settings!$A$30:$A$150</definedName>
    <definedName name="OverallProps">#REF!</definedName>
    <definedName name="P" localSheetId="14" hidden="1">{#N/A,#N/A,FALSE,"Proforma Five Yr";#N/A,#N/A,FALSE,"Capital Input";#N/A,#N/A,FALSE,"Calculations";#N/A,#N/A,FALSE,"Transaction Summary-DTW"}</definedName>
    <definedName name="P" hidden="1">{#N/A,#N/A,FALSE,"Proforma Five Yr";#N/A,#N/A,FALSE,"Capital Input";#N/A,#N/A,FALSE,"Calculations";#N/A,#N/A,FALSE,"Transaction Summary-DTW"}</definedName>
    <definedName name="p_Fe">#REF!</definedName>
    <definedName name="p_Fe_OH_3">#REF!</definedName>
    <definedName name="p_FeOH">#REF!</definedName>
    <definedName name="Padmount" localSheetId="14">[10]Lookups!$C$39:$O$52</definedName>
    <definedName name="Padmount">#REF!</definedName>
    <definedName name="PCap" localSheetId="14" hidden="1">#REF!</definedName>
    <definedName name="PCap" hidden="1">#REF!</definedName>
    <definedName name="pctHW" localSheetId="14">#REF!</definedName>
    <definedName name="pctHW">#REF!</definedName>
    <definedName name="pctSWExp" localSheetId="14">#REF!</definedName>
    <definedName name="pctSWExp">#REF!</definedName>
    <definedName name="pctTraining">#REF!</definedName>
    <definedName name="pHF" localSheetId="14">'[6]Lime Soda Softener'!#REF!</definedName>
    <definedName name="pHF">#REF!</definedName>
    <definedName name="PHILOSOPHY" localSheetId="14">#REF!</definedName>
    <definedName name="PHILOSOPHY">#REF!</definedName>
    <definedName name="PHS" localSheetId="14">#REF!</definedName>
    <definedName name="PHS">#REF!</definedName>
    <definedName name="pig_dig5" localSheetId="14" hidden="1">{#N/A,#N/A,FALSE,"T COST";#N/A,#N/A,FALSE,"COST_FH"}</definedName>
    <definedName name="pig_dig5" hidden="1">{#N/A,#N/A,FALSE,"T COST";#N/A,#N/A,FALSE,"COST_FH"}</definedName>
    <definedName name="pig_dog" localSheetId="14" hidden="1">{2;#N/A;"R13C16:R17C16";#N/A;"R13C14:R17C15";FALSE;FALSE;FALSE;95;#N/A;#N/A;"R13C19";#N/A;FALSE;FALSE;FALSE;FALSE;#N/A;"";#N/A;FALSE;"";"";#N/A;#N/A;#N/A}</definedName>
    <definedName name="pig_dog" hidden="1">{2;#N/A;"R13C16:R17C16";#N/A;"R13C14:R17C15";FALSE;FALSE;FALSE;95;#N/A;#N/A;"R13C19";#N/A;FALSE;FALSE;FALSE;FALSE;#N/A;"";#N/A;FALSE;"";"";#N/A;#N/A;#N/A}</definedName>
    <definedName name="pig_dog\" localSheetId="14" hidden="1">{"EXCELHLP.HLP!1802";5;10;5;10;13;13;13;8;5;5;10;14;13;13;13;13;5;10;14;13;5;10;1;2;24}</definedName>
    <definedName name="pig_dog\" hidden="1">{"EXCELHLP.HLP!1802";5;10;5;10;13;13;13;8;5;5;10;14;13;13;13;13;5;10;14;13;5;10;1;2;24}</definedName>
    <definedName name="pig_dog2" localSheetId="14"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pig_dog2"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pig_dog3" localSheetId="14" hidden="1">{#N/A,#N/A,FALSE,"Results";#N/A,#N/A,FALSE,"Input Data";#N/A,#N/A,FALSE,"Generation Calculation";#N/A,#N/A,FALSE,"Unit Heat Rate Calculation";#N/A,#N/A,FALSE,"BEFF.XLS";#N/A,#N/A,FALSE,"TURBEFF.XLS";#N/A,#N/A,FALSE,"Final FWH Extraction Flow";#N/A,#N/A,FALSE,"Condenser Performance";#N/A,#N/A,FALSE,"Stage Pressure Correction"}</definedName>
    <definedName name="pig_dog3" hidden="1">{#N/A,#N/A,FALSE,"Results";#N/A,#N/A,FALSE,"Input Data";#N/A,#N/A,FALSE,"Generation Calculation";#N/A,#N/A,FALSE,"Unit Heat Rate Calculation";#N/A,#N/A,FALSE,"BEFF.XLS";#N/A,#N/A,FALSE,"TURBEFF.XLS";#N/A,#N/A,FALSE,"Final FWH Extraction Flow";#N/A,#N/A,FALSE,"Condenser Performance";#N/A,#N/A,FALSE,"Stage Pressure Correction"}</definedName>
    <definedName name="pig_dog4" localSheetId="14" hidden="1">{#N/A,#N/A,FALSE,"SUMMARY";#N/A,#N/A,FALSE,"INPUTDATA";#N/A,#N/A,FALSE,"Condenser Performance"}</definedName>
    <definedName name="pig_dog4" hidden="1">{#N/A,#N/A,FALSE,"SUMMARY";#N/A,#N/A,FALSE,"INPUTDATA";#N/A,#N/A,FALSE,"Condenser Performance"}</definedName>
    <definedName name="pig_dog6" localSheetId="14" hidden="1">{#N/A,#N/A,FALSE,"INPUTDATA";#N/A,#N/A,FALSE,"SUMMARY";#N/A,#N/A,FALSE,"CTAREP";#N/A,#N/A,FALSE,"CTBREP";#N/A,#N/A,FALSE,"TURBEFF";#N/A,#N/A,FALSE,"Condenser Performance"}</definedName>
    <definedName name="pig_dog6" hidden="1">{#N/A,#N/A,FALSE,"INPUTDATA";#N/A,#N/A,FALSE,"SUMMARY";#N/A,#N/A,FALSE,"CTAREP";#N/A,#N/A,FALSE,"CTBREP";#N/A,#N/A,FALSE,"TURBEFF";#N/A,#N/A,FALSE,"Condenser Performance"}</definedName>
    <definedName name="pig_dog7" localSheetId="14" hidden="1">{#N/A,#N/A,FALSE,"INPUTDATA";#N/A,#N/A,FALSE,"SUMMARY"}</definedName>
    <definedName name="pig_dog7" hidden="1">{#N/A,#N/A,FALSE,"INPUTDATA";#N/A,#N/A,FALSE,"SUMMARY"}</definedName>
    <definedName name="pig_dog8" localSheetId="14" hidden="1">{#N/A,#N/A,FALSE,"INPUTDATA";#N/A,#N/A,FALSE,"SUMMARY";#N/A,#N/A,FALSE,"CTAREP";#N/A,#N/A,FALSE,"CTBREP";#N/A,#N/A,FALSE,"PMG4ST86";#N/A,#N/A,FALSE,"TURBEFF";#N/A,#N/A,FALSE,"Condenser Performance"}</definedName>
    <definedName name="pig_dog8" hidden="1">{#N/A,#N/A,FALSE,"INPUTDATA";#N/A,#N/A,FALSE,"SUMMARY";#N/A,#N/A,FALSE,"CTAREP";#N/A,#N/A,FALSE,"CTBREP";#N/A,#N/A,FALSE,"PMG4ST86";#N/A,#N/A,FALSE,"TURBEFF";#N/A,#N/A,FALSE,"Condenser Performance"}</definedName>
    <definedName name="pka" localSheetId="14" hidden="1">{#N/A,#N/A,FALSE,"INPUTDATA";#N/A,#N/A,FALSE,"SUMMARY";#N/A,#N/A,FALSE,"CTAREP";#N/A,#N/A,FALSE,"CTBREP";#N/A,#N/A,FALSE,"PMG4ST86";#N/A,#N/A,FALSE,"TURBEFF";#N/A,#N/A,FALSE,"Condenser Performance"}</definedName>
    <definedName name="pka" hidden="1">{#N/A,#N/A,FALSE,"INPUTDATA";#N/A,#N/A,FALSE,"SUMMARY";#N/A,#N/A,FALSE,"CTAREP";#N/A,#N/A,FALSE,"CTBREP";#N/A,#N/A,FALSE,"PMG4ST86";#N/A,#N/A,FALSE,"TURBEFF";#N/A,#N/A,FALSE,"Condenser Performance"}</definedName>
    <definedName name="Plant_Original_Cost" localSheetId="14">'[7]VEA Inputs'!$E$23</definedName>
    <definedName name="Plant_Original_Cost">#REF!</definedName>
    <definedName name="Plant_Tax" localSheetId="14">'[7]VEA Inputs'!$E$97</definedName>
    <definedName name="Plant_Tax">#REF!</definedName>
    <definedName name="pms" localSheetId="14" hidden="1">{"detail305",#N/A,FALSE,"BI-305"}</definedName>
    <definedName name="pms" hidden="1">{"detail305",#N/A,FALSE,"BI-305"}</definedName>
    <definedName name="pnc" localSheetId="14" hidden="1">{#N/A,#N/A,FALSE,"T COST";#N/A,#N/A,FALSE,"COST_FH"}</definedName>
    <definedName name="pnc" hidden="1">{#N/A,#N/A,FALSE,"T COST";#N/A,#N/A,FALSE,"COST_FH"}</definedName>
    <definedName name="poiuy" localSheetId="14" hidden="1">{#N/A,#N/A,FALSE,"Aging Summary";#N/A,#N/A,FALSE,"Ratio Analysis";#N/A,#N/A,FALSE,"Test 120 Day Accts";#N/A,#N/A,FALSE,"Tickmarks"}</definedName>
    <definedName name="poiuy" hidden="1">{#N/A,#N/A,FALSE,"Aging Summary";#N/A,#N/A,FALSE,"Ratio Analysis";#N/A,#N/A,FALSE,"Test 120 Day Accts";#N/A,#N/A,FALSE,"Tickmarks"}</definedName>
    <definedName name="Pole_Class" localSheetId="14">[9]Picklist_TeeLine!$BK$66:$BT$98</definedName>
    <definedName name="Pole_Class">#REF!</definedName>
    <definedName name="Pole_Column" localSheetId="14">[10]Lookups!$DE$10:$DG$48</definedName>
    <definedName name="Pole_Column">#REF!</definedName>
    <definedName name="Pole_List" localSheetId="14">#REF!</definedName>
    <definedName name="Pole_List">#REF!</definedName>
    <definedName name="Pole_Materials" localSheetId="14">[10]Lookups!$D$16:$D$19</definedName>
    <definedName name="Pole_Materials">#REF!</definedName>
    <definedName name="Pole_Selection" localSheetId="14">[10]Lookups!$DE$10:$DE$48</definedName>
    <definedName name="Pole_Selection">#REF!</definedName>
    <definedName name="Pole_Weight" localSheetId="14">[9]Picklist_TeeLine!$DE$263:$HH$297</definedName>
    <definedName name="Pole_Weight">#REF!</definedName>
    <definedName name="PosPhases" localSheetId="14">[15]Settings!$H$4:$H$14</definedName>
    <definedName name="PosPhases">#REF!</definedName>
    <definedName name="post_fossil" localSheetId="14">#REF!</definedName>
    <definedName name="post_fossil">#REF!</definedName>
    <definedName name="PPA" localSheetId="14">#REF!</definedName>
    <definedName name="PPA">#REF!</definedName>
    <definedName name="ppp" localSheetId="14" hidden="1">{"summary",#N/A,FALSE,"PCR DIRECTORY"}</definedName>
    <definedName name="ppp" hidden="1">{"summary",#N/A,FALSE,"PCR DIRECTORY"}</definedName>
    <definedName name="prb" localSheetId="14" hidden="1">{"summary",#N/A,FALSE,"PCR DIRECTORY"}</definedName>
    <definedName name="prb" hidden="1">{"summary",#N/A,FALSE,"PCR DIRECTORY"}</definedName>
    <definedName name="PreTaxDebt">#REF!</definedName>
    <definedName name="Pricing_Steel_Pole_BasePlate" localSheetId="14">[9]Picklist_TeeLine!$BJ$16:$BK$23</definedName>
    <definedName name="Pricing_Steel_Pole_BasePlate">#REF!</definedName>
    <definedName name="Pricing_Steel_Pole_Embed" localSheetId="14">[9]Picklist_TeeLine!$BJ$5:$BK$12</definedName>
    <definedName name="Pricing_Steel_Pole_Embed">#REF!</definedName>
    <definedName name="print_all" localSheetId="14">#REF!</definedName>
    <definedName name="print_all">#REF!</definedName>
    <definedName name="print_all_D_1" localSheetId="14">#REF!</definedName>
    <definedName name="print_all_D_1">#REF!</definedName>
    <definedName name="_xlnm.Print_Area" localSheetId="2">'1-Project Rev Req'!$A$1:$S$108</definedName>
    <definedName name="_xlnm.Print_Area" localSheetId="3">'2-Incentive ROE'!$A$1:$K$48</definedName>
    <definedName name="_xlnm.Print_Area" localSheetId="5">'4- Rate Base'!$A$1:$J$73</definedName>
    <definedName name="_xlnm.Print_Area" localSheetId="6">'4a-Projection ADIT'!$A$1:$K$126</definedName>
    <definedName name="_xlnm.Print_Area" localSheetId="7">'5-P3 Support'!$A$1:$M$95</definedName>
    <definedName name="_xlnm.Print_Area" localSheetId="9">'7 - PBOP'!$A$1:$F$22</definedName>
    <definedName name="_xlnm.Print_Area" localSheetId="10">'8-Dep Rates'!$A$1:$D$47</definedName>
    <definedName name="_xlnm.Print_Area" localSheetId="1">'Attachment H'!$A$1:$K$274</definedName>
    <definedName name="Print_Area_MI" localSheetId="14">#REF!</definedName>
    <definedName name="Print_Area_MI">#REF!</definedName>
    <definedName name="_xlnm.Print_Titles" localSheetId="14">[22]내역서!#REF!</definedName>
    <definedName name="_xlnm.Print_Titles">#REF!</definedName>
    <definedName name="Print_Titles_MI" localSheetId="14">#REF!,#REF!</definedName>
    <definedName name="Print_Titles_MI">#REF!,#REF!</definedName>
    <definedName name="Print1" localSheetId="2">#REF!</definedName>
    <definedName name="Print1" localSheetId="3">#REF!</definedName>
    <definedName name="Print1">#REF!</definedName>
    <definedName name="Print3" localSheetId="2">#REF!</definedName>
    <definedName name="Print3">#REF!</definedName>
    <definedName name="Print4" localSheetId="2">#REF!</definedName>
    <definedName name="Print4">#REF!</definedName>
    <definedName name="Print5">#REF!</definedName>
    <definedName name="PrintareaDec">#REF!,#REF!,#REF!</definedName>
    <definedName name="Project_Dashboard_Code">#REF!</definedName>
    <definedName name="Project_Data_Tline">#REF!</definedName>
    <definedName name="Project_Name">#REF!</definedName>
    <definedName name="Project_Name_Model">#REF!</definedName>
    <definedName name="Project_Rackup_List" localSheetId="14">[9]SOV_Transmission_RackUp!$H$5:$XFD$5</definedName>
    <definedName name="Project_Rackup_List">#REF!</definedName>
    <definedName name="ProjectDefaults" localSheetId="14">#REF!</definedName>
    <definedName name="ProjectDefaults">#REF!</definedName>
    <definedName name="ProjIDList">#REF!</definedName>
    <definedName name="PropertyGroupName">#REF!</definedName>
    <definedName name="PropertyUnitName">#REF!</definedName>
    <definedName name="Proposed" localSheetId="14" hidden="1">{#N/A,#N/A,TRUE,"TOTAL DISTRIBUTION";#N/A,#N/A,TRUE,"SOUTH";#N/A,#N/A,TRUE,"NORTHEAST";#N/A,#N/A,TRUE,"WEST"}</definedName>
    <definedName name="Proposed" hidden="1">{#N/A,#N/A,TRUE,"TOTAL DISTRIBUTION";#N/A,#N/A,TRUE,"SOUTH";#N/A,#N/A,TRUE,"NORTHEAST";#N/A,#N/A,TRUE,"WEST"}</definedName>
    <definedName name="protected_sheet_password">#REF!</definedName>
    <definedName name="prys" localSheetId="14" hidden="1">table_inspection</definedName>
    <definedName name="prys" hidden="1">table_inspection</definedName>
    <definedName name="PSCo_COS">#REF!</definedName>
    <definedName name="Purchase_Price_Plant" localSheetId="14">'[7]VEA Inputs'!$E$28</definedName>
    <definedName name="Purchase_Price_Plant">#REF!</definedName>
    <definedName name="py_clint" localSheetId="14">#REF!</definedName>
    <definedName name="py_clint">#REF!</definedName>
    <definedName name="py_eec" localSheetId="14">#REF!</definedName>
    <definedName name="py_eec">#REF!</definedName>
    <definedName name="py_ei" localSheetId="14">#REF!</definedName>
    <definedName name="py_ei">#REF!</definedName>
    <definedName name="py_engl">#REF!</definedName>
    <definedName name="py_epc">#REF!</definedName>
    <definedName name="py_esc">#REF!</definedName>
    <definedName name="q_MTEP06_App_AB_Facility">#REF!</definedName>
    <definedName name="q_MTEP06_App_AB_Projects">#REF!</definedName>
    <definedName name="Quantity_Source">#REF!</definedName>
    <definedName name="query">#REF!</definedName>
    <definedName name="Rate_Case_Years" localSheetId="14">'[7]VEA Inputs'!$E$90</definedName>
    <definedName name="Rate_Case_Years">#REF!</definedName>
    <definedName name="Rating_All" localSheetId="14">[9]Picklist_TeeLine!$AN$105:$AN$136</definedName>
    <definedName name="Rating_All">#REF!</definedName>
    <definedName name="Rebar" localSheetId="14">[9]Picklist_TeeLine!$R$49</definedName>
    <definedName name="Rebar">#REF!</definedName>
    <definedName name="Rebar_Ratio" localSheetId="14">[9]Picklist_TeeLine!$Q$49</definedName>
    <definedName name="Rebar_Ratio">#REF!</definedName>
    <definedName name="Regulatory_RoR" localSheetId="14">'[7]VEA Inputs'!$E$84</definedName>
    <definedName name="Regulatory_RoR">#REF!</definedName>
    <definedName name="RemAnnual" localSheetId="14">'[18]Analysis Summary'!$D$26</definedName>
    <definedName name="RemAnnual">#REF!</definedName>
    <definedName name="rename" localSheetId="14" hidden="1">{#N/A,#N/A,FALSE,"Aging Summary";#N/A,#N/A,FALSE,"Ratio Analysis";#N/A,#N/A,FALSE,"Test 120 Day Accts";#N/A,#N/A,FALSE,"Tickmarks"}</definedName>
    <definedName name="rename" hidden="1">{#N/A,#N/A,FALSE,"Aging Summary";#N/A,#N/A,FALSE,"Ratio Analysis";#N/A,#N/A,FALSE,"Test 120 Day Accts";#N/A,#N/A,FALSE,"Tickmarks"}</definedName>
    <definedName name="Replacement_Rate" localSheetId="14">'[7]VEA Inputs'!$E$69</definedName>
    <definedName name="Replacement_Rate">#REF!</definedName>
    <definedName name="Request" localSheetId="14">#REF!</definedName>
    <definedName name="Request">#REF!</definedName>
    <definedName name="Rev_Tax" localSheetId="14">'[7]VEA Inputs'!$E$98</definedName>
    <definedName name="Rev_Tax">#REF!</definedName>
    <definedName name="revreq">#REF!</definedName>
    <definedName name="RevTracker_Column" localSheetId="14">[9]TemplateRev_Assump_Tline!$G$1:$XFD$1</definedName>
    <definedName name="RevTracker_Column">#REF!</definedName>
    <definedName name="RevTrackerCode" localSheetId="14">[9]TemplateRev_Assump_Tline!$B$2:$B$1625</definedName>
    <definedName name="RevTrackerCode">#REF!</definedName>
    <definedName name="RiskAfterRecalcMacro">"Maximize_Cap_Structure"</definedName>
    <definedName name="RiskCollectDistributionSamples">2</definedName>
    <definedName name="RiskFixedSeed">1</definedName>
    <definedName name="RiskHasSettings">TRUE</definedName>
    <definedName name="RiskMinimizeOnStart">FALSE</definedName>
    <definedName name="RiskMonitorConvergence">TRUE</definedName>
    <definedName name="RiskNumIterations">1000</definedName>
    <definedName name="RiskNumSimulations">7</definedName>
    <definedName name="RiskPauseOnError">FALSE</definedName>
    <definedName name="RiskRealTimeResults">TRUE</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tandardRecalc">2</definedName>
    <definedName name="RiskStatFunctionsUpdateFreq">10</definedName>
    <definedName name="RiskUpdateDisplay">TRUE</definedName>
    <definedName name="RiskUpdateStatFunctions">TRUE</definedName>
    <definedName name="RiskUseDifferentSeedForEachSim">FALSE</definedName>
    <definedName name="RiskUseFixedSeed">FALSE</definedName>
    <definedName name="rita" localSheetId="14" hidden="1">{#N/A,#N/A,TRUE,"TOTAL DISTRIBUTION";#N/A,#N/A,TRUE,"SOUTH";#N/A,#N/A,TRUE,"NORTHEAST";#N/A,#N/A,TRUE,"WEST"}</definedName>
    <definedName name="rita" hidden="1">{#N/A,#N/A,TRUE,"TOTAL DISTRIBUTION";#N/A,#N/A,TRUE,"SOUTH";#N/A,#N/A,TRUE,"NORTHEAST";#N/A,#N/A,TRUE,"WEST"}</definedName>
    <definedName name="rngEscalation">#REF!</definedName>
    <definedName name="Road_Soil" localSheetId="14">[10]Lookups!$W$4:$AF$12</definedName>
    <definedName name="Road_Soil">#REF!</definedName>
    <definedName name="RodDia" localSheetId="14">#REF!</definedName>
    <definedName name="RodDia">#REF!</definedName>
    <definedName name="ROE" localSheetId="14">#REF!</definedName>
    <definedName name="ROE">#REF!</definedName>
    <definedName name="Route_Complexity" localSheetId="14">#REF!</definedName>
    <definedName name="Route_Complexity">#REF!</definedName>
    <definedName name="ROW" localSheetId="14">[9]Picklist_TeeLine!$AB$77:$AJ$88</definedName>
    <definedName name="ROW">#REF!</definedName>
    <definedName name="ROW_Column" localSheetId="14">[9]Picklist_TeeLine!$AB$76:$AJ$76</definedName>
    <definedName name="ROW_Column">#REF!</definedName>
    <definedName name="ROW_row" localSheetId="14">[9]Picklist_TeeLine!$AA$77:$AA$88</definedName>
    <definedName name="ROW_row">#REF!</definedName>
    <definedName name="ROW_Width_Factors" localSheetId="14">[9]Picklist_TeeLine!$X$48:$AB$57</definedName>
    <definedName name="ROW_Width_Factors">#REF!</definedName>
    <definedName name="rrr" localSheetId="14" hidden="1">{#N/A,#N/A,FALSE,"INPUTDATA";#N/A,#N/A,FALSE,"SUMMARY"}</definedName>
    <definedName name="rrr" hidden="1">{#N/A,#N/A,FALSE,"INPUTDATA";#N/A,#N/A,FALSE,"SUMMARY"}</definedName>
    <definedName name="rrrr" localSheetId="14" hidden="1">{#N/A,#N/A,FALSE,"O&amp;M by processes";#N/A,#N/A,FALSE,"Elec Act vs Bud";#N/A,#N/A,FALSE,"G&amp;A";#N/A,#N/A,FALSE,"BGS";#N/A,#N/A,FALSE,"Res Cost"}</definedName>
    <definedName name="rrrr" hidden="1">{#N/A,#N/A,FALSE,"O&amp;M by processes";#N/A,#N/A,FALSE,"Elec Act vs Bud";#N/A,#N/A,FALSE,"G&amp;A";#N/A,#N/A,FALSE,"BGS";#N/A,#N/A,FALSE,"Res Cost"}</definedName>
    <definedName name="SAPBEXdnldView" hidden="1">"4ACQ1TUIXACRYGL0BZ7F6HS6R"</definedName>
    <definedName name="SAPBEXhrIndnt" hidden="1">"Wide"</definedName>
    <definedName name="SAPBEXrevision" hidden="1">2</definedName>
    <definedName name="SAPBEXsysID" hidden="1">"GP1"</definedName>
    <definedName name="SAPBEXwbID" hidden="1">"0QPV4RF636ZQNL5RK8PWSJVGT"</definedName>
    <definedName name="SAPCrosstab1">#REF!</definedName>
    <definedName name="SAPCrosstab10" localSheetId="14">#REF!</definedName>
    <definedName name="SAPCrosstab10">#REF!</definedName>
    <definedName name="SAPCrosstab2">#REF!</definedName>
    <definedName name="SAPCrosstab23">#REF!</definedName>
    <definedName name="SAPCrosstab3">#REF!</definedName>
    <definedName name="SAPCrosstab4">#REF!</definedName>
    <definedName name="SAPCrosstab5">#REF!</definedName>
    <definedName name="SAPCrosstab6">#REF!</definedName>
    <definedName name="SAPCrosstab7" localSheetId="14">#REF!</definedName>
    <definedName name="SAPCrosstab7">#REF!</definedName>
    <definedName name="SAPCrosstab8">#REF!</definedName>
    <definedName name="SAPCrosstab9">#REF!</definedName>
    <definedName name="SAPsysID" hidden="1">"708C5W7SBKP804JT78WJ0JNKI"</definedName>
    <definedName name="SAPwbID" hidden="1">"ARS"</definedName>
    <definedName name="sdf_qww" localSheetId="14" hidden="1">table_demob</definedName>
    <definedName name="sdf_qww" hidden="1">table_demob</definedName>
    <definedName name="Seismic" localSheetId="14">#REF!</definedName>
    <definedName name="Seismic">#REF!</definedName>
    <definedName name="sencount" hidden="1">1</definedName>
    <definedName name="Sheet1Remark0">#REF!</definedName>
    <definedName name="Sheet1Remark1">#REF!</definedName>
    <definedName name="Sheet1Remark10">#REF!</definedName>
    <definedName name="Sheet1Remark11">#REF!</definedName>
    <definedName name="Sheet1Remark12">#REF!</definedName>
    <definedName name="Sheet1Remark13">#REF!</definedName>
    <definedName name="Sheet1Remark14">#REF!</definedName>
    <definedName name="Sheet1Remark15">#REF!</definedName>
    <definedName name="Sheet1Remark16">#REF!</definedName>
    <definedName name="Sheet1Remark17">#REF!</definedName>
    <definedName name="Sheet1Remark18">#REF!</definedName>
    <definedName name="Sheet1Remark19">#REF!</definedName>
    <definedName name="Sheet1Remark2">#REF!</definedName>
    <definedName name="Sheet1Remark20">#REF!</definedName>
    <definedName name="Sheet1Remark21">#REF!</definedName>
    <definedName name="Sheet1Remark22">#REF!</definedName>
    <definedName name="Sheet1Remark3">#REF!</definedName>
    <definedName name="Sheet1Remark4">#REF!</definedName>
    <definedName name="Sheet1Remark5">#REF!</definedName>
    <definedName name="Sheet1Remark6">#REF!</definedName>
    <definedName name="Sheet1Remark7">#REF!</definedName>
    <definedName name="Sheet1Remark8">#REF!</definedName>
    <definedName name="Sheet1Remark9">#REF!</definedName>
    <definedName name="Sheet1Unit0">#REF!</definedName>
    <definedName name="Sheet1Unit1">#REF!</definedName>
    <definedName name="Sheet1Unit10">#REF!</definedName>
    <definedName name="Sheet1Unit11">#REF!</definedName>
    <definedName name="Sheet1Unit12">#REF!</definedName>
    <definedName name="Sheet1Unit13">#REF!</definedName>
    <definedName name="Sheet1Unit14">#REF!</definedName>
    <definedName name="Sheet1Unit15">#REF!</definedName>
    <definedName name="Sheet1Unit16">#REF!</definedName>
    <definedName name="Sheet1Unit17">#REF!</definedName>
    <definedName name="Sheet1Unit18">#REF!</definedName>
    <definedName name="Sheet1Unit19">#REF!</definedName>
    <definedName name="Sheet1Unit2">#REF!</definedName>
    <definedName name="Sheet1Unit20">#REF!</definedName>
    <definedName name="Sheet1Unit21">#REF!</definedName>
    <definedName name="Sheet1Unit22">#REF!</definedName>
    <definedName name="Sheet1Unit23">#REF!</definedName>
    <definedName name="Sheet1Unit24">#REF!</definedName>
    <definedName name="Sheet1Unit25">#REF!</definedName>
    <definedName name="Sheet1Unit26">#REF!</definedName>
    <definedName name="Sheet1Unit3">#REF!</definedName>
    <definedName name="Sheet1Unit4">#REF!</definedName>
    <definedName name="Sheet1Unit5">#REF!</definedName>
    <definedName name="Sheet1Unit6">#REF!</definedName>
    <definedName name="Sheet1Unit7">#REF!</definedName>
    <definedName name="Sheet1Unit8">#REF!</definedName>
    <definedName name="Sheet1Unit9">#REF!</definedName>
    <definedName name="Sheet1Value0">#REF!</definedName>
    <definedName name="Sheet1Value1">#REF!</definedName>
    <definedName name="Sheet1Value10">#REF!</definedName>
    <definedName name="Sheet1Value100">#REF!</definedName>
    <definedName name="Sheet1Value101">#REF!</definedName>
    <definedName name="Sheet1Value102">#REF!</definedName>
    <definedName name="Sheet1Value103">#REF!</definedName>
    <definedName name="Sheet1Value104">#REF!</definedName>
    <definedName name="Sheet1Value11">#REF!</definedName>
    <definedName name="Sheet1Value12">#REF!</definedName>
    <definedName name="Sheet1Value13">#REF!</definedName>
    <definedName name="Sheet1Value14">#REF!</definedName>
    <definedName name="Sheet1Value15">#REF!</definedName>
    <definedName name="Sheet1Value16">#REF!</definedName>
    <definedName name="Sheet1Value17">#REF!</definedName>
    <definedName name="Sheet1Value18">#REF!</definedName>
    <definedName name="Sheet1Value19">#REF!</definedName>
    <definedName name="Sheet1Value2">#REF!</definedName>
    <definedName name="Sheet1Value20">#REF!</definedName>
    <definedName name="Sheet1Value21">#REF!</definedName>
    <definedName name="Sheet1Value22">#REF!</definedName>
    <definedName name="Sheet1Value23">#REF!</definedName>
    <definedName name="Sheet1Value24">#REF!</definedName>
    <definedName name="Sheet1Value25">#REF!</definedName>
    <definedName name="Sheet1Value26">#REF!</definedName>
    <definedName name="Sheet1Value27">#REF!</definedName>
    <definedName name="Sheet1Value28">#REF!</definedName>
    <definedName name="Sheet1Value29">#REF!</definedName>
    <definedName name="Sheet1Value3">#REF!</definedName>
    <definedName name="Sheet1Value30">#REF!</definedName>
    <definedName name="Sheet1Value31">#REF!</definedName>
    <definedName name="Sheet1Value32">#REF!</definedName>
    <definedName name="Sheet1Value33">#REF!</definedName>
    <definedName name="Sheet1Value34">#REF!</definedName>
    <definedName name="Sheet1Value35">#REF!</definedName>
    <definedName name="Sheet1Value36">#REF!</definedName>
    <definedName name="Sheet1Value37">#REF!</definedName>
    <definedName name="Sheet1Value38">#REF!</definedName>
    <definedName name="Sheet1Value39">#REF!</definedName>
    <definedName name="Sheet1Value4">#REF!</definedName>
    <definedName name="Sheet1Value40">#REF!</definedName>
    <definedName name="Sheet1Value41">#REF!</definedName>
    <definedName name="Sheet1Value42">#REF!</definedName>
    <definedName name="Sheet1Value43">#REF!</definedName>
    <definedName name="Sheet1Value44">#REF!</definedName>
    <definedName name="Sheet1Value45">#REF!</definedName>
    <definedName name="Sheet1Value46">#REF!</definedName>
    <definedName name="Sheet1Value47">#REF!</definedName>
    <definedName name="Sheet1Value48">#REF!</definedName>
    <definedName name="Sheet1Value49">#REF!</definedName>
    <definedName name="Sheet1Value5">#REF!</definedName>
    <definedName name="Sheet1Value50">#REF!</definedName>
    <definedName name="Sheet1Value51">#REF!</definedName>
    <definedName name="Sheet1Value52">#REF!</definedName>
    <definedName name="Sheet1Value53">#REF!</definedName>
    <definedName name="Sheet1Value54">#REF!</definedName>
    <definedName name="Sheet1Value55">#REF!</definedName>
    <definedName name="Sheet1Value56">#REF!</definedName>
    <definedName name="Sheet1Value57">#REF!</definedName>
    <definedName name="Sheet1Value58">#REF!</definedName>
    <definedName name="Sheet1Value59">#REF!</definedName>
    <definedName name="Sheet1Value6">#REF!</definedName>
    <definedName name="Sheet1Value60">#REF!</definedName>
    <definedName name="Sheet1Value61">#REF!</definedName>
    <definedName name="Sheet1Value62">#REF!</definedName>
    <definedName name="Sheet1Value63">#REF!</definedName>
    <definedName name="Sheet1Value64">#REF!</definedName>
    <definedName name="Sheet1Value65">#REF!</definedName>
    <definedName name="Sheet1Value66">#REF!</definedName>
    <definedName name="Sheet1Value67">#REF!</definedName>
    <definedName name="Sheet1Value68">#REF!</definedName>
    <definedName name="Sheet1Value69">#REF!</definedName>
    <definedName name="Sheet1Value7">#REF!</definedName>
    <definedName name="Sheet1Value70">#REF!</definedName>
    <definedName name="Sheet1Value71">#REF!</definedName>
    <definedName name="Sheet1Value72">#REF!</definedName>
    <definedName name="Sheet1Value73">#REF!</definedName>
    <definedName name="Sheet1Value74">#REF!</definedName>
    <definedName name="Sheet1Value75">#REF!</definedName>
    <definedName name="Sheet1Value76">#REF!</definedName>
    <definedName name="Sheet1Value77">#REF!</definedName>
    <definedName name="Sheet1Value78">#REF!</definedName>
    <definedName name="Sheet1Value79">#REF!</definedName>
    <definedName name="Sheet1Value8">#REF!</definedName>
    <definedName name="Sheet1Value80">#REF!</definedName>
    <definedName name="Sheet1Value81">#REF!</definedName>
    <definedName name="Sheet1Value82">#REF!</definedName>
    <definedName name="Sheet1Value83">#REF!</definedName>
    <definedName name="Sheet1Value84">#REF!</definedName>
    <definedName name="Sheet1Value85">#REF!</definedName>
    <definedName name="Sheet1Value86">#REF!</definedName>
    <definedName name="Sheet1Value87">#REF!</definedName>
    <definedName name="Sheet1Value88">#REF!</definedName>
    <definedName name="Sheet1Value89">#REF!</definedName>
    <definedName name="Sheet1Value9">#REF!</definedName>
    <definedName name="Sheet1Value90">#REF!</definedName>
    <definedName name="Sheet1Value91">#REF!</definedName>
    <definedName name="Sheet1Value92">#REF!</definedName>
    <definedName name="Sheet1Value93">#REF!</definedName>
    <definedName name="Sheet1Value94">#REF!</definedName>
    <definedName name="Sheet1Value95">#REF!</definedName>
    <definedName name="Sheet1Value96">#REF!</definedName>
    <definedName name="Sheet1Value97">#REF!</definedName>
    <definedName name="Sheet1Value98">#REF!</definedName>
    <definedName name="Sheet1Value99">#REF!</definedName>
    <definedName name="shiva" localSheetId="14" hidden="1">{#N/A,#N/A,FALSE,"O&amp;M by processes";#N/A,#N/A,FALSE,"Elec Act vs Bud";#N/A,#N/A,FALSE,"G&amp;A";#N/A,#N/A,FALSE,"BGS";#N/A,#N/A,FALSE,"Res Cost"}</definedName>
    <definedName name="shiva" hidden="1">{#N/A,#N/A,FALSE,"O&amp;M by processes";#N/A,#N/A,FALSE,"Elec Act vs Bud";#N/A,#N/A,FALSE,"G&amp;A";#N/A,#N/A,FALSE,"BGS";#N/A,#N/A,FALSE,"Res Cost"}</definedName>
    <definedName name="Shunt_Reactors" localSheetId="14">[9]Picklist_Substations!$E$99:$P$111</definedName>
    <definedName name="Shunt_Reactors">#REF!</definedName>
    <definedName name="Shunt_Reactors_Concrete" localSheetId="14">[9]Picklist_Substations!$S$99:$AD$111</definedName>
    <definedName name="Shunt_Reactors_Concrete">#REF!</definedName>
    <definedName name="Shunt_Reactors_Labor" localSheetId="14">[9]Picklist_Substations!$AG$99:$AR$111</definedName>
    <definedName name="Shunt_Reactors_Labor">#REF!</definedName>
    <definedName name="Sites" localSheetId="14" hidden="1">{#N/A,#N/A,TRUE,"TOTAL DISTRIBUTION";#N/A,#N/A,TRUE,"SOUTH";#N/A,#N/A,TRUE,"NORTHEAST";#N/A,#N/A,TRUE,"WEST"}</definedName>
    <definedName name="Sites" hidden="1">{#N/A,#N/A,TRUE,"TOTAL DISTRIBUTION";#N/A,#N/A,TRUE,"SOUTH";#N/A,#N/A,TRUE,"NORTHEAST";#N/A,#N/A,TRUE,"WEST"}</definedName>
    <definedName name="Sitesdate" localSheetId="14" hidden="1">{#N/A,#N/A,TRUE,"TOTAL DSBN";#N/A,#N/A,TRUE,"WEST";#N/A,#N/A,TRUE,"SOUTH";#N/A,#N/A,TRUE,"NORTHEAST"}</definedName>
    <definedName name="Sitesdate" hidden="1">{#N/A,#N/A,TRUE,"TOTAL DSBN";#N/A,#N/A,TRUE,"WEST";#N/A,#N/A,TRUE,"SOUTH";#N/A,#N/A,TRUE,"NORTHEAST"}</definedName>
    <definedName name="Small_Large" localSheetId="14">[9]Picklist_TeeLine!$K$37:$K$38</definedName>
    <definedName name="Small_Large">#REF!</definedName>
    <definedName name="SO4ADD" localSheetId="14">#REF!</definedName>
    <definedName name="SO4ADD">#REF!</definedName>
    <definedName name="Soil" localSheetId="14">[9]Picklist_TeeLine!$AA$149:$AM$157</definedName>
    <definedName name="Soil">#REF!</definedName>
    <definedName name="SoilType" localSheetId="14">#REF!</definedName>
    <definedName name="SoilType">#REF!</definedName>
    <definedName name="solver_cvg" hidden="1">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1</definedName>
    <definedName name="solver_nwt" hidden="1">1</definedName>
    <definedName name="solver_pre" hidden="1">0.000001</definedName>
    <definedName name="solver_rel1" hidden="1">2</definedName>
    <definedName name="solver_rhs1" hidden="1">17</definedName>
    <definedName name="solver_scl" hidden="1">2</definedName>
    <definedName name="solver_sho" hidden="1">2</definedName>
    <definedName name="solver_tim" hidden="1">100</definedName>
    <definedName name="solver_tol" hidden="1">0.05</definedName>
    <definedName name="solver_typ" hidden="1">1</definedName>
    <definedName name="solver_val" hidden="1">0</definedName>
    <definedName name="SOV_Column_LookUp">#REF!</definedName>
    <definedName name="Space_Requirement_Span_Row" localSheetId="14">[9]Picklist_TeeLine!$B$44:$C$53</definedName>
    <definedName name="Space_Requirement_Span_Row">#REF!</definedName>
    <definedName name="Spacing_Requirements" localSheetId="14">[9]Picklist_TeeLine!$D$55:$L$63</definedName>
    <definedName name="Spacing_Requirements">#REF!</definedName>
    <definedName name="Spanner_Auto_File">"C:\Documents and Settings\linda\My Documents\Process .x2a"</definedName>
    <definedName name="Special_Equipment_Type">#REF!</definedName>
    <definedName name="Spool_Length" localSheetId="14">[9]Picklist_TeeLine!$B$266:$J$275</definedName>
    <definedName name="Spool_Length">#REF!</definedName>
    <definedName name="Spread_Count" localSheetId="14">#REF!</definedName>
    <definedName name="Spread_Count">#REF!</definedName>
    <definedName name="Spread_Table" localSheetId="14">[9]Picklist_TeeLine!$B$23:$D$26</definedName>
    <definedName name="Spread_Table">#REF!</definedName>
    <definedName name="SPS_COS" localSheetId="3">#REF!</definedName>
    <definedName name="SPS_COS">#REF!</definedName>
    <definedName name="sss" localSheetId="14"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sss"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State">#REF!</definedName>
    <definedName name="State_Coordinates" localSheetId="14">[9]Picklist_TeeLine!$AM$6:$BG$68</definedName>
    <definedName name="State_Coordinates">#REF!</definedName>
    <definedName name="State_Impacts" localSheetId="14">[9]Picklist_TeeLine!$AM$6:$BC$68</definedName>
    <definedName name="State_Impacts">#REF!</definedName>
    <definedName name="State_Impacts_GenTie" localSheetId="14">[10]Lookups!$CU$10:$DC$72</definedName>
    <definedName name="State_Impacts_GenTie">#REF!</definedName>
    <definedName name="statsrevised" localSheetId="14" hidden="1">{#N/A,#N/A,FALSE,"O&amp;M by processes";#N/A,#N/A,FALSE,"Elec Act vs Bud";#N/A,#N/A,FALSE,"G&amp;A";#N/A,#N/A,FALSE,"BGS";#N/A,#N/A,FALSE,"Res Cost"}</definedName>
    <definedName name="statsrevised" hidden="1">{#N/A,#N/A,FALSE,"O&amp;M by processes";#N/A,#N/A,FALSE,"Elec Act vs Bud";#N/A,#N/A,FALSE,"G&amp;A";#N/A,#N/A,FALSE,"BGS";#N/A,#N/A,FALSE,"Res Cost"}</definedName>
    <definedName name="Status">#REF!</definedName>
    <definedName name="Steel_Bulks_HV" localSheetId="14">[10]Lookups!$D$422:$N$432</definedName>
    <definedName name="Steel_Bulks_HV">#REF!</definedName>
    <definedName name="Steel_Bulks_LV" localSheetId="14">[10]Lookups!$B$287:$O$300</definedName>
    <definedName name="Steel_Bulks_LV">#REF!</definedName>
    <definedName name="Steel_Wood_Arm" localSheetId="14">[9]Picklist_TeeLine!$K$42:$K$43</definedName>
    <definedName name="Steel_Wood_Arm">#REF!</definedName>
    <definedName name="STILL1040" localSheetId="14">#REF!</definedName>
    <definedName name="STILL1040">#REF!</definedName>
    <definedName name="Structure_BaseCase" localSheetId="14">[9]Picklist_TeeLine!$BK$102:$BL$112</definedName>
    <definedName name="Structure_BaseCase">#REF!</definedName>
    <definedName name="Structure_GRF" localSheetId="14">[9]Picklist_TeeLine!$BQ$784:$BR$791</definedName>
    <definedName name="Structure_GRF">#REF!</definedName>
    <definedName name="Structures" localSheetId="14">#REF!</definedName>
    <definedName name="Structures">#REF!</definedName>
    <definedName name="Structures_pick" localSheetId="14">[9]Picklist_TeeLine!$AA$5:$AC$14</definedName>
    <definedName name="Structures_pick">#REF!</definedName>
    <definedName name="SUB_SOV_Column_Lookup" localSheetId="14">[9]Picklist_Substations!$B$429:$C$448</definedName>
    <definedName name="SUB_SOV_Column_Lookup">#REF!</definedName>
    <definedName name="SUE" localSheetId="14" hidden="1">{#N/A,#N/A,TRUE,"TOTAL DISTRIBUTION";#N/A,#N/A,TRUE,"SOUTH";#N/A,#N/A,TRUE,"NORTHEAST";#N/A,#N/A,TRUE,"WEST"}</definedName>
    <definedName name="SUE" hidden="1">{#N/A,#N/A,TRUE,"TOTAL DISTRIBUTION";#N/A,#N/A,TRUE,"SOUTH";#N/A,#N/A,TRUE,"NORTHEAST";#N/A,#N/A,TRUE,"WEST"}</definedName>
    <definedName name="support" localSheetId="14" hidden="1">{#N/A,#N/A,FALSE,"O&amp;M by processes";#N/A,#N/A,FALSE,"Elec Act vs Bud";#N/A,#N/A,FALSE,"G&amp;A";#N/A,#N/A,FALSE,"BGS";#N/A,#N/A,FALSE,"Res Cost"}</definedName>
    <definedName name="support" hidden="1">{#N/A,#N/A,FALSE,"O&amp;M by processes";#N/A,#N/A,FALSE,"Elec Act vs Bud";#N/A,#N/A,FALSE,"G&amp;A";#N/A,#N/A,FALSE,"BGS";#N/A,#N/A,FALSE,"Res Cost"}</definedName>
    <definedName name="supporti" localSheetId="14" hidden="1">{#N/A,#N/A,FALSE,"O&amp;M by processes";#N/A,#N/A,FALSE,"Elec Act vs Bud";#N/A,#N/A,FALSE,"G&amp;A";#N/A,#N/A,FALSE,"BGS";#N/A,#N/A,FALSE,"Res Cost"}</definedName>
    <definedName name="supporti" hidden="1">{#N/A,#N/A,FALSE,"O&amp;M by processes";#N/A,#N/A,FALSE,"Elec Act vs Bud";#N/A,#N/A,FALSE,"G&amp;A";#N/A,#N/A,FALSE,"BGS";#N/A,#N/A,FALSE,"Res Cost"}</definedName>
    <definedName name="Swap_Amort">#REF!</definedName>
    <definedName name="Switch_Type" localSheetId="14">[9]Picklist_Substations!$B$18:$B$22</definedName>
    <definedName name="Switch_Type">#REF!</definedName>
    <definedName name="Switchgear_Type" localSheetId="14">#REF!</definedName>
    <definedName name="Switchgear_Type">#REF!</definedName>
    <definedName name="SwitchYard" localSheetId="14">#REF!</definedName>
    <definedName name="SwitchYard">#REF!</definedName>
    <definedName name="t" localSheetId="14">[11]말뚝물량!$D$14</definedName>
    <definedName name="t">#REF!</definedName>
    <definedName name="Tacx_Factor" localSheetId="14">#REF!</definedName>
    <definedName name="Tacx_Factor">#REF!</definedName>
    <definedName name="Takeoff_Concrete" localSheetId="14">[9]Picklist_Substations!$S$291:$AD$304</definedName>
    <definedName name="Takeoff_Concrete">#REF!</definedName>
    <definedName name="Takeoff_steel" localSheetId="14">[9]Picklist_Substations!$E$291:$P$304</definedName>
    <definedName name="Takeoff_steel">#REF!</definedName>
    <definedName name="Tangent_Arm_Labor" localSheetId="14">[9]Picklist_TeeLine!$Q$89:$S$97</definedName>
    <definedName name="Tangent_Arm_Labor">#REF!</definedName>
    <definedName name="Tangent_Arm_Mat" localSheetId="14">[9]Picklist_TeeLine!$Q$89:$R$97</definedName>
    <definedName name="Tangent_Arm_Mat">#REF!</definedName>
    <definedName name="Tangent_Arm_Weight" localSheetId="14">[9]Picklist_TeeLine!$Q$89:$T$97</definedName>
    <definedName name="Tangent_Arm_Weight">#REF!</definedName>
    <definedName name="Tangent_Dist" localSheetId="14">[9]Picklist_TeeLine!$AF$48:$AI$58</definedName>
    <definedName name="Tangent_Dist">#REF!</definedName>
    <definedName name="Tangent_Height" localSheetId="14">[9]Picklist_TeeLine!$X$35:$AB$44</definedName>
    <definedName name="Tangent_Height">#REF!</definedName>
    <definedName name="Tangent_Type" localSheetId="14">[10]Lookups!$E$16:$E$19</definedName>
    <definedName name="Tangent_Type">#REF!</definedName>
    <definedName name="Target_List" localSheetId="14">#REF!</definedName>
    <definedName name="Target_List">#REF!</definedName>
    <definedName name="Tax_Adjustment" localSheetId="14">'[7]VEA Inputs'!$E$107</definedName>
    <definedName name="Tax_Adjustment">#REF!</definedName>
    <definedName name="tax_base_on_inc" localSheetId="14">#REF!</definedName>
    <definedName name="tax_base_on_inc">#REF!</definedName>
    <definedName name="tax_basis" localSheetId="14">#REF!</definedName>
    <definedName name="tax_basis">#REF!</definedName>
    <definedName name="Tax_Effective" localSheetId="14">'[7]VEA Inputs'!$E$106</definedName>
    <definedName name="Tax_Effective">#REF!</definedName>
    <definedName name="taxcalc">#REF!</definedName>
    <definedName name="tblLegacy_Org_to_WBS_Suffix" localSheetId="14">[23]!Table2[#All]</definedName>
    <definedName name="tblLegacy_Org_to_WBS_Suffix">#REF!</definedName>
    <definedName name="tblLegacy_to_NEET" localSheetId="14">[23]!Table1[#All]</definedName>
    <definedName name="tblLegacy_to_NEET">#REF!</definedName>
    <definedName name="TC" localSheetId="14">#REF!</definedName>
    <definedName name="TC">#REF!</definedName>
    <definedName name="TCOS_Year" localSheetId="14">'[7]VEA Inputs'!#REF!</definedName>
    <definedName name="TCOS_Year">#REF!</definedName>
    <definedName name="TDS" localSheetId="14">#REF!</definedName>
    <definedName name="TDS">#REF!</definedName>
    <definedName name="teast" localSheetId="14" hidden="1">{#N/A,#N/A,TRUE,"TOTAL DSBN";#N/A,#N/A,TRUE,"WEST";#N/A,#N/A,TRUE,"SOUTH";#N/A,#N/A,TRUE,"NORTHEAST"}</definedName>
    <definedName name="teast" hidden="1">{#N/A,#N/A,TRUE,"TOTAL DSBN";#N/A,#N/A,TRUE,"WEST";#N/A,#N/A,TRUE,"SOUTH";#N/A,#N/A,TRUE,"NORTHEAST"}</definedName>
    <definedName name="Technology" localSheetId="14">'[19]Data Tables'!$E$3:$H$3</definedName>
    <definedName name="Technology">#REF!</definedName>
    <definedName name="Temp4" localSheetId="14">#REF!</definedName>
    <definedName name="Temp4">#REF!</definedName>
    <definedName name="TEMPCELL" localSheetId="14">#REF!</definedName>
    <definedName name="TEMPCELL">#REF!</definedName>
    <definedName name="Template_Rev_Tracker" localSheetId="14">[9]TemplateRev_Assump_Tline!$G$2:$XFD$1625</definedName>
    <definedName name="Template_Rev_Tracker">#REF!</definedName>
    <definedName name="TemplateID1" localSheetId="14">#REF!</definedName>
    <definedName name="TemplateID1">#REF!</definedName>
    <definedName name="TemplateID2" localSheetId="14">#REF!</definedName>
    <definedName name="TemplateID2">#REF!</definedName>
    <definedName name="Terrain_Type" localSheetId="14">#REF!</definedName>
    <definedName name="Terrain_Type">#REF!</definedName>
    <definedName name="Terrain_Use">#REF!</definedName>
    <definedName name="test" localSheetId="14" hidden="1">{#N/A,#N/A,TRUE,"Facility-Input";#N/A,#N/A,TRUE,"Graphs";#N/A,#N/A,TRUE,"TOTAL"}</definedName>
    <definedName name="test" hidden="1">{#N/A,#N/A,TRUE,"Facility-Input";#N/A,#N/A,TRUE,"Graphs";#N/A,#N/A,TRUE,"TOTAL"}</definedName>
    <definedName name="test." localSheetId="14" hidden="1">{#N/A,#N/A,TRUE,"TOTAL DISTRIBUTION";#N/A,#N/A,TRUE,"SOUTH";#N/A,#N/A,TRUE,"NORTHEAST";#N/A,#N/A,TRUE,"WEST"}</definedName>
    <definedName name="test." hidden="1">{#N/A,#N/A,TRUE,"TOTAL DISTRIBUTION";#N/A,#N/A,TRUE,"SOUTH";#N/A,#N/A,TRUE,"NORTHEAST";#N/A,#N/A,TRUE,"WEST"}</definedName>
    <definedName name="TEST0">#REF!</definedName>
    <definedName name="TEST1">#REF!</definedName>
    <definedName name="test12" localSheetId="14" hidden="1">{"assumptions",#N/A,FALSE,"Scenario 1";"valuation",#N/A,FALSE,"Scenario 1"}</definedName>
    <definedName name="test12" hidden="1">{"assumptions",#N/A,FALSE,"Scenario 1";"valuation",#N/A,FALSE,"Scenario 1"}</definedName>
    <definedName name="test13" localSheetId="14" hidden="1">{"LBO Summary",#N/A,FALSE,"Summary"}</definedName>
    <definedName name="test13" hidden="1">{"LBO Summary",#N/A,FALSE,"Summary"}</definedName>
    <definedName name="test14" localSheetId="14" hidden="1">{"LBO Summary",#N/A,FALSE,"Summary";"Income Statement",#N/A,FALSE,"Model";"Cash Flow",#N/A,FALSE,"Model";"Balance Sheet",#N/A,FALSE,"Model";"Working Capital",#N/A,FALSE,"Model";"Pro Forma Balance Sheets",#N/A,FALSE,"PFBS";"Debt Balances",#N/A,FALSE,"Model";"Fee Schedules",#N/A,FALSE,"Model"}</definedName>
    <definedName name="test14" hidden="1">{"LBO Summary",#N/A,FALSE,"Summary";"Income Statement",#N/A,FALSE,"Model";"Cash Flow",#N/A,FALSE,"Model";"Balance Sheet",#N/A,FALSE,"Model";"Working Capital",#N/A,FALSE,"Model";"Pro Forma Balance Sheets",#N/A,FALSE,"PFBS";"Debt Balances",#N/A,FALSE,"Model";"Fee Schedules",#N/A,FALSE,"Model"}</definedName>
    <definedName name="test15" localSheetId="14" hidden="1">{"LBO Summary",#N/A,FALSE,"Summary";"Income Statement",#N/A,FALSE,"Model";"Cash Flow",#N/A,FALSE,"Model";"Balance Sheet",#N/A,FALSE,"Model";"Working Capital",#N/A,FALSE,"Model";"Pro Forma Balance Sheets",#N/A,FALSE,"PFBS";"Debt Balances",#N/A,FALSE,"Model";"Fee Schedules",#N/A,FALSE,"Model"}</definedName>
    <definedName name="test15" hidden="1">{"LBO Summary",#N/A,FALSE,"Summary";"Income Statement",#N/A,FALSE,"Model";"Cash Flow",#N/A,FALSE,"Model";"Balance Sheet",#N/A,FALSE,"Model";"Working Capital",#N/A,FALSE,"Model";"Pro Forma Balance Sheets",#N/A,FALSE,"PFBS";"Debt Balances",#N/A,FALSE,"Model";"Fee Schedules",#N/A,FALSE,"Model"}</definedName>
    <definedName name="test16" localSheetId="14" hidden="1">{"LBO Summary",#N/A,FALSE,"Summary";"Income Statement",#N/A,FALSE,"Model";"Cash Flow",#N/A,FALSE,"Model";"Balance Sheet",#N/A,FALSE,"Model";"Working Capital",#N/A,FALSE,"Model";"Pro Forma Balance Sheets",#N/A,FALSE,"PFBS";"Debt Balances",#N/A,FALSE,"Model";"Fee Schedules",#N/A,FALSE,"Model"}</definedName>
    <definedName name="test16" hidden="1">{"LBO Summary",#N/A,FALSE,"Summary";"Income Statement",#N/A,FALSE,"Model";"Cash Flow",#N/A,FALSE,"Model";"Balance Sheet",#N/A,FALSE,"Model";"Working Capital",#N/A,FALSE,"Model";"Pro Forma Balance Sheets",#N/A,FALSE,"PFBS";"Debt Balances",#N/A,FALSE,"Model";"Fee Schedules",#N/A,FALSE,"Model"}</definedName>
    <definedName name="test2" localSheetId="14" hidden="1">{#N/A,#N/A,TRUE,"TOTAL DISTRIBUTION";#N/A,#N/A,TRUE,"SOUTH";#N/A,#N/A,TRUE,"NORTHEAST";#N/A,#N/A,TRUE,"WEST"}</definedName>
    <definedName name="test2" hidden="1">{#N/A,#N/A,TRUE,"TOTAL DISTRIBUTION";#N/A,#N/A,TRUE,"SOUTH";#N/A,#N/A,TRUE,"NORTHEAST";#N/A,#N/A,TRUE,"WEST"}</definedName>
    <definedName name="test21" localSheetId="14" hidden="1">{#N/A,#N/A,TRUE,"TOTAL DISTRIBUTION";#N/A,#N/A,TRUE,"SOUTH";#N/A,#N/A,TRUE,"NORTHEAST";#N/A,#N/A,TRUE,"WEST"}</definedName>
    <definedName name="test21" hidden="1">{#N/A,#N/A,TRUE,"TOTAL DISTRIBUTION";#N/A,#N/A,TRUE,"SOUTH";#N/A,#N/A,TRUE,"NORTHEAST";#N/A,#N/A,TRUE,"WEST"}</definedName>
    <definedName name="test23" localSheetId="14" hidden="1">{#N/A,#N/A,TRUE,"TOTAL DISTRIBUTION";#N/A,#N/A,TRUE,"SOUTH";#N/A,#N/A,TRUE,"NORTHEAST";#N/A,#N/A,TRUE,"WEST"}</definedName>
    <definedName name="test23" hidden="1">{#N/A,#N/A,TRUE,"TOTAL DISTRIBUTION";#N/A,#N/A,TRUE,"SOUTH";#N/A,#N/A,TRUE,"NORTHEAST";#N/A,#N/A,TRUE,"WEST"}</definedName>
    <definedName name="TESTHKEY">#REF!</definedName>
    <definedName name="testing" localSheetId="14" hidden="1">{"detail305",#N/A,FALSE,"BI-305"}</definedName>
    <definedName name="testing" hidden="1">{"detail305",#N/A,FALSE,"BI-305"}</definedName>
    <definedName name="TESTKEYS">#REF!</definedName>
    <definedName name="TESTVKEY">#REF!</definedName>
    <definedName name="testwe" localSheetId="14" hidden="1">{#N/A,#N/A,TRUE,"TOTAL DSBN";#N/A,#N/A,TRUE,"WEST";#N/A,#N/A,TRUE,"SOUTH";#N/A,#N/A,TRUE,"NORTHEAST"}</definedName>
    <definedName name="testwe" hidden="1">{#N/A,#N/A,TRUE,"TOTAL DSBN";#N/A,#N/A,TRUE,"WEST";#N/A,#N/A,TRUE,"SOUTH";#N/A,#N/A,TRUE,"NORTHEAST"}</definedName>
    <definedName name="TextRefCopyRangeCount" hidden="1">99</definedName>
    <definedName name="thjty" localSheetId="14" hidden="1">{#N/A,#N/A,TRUE,"TOTAL DSBN";#N/A,#N/A,TRUE,"WEST";#N/A,#N/A,TRUE,"SOUTH";#N/A,#N/A,TRUE,"NORTHEAST"}</definedName>
    <definedName name="thjty" hidden="1">{#N/A,#N/A,TRUE,"TOTAL DSBN";#N/A,#N/A,TRUE,"WEST";#N/A,#N/A,TRUE,"SOUTH";#N/A,#N/A,TRUE,"NORTHEAST"}</definedName>
    <definedName name="thousand">1000</definedName>
    <definedName name="Time" hidden="1">"b1"</definedName>
    <definedName name="title" localSheetId="14">[24]input!$A$2</definedName>
    <definedName name="title">#REF!</definedName>
    <definedName name="TK" localSheetId="14">#REF!</definedName>
    <definedName name="TK">#REF!</definedName>
    <definedName name="TLINE_BID_DATA" localSheetId="14">#REF!</definedName>
    <definedName name="TLINE_BID_DATA">#REF!</definedName>
    <definedName name="TO" localSheetId="14">[9]Picklist_Substations!$W$327:$W$328</definedName>
    <definedName name="TO">#REF!</definedName>
    <definedName name="toma" localSheetId="14" hidden="1">{#N/A,#N/A,FALSE,"O&amp;M by processes";#N/A,#N/A,FALSE,"Elec Act vs Bud";#N/A,#N/A,FALSE,"G&amp;A";#N/A,#N/A,FALSE,"BGS";#N/A,#N/A,FALSE,"Res Cost"}</definedName>
    <definedName name="toma" hidden="1">{#N/A,#N/A,FALSE,"O&amp;M by processes";#N/A,#N/A,FALSE,"Elec Act vs Bud";#N/A,#N/A,FALSE,"G&amp;A";#N/A,#N/A,FALSE,"BGS";#N/A,#N/A,FALSE,"Res Cost"}</definedName>
    <definedName name="tomb" localSheetId="14" hidden="1">{#N/A,#N/A,FALSE,"O&amp;M by processes";#N/A,#N/A,FALSE,"Elec Act vs Bud";#N/A,#N/A,FALSE,"G&amp;A";#N/A,#N/A,FALSE,"BGS";#N/A,#N/A,FALSE,"Res Cost"}</definedName>
    <definedName name="tomb" hidden="1">{#N/A,#N/A,FALSE,"O&amp;M by processes";#N/A,#N/A,FALSE,"Elec Act vs Bud";#N/A,#N/A,FALSE,"G&amp;A";#N/A,#N/A,FALSE,"BGS";#N/A,#N/A,FALSE,"Res Cost"}</definedName>
    <definedName name="tomc" localSheetId="14" hidden="1">{#N/A,#N/A,FALSE,"O&amp;M by processes";#N/A,#N/A,FALSE,"Elec Act vs Bud";#N/A,#N/A,FALSE,"G&amp;A";#N/A,#N/A,FALSE,"BGS";#N/A,#N/A,FALSE,"Res Cost"}</definedName>
    <definedName name="tomc" hidden="1">{#N/A,#N/A,FALSE,"O&amp;M by processes";#N/A,#N/A,FALSE,"Elec Act vs Bud";#N/A,#N/A,FALSE,"G&amp;A";#N/A,#N/A,FALSE,"BGS";#N/A,#N/A,FALSE,"Res Cost"}</definedName>
    <definedName name="tomd" localSheetId="14" hidden="1">{#N/A,#N/A,FALSE,"O&amp;M by processes";#N/A,#N/A,FALSE,"Elec Act vs Bud";#N/A,#N/A,FALSE,"G&amp;A";#N/A,#N/A,FALSE,"BGS";#N/A,#N/A,FALSE,"Res Cost"}</definedName>
    <definedName name="tomd" hidden="1">{#N/A,#N/A,FALSE,"O&amp;M by processes";#N/A,#N/A,FALSE,"Elec Act vs Bud";#N/A,#N/A,FALSE,"G&amp;A";#N/A,#N/A,FALSE,"BGS";#N/A,#N/A,FALSE,"Res Cost"}</definedName>
    <definedName name="tomx" localSheetId="14" hidden="1">{#N/A,#N/A,FALSE,"O&amp;M by processes";#N/A,#N/A,FALSE,"Elec Act vs Bud";#N/A,#N/A,FALSE,"G&amp;A";#N/A,#N/A,FALSE,"BGS";#N/A,#N/A,FALSE,"Res Cost"}</definedName>
    <definedName name="tomx" hidden="1">{#N/A,#N/A,FALSE,"O&amp;M by processes";#N/A,#N/A,FALSE,"Elec Act vs Bud";#N/A,#N/A,FALSE,"G&amp;A";#N/A,#N/A,FALSE,"BGS";#N/A,#N/A,FALSE,"Res Cost"}</definedName>
    <definedName name="tomy" localSheetId="14" hidden="1">{#N/A,#N/A,FALSE,"O&amp;M by processes";#N/A,#N/A,FALSE,"Elec Act vs Bud";#N/A,#N/A,FALSE,"G&amp;A";#N/A,#N/A,FALSE,"BGS";#N/A,#N/A,FALSE,"Res Cost"}</definedName>
    <definedName name="tomy" hidden="1">{#N/A,#N/A,FALSE,"O&amp;M by processes";#N/A,#N/A,FALSE,"Elec Act vs Bud";#N/A,#N/A,FALSE,"G&amp;A";#N/A,#N/A,FALSE,"BGS";#N/A,#N/A,FALSE,"Res Cost"}</definedName>
    <definedName name="tomz" localSheetId="14" hidden="1">{#N/A,#N/A,FALSE,"O&amp;M by processes";#N/A,#N/A,FALSE,"Elec Act vs Bud";#N/A,#N/A,FALSE,"G&amp;A";#N/A,#N/A,FALSE,"BGS";#N/A,#N/A,FALSE,"Res Cost"}</definedName>
    <definedName name="tomz" hidden="1">{#N/A,#N/A,FALSE,"O&amp;M by processes";#N/A,#N/A,FALSE,"Elec Act vs Bud";#N/A,#N/A,FALSE,"G&amp;A";#N/A,#N/A,FALSE,"BGS";#N/A,#N/A,FALSE,"Res Cost"}</definedName>
    <definedName name="tot_ded">#REF!</definedName>
    <definedName name="Tota_Deferred">#REF!</definedName>
    <definedName name="total_spend">#REF!</definedName>
    <definedName name="totalcost">#REF!</definedName>
    <definedName name="TPower_Data" localSheetId="14">[9]Assump!$T$10:$U$335</definedName>
    <definedName name="TPower_Data">#REF!</definedName>
    <definedName name="TPower_Data_Output" localSheetId="14">#REF!</definedName>
    <definedName name="TPower_Data_Output">#REF!</definedName>
    <definedName name="TPower_Rows" localSheetId="14">[9]Assump!$I$10:$I$335</definedName>
    <definedName name="TPower_Rows">#REF!</definedName>
    <definedName name="TPower_Sleeves" localSheetId="14">[9]Assump!$T$9:$U$9</definedName>
    <definedName name="TPower_Sleeves">#REF!</definedName>
    <definedName name="Transition" localSheetId="14">[9]Picklist_TeeLine!$B$230:$J$230</definedName>
    <definedName name="Transition">#REF!</definedName>
    <definedName name="Transition_Labor" localSheetId="14">[9]Picklist_TeeLine!$B$234:$J$234</definedName>
    <definedName name="Transition_Labor">#REF!</definedName>
    <definedName name="Tree_Clearing" localSheetId="14">[10]Lookups!$X$18:$Y$25</definedName>
    <definedName name="Tree_Clearing">#REF!</definedName>
    <definedName name="Trench_Hard" localSheetId="14">[10]Lookups!$AH$4:$AI$10</definedName>
    <definedName name="Trench_Hard">#REF!</definedName>
    <definedName name="ttt" localSheetId="14" hidden="1">{#N/A,#N/A,FALSE,"INPUTDATA";#N/A,#N/A,FALSE,"SUMMARY";#N/A,#N/A,FALSE,"CTAREP";#N/A,#N/A,FALSE,"CTBREP";#N/A,#N/A,FALSE,"PMG4ST86";#N/A,#N/A,FALSE,"TURBEFF";#N/A,#N/A,FALSE,"Condenser Performance"}</definedName>
    <definedName name="ttt" hidden="1">{#N/A,#N/A,FALSE,"INPUTDATA";#N/A,#N/A,FALSE,"SUMMARY";#N/A,#N/A,FALSE,"CTAREP";#N/A,#N/A,FALSE,"CTBREP";#N/A,#N/A,FALSE,"PMG4ST86";#N/A,#N/A,FALSE,"TURBEFF";#N/A,#N/A,FALSE,"Condenser Performance"}</definedName>
    <definedName name="Turns">#REF!</definedName>
    <definedName name="Type">#REF!</definedName>
    <definedName name="Type_Of_Foundation" localSheetId="14">[10]Lookups!$T$73:$X$77</definedName>
    <definedName name="Type_Of_Foundation">#REF!</definedName>
    <definedName name="Type_Tangent_Foundation" localSheetId="14">[9]Picklist_TeeLine!$AG$63:$AI$67</definedName>
    <definedName name="Type_Tangent_Foundation">#REF!</definedName>
    <definedName name="Type_Tangents" localSheetId="14">[9]Picklist_TeeLine!$AG$63:$AG$67</definedName>
    <definedName name="Type_Tangents">#REF!</definedName>
    <definedName name="Typist" hidden="1">"b1"</definedName>
    <definedName name="u" localSheetId="14" hidden="1">{#N/A,#N/A,FALSE,"Expenses";#N/A,#N/A,FALSE,"Revenue"}</definedName>
    <definedName name="u" hidden="1">{#N/A,#N/A,FALSE,"Expenses";#N/A,#N/A,FALSE,"Revenue"}</definedName>
    <definedName name="UG_Amps" localSheetId="14">[9]Picklist_TeeLine!$X$203:$Y$212</definedName>
    <definedName name="UG_Amps">#REF!</definedName>
    <definedName name="UG_DB" localSheetId="14">[9]Picklist_TeeLine!$X$216:$Y$224</definedName>
    <definedName name="UG_DB">#REF!</definedName>
    <definedName name="UG_Material" localSheetId="14">[9]Picklist_TeeLine!$N$229:$N$230</definedName>
    <definedName name="UG_Material">#REF!</definedName>
    <definedName name="UG_Material_Selection" localSheetId="14">[9]Picklist_TeeLine!$N$229:$S$230</definedName>
    <definedName name="UG_Material_Selection">#REF!</definedName>
    <definedName name="UG_Spacing" localSheetId="14">[9]Picklist_TeeLine!$Y$203:$AB$212</definedName>
    <definedName name="UG_Spacing">#REF!</definedName>
    <definedName name="UG_Type" localSheetId="14">#REF!</definedName>
    <definedName name="UG_Type">#REF!</definedName>
    <definedName name="underbuildkV" localSheetId="14">#REF!</definedName>
    <definedName name="underbuildkV">#REF!</definedName>
    <definedName name="Underground_Cable" localSheetId="14">[9]Picklist_TeeLine!$B$189:$J$198</definedName>
    <definedName name="Underground_Cable">#REF!</definedName>
    <definedName name="Underground_Cable_Cu" localSheetId="14">[9]Picklist_TeeLine!$B$239:$J$248</definedName>
    <definedName name="Underground_Cable_Cu">#REF!</definedName>
    <definedName name="Underground_Cable_Labor" localSheetId="14">[9]Picklist_TeeLine!$N$189:$V$198</definedName>
    <definedName name="Underground_Cable_Labor">#REF!</definedName>
    <definedName name="Underground_Cable_Labor_Cu" localSheetId="14">[9]Picklist_TeeLine!$N$239:$V$248</definedName>
    <definedName name="Underground_Cable_Labor_Cu">#REF!</definedName>
    <definedName name="Underground_Columns" localSheetId="14">[9]Picklist_TeeLine!$X$189:$Y$196</definedName>
    <definedName name="Underground_Columns">#REF!</definedName>
    <definedName name="Underground_Splice" localSheetId="14">[9]Picklist_TeeLine!$B$203:$J$212</definedName>
    <definedName name="Underground_Splice">#REF!</definedName>
    <definedName name="Underground_Splice_Cu" localSheetId="14">[9]Picklist_TeeLine!$B$253:$J$262</definedName>
    <definedName name="Underground_Splice_Cu">#REF!</definedName>
    <definedName name="Underground_Splice_Labor" localSheetId="14">[9]Picklist_TeeLine!$N$203:$V$212</definedName>
    <definedName name="Underground_Splice_Labor">#REF!</definedName>
    <definedName name="Underground_Splice_Labor_Cu" localSheetId="14">[9]Picklist_TeeLine!$N$253:$V$262</definedName>
    <definedName name="Underground_Splice_Labor_Cu">#REF!</definedName>
    <definedName name="Underground_Vaults" localSheetId="14">[9]Picklist_TeeLine!$B$216:$J$225</definedName>
    <definedName name="Underground_Vaults">#REF!</definedName>
    <definedName name="Underground_Vaults_Labor" localSheetId="14">[9]Picklist_TeeLine!$N$216:$V$225</definedName>
    <definedName name="Underground_Vaults_Labor">#REF!</definedName>
    <definedName name="Union" localSheetId="14">[9]Labor!$B$71:$BU$73</definedName>
    <definedName name="Union">#REF!</definedName>
    <definedName name="uod" localSheetId="14" hidden="1">{"detail305",#N/A,FALSE,"BI-305"}</definedName>
    <definedName name="uod" hidden="1">{"detail305",#N/A,FALSE,"BI-305"}</definedName>
    <definedName name="UOMColumn1">#REF!</definedName>
    <definedName name="UOMColumn2">#REF!</definedName>
    <definedName name="Upload_End" localSheetId="14">[25]Inputs!$C$6</definedName>
    <definedName name="Upload_End">#REF!</definedName>
    <definedName name="v" localSheetId="14" hidden="1">{"Complete Budget",#N/A,FALSE,"Title";"Complete budget",#N/A,FALSE,"Accrual Summary";"Complete budget",#N/A,FALSE,"Accrual-Detail";"Complete budget",#N/A,FALSE,"Accrual-Captions";"Complete budget",#N/A,FALSE,"Accrual-GL Level";"Complete budget",#N/A,FALSE,"Cash Summary";"Complete budget",#N/A,FALSE,"Cash-Detail";"Complete budget",#N/A,FALSE,"Cash-Captions";"Complete budget",#N/A,FALSE,"Cash-GL Level";"Complete budget",#N/A,FALSE,"Production";"Complete budget",#N/A,FALSE,"5year support";"Complete budget",#N/A,FALSE,"Support";"Complete budget",#N/A,FALSE,"AvoidedCost";"Complete budget",#N/A,FALSE,"PowerPrices";"Complete budget",#N/A,FALSE,"GasPrices";"Complete budget",#N/A,FALSE,"Assumptions&amp;Notes";"Complete Budget",#N/A,FALSE,"Debt Covenants";"Complete Budget",#N/A,FALSE,"Accrual Analysis"}</definedName>
    <definedName name="v" hidden="1">{"Complete Budget",#N/A,FALSE,"Title";"Complete budget",#N/A,FALSE,"Accrual Summary";"Complete budget",#N/A,FALSE,"Accrual-Detail";"Complete budget",#N/A,FALSE,"Accrual-Captions";"Complete budget",#N/A,FALSE,"Accrual-GL Level";"Complete budget",#N/A,FALSE,"Cash Summary";"Complete budget",#N/A,FALSE,"Cash-Detail";"Complete budget",#N/A,FALSE,"Cash-Captions";"Complete budget",#N/A,FALSE,"Cash-GL Level";"Complete budget",#N/A,FALSE,"Production";"Complete budget",#N/A,FALSE,"5year support";"Complete budget",#N/A,FALSE,"Support";"Complete budget",#N/A,FALSE,"AvoidedCost";"Complete budget",#N/A,FALSE,"PowerPrices";"Complete budget",#N/A,FALSE,"GasPrices";"Complete budget",#N/A,FALSE,"Assumptions&amp;Notes";"Complete Budget",#N/A,FALSE,"Debt Covenants";"Complete Budget",#N/A,FALSE,"Accrual Analysis"}</definedName>
    <definedName name="valDate">#REF!</definedName>
    <definedName name="Value" localSheetId="14" hidden="1">{"assumptions",#N/A,FALSE,"Scenario 1";"valuation",#N/A,FALSE,"Scenario 1"}</definedName>
    <definedName name="Value" hidden="1">{"assumptions",#N/A,FALSE,"Scenario 1";"valuation",#N/A,FALSE,"Scenario 1"}</definedName>
    <definedName name="value1" localSheetId="14" hidden="1">{#N/A,#N/A,FALSE,"Cashflow Analysis";#N/A,#N/A,FALSE,"Sensitivity Analysis";#N/A,#N/A,FALSE,"PV";#N/A,#N/A,FALSE,"Pro Forma"}</definedName>
    <definedName name="value1" hidden="1">{#N/A,#N/A,FALSE,"Cashflow Analysis";#N/A,#N/A,FALSE,"Sensitivity Analysis";#N/A,#N/A,FALSE,"PV";#N/A,#N/A,FALSE,"Pro Forma"}</definedName>
    <definedName name="ValueColumn1">#REF!</definedName>
    <definedName name="ValueColumn2">#REF!</definedName>
    <definedName name="VapourProps" localSheetId="14">[15]Settings!$B$30:$B$80</definedName>
    <definedName name="VapourProps">#REF!</definedName>
    <definedName name="VAR_Equip_Type" localSheetId="14">#REF!</definedName>
    <definedName name="VAR_Equip_Type">#REF!</definedName>
    <definedName name="Version" hidden="1">"a1"</definedName>
    <definedName name="vgtl" localSheetId="14" hidden="1">{#N/A,#N/A,FALSE,"INPUTDATA";#N/A,#N/A,FALSE,"SUMMARY"}</definedName>
    <definedName name="vgtl" hidden="1">{#N/A,#N/A,FALSE,"INPUTDATA";#N/A,#N/A,FALSE,"SUMMARY"}</definedName>
    <definedName name="Voltage">#REF!</definedName>
    <definedName name="Voltage_Regulator_kVA" localSheetId="14">[9]Picklist_Substations!$S$340:$S$342</definedName>
    <definedName name="Voltage_Regulator_kVA">#REF!</definedName>
    <definedName name="Voltage_Regulator_Voltage" localSheetId="14">[9]Picklist_Substations!$T$339:$V$339</definedName>
    <definedName name="Voltage_Regulator_Voltage">#REF!</definedName>
    <definedName name="Voltage_Regulators" localSheetId="14">[9]Picklist_Substations!$S$340:$V$342</definedName>
    <definedName name="Voltage_Regulators">#REF!</definedName>
    <definedName name="vvv" localSheetId="14" hidden="1">{"EXCELHLP.HLP!1802";5;10;5;10;13;13;13;8;5;5;10;14;13;13;13;13;5;10;14;13;5;10;1;2;24}</definedName>
    <definedName name="vvv" hidden="1">{"EXCELHLP.HLP!1802";5;10;5;10;13;13;13;8;5;5;10;14;13;13;13;13;5;10;14;13;5;10;1;2;24}</definedName>
    <definedName name="WACC_Pre_Tax" localSheetId="14">'[7]VEA Inputs'!$E$82</definedName>
    <definedName name="WACC_Pre_Tax">#REF!</definedName>
    <definedName name="WACC_Pre_TaxExempt" localSheetId="14">'[7]VEA Inputs'!$E$83</definedName>
    <definedName name="WACC_Pre_TaxExempt">#REF!</definedName>
    <definedName name="Wage_Rate_LookUp" localSheetId="14">[9]Labor!$J$3:$BT$17</definedName>
    <definedName name="Wage_Rate_LookUp">#REF!</definedName>
    <definedName name="Wages" localSheetId="14">[9]Wage_Rates!$C$5:$NJ$19</definedName>
    <definedName name="Wages">#REF!</definedName>
    <definedName name="WCCGCR2" localSheetId="14">#REF!</definedName>
    <definedName name="WCCGCR2">#REF!</definedName>
    <definedName name="WFC" localSheetId="14" hidden="1">#REF!</definedName>
    <definedName name="WFC" hidden="1">#REF!</definedName>
    <definedName name="wfe" localSheetId="14"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fe"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h" localSheetId="14" hidden="1">{#N/A,#N/A,FALSE,"O&amp;M by processes";#N/A,#N/A,FALSE,"Elec Act vs Bud";#N/A,#N/A,FALSE,"G&amp;A";#N/A,#N/A,FALSE,"BGS";#N/A,#N/A,FALSE,"Res Cost"}</definedName>
    <definedName name="wh" hidden="1">{#N/A,#N/A,FALSE,"O&amp;M by processes";#N/A,#N/A,FALSE,"Elec Act vs Bud";#N/A,#N/A,FALSE,"G&amp;A";#N/A,#N/A,FALSE,"BGS";#N/A,#N/A,FALSE,"Res Cost"}</definedName>
    <definedName name="what" localSheetId="14" hidden="1">{#N/A,#N/A,FALSE,"O&amp;M by processes";#N/A,#N/A,FALSE,"Elec Act vs Bud";#N/A,#N/A,FALSE,"G&amp;A";#N/A,#N/A,FALSE,"BGS";#N/A,#N/A,FALSE,"Res Cost"}</definedName>
    <definedName name="what" hidden="1">{#N/A,#N/A,FALSE,"O&amp;M by processes";#N/A,#N/A,FALSE,"Elec Act vs Bud";#N/A,#N/A,FALSE,"G&amp;A";#N/A,#N/A,FALSE,"BGS";#N/A,#N/A,FALSE,"Res Cost"}</definedName>
    <definedName name="Whatwhat" localSheetId="14" hidden="1">{#N/A,#N/A,FALSE,"O&amp;M by processes";#N/A,#N/A,FALSE,"Elec Act vs Bud";#N/A,#N/A,FALSE,"G&amp;A";#N/A,#N/A,FALSE,"BGS";#N/A,#N/A,FALSE,"Res Cost"}</definedName>
    <definedName name="Whatwhat" hidden="1">{#N/A,#N/A,FALSE,"O&amp;M by processes";#N/A,#N/A,FALSE,"Elec Act vs Bud";#N/A,#N/A,FALSE,"G&amp;A";#N/A,#N/A,FALSE,"BGS";#N/A,#N/A,FALSE,"Res Cost"}</definedName>
    <definedName name="whnos" localSheetId="14" hidden="1">{#N/A,#N/A,TRUE,"TOTAL DSBN";#N/A,#N/A,TRUE,"WEST";#N/A,#N/A,TRUE,"SOUTH";#N/A,#N/A,TRUE,"NORTHEAST"}</definedName>
    <definedName name="whnos" hidden="1">{#N/A,#N/A,TRUE,"TOTAL DSBN";#N/A,#N/A,TRUE,"WEST";#N/A,#N/A,TRUE,"SOUTH";#N/A,#N/A,TRUE,"NORTHEAST"}</definedName>
    <definedName name="who" localSheetId="14" hidden="1">{#N/A,#N/A,FALSE,"O&amp;M by processes";#N/A,#N/A,FALSE,"Elec Act vs Bud";#N/A,#N/A,FALSE,"G&amp;A";#N/A,#N/A,FALSE,"BGS";#N/A,#N/A,FALSE,"Res Cost"}</definedName>
    <definedName name="who" hidden="1">{#N/A,#N/A,FALSE,"O&amp;M by processes";#N/A,#N/A,FALSE,"Elec Act vs Bud";#N/A,#N/A,FALSE,"G&amp;A";#N/A,#N/A,FALSE,"BGS";#N/A,#N/A,FALSE,"Res Cost"}</definedName>
    <definedName name="whowho" localSheetId="14" hidden="1">{#N/A,#N/A,FALSE,"O&amp;M by processes";#N/A,#N/A,FALSE,"Elec Act vs Bud";#N/A,#N/A,FALSE,"G&amp;A";#N/A,#N/A,FALSE,"BGS";#N/A,#N/A,FALSE,"Res Cost"}</definedName>
    <definedName name="whowho" hidden="1">{#N/A,#N/A,FALSE,"O&amp;M by processes";#N/A,#N/A,FALSE,"Elec Act vs Bud";#N/A,#N/A,FALSE,"G&amp;A";#N/A,#N/A,FALSE,"BGS";#N/A,#N/A,FALSE,"Res Cost"}</definedName>
    <definedName name="whwh" localSheetId="14" hidden="1">{#N/A,#N/A,FALSE,"O&amp;M by processes";#N/A,#N/A,FALSE,"Elec Act vs Bud";#N/A,#N/A,FALSE,"G&amp;A";#N/A,#N/A,FALSE,"BGS";#N/A,#N/A,FALSE,"Res Cost"}</definedName>
    <definedName name="whwh" hidden="1">{#N/A,#N/A,FALSE,"O&amp;M by processes";#N/A,#N/A,FALSE,"Elec Act vs Bud";#N/A,#N/A,FALSE,"G&amp;A";#N/A,#N/A,FALSE,"BGS";#N/A,#N/A,FALSE,"Res Cost"}</definedName>
    <definedName name="why" localSheetId="14" hidden="1">{#N/A,#N/A,FALSE,"O&amp;M by processes";#N/A,#N/A,FALSE,"Elec Act vs Bud";#N/A,#N/A,FALSE,"G&amp;A";#N/A,#N/A,FALSE,"BGS";#N/A,#N/A,FALSE,"Res Cost"}</definedName>
    <definedName name="why" hidden="1">{#N/A,#N/A,FALSE,"O&amp;M by processes";#N/A,#N/A,FALSE,"Elec Act vs Bud";#N/A,#N/A,FALSE,"G&amp;A";#N/A,#N/A,FALSE,"BGS";#N/A,#N/A,FALSE,"Res Cost"}</definedName>
    <definedName name="why?" localSheetId="14" hidden="1">{#N/A,#N/A,TRUE,"TOTAL DSBN";#N/A,#N/A,TRUE,"WEST";#N/A,#N/A,TRUE,"SOUTH";#N/A,#N/A,TRUE,"NORTHEAST"}</definedName>
    <definedName name="why?" hidden="1">{#N/A,#N/A,TRUE,"TOTAL DSBN";#N/A,#N/A,TRUE,"WEST";#N/A,#N/A,TRUE,"SOUTH";#N/A,#N/A,TRUE,"NORTHEAST"}</definedName>
    <definedName name="Wire" localSheetId="14">[10]Lookups!$AD$287:$AD$296</definedName>
    <definedName name="Wire">#REF!</definedName>
    <definedName name="Wire_GRF" localSheetId="14">[9]Picklist_TeeLine!$BQ$784:$CB$791</definedName>
    <definedName name="Wire_GRF">#REF!</definedName>
    <definedName name="Wire_Size90" localSheetId="14">[10]Lookups!$Y$308:$AA$318</definedName>
    <definedName name="Wire_Size90">#REF!</definedName>
    <definedName name="WO_Description" localSheetId="14">#REF!</definedName>
    <definedName name="WO_Description">#REF!</definedName>
    <definedName name="Wood_Class" localSheetId="14">[10]Lookups!$F$16:$F$27</definedName>
    <definedName name="Wood_Class">#REF!</definedName>
    <definedName name="Work_Rule" localSheetId="14">#REF!</definedName>
    <definedName name="Work_Rule">#REF!</definedName>
    <definedName name="Work_Rule_Table" localSheetId="14">[9]Picklist_TeeLine!$B$5:$L$19</definedName>
    <definedName name="Work_Rule_Table">#REF!</definedName>
    <definedName name="WORK_SHEET_CODING_CONVENTIONS" localSheetId="14">#REF!</definedName>
    <definedName name="WORK_SHEET_CODING_CONVENTIONS">#REF!</definedName>
    <definedName name="wpk" localSheetId="14" hidden="1">{#N/A,#N/A,FALSE,"INPUTDATA";#N/A,#N/A,FALSE,"SUMMARY"}</definedName>
    <definedName name="wpk" hidden="1">{#N/A,#N/A,FALSE,"INPUTDATA";#N/A,#N/A,FALSE,"SUMMARY"}</definedName>
    <definedName name="wrn" localSheetId="14" hidden="1">{#N/A,#N/A,FALSE,"O&amp;M by processes";#N/A,#N/A,FALSE,"Elec Act vs Bud";#N/A,#N/A,FALSE,"G&amp;A";#N/A,#N/A,FALSE,"BGS";#N/A,#N/A,FALSE,"Res Cost"}</definedName>
    <definedName name="wrn" hidden="1">{#N/A,#N/A,FALSE,"O&amp;M by processes";#N/A,#N/A,FALSE,"Elec Act vs Bud";#N/A,#N/A,FALSE,"G&amp;A";#N/A,#N/A,FALSE,"BGS";#N/A,#N/A,FALSE,"Res Cost"}</definedName>
    <definedName name="wrn.1999._.Cash._.Report." localSheetId="14" hidden="1">{"1999 Cash Budget",#N/A,FALSE,"99 Cash";"1999 Cash Budget YTD",#N/A,FALSE,"99 Cash";"1999 Cash Actual/Forcast",#N/A,FALSE,"99 Cash";"1999 Cash Actual/Forcast YTD",#N/A,FALSE,"99 Cash"}</definedName>
    <definedName name="wrn.1999._.Cash._.Report." hidden="1">{"1999 Cash Budget",#N/A,FALSE,"99 Cash";"1999 Cash Budget YTD",#N/A,FALSE,"99 Cash";"1999 Cash Actual/Forcast",#N/A,FALSE,"99 Cash";"1999 Cash Actual/Forcast YTD",#N/A,FALSE,"99 Cash"}</definedName>
    <definedName name="wrn.3cases." localSheetId="14" hidden="1">{#N/A,"Base",FALSE,"Dividend";#N/A,"Conservative",FALSE,"Dividend";#N/A,"Downside",FALSE,"Dividend"}</definedName>
    <definedName name="wrn.3cases." hidden="1">{#N/A,"Base",FALSE,"Dividend";#N/A,"Conservative",FALSE,"Dividend";#N/A,"Downside",FALSE,"Dividend"}</definedName>
    <definedName name="wrn.722." localSheetId="14" hidden="1">{#N/A,#N/A,FALSE,"CURRENT"}</definedName>
    <definedName name="wrn.722." hidden="1">{#N/A,#N/A,FALSE,"CURRENT"}</definedName>
    <definedName name="wrn.95cap." localSheetId="14" hidden="1">{#N/A,#N/A,FALSE,"95CAPGRY"}</definedName>
    <definedName name="wrn.95cap." hidden="1">{#N/A,#N/A,FALSE,"95CAPGRY"}</definedName>
    <definedName name="wrn.96._.ju._.forecat." localSheetId="14" hidden="1">{#N/A,#N/A,FALSE,"Expenses";#N/A,#N/A,FALSE,"Revenue"}</definedName>
    <definedName name="wrn.96._.ju._.forecat." hidden="1">{#N/A,#N/A,FALSE,"Expenses";#N/A,#N/A,FALSE,"Revenue"}</definedName>
    <definedName name="wrn.97maint.xls." localSheetId="14" hidden="1">{#N/A,#N/A,TRUE,"TOTAL DISTRIBUTION";#N/A,#N/A,TRUE,"SOUTH";#N/A,#N/A,TRUE,"NORTHEAST";#N/A,#N/A,TRUE,"WEST"}</definedName>
    <definedName name="wrn.97maint.xls." hidden="1">{#N/A,#N/A,TRUE,"TOTAL DISTRIBUTION";#N/A,#N/A,TRUE,"SOUTH";#N/A,#N/A,TRUE,"NORTHEAST";#N/A,#N/A,TRUE,"WEST"}</definedName>
    <definedName name="wrn.97OR.XLs." localSheetId="14" hidden="1">{#N/A,#N/A,TRUE,"TOTAL DSBN";#N/A,#N/A,TRUE,"WEST";#N/A,#N/A,TRUE,"SOUTH";#N/A,#N/A,TRUE,"NORTHEAST"}</definedName>
    <definedName name="wrn.97OR.XLs." hidden="1">{#N/A,#N/A,TRUE,"TOTAL DSBN";#N/A,#N/A,TRUE,"WEST";#N/A,#N/A,TRUE,"SOUTH";#N/A,#N/A,TRUE,"NORTHEAST"}</definedName>
    <definedName name="wrn.Accretion." localSheetId="14" hidden="1">{"Accretion",#N/A,FALSE,"Assum"}</definedName>
    <definedName name="wrn.Accretion." hidden="1">{"Accretion",#N/A,FALSE,"Assum"}</definedName>
    <definedName name="wrn.ACTUAL._.ALL._.PAGES." localSheetId="14" hidden="1">{"ACTUAL",#N/A,FALSE,"OVER_UND"}</definedName>
    <definedName name="wrn.ACTUAL._.ALL._.PAGES." hidden="1">{"ACTUAL",#N/A,FALSE,"OVER_UND"}</definedName>
    <definedName name="wrn.AFUDC." localSheetId="14" hidden="1">{#N/A,#N/A,FALSE,"AFDC"}</definedName>
    <definedName name="wrn.AFUDC." hidden="1">{#N/A,#N/A,FALSE,"AFDC"}</definedName>
    <definedName name="wrn.Aging._.and._.Trend._.Analysis." localSheetId="14"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GT." localSheetId="14" hidden="1">{"AGT",#N/A,FALSE,"Revenue"}</definedName>
    <definedName name="wrn.AGT." hidden="1">{"AGT",#N/A,FALSE,"Revenue"}</definedName>
    <definedName name="wrn.ALL." localSheetId="14"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rn.ALL."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rn.All._.Periods." localSheetId="14" hidden="1">{"Martin Oct93_Mar94",#N/A,FALSE,"Martin Oct93 - Mar94";"Martin Apr94_Sep94",#N/A,FALSE,"Martin Apr94 - Sep94";"Martin Oct94_Mar95",#N/A,FALSE,"Martin Oct94 - Mar95";"Martin Apr95_Sep95",#N/A,FALSE,"Martin Apr95 - Sep95";"Martin Oct95_Mar96",#N/A,FALSE,"Martin Oct95 - Mar96"}</definedName>
    <definedName name="wrn.All._.Periods." hidden="1">{"Martin Oct93_Mar94",#N/A,FALSE,"Martin Oct93 - Mar94";"Martin Apr94_Sep94",#N/A,FALSE,"Martin Apr94 - Sep94";"Martin Oct94_Mar95",#N/A,FALSE,"Martin Oct94 - Mar95";"Martin Apr95_Sep95",#N/A,FALSE,"Martin Apr95 - Sep95";"Martin Oct95_Mar96",#N/A,FALSE,"Martin Oct95 - Mar96"}</definedName>
    <definedName name="wrn.ALL_PERIODS." localSheetId="14" hidden="1">{"Oct93_Mar94",#N/A,TRUE,"Actuals (Oct 93 - Mar 94)";"Apr94_Sep94",#N/A,TRUE,"Actuals (Apr 94 - Sep 94)";"Oct94_Mar95",#N/A,TRUE,"Actuals (Oct 94 - Mar 95)";"Apr95_Sep95",#N/A,TRUE,"Actual Estimt (Apr 95 - Sep 95)";"Oct95_Mar96",#N/A,TRUE,"Estimates (Oct 95 - Mar 96)"}</definedName>
    <definedName name="wrn.ALL_PERIODS." hidden="1">{"Oct93_Mar94",#N/A,TRUE,"Actuals (Oct 93 - Mar 94)";"Apr94_Sep94",#N/A,TRUE,"Actuals (Apr 94 - Sep 94)";"Oct94_Mar95",#N/A,TRUE,"Actuals (Oct 94 - Mar 95)";"Apr95_Sep95",#N/A,TRUE,"Actual Estimt (Apr 95 - Sep 95)";"Oct95_Mar96",#N/A,TRUE,"Estimates (Oct 95 - Mar 96)"}</definedName>
    <definedName name="wrn.AnnualRentRoll." localSheetId="14" hidden="1">{"AnnualRentRollPg1",#N/A,FALSE,"RentRoll";"AnnualRentRollPg2",#N/A,FALSE,"RentRoll"}</definedName>
    <definedName name="wrn.AnnualRentRoll." hidden="1">{"AnnualRentRollPg1",#N/A,FALSE,"RentRoll";"AnnualRentRollPg2",#N/A,FALSE,"RentRoll"}</definedName>
    <definedName name="wrn.APAGE1." localSheetId="14" hidden="1">{"APAGE1",#N/A,FALSE,"JAN95_OU"}</definedName>
    <definedName name="wrn.APAGE1." hidden="1">{"APAGE1",#N/A,FALSE,"JAN95_OU"}</definedName>
    <definedName name="wrn.APAGE2." localSheetId="14" hidden="1">{"APAGE2",#N/A,FALSE,"JAN95_OU"}</definedName>
    <definedName name="wrn.APAGE2." hidden="1">{"APAGE2",#N/A,FALSE,"JAN95_OU"}</definedName>
    <definedName name="wrn.APAGE3." localSheetId="14" hidden="1">{"APAGE3",#N/A,FALSE,"JAN95_OU"}</definedName>
    <definedName name="wrn.APAGE3." hidden="1">{"APAGE3",#N/A,FALSE,"JAN95_OU"}</definedName>
    <definedName name="wrn.Apr94_Sep95." localSheetId="14" hidden="1">{"Apr95_Sep95",#N/A,FALSE,"Actual Estimt (Apr 95 - Sep 95)"}</definedName>
    <definedName name="wrn.Apr94_Sep95." hidden="1">{"Apr95_Sep95",#N/A,FALSE,"Actual Estimt (Apr 95 - Sep 95)"}</definedName>
    <definedName name="wrn.Apr95_Sep95." localSheetId="14" hidden="1">{"Apr95_Sep95",#N/A,FALSE,"Actual~Estimt (Apr 95 - Sep 95)";"Apr95_Sep95",#N/A,FALSE,#N/A;"Apr95_Sep95",#N/A,FALSE,#N/A;"Apr95_Sep95",#N/A,FALSE,#N/A;"Apr95_Sep95",#N/A,FALSE,#N/A}</definedName>
    <definedName name="wrn.Apr95_Sep95." hidden="1">{"Apr95_Sep95",#N/A,FALSE,"Actual~Estimt (Apr 95 - Sep 95)";"Apr95_Sep95",#N/A,FALSE,#N/A;"Apr95_Sep95",#N/A,FALSE,#N/A;"Apr95_Sep95",#N/A,FALSE,#N/A;"Apr95_Sep95",#N/A,FALSE,#N/A}</definedName>
    <definedName name="wrn.Assumptions." localSheetId="14" hidden="1">{"Assumptions",#N/A,FALSE,"Assum"}</definedName>
    <definedName name="wrn.Assumptions." hidden="1">{"Assumptions",#N/A,FALSE,"Assum"}</definedName>
    <definedName name="wrn.August._.1._.2003._.Rate._.Change." localSheetId="14" hidden="1">{"JFJ-1",#N/A,FALSE,"JFJ-1 Deferral Recovery Rate";"JFJ-2",#N/A,FALSE,"JFJ-2 NNC Rates";"JFJ-3",#N/A,FALSE,"JFJ-3 MTC Rate";"JFJ-4",#N/A,FALSE,"JFJ-4 CEP Rate";"JFJ-5",#N/A,FALSE,"JFJ-5 USF Rate";"JFJ-6",#N/A,FALSE,"JFJ-6 CRA Rate";"JFJ-7",#N/A,FALSE,"JFJ-7 2003 Rate Impact Summary";"JFJ-8",#N/A,FALSE,"ACE 25 Year Sales Forecast"}</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Basic." localSheetId="14" hidden="1">{#N/A,#N/A,FALSE,"O&amp;M by processes";#N/A,#N/A,FALSE,"Elec Act vs Bud";#N/A,#N/A,FALSE,"G&amp;A";#N/A,#N/A,FALSE,"BGS";#N/A,#N/A,FALSE,"Res Cost"}</definedName>
    <definedName name="wrn.Basic." hidden="1">{#N/A,#N/A,FALSE,"O&amp;M by processes";#N/A,#N/A,FALSE,"Elec Act vs Bud";#N/A,#N/A,FALSE,"G&amp;A";#N/A,#N/A,FALSE,"BGS";#N/A,#N/A,FALSE,"Res Cost"}</definedName>
    <definedName name="wrn.CAAP._.Report.JPG" localSheetId="14" hidden="1">{"Income Budget",#N/A,FALSE,"98 Income";"Running GAAP Budget Income",#N/A,FALSE,"98 Income";"GAAP Actual",#N/A,FALSE,"98 Income";"GAAP Varinance",#N/A,FALSE,"98 Income"}</definedName>
    <definedName name="wrn.CAAP._.Report.JPG" hidden="1">{"Income Budget",#N/A,FALSE,"98 Income";"Running GAAP Budget Income",#N/A,FALSE,"98 Income";"GAAP Actual",#N/A,FALSE,"98 Income";"GAAP Varinance",#N/A,FALSE,"98 Income"}</definedName>
    <definedName name="wrn.Cash._.Report." localSheetId="14" hidden="1">{"Cash Budget",#N/A,FALSE,"98 Cash";"Running Cash Budget",#N/A,FALSE,"98 Cash";"Actual Cash",#N/A,FALSE,"98 Cash";"Update Cash Budget",#N/A,FALSE,"98 Cash"}</definedName>
    <definedName name="wrn.Cash._.Report." hidden="1">{"Cash Budget",#N/A,FALSE,"98 Cash";"Running Cash Budget",#N/A,FALSE,"98 Cash";"Actual Cash",#N/A,FALSE,"98 Cash";"Update Cash Budget",#N/A,FALSE,"98 Cash"}</definedName>
    <definedName name="wrn.Cash._.Report.JPG" localSheetId="14" hidden="1">{"Cash Budget",#N/A,FALSE,"98 Cash";"Running Cash Budget",#N/A,FALSE,"98 Cash";"Actual Cash",#N/A,FALSE,"98 Cash";"Update Cash Budget",#N/A,FALSE,"98 Cash"}</definedName>
    <definedName name="wrn.Cash._.Report.JPG" hidden="1">{"Cash Budget",#N/A,FALSE,"98 Cash";"Running Cash Budget",#N/A,FALSE,"98 Cash";"Actual Cash",#N/A,FALSE,"98 Cash";"Update Cash Budget",#N/A,FALSE,"98 Cash"}</definedName>
    <definedName name="wrn.ChartSet." localSheetId="14" hidden="1">{#N/A,#N/A,FALSE,"Elec Deliv";#N/A,#N/A,FALSE,"Atlantic Pie";#N/A,#N/A,FALSE,"Bay Pie";#N/A,#N/A,FALSE,"New Castle Pie";#N/A,#N/A,FALSE,"Transmission Pie"}</definedName>
    <definedName name="wrn.ChartSet." hidden="1">{#N/A,#N/A,FALSE,"Elec Deliv";#N/A,#N/A,FALSE,"Atlantic Pie";#N/A,#N/A,FALSE,"Bay Pie";#N/A,#N/A,FALSE,"New Castle Pie";#N/A,#N/A,FALSE,"Transmission Pie"}</definedName>
    <definedName name="wrn.Complete._.Review." localSheetId="14" hidden="1">{#N/A,#N/A,FALSE,"Occ and Rate";#N/A,#N/A,FALSE,"PF Input";#N/A,#N/A,FALSE,"Capital Input";#N/A,#N/A,FALSE,"Proforma Five Yr";#N/A,#N/A,FALSE,"Calculations";#N/A,#N/A,FALSE,"Transaction Summary-DTW"}</definedName>
    <definedName name="wrn.Complete._.Review." hidden="1">{#N/A,#N/A,FALSE,"Occ and Rate";#N/A,#N/A,FALSE,"PF Input";#N/A,#N/A,FALSE,"Capital Input";#N/A,#N/A,FALSE,"Proforma Five Yr";#N/A,#N/A,FALSE,"Calculations";#N/A,#N/A,FALSE,"Transaction Summary-DTW"}</definedName>
    <definedName name="wrn.Component._.Analy." localSheetId="14" hidden="1">{#N/A,#N/A,FALSE,"Results";#N/A,#N/A,FALSE,"Input Data";#N/A,#N/A,FALSE,"Generation Calculation";#N/A,#N/A,FALSE,"Unit Heat Rate Calculation";#N/A,#N/A,FALSE,"BEFF.XLS";#N/A,#N/A,FALSE,"TURBEFF.XLS";#N/A,#N/A,FALSE,"Final FWH Extraction Flow";#N/A,#N/A,FALSE,"Condenser Performance";#N/A,#N/A,FALSE,"Stage Pressure Correction"}</definedName>
    <definedName name="wrn.Component._.Analy." hidden="1">{#N/A,#N/A,FALSE,"Results";#N/A,#N/A,FALSE,"Input Data";#N/A,#N/A,FALSE,"Generation Calculation";#N/A,#N/A,FALSE,"Unit Heat Rate Calculation";#N/A,#N/A,FALSE,"BEFF.XLS";#N/A,#N/A,FALSE,"TURBEFF.XLS";#N/A,#N/A,FALSE,"Final FWH Extraction Flow";#N/A,#N/A,FALSE,"Condenser Performance";#N/A,#N/A,FALSE,"Stage Pressure Correction"}</definedName>
    <definedName name="wrn.Condenser._.Summary." localSheetId="14" hidden="1">{#N/A,#N/A,FALSE,"SUMMARY";#N/A,#N/A,FALSE,"INPUTDATA";#N/A,#N/A,FALSE,"Condenser Performance"}</definedName>
    <definedName name="wrn.Condenser._.Summary." hidden="1">{#N/A,#N/A,FALSE,"SUMMARY";#N/A,#N/A,FALSE,"INPUTDATA";#N/A,#N/A,FALSE,"Condenser Performance"}</definedName>
    <definedName name="wrn.COST." localSheetId="14" hidden="1">{#N/A,#N/A,FALSE,"T COST";#N/A,#N/A,FALSE,"COST_FH"}</definedName>
    <definedName name="wrn.COST." hidden="1">{#N/A,#N/A,FALSE,"T COST";#N/A,#N/A,FALSE,"COST_FH"}</definedName>
    <definedName name="wrn.Data._.dump." localSheetId="14" hidden="1">{"Input Data",#N/A,FALSE,"Input";"Income and Cash Flow",#N/A,FALSE,"Calculations"}</definedName>
    <definedName name="wrn.Data._.dump." hidden="1">{"Input Data",#N/A,FALSE,"Input";"Income and Cash Flow",#N/A,FALSE,"Calculations"}</definedName>
    <definedName name="wrn.Deferral._.Forecast." localSheetId="14" hidden="1">{"Summary Deferral Forecast",#N/A,FALSE,"Deferral Forecast";"BGS Deferral Forecast",#N/A,FALSE,"BGS Deferral";"NNC Deferral Forecast",#N/A,FALSE,"NNC Deferral";"MTCDeferralForecast",#N/A,FALSE,"MTC Deferral";"SBC Deferral Forecast",#N/A,FALSE,"SBC Deferral"}</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Detail._.Support._.and._.Summary." localSheetId="14" hidden="1">{"Alloc Book Depr and Tax Depr",#N/A,FALSE,"OBO DEF TAX";"Ssh Ms Clo to PIS in Cur Mo",#N/A,FALSE,"OBO DEF TAX";"FPSC Book Depreciation",#N/A,FALSE,"OBO DEF TAX";"Ferc Book Depreciation",#N/A,FALSE,"OBO DEF TAX";"OBO Deferred Tax Sum",#N/A,FALSE,"OBO DEF TAX";"Tax Depr Tables",#N/A,FALSE,"OBO DEF TAX"}</definedName>
    <definedName name="wrn.Detail._.Support._.and._.Summary." hidden="1">{"Alloc Book Depr and Tax Depr",#N/A,FALSE,"OBO DEF TAX";"Ssh Ms Clo to PIS in Cur Mo",#N/A,FALSE,"OBO DEF TAX";"FPSC Book Depreciation",#N/A,FALSE,"OBO DEF TAX";"Ferc Book Depreciation",#N/A,FALSE,"OBO DEF TAX";"OBO Deferred Tax Sum",#N/A,FALSE,"OBO DEF TAX";"Tax Depr Tables",#N/A,FALSE,"OBO DEF TAX"}</definedName>
    <definedName name="wrn.EARNINGS._.RELEASE." localSheetId="14" hidden="1">{#N/A,#N/A,FALSE,"Earnings release"}</definedName>
    <definedName name="wrn.EARNINGS._.RELEASE." hidden="1">{#N/A,#N/A,FALSE,"Earnings release"}</definedName>
    <definedName name="wrn.EFRT." localSheetId="14" hidden="1">{"EFRT Pg 1",#N/A,FALSE,"EFRT (2)";"EFRT Pg 2",#N/A,FALSE,"EFRT (2)"}</definedName>
    <definedName name="wrn.EFRT." hidden="1">{"EFRT Pg 1",#N/A,FALSE,"EFRT (2)";"EFRT Pg 2",#N/A,FALSE,"EFRT (2)"}</definedName>
    <definedName name="wrn.Engr._.Summary." localSheetId="14" hidden="1">{#N/A,#N/A,FALSE,"INPUTDATA";#N/A,#N/A,FALSE,"SUMMARY";#N/A,#N/A,FALSE,"CTAREP";#N/A,#N/A,FALSE,"CTBREP";#N/A,#N/A,FALSE,"TURBEFF";#N/A,#N/A,FALSE,"Condenser Performance"}</definedName>
    <definedName name="wrn.Engr._.Summary." hidden="1">{#N/A,#N/A,FALSE,"INPUTDATA";#N/A,#N/A,FALSE,"SUMMARY";#N/A,#N/A,FALSE,"CTAREP";#N/A,#N/A,FALSE,"CTBREP";#N/A,#N/A,FALSE,"TURBEFF";#N/A,#N/A,FALSE,"Condenser Performance"}</definedName>
    <definedName name="wrn.ERI2._.AIMR." localSheetId="14" hidden="1">{#N/A,#N/A,FALSE,"NA_Roll";#N/A,#N/A,FALSE,"NAV_recon";#N/A,#N/A,FALSE,"NII";#N/A,#N/A,FALSE,"Contrbtns";#N/A,#N/A,FALSE,"Distrbtns";#N/A,#N/A,FALSE,"QWAE";#N/A,#N/A,FALSE,"AWAE";#N/A,#N/A,FALSE,"Rtrns_bf_fees";#N/A,#N/A,FALSE,"Rtrns_aft_fees";#N/A,#N/A,FALSE,"Inc_bfr_fees";#N/A,#N/A,FALSE,"ERI-II Summary";#N/A,#N/A,FALSE,"ERI-II Fees"}</definedName>
    <definedName name="wrn.ERI2._.AIMR." hidden="1">{#N/A,#N/A,FALSE,"NA_Roll";#N/A,#N/A,FALSE,"NAV_recon";#N/A,#N/A,FALSE,"NII";#N/A,#N/A,FALSE,"Contrbtns";#N/A,#N/A,FALSE,"Distrbtns";#N/A,#N/A,FALSE,"QWAE";#N/A,#N/A,FALSE,"AWAE";#N/A,#N/A,FALSE,"Rtrns_bf_fees";#N/A,#N/A,FALSE,"Rtrns_aft_fees";#N/A,#N/A,FALSE,"Inc_bfr_fees";#N/A,#N/A,FALSE,"ERI-II Summary";#N/A,#N/A,FALSE,"ERI-II Fees"}</definedName>
    <definedName name="wrn.Exec._.Summary." localSheetId="14" hidden="1">{#N/A,#N/A,FALSE,"INPUTDATA";#N/A,#N/A,FALSE,"SUMMARY"}</definedName>
    <definedName name="wrn.Exec._.Summary." hidden="1">{#N/A,#N/A,FALSE,"INPUTDATA";#N/A,#N/A,FALSE,"SUMMARY"}</definedName>
    <definedName name="wrn.Exec1._.Summary" localSheetId="14" hidden="1">{#N/A,#N/A,FALSE,"INPUTDATA";#N/A,#N/A,FALSE,"SUMMARY"}</definedName>
    <definedName name="wrn.Exec1._.Summary" hidden="1">{#N/A,#N/A,FALSE,"INPUTDATA";#N/A,#N/A,FALSE,"SUMMARY"}</definedName>
    <definedName name="wrn.ExitAndSalesAssumptions." localSheetId="14" hidden="1">{#N/A,#N/A,FALSE,"ExitStrategy"}</definedName>
    <definedName name="wrn.ExitAndSalesAssumptions." hidden="1">{#N/A,#N/A,FALSE,"ExitStrategy"}</definedName>
    <definedName name="wrn.FCB." localSheetId="14" hidden="1">{"FCB_ALL",#N/A,FALSE,"FCB"}</definedName>
    <definedName name="wrn.FCB." hidden="1">{"FCB_ALL",#N/A,FALSE,"FCB"}</definedName>
    <definedName name="wrn.fcb2" localSheetId="14" hidden="1">{"FCB_ALL",#N/A,FALSE,"FCB"}</definedName>
    <definedName name="wrn.fcb2" hidden="1">{"FCB_ALL",#N/A,FALSE,"FCB"}</definedName>
    <definedName name="wrn.Filing." localSheetId="14"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or._.filling._.out._.assessments." localSheetId="14" hidden="1">{"Print Empty Template",#N/A,FALSE,"Input"}</definedName>
    <definedName name="wrn.For._.filling._.out._.assessments." hidden="1">{"Print Empty Template",#N/A,FALSE,"Input"}</definedName>
    <definedName name="wrn.FPL._.Cnsl._.Inc._.State._.Pg._.3A." localSheetId="14" hidden="1">{"FPL Consol Inc State Pg 3A",#N/A,FALSE,"ISFPLSUB"}</definedName>
    <definedName name="wrn.FPL._.Cnsl._.Inc._.State._.Pg._.3A." hidden="1">{"FPL Consol Inc State Pg 3A",#N/A,FALSE,"ISFPLSUB"}</definedName>
    <definedName name="wrn.FPL._.Cnsl._.Inc._.State._.Pg._.3M." localSheetId="14" hidden="1">{"FPL Consol Inc State Pg 3M",#N/A,FALSE,"ISFPLSUB"}</definedName>
    <definedName name="wrn.FPL._.Cnsl._.Inc._.State._.Pg._.3M." hidden="1">{"FPL Consol Inc State Pg 3M",#N/A,FALSE,"ISFPLSUB"}</definedName>
    <definedName name="wrn.FPL._.Cnsl._.Inc._.State._.Pg._.3Y." localSheetId="14" hidden="1">{"FPL Consol Inc State Pg 3Y",#N/A,FALSE,"ISFPLSUB"}</definedName>
    <definedName name="wrn.FPL._.Cnsl._.Inc._.State._.Pg._.3Y." hidden="1">{"FPL Consol Inc State Pg 3Y",#N/A,FALSE,"ISFPLSUB"}</definedName>
    <definedName name="wrn.FPL._.Consolidated." localSheetId="14" hidden="1">{"Fpl Consol Pg 1",#N/A,FALSE,"FPL Consolidated";"FPL Consol Pg 2",#N/A,FALSE,"FPL Consolidated"}</definedName>
    <definedName name="wrn.FPL._.Consolidated." hidden="1">{"Fpl Consol Pg 1",#N/A,FALSE,"FPL Consolidated";"FPL Consol Pg 2",#N/A,FALSE,"FPL Consolidated"}</definedName>
    <definedName name="wrn.Full._.Budget." localSheetId="14" hidden="1">{"Complete Budget",#N/A,FALSE,"Title";"Complete budget",#N/A,FALSE,"Accrual Summary";"Complete budget",#N/A,FALSE,"Accrual-Detail";"Complete budget",#N/A,FALSE,"Accrual-Captions";"Complete budget",#N/A,FALSE,"Accrual-GL Level";"Complete budget",#N/A,FALSE,"Cash Summary";"Complete budget",#N/A,FALSE,"Cash-Detail";"Complete budget",#N/A,FALSE,"Cash-Captions";"Complete budget",#N/A,FALSE,"Cash-GL Level";"Complete budget",#N/A,FALSE,"Production";"Complete budget",#N/A,FALSE,"5year support";"Complete budget",#N/A,FALSE,"Support";"Complete budget",#N/A,FALSE,"AvoidedCost";"Complete budget",#N/A,FALSE,"PowerPrices";"Complete budget",#N/A,FALSE,"GasPrices";"Complete budget",#N/A,FALSE,"Assumptions&amp;Notes";"Complete Budget",#N/A,FALSE,"Debt Covenants";"Complete Budget",#N/A,FALSE,"Accrual Analysis"}</definedName>
    <definedName name="wrn.Full._.Budget." hidden="1">{"Complete Budget",#N/A,FALSE,"Title";"Complete budget",#N/A,FALSE,"Accrual Summary";"Complete budget",#N/A,FALSE,"Accrual-Detail";"Complete budget",#N/A,FALSE,"Accrual-Captions";"Complete budget",#N/A,FALSE,"Accrual-GL Level";"Complete budget",#N/A,FALSE,"Cash Summary";"Complete budget",#N/A,FALSE,"Cash-Detail";"Complete budget",#N/A,FALSE,"Cash-Captions";"Complete budget",#N/A,FALSE,"Cash-GL Level";"Complete budget",#N/A,FALSE,"Production";"Complete budget",#N/A,FALSE,"5year support";"Complete budget",#N/A,FALSE,"Support";"Complete budget",#N/A,FALSE,"AvoidedCost";"Complete budget",#N/A,FALSE,"PowerPrices";"Complete budget",#N/A,FALSE,"GasPrices";"Complete budget",#N/A,FALSE,"Assumptions&amp;Notes";"Complete Budget",#N/A,FALSE,"Debt Covenants";"Complete Budget",#N/A,FALSE,"Accrual Analysis"}</definedName>
    <definedName name="wrn.GAAP._.Report." localSheetId="14" hidden="1">{"Income Budget",#N/A,FALSE,"98 Income";"Running GAAP Budget Income",#N/A,FALSE,"98 Income";"GAAP Actual",#N/A,FALSE,"98 Income";"GAAP Varinance",#N/A,FALSE,"98 Income"}</definedName>
    <definedName name="wrn.GAAP._.Report." hidden="1">{"Income Budget",#N/A,FALSE,"98 Income";"Running GAAP Budget Income",#N/A,FALSE,"98 Income";"GAAP Actual",#N/A,FALSE,"98 Income";"GAAP Varinance",#N/A,FALSE,"98 Income"}</definedName>
    <definedName name="wrn.HLP._.Detail." localSheetId="14" hidden="1">{"2002 - 2006 Detail Income Statement",#N/A,FALSE,"TUB Income Statement wo DW";"BGS Deferral",#N/A,FALSE,"BGS Deferral";"NNC Deferral",#N/A,FALSE,"NNC Deferral";"MTC Deferral",#N/A,FALSE,"MTC Deferral";#N/A,#N/A,FALSE,"Schedule D"}</definedName>
    <definedName name="wrn.HLP._.Detail." hidden="1">{"2002 - 2006 Detail Income Statement",#N/A,FALSE,"TUB Income Statement wo DW";"BGS Deferral",#N/A,FALSE,"BGS Deferral";"NNC Deferral",#N/A,FALSE,"NNC Deferral";"MTC Deferral",#N/A,FALSE,"MTC Deferral";#N/A,#N/A,FALSE,"Schedule D"}</definedName>
    <definedName name="wrn.Investment._.Review." localSheetId="14" hidden="1">{#N/A,#N/A,FALSE,"Proforma Five Yr";#N/A,#N/A,FALSE,"Capital Input";#N/A,#N/A,FALSE,"Calculations";#N/A,#N/A,FALSE,"Transaction Summary-DTW"}</definedName>
    <definedName name="wrn.Investment._.Review." hidden="1">{#N/A,#N/A,FALSE,"Proforma Five Yr";#N/A,#N/A,FALSE,"Capital Input";#N/A,#N/A,FALSE,"Calculations";#N/A,#N/A,FALSE,"Transaction Summary-DTW"}</definedName>
    <definedName name="wrn.IPO._.Valuation." localSheetId="14" hidden="1">{"assumptions",#N/A,FALSE,"Scenario 1";"valuation",#N/A,FALSE,"Scenario 1"}</definedName>
    <definedName name="wrn.IPO._.Valuation." hidden="1">{"assumptions",#N/A,FALSE,"Scenario 1";"valuation",#N/A,FALSE,"Scenario 1"}</definedName>
    <definedName name="wrn.LANDMGMT." localSheetId="14" hidden="1">{#N/A,#N/A,FALSE,"CAP 1998";#N/A,#N/A,FALSE,"CAP 1999";#N/A,#N/A,FALSE,"CAP 2000";#N/A,#N/A,FALSE,"CAP_2001";#N/A,#N/A,FALSE,"CAP_2002";#N/A,#N/A,FALSE,"MAINT_1998";#N/A,#N/A,FALSE,"MAINT_1999";#N/A,#N/A,FALSE,"MAINT_2000";#N/A,#N/A,FALSE,"MAINT_2001";#N/A,#N/A,FALSE,"MAINT_2002"}</definedName>
    <definedName name="wrn.LANDMGMT." hidden="1">{#N/A,#N/A,FALSE,"CAP 1998";#N/A,#N/A,FALSE,"CAP 1999";#N/A,#N/A,FALSE,"CAP 2000";#N/A,#N/A,FALSE,"CAP_2001";#N/A,#N/A,FALSE,"CAP_2002";#N/A,#N/A,FALSE,"MAINT_1998";#N/A,#N/A,FALSE,"MAINT_1999";#N/A,#N/A,FALSE,"MAINT_2000";#N/A,#N/A,FALSE,"MAINT_2001";#N/A,#N/A,FALSE,"MAINT_2002"}</definedName>
    <definedName name="wrn.Laud._.Apr94._.Sep94." localSheetId="14" hidden="1">{"Apr94_Sep94",#N/A,FALSE,"Apr 94 - Sep 94"}</definedName>
    <definedName name="wrn.Laud._.Apr94._.Sep94." hidden="1">{"Apr94_Sep94",#N/A,FALSE,"Apr 94 - Sep 94"}</definedName>
    <definedName name="wrn.Laud._.Apr95._.Sep95." localSheetId="14" hidden="1">{"Apr95_Sep95",#N/A,FALSE,"Apr 95 - Sep 95"}</definedName>
    <definedName name="wrn.Laud._.Apr95._.Sep95." hidden="1">{"Apr95_Sep95",#N/A,FALSE,"Apr 95 - Sep 95"}</definedName>
    <definedName name="wrn.Laud._.Oct93._.Mar94." localSheetId="14" hidden="1">{"Oct93_Mar94",#N/A,FALSE,"Oct 93 - Mar 94"}</definedName>
    <definedName name="wrn.Laud._.Oct93._.Mar94." hidden="1">{"Oct93_Mar94",#N/A,FALSE,"Oct 93 - Mar 94"}</definedName>
    <definedName name="wrn.Laud._.Oct94._.Mar95." localSheetId="14" hidden="1">{"Oct94_Mar95",#N/A,FALSE,"Oct 94 - Mar 95"}</definedName>
    <definedName name="wrn.Laud._.Oct94._.Mar95." hidden="1">{"Oct94_Mar95",#N/A,FALSE,"Oct 94 - Mar 95"}</definedName>
    <definedName name="wrn.Laud._.Oct95._.Mar96." localSheetId="14" hidden="1">{"Oct95_Mar96",#N/A,FALSE,"Oct 95 - Mar 96"}</definedName>
    <definedName name="wrn.Laud._.Oct95._.Mar96." hidden="1">{"Oct95_Mar96",#N/A,FALSE,"Oct 95 - Mar 96"}</definedName>
    <definedName name="wrn.LBO._.Summary." localSheetId="14" hidden="1">{"LBO Summary",#N/A,FALSE,"Summary"}</definedName>
    <definedName name="wrn.LBO._.Summary." hidden="1">{"LBO Summary",#N/A,FALSE,"Summary"}</definedName>
    <definedName name="wrn.LITIGATION." localSheetId="14" hidden="1">{"LI AFUDC DEBT 10282",#N/A,FALSE,"TXFORCST.XLS";"LIT AFUDC 10280",#N/A,FALSE,"TXFORCST.XLS";"LIT DEPR EXP 10281",#N/A,FALSE,"TXFORCST.XLS"}</definedName>
    <definedName name="wrn.LITIGATION." hidden="1">{"LI AFUDC DEBT 10282",#N/A,FALSE,"TXFORCST.XLS";"LIT AFUDC 10280",#N/A,FALSE,"TXFORCST.XLS";"LIT DEPR EXP 10281",#N/A,FALSE,"TXFORCST.XLS"}</definedName>
    <definedName name="wrn.LoanInformation." localSheetId="14" hidden="1">{"LoanSchedule",#N/A,FALSE,"LoanAssumptions";"LoanAssumptions",#N/A,FALSE,"LoanAssumptions"}</definedName>
    <definedName name="wrn.LoanInformation." hidden="1">{"LoanSchedule",#N/A,FALSE,"LoanAssumptions";"LoanAssumptions",#N/A,FALSE,"LoanAssumptions"}</definedName>
    <definedName name="wrn.Martin._.Apr94_Sep94." localSheetId="14" hidden="1">{"Martin Apr94_Sep94",#N/A,FALSE,"Martin Apr94 - Sep94"}</definedName>
    <definedName name="wrn.Martin._.Apr94_Sep94." hidden="1">{"Martin Apr94_Sep94",#N/A,FALSE,"Martin Apr94 - Sep94"}</definedName>
    <definedName name="wrn.Martin._.Apr95_Sep95." localSheetId="14" hidden="1">{"Martin Apr95_Sep95",#N/A,FALSE,"Martin Apr95 - Sep95"}</definedName>
    <definedName name="wrn.Martin._.Apr95_Sep95." hidden="1">{"Martin Apr95_Sep95",#N/A,FALSE,"Martin Apr95 - Sep95"}</definedName>
    <definedName name="wrn.Martin._.Oct93_Mar94." localSheetId="14" hidden="1">{"Martin Oct93_Mar94",#N/A,FALSE,"Martin Oct93 - Mar94"}</definedName>
    <definedName name="wrn.Martin._.Oct93_Mar94." hidden="1">{"Martin Oct93_Mar94",#N/A,FALSE,"Martin Oct93 - Mar94"}</definedName>
    <definedName name="wrn.Martin._.Oct94_Mar95." localSheetId="14" hidden="1">{"Martin Oct94_Mar95",#N/A,FALSE,"Martin Oct94 - Mar95"}</definedName>
    <definedName name="wrn.Martin._.Oct94_Mar95." hidden="1">{"Martin Oct94_Mar95",#N/A,FALSE,"Martin Oct94 - Mar95"}</definedName>
    <definedName name="wrn.Martin._.Oct95_Mar96." localSheetId="14" hidden="1">{"Martin Oct95_Mar96",#N/A,FALSE,"Martin Oct95 - Mar96"}</definedName>
    <definedName name="wrn.Martin._.Oct95_Mar96." hidden="1">{"Martin Oct95_Mar96",#N/A,FALSE,"Martin Oct95 - Mar96"}</definedName>
    <definedName name="wrn.MiniSum." localSheetId="14" hidden="1">{#N/A,#N/A,TRUE,"Facility-Input";#N/A,#N/A,TRUE,"Graphs";#N/A,#N/A,TRUE,"TOTAL"}</definedName>
    <definedName name="wrn.MiniSum." hidden="1">{#N/A,#N/A,TRUE,"Facility-Input";#N/A,#N/A,TRUE,"Graphs";#N/A,#N/A,TRUE,"TOTAL"}</definedName>
    <definedName name="wrn.MonthlyRentRoll." localSheetId="14" hidden="1">{"MonthlyRentRoll",#N/A,FALSE,"RentRoll"}</definedName>
    <definedName name="wrn.MonthlyRentRoll." hidden="1">{"MonthlyRentRoll",#N/A,FALSE,"RentRoll"}</definedName>
    <definedName name="wrn.OBO._.12._.MO._.ENDED." localSheetId="14" hidden="1">{"OBO 12 Month Ended",#N/A,FALSE,"OBO 12 Months"}</definedName>
    <definedName name="wrn.OBO._.12._.MO._.ENDED." hidden="1">{"OBO 12 Month Ended",#N/A,FALSE,"OBO 12 Months"}</definedName>
    <definedName name="wrn.OBO._.MONTHLY." localSheetId="14" hidden="1">{"obo monthly",#N/A,FALSE,"OBO Monthly"}</definedName>
    <definedName name="wrn.OBO._.MONTHLY." hidden="1">{"obo monthly",#N/A,FALSE,"OBO Monthly"}</definedName>
    <definedName name="wrn.OBO._.Summary." localSheetId="14" hidden="1">{"OBO Deferred Tax Sum",#N/A,FALSE,"OBO DEF TAX"}</definedName>
    <definedName name="wrn.OBO._.Summary." hidden="1">{"OBO Deferred Tax Sum",#N/A,FALSE,"OBO DEF TAX"}</definedName>
    <definedName name="wrn.Oct93_Mar94." localSheetId="14" hidden="1">{"Oct93_Mar94",#N/A,FALSE,"Actuals (Oct 93 - Mar 94)"}</definedName>
    <definedName name="wrn.Oct93_Mar94." hidden="1">{"Oct93_Mar94",#N/A,FALSE,"Actuals (Oct 93 - Mar 94)"}</definedName>
    <definedName name="wrn.Oct94_Mar95." localSheetId="14" hidden="1">{"Oct94_Mar95",#N/A,FALSE,"Actuals (Oct 94 - Mar 95)"}</definedName>
    <definedName name="wrn.Oct94_Mar95." hidden="1">{"Oct94_Mar95",#N/A,FALSE,"Actuals (Oct 94 - Mar 95)"}</definedName>
    <definedName name="wrn.Oct95_Mar96." localSheetId="14" hidden="1">{"Oct95_Mar96",#N/A,FALSE,"Estimates (Oct 95 - Mar 96)"}</definedName>
    <definedName name="wrn.Oct95_Mar96." hidden="1">{"Oct95_Mar96",#N/A,FALSE,"Estimates (Oct 95 - Mar 96)"}</definedName>
    <definedName name="wrn.OperatingAssumtions." localSheetId="14" hidden="1">{#N/A,#N/A,FALSE,"OperatingAssumptions"}</definedName>
    <definedName name="wrn.OperatingAssumtions." hidden="1">{#N/A,#N/A,FALSE,"OperatingAssumptions"}</definedName>
    <definedName name="wrn.Operations._.Review." localSheetId="14" hidden="1">{#N/A,#N/A,FALSE,"Proforma Five Yr";#N/A,#N/A,FALSE,"Occ and Rate";#N/A,#N/A,FALSE,"PF Input";#N/A,#N/A,FALSE,"Hotcomps"}</definedName>
    <definedName name="wrn.Operations._.Review." hidden="1">{#N/A,#N/A,FALSE,"Proforma Five Yr";#N/A,#N/A,FALSE,"Occ and Rate";#N/A,#N/A,FALSE,"PF Input";#N/A,#N/A,FALSE,"Hotcomps"}</definedName>
    <definedName name="wrn.OR09._.Budget._.Stuff." localSheetId="14" hidden="1">{#N/A,#N/A,FALSE,"8-14-03 Detail";#N/A,#N/A,FALSE,"FLA Comparisons";#N/A,#N/A,FALSE,"Budget Changes Summary ";#N/A,#N/A,FALSE,"Exec Summary"}</definedName>
    <definedName name="wrn.OR09._.Budget._.Stuff." hidden="1">{#N/A,#N/A,FALSE,"8-14-03 Detail";#N/A,#N/A,FALSE,"FLA Comparisons";#N/A,#N/A,FALSE,"Budget Changes Summary ";#N/A,#N/A,FALSE,"Exec Summary"}</definedName>
    <definedName name="wrn.Out._.of._.Period." localSheetId="14" hidden="1">{"Out of Period",#N/A,FALSE,"Out of Period"}</definedName>
    <definedName name="wrn.Out._.of._.Period." hidden="1">{"Out of Period",#N/A,FALSE,"Out of Period"}</definedName>
    <definedName name="wrn.Phase._.I." localSheetId="14" hidden="1">{#N/A,#N/A,FALSE,"Transaction Summary-DTW";#N/A,#N/A,FALSE,"Proforma Five Yr";#N/A,#N/A,FALSE,"Occ and Rate"}</definedName>
    <definedName name="wrn.Phase._.I." hidden="1">{#N/A,#N/A,FALSE,"Transaction Summary-DTW";#N/A,#N/A,FALSE,"Proforma Five Yr";#N/A,#N/A,FALSE,"Occ and Rate"}</definedName>
    <definedName name="wrn.PPAGE2." localSheetId="14" hidden="1">{"PPAGE2",#N/A,FALSE,"JAN95_OU"}</definedName>
    <definedName name="wrn.PPAGE2." hidden="1">{"PPAGE2",#N/A,FALSE,"JAN95_OU"}</definedName>
    <definedName name="wrn.PPAGE3." localSheetId="14" hidden="1">{"PPAGE3",#N/A,FALSE,"JAN95_OU"}</definedName>
    <definedName name="wrn.PPAGE3." hidden="1">{"PPAGE3",#N/A,FALSE,"JAN95_OU"}</definedName>
    <definedName name="wrn.PRELIMINARY._.ALL._.PAGES." localSheetId="14" hidden="1">{"PRELIMINARY",#N/A,FALSE,"MAR95_OU"}</definedName>
    <definedName name="wrn.PRELIMINARY._.ALL._.PAGES." hidden="1">{"PRELIMINARY",#N/A,FALSE,"MAR95_OU"}</definedName>
    <definedName name="wrn.Presentation." localSheetId="14" hidden="1">{#N/A,#N/A,TRUE,"Summary";#N/A,#N/A,TRUE,"ExitStrategy";"SalesAndConstruction",#N/A,TRUE,"cs";#N/A,#N/A,TRUE,"OperatingAssumptions";"PresentationRentRoll",#N/A,TRUE,"RentRoll"}</definedName>
    <definedName name="wrn.Presentation." hidden="1">{#N/A,#N/A,TRUE,"Summary";#N/A,#N/A,TRUE,"ExitStrategy";"SalesAndConstruction",#N/A,TRUE,"cs";#N/A,#N/A,TRUE,"OperatingAssumptions";"PresentationRentRoll",#N/A,TRUE,"RentRoll"}</definedName>
    <definedName name="wrn.Print." localSheetId="14" hidden="1">{#N/A,#N/A,TRUE,"Inputs";#N/A,#N/A,TRUE,"Cashflow Statement";#N/A,#N/A,TRUE,"Summary";#N/A,#N/A,TRUE,"Construction";#N/A,#N/A,TRUE,"RevAss";#N/A,#N/A,TRUE,"Debt";#N/A,#N/A,TRUE,"Inc";#N/A,#N/A,TRUE,"Depr"}</definedName>
    <definedName name="wrn.Print." hidden="1">{#N/A,#N/A,TRUE,"Inputs";#N/A,#N/A,TRUE,"Cashflow Statement";#N/A,#N/A,TRUE,"Summary";#N/A,#N/A,TRUE,"Construction";#N/A,#N/A,TRUE,"RevAss";#N/A,#N/A,TRUE,"Debt";#N/A,#N/A,TRUE,"Inc";#N/A,#N/A,TRUE,"Depr"}</definedName>
    <definedName name="wrn.Print._.All._.Pages." localSheetId="14"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rn.print._.graphs." localSheetId="14" hidden="1">{"cap_structure",#N/A,FALSE,"Graph-Mkt Cap";"price",#N/A,FALSE,"Graph-Price";"ebit",#N/A,FALSE,"Graph-EBITDA";"ebitda",#N/A,FALSE,"Graph-EBITDA"}</definedName>
    <definedName name="wrn.print._.graphs." hidden="1">{"cap_structure",#N/A,FALSE,"Graph-Mkt Cap";"price",#N/A,FALSE,"Graph-Price";"ebit",#N/A,FALSE,"Graph-EBITDA";"ebitda",#N/A,FALSE,"Graph-EBITDA"}</definedName>
    <definedName name="wrn.print._.raw._.data._.entry." localSheetId="14" hidden="1">{"inputs raw data",#N/A,TRUE,"INPUT"}</definedName>
    <definedName name="wrn.print._.raw._.data._.entry." hidden="1">{"inputs raw data",#N/A,TRUE,"INPUT"}</definedName>
    <definedName name="wrn.print._.summary._.sheets." localSheetId="14" hidden="1">{"summary1",#N/A,TRUE,"Comps";"summary2",#N/A,TRUE,"Comps";"summary3",#N/A,TRUE,"Comps"}</definedName>
    <definedName name="wrn.print._.summary._.sheets." hidden="1">{"summary1",#N/A,TRUE,"Comps";"summary2",#N/A,TRUE,"Comps";"summary3",#N/A,TRUE,"Comps"}</definedName>
    <definedName name="wrn.print._.summary._.sheets.2" localSheetId="14" hidden="1">{"summary1",#N/A,TRUE,"Comps";"summary2",#N/A,TRUE,"Comps";"summary3",#N/A,TRUE,"Comps"}</definedName>
    <definedName name="wrn.print._.summary._.sheets.2" hidden="1">{"summary1",#N/A,TRUE,"Comps";"summary2",#N/A,TRUE,"Comps";"summary3",#N/A,TRUE,"Comps"}</definedName>
    <definedName name="wrn.Print_Buyer." localSheetId="14" hidden="1">{#N/A,"DR",FALSE,"increm pf";#N/A,"MAMSI",FALSE,"increm pf";#N/A,"MAXI",FALSE,"increm pf";#N/A,"PCAM",FALSE,"increm pf";#N/A,"PHSV",FALSE,"increm pf";#N/A,"SIE",FALSE,"increm pf"}</definedName>
    <definedName name="wrn.Print_Buyer." hidden="1">{#N/A,"DR",FALSE,"increm pf";#N/A,"MAMSI",FALSE,"increm pf";#N/A,"MAXI",FALSE,"increm pf";#N/A,"PCAM",FALSE,"increm pf";#N/A,"PHSV",FALSE,"increm pf";#N/A,"SIE",FALSE,"increm pf"}</definedName>
    <definedName name="wrn.Print_Target." localSheetId="14"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_Target."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oforma._.Review." localSheetId="14" hidden="1">{#N/A,#N/A,FALSE,"Occ and Rate";#N/A,#N/A,FALSE,"PF Input";#N/A,#N/A,FALSE,"Proforma Five Yr";#N/A,#N/A,FALSE,"Hotcomps"}</definedName>
    <definedName name="wrn.Proforma._.Review." hidden="1">{#N/A,#N/A,FALSE,"Occ and Rate";#N/A,#N/A,FALSE,"PF Input";#N/A,#N/A,FALSE,"Proforma Five Yr";#N/A,#N/A,FALSE,"Hotcomps"}</definedName>
    <definedName name="wrn.Project._.A." localSheetId="14" hidden="1">{"Proj Econ Summary",#N/A,FALSE,"Project A";"Income Statement",#N/A,FALSE,"Project A";"Cash Flow Statement",#N/A,FALSE,"Project A";"Balance Sheet",#N/A,FALSE,"Project A";"Scenario Summary (Proj A)",#N/A,FALSE,"Scenario Summary"}</definedName>
    <definedName name="wrn.Project._.A." hidden="1">{"Proj Econ Summary",#N/A,FALSE,"Project A";"Income Statement",#N/A,FALSE,"Project A";"Cash Flow Statement",#N/A,FALSE,"Project A";"Balance Sheet",#N/A,FALSE,"Project A";"Scenario Summary (Proj A)",#N/A,FALSE,"Scenario Summary"}</definedName>
    <definedName name="wrn.Project._.Summary." localSheetId="14" hidden="1">{"Summary",#N/A,FALSE,"MICMULT";"Income Statement",#N/A,FALSE,"MICMULT";"Cash Flows",#N/A,FALSE,"MICMULT"}</definedName>
    <definedName name="wrn.Project._.Summary." hidden="1">{"Summary",#N/A,FALSE,"MICMULT";"Income Statement",#N/A,FALSE,"MICMULT";"Cash Flows",#N/A,FALSE,"MICMULT"}</definedName>
    <definedName name="wrn.PropertyInformation." localSheetId="14" hidden="1">{#N/A,#N/A,FALSE,"PropertyInfo"}</definedName>
    <definedName name="wrn.PropertyInformation." hidden="1">{#N/A,#N/A,FALSE,"PropertyInfo"}</definedName>
    <definedName name="wrn.Reconcil._.Bk._.Depr._.to._.47G." localSheetId="14" hidden="1">{"By Account",#N/A,FALSE,"Reconcil Deprec Book to Tax   ";"Correction of JV 47G",#N/A,FALSE,"Reconcil Deprec Book to Tax   ";"Recalculation of JV 47G",#N/A,FALSE,"Reconcil Deprec Book to Tax   "}</definedName>
    <definedName name="wrn.Reconcil._.Bk._.Depr._.to._.47G." hidden="1">{"By Account",#N/A,FALSE,"Reconcil Deprec Book to Tax   ";"Correction of JV 47G",#N/A,FALSE,"Reconcil Deprec Book to Tax   ";"Recalculation of JV 47G",#N/A,FALSE,"Reconcil Deprec Book to Tax   "}</definedName>
    <definedName name="wrn.Report." localSheetId="14" hidden="1">{#N/A,#N/A,FALSE,"Work performed";#N/A,#N/A,FALSE,"Resources"}</definedName>
    <definedName name="wrn.Report." hidden="1">{#N/A,#N/A,FALSE,"Work performed";#N/A,#N/A,FALSE,"Resources"}</definedName>
    <definedName name="wrn.Revenue._.Analysis." localSheetId="14"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isk._.Reserves." localSheetId="14" hidden="1">{#N/A,#N/A,TRUE,"Reserves";#N/A,#N/A,TRUE,"Graphs"}</definedName>
    <definedName name="wrn.Risk._.Reserves." hidden="1">{#N/A,#N/A,TRUE,"Reserves";#N/A,#N/A,TRUE,"Graphs"}</definedName>
    <definedName name="wrn.Scherer._.Apr95_Sep95." localSheetId="14" hidden="1">{"Schr Apr95_Oct95",#N/A,FALSE,"Scherer Apr95-Sep95"}</definedName>
    <definedName name="wrn.Scherer._.Apr95_Sep95." hidden="1">{"Schr Apr95_Oct95",#N/A,FALSE,"Scherer Apr95-Sep95"}</definedName>
    <definedName name="wrn.Scherer._.Oct94_Mar95." localSheetId="14" hidden="1">{"Schr Oct94_Mar95",#N/A,FALSE,"Scherer Oct94-Mar95"}</definedName>
    <definedName name="wrn.Scherer._.Oct94_Mar95." hidden="1">{"Schr Oct94_Mar95",#N/A,FALSE,"Scherer Oct94-Mar95"}</definedName>
    <definedName name="wrn.Scherer._.Oct95_Mar96." localSheetId="14" hidden="1">{"Schr Oct95_Mar96",#N/A,FALSE,"Scherer Oct95-Mar96"}</definedName>
    <definedName name="wrn.Scherer._.Oct95_Mar96." hidden="1">{"Schr Oct95_Mar96",#N/A,FALSE,"Scherer Oct95-Mar96"}</definedName>
    <definedName name="wrn.Segment._.1." localSheetId="14" hidden="1">{#N/A,#N/A,TRUE,"Segment 1"}</definedName>
    <definedName name="wrn.Segment._.1." hidden="1">{#N/A,#N/A,TRUE,"Segment 1"}</definedName>
    <definedName name="wrn.Segment._.2." localSheetId="14" hidden="1">{#N/A,#N/A,TRUE,"Segment 2"}</definedName>
    <definedName name="wrn.Segment._.2." hidden="1">{#N/A,#N/A,TRUE,"Segment 2"}</definedName>
    <definedName name="wrn.Segment._.3." localSheetId="14" hidden="1">{#N/A,#N/A,TRUE,"Segment 3"}</definedName>
    <definedName name="wrn.Segment._.3." hidden="1">{#N/A,#N/A,TRUE,"Segment 3"}</definedName>
    <definedName name="wrn.Segment._.4." localSheetId="14" hidden="1">{#N/A,#N/A,TRUE,"Segment 4"}</definedName>
    <definedName name="wrn.Segment._.4." hidden="1">{#N/A,#N/A,TRUE,"Segment 4"}</definedName>
    <definedName name="wrn.Segment._.5." localSheetId="14" hidden="1">{#N/A,#N/A,TRUE,"Segment 5"}</definedName>
    <definedName name="wrn.Segment._.5." hidden="1">{#N/A,#N/A,TRUE,"Segment 5"}</definedName>
    <definedName name="wrn.Snapshot." localSheetId="14" hidden="1">{#N/A,#N/A,TRUE,"Facility-Input";#N/A,#N/A,TRUE,"Graphs"}</definedName>
    <definedName name="wrn.Snapshot." hidden="1">{#N/A,#N/A,TRUE,"Facility-Input";#N/A,#N/A,TRUE,"Graphs"}</definedName>
    <definedName name="wrn.SRU._.CONDENSER." localSheetId="14" hidden="1">{#N/A,#N/A,FALSE,"HXSheet1";#N/A,#N/A,FALSE,"Sheet2";#N/A,#N/A,FALSE,"Sheet3";#N/A,#N/A,FALSE,"Sheet4"}</definedName>
    <definedName name="wrn.SRU._.CONDENSER." hidden="1">{#N/A,#N/A,FALSE,"HXSheet1";#N/A,#N/A,FALSE,"Sheet2";#N/A,#N/A,FALSE,"Sheet3";#N/A,#N/A,FALSE,"Sheet4"}</definedName>
    <definedName name="wrn.STAND_ALONE_BOTH." localSheetId="14" hidden="1">{"FCB_ALL",#N/A,FALSE,"FCB";"GREY_ALL",#N/A,FALSE,"GREY"}</definedName>
    <definedName name="wrn.STAND_ALONE_BOTH." hidden="1">{"FCB_ALL",#N/A,FALSE,"FCB";"GREY_ALL",#N/A,FALSE,"GREY"}</definedName>
    <definedName name="wrn.Statement._.of._.Income._.Taxes." localSheetId="14" hidden="1">{"Consolidated",#N/A,FALSE,"SITRP";"FPL Pure",#N/A,FALSE,"SITRP";"FPL Subsidiaries Consol",#N/A,FALSE,"SITRP"}</definedName>
    <definedName name="wrn.Statement._.of._.Income._.Taxes." hidden="1">{"Consolidated",#N/A,FALSE,"SITRP";"FPL Pure",#N/A,FALSE,"SITRP";"FPL Subsidiaries Consol",#N/A,FALSE,"SITRP"}</definedName>
    <definedName name="wrn.SUM._.OF._.UNIT._.3." localSheetId="14" hidden="1">{#N/A,#N/A,FALSE,"INPUTDATA";#N/A,#N/A,FALSE,"SUMMARY";#N/A,#N/A,FALSE,"CTAREP";#N/A,#N/A,FALSE,"CTBREP";#N/A,#N/A,FALSE,"PMG4ST86";#N/A,#N/A,FALSE,"TURBEFF";#N/A,#N/A,FALSE,"Condenser Performance"}</definedName>
    <definedName name="wrn.SUM._.OF._.UNIT._.3." hidden="1">{#N/A,#N/A,FALSE,"INPUTDATA";#N/A,#N/A,FALSE,"SUMMARY";#N/A,#N/A,FALSE,"CTAREP";#N/A,#N/A,FALSE,"CTBREP";#N/A,#N/A,FALSE,"PMG4ST86";#N/A,#N/A,FALSE,"TURBEFF";#N/A,#N/A,FALSE,"Condenser Performance"}</definedName>
    <definedName name="wrn.Summary." localSheetId="14" hidden="1">{#N/A,#N/A,FALSE,"Summary"}</definedName>
    <definedName name="wrn.Summary." hidden="1">{#N/A,#N/A,FALSE,"Summary"}</definedName>
    <definedName name="wrn.Supporting._.Calculations." localSheetId="14" hidden="1">{#N/A,#N/A,FALSE,"Work performed";#N/A,#N/A,FALSE,"Resources"}</definedName>
    <definedName name="wrn.Supporting._.Calculations." hidden="1">{#N/A,#N/A,FALSE,"Work performed";#N/A,#N/A,FALSE,"Resources"}</definedName>
    <definedName name="wrn.Tax._.Accrual." localSheetId="14" hidden="1">{#N/A,#N/A,TRUE,"TAXPROV";#N/A,#N/A,TRUE,"FLOWTHRU";#N/A,#N/A,TRUE,"SCHEDULE M'S";#N/A,#N/A,TRUE,"PLANT M'S";#N/A,#N/A,TRUE,"TAXJE"}</definedName>
    <definedName name="wrn.Tax._.Accrual." hidden="1">{#N/A,#N/A,TRUE,"TAXPROV";#N/A,#N/A,TRUE,"FLOWTHRU";#N/A,#N/A,TRUE,"SCHEDULE M'S";#N/A,#N/A,TRUE,"PLANT M'S";#N/A,#N/A,TRUE,"TAXJE"}</definedName>
    <definedName name="wrn.Template." localSheetId="14" hidden="1">{#N/A,#N/A,FALSE,"1_Executive Summary";#N/A,#N/A,FALSE,"2_Assumptions";#N/A,#N/A,FALSE,"3_Footnotes";#N/A,#N/A,FALSE,"4_Cash Flow";#N/A,#N/A,FALSE,"5_Exp Detail";#N/A,#N/A,FALSE,"6_Residual - Marketing";#N/A,#N/A,FALSE,"7_Residual Matrix";#N/A,#N/A,FALSE,"8_Pricing Matrix";#N/A,#N/A,FALSE,"9_Value Matrix";#N/A,#N/A,FALSE,"10_Vacancy Detail";#N/A,#N/A,FALSE,"12_Expiration Schedule";#N/A,#N/A,FALSE,"13_Exp Analysis Fixed-Var";#N/A,#N/A,FALSE,"14_Existing vs Mkt"}</definedName>
    <definedName name="wrn.Template." hidden="1">{#N/A,#N/A,FALSE,"1_Executive Summary";#N/A,#N/A,FALSE,"2_Assumptions";#N/A,#N/A,FALSE,"3_Footnotes";#N/A,#N/A,FALSE,"4_Cash Flow";#N/A,#N/A,FALSE,"5_Exp Detail";#N/A,#N/A,FALSE,"6_Residual - Marketing";#N/A,#N/A,FALSE,"7_Residual Matrix";#N/A,#N/A,FALSE,"8_Pricing Matrix";#N/A,#N/A,FALSE,"9_Value Matrix";#N/A,#N/A,FALSE,"10_Vacancy Detail";#N/A,#N/A,FALSE,"12_Expiration Schedule";#N/A,#N/A,FALSE,"13_Exp Analysis Fixed-Var";#N/A,#N/A,FALSE,"14_Existing vs Mkt"}</definedName>
    <definedName name="wrn.Totals." localSheetId="14" hidden="1">{#N/A,#N/A,TRUE,"TOTAL";#N/A,#N/A,TRUE,"Total Pipes"}</definedName>
    <definedName name="wrn.Totals." hidden="1">{#N/A,#N/A,TRUE,"TOTAL";#N/A,#N/A,TRUE,"Total Pipes"}</definedName>
    <definedName name="wrn.UTIL." localSheetId="14" hidden="1">{"Twelve Mo Ended Pg 2",#N/A,TRUE,"Utility";"YTD Adj _ Pg 1",#N/A,TRUE,"Utility"}</definedName>
    <definedName name="wrn.UTIL." hidden="1">{"Twelve Mo Ended Pg 2",#N/A,TRUE,"Utility";"YTD Adj _ Pg 1",#N/A,TRUE,"Utility"}</definedName>
    <definedName name="wrn.Value." localSheetId="14" hidden="1">{#N/A,#N/A,FALSE,"Cashflow Analysis";#N/A,#N/A,FALSE,"Sensitivity Analysis";#N/A,#N/A,FALSE,"PV";#N/A,#N/A,FALSE,"Pro Forma"}</definedName>
    <definedName name="wrn.Value." hidden="1">{#N/A,#N/A,FALSE,"Cashflow Analysis";#N/A,#N/A,FALSE,"Sensitivity Analysis";#N/A,#N/A,FALSE,"PV";#N/A,#N/A,FALSE,"Pro Forma"}</definedName>
    <definedName name="wrn.Western._.District._.1997._.Capital._.Budget." localSheetId="14" hidden="1">{#N/A,#N/A,FALSE,"EXP97"}</definedName>
    <definedName name="wrn.Western._.District._.1997._.Capital._.Budget." hidden="1">{#N/A,#N/A,FALSE,"EXP97"}</definedName>
    <definedName name="wvi" localSheetId="14" hidden="1">{#N/A,#N/A,FALSE,"SUMMARY";#N/A,#N/A,FALSE,"INPUTDATA";#N/A,#N/A,FALSE,"Condenser Performance"}</definedName>
    <definedName name="wvi" hidden="1">{#N/A,#N/A,FALSE,"SUMMARY";#N/A,#N/A,FALSE,"INPUTDATA";#N/A,#N/A,FALSE,"Condenser Performance"}</definedName>
    <definedName name="wvo" localSheetId="14" hidden="1">{"EXCELHLP.HLP!1802";5;10;5;10;13;13;13;8;5;5;10;14;13;13;13;13;5;10;14;13;5;10;1;2;24}</definedName>
    <definedName name="wvo" hidden="1">{"EXCELHLP.HLP!1802";5;10;5;10;13;13;13;8;5;5;10;14;13;13;13;13;5;10;14;13;5;10;1;2;24}</definedName>
    <definedName name="wvu.inputs._.raw._.data." localSheetId="14"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localSheetId="14"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localSheetId="14"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localSheetId="1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x" localSheetId="14" hidden="1">{#N/A,#N/A,FALSE,"Earnings release"}</definedName>
    <definedName name="x" hidden="1">{#N/A,#N/A,FALSE,"Earnings release"}</definedName>
    <definedName name="Xbracing" localSheetId="14">[9]Picklist_TeeLine!$Y$109:$AI$110</definedName>
    <definedName name="Xbracing">#REF!</definedName>
    <definedName name="Xbracing_labor" localSheetId="14">[9]Picklist_TeeLine!$Y$117:$AI$118</definedName>
    <definedName name="Xbracing_labor">#REF!</definedName>
    <definedName name="Xcel" localSheetId="2">#REF!</definedName>
    <definedName name="Xcel" localSheetId="14">#REF!</definedName>
    <definedName name="Xcel">#REF!</definedName>
    <definedName name="Xcel_COS" localSheetId="2">#REF!</definedName>
    <definedName name="Xcel_COS" localSheetId="3">#REF!</definedName>
    <definedName name="Xcel_COS">#REF!</definedName>
    <definedName name="Xfmr_pit" localSheetId="14">[9]Picklist_Substations!$BH$7:$BH$11</definedName>
    <definedName name="Xfmr_pit">#REF!</definedName>
    <definedName name="xx" localSheetId="14" hidden="1">{2;#N/A;"R13C16:R17C16";#N/A;"R13C14:R17C15";FALSE;FALSE;FALSE;95;#N/A;#N/A;"R13C19";#N/A;FALSE;FALSE;FALSE;FALSE;#N/A;"";#N/A;FALSE;"";"";#N/A;#N/A;#N/A}</definedName>
    <definedName name="xx" hidden="1">{2;#N/A;"R13C16:R17C16";#N/A;"R13C14:R17C15";FALSE;FALSE;FALSE;95;#N/A;#N/A;"R13C19";#N/A;FALSE;FALSE;FALSE;FALSE;#N/A;"";#N/A;FALSE;"";"";#N/A;#N/A;#N/A}</definedName>
    <definedName name="xxx" localSheetId="14" hidden="1">{#N/A,#N/A,FALSE,"O&amp;M by processes";#N/A,#N/A,FALSE,"Elec Act vs Bud";#N/A,#N/A,FALSE,"G&amp;A";#N/A,#N/A,FALSE,"BGS";#N/A,#N/A,FALSE,"Res Cost"}</definedName>
    <definedName name="xxx" hidden="1">{#N/A,#N/A,FALSE,"O&amp;M by processes";#N/A,#N/A,FALSE,"Elec Act vs Bud";#N/A,#N/A,FALSE,"G&amp;A";#N/A,#N/A,FALSE,"BGS";#N/A,#N/A,FALSE,"Res Cost"}</definedName>
    <definedName name="xxx.detail" localSheetId="14" hidden="1">{"detail305",#N/A,FALSE,"BI-305"}</definedName>
    <definedName name="xxx.detail" hidden="1">{"detail305",#N/A,FALSE,"BI-305"}</definedName>
    <definedName name="xxx.directory" localSheetId="14" hidden="1">{"summary",#N/A,FALSE,"PCR DIRECTORY"}</definedName>
    <definedName name="xxx.directory" hidden="1">{"summary",#N/A,FALSE,"PCR DIRECTORY"}</definedName>
    <definedName name="xxxx" localSheetId="14" hidden="1">{#N/A,#N/A,FALSE,"O&amp;M by processes";#N/A,#N/A,FALSE,"Elec Act vs Bud";#N/A,#N/A,FALSE,"G&amp;A";#N/A,#N/A,FALSE,"BGS";#N/A,#N/A,FALSE,"Res Cost"}</definedName>
    <definedName name="xxxx" hidden="1">{#N/A,#N/A,FALSE,"O&amp;M by processes";#N/A,#N/A,FALSE,"Elec Act vs Bud";#N/A,#N/A,FALSE,"G&amp;A";#N/A,#N/A,FALSE,"BGS";#N/A,#N/A,FALSE,"Res Cost"}</definedName>
    <definedName name="xxxxx" localSheetId="14" hidden="1">{#N/A,#N/A,TRUE,"TOTAL DISTRIBUTION";#N/A,#N/A,TRUE,"SOUTH";#N/A,#N/A,TRUE,"NORTHEAST";#N/A,#N/A,TRUE,"WEST"}</definedName>
    <definedName name="xxxxx" hidden="1">{#N/A,#N/A,TRUE,"TOTAL DISTRIBUTION";#N/A,#N/A,TRUE,"SOUTH";#N/A,#N/A,TRUE,"NORTHEAST";#N/A,#N/A,TRUE,"WEST"}</definedName>
    <definedName name="xxxxxx" localSheetId="14" hidden="1">{#N/A,#N/A,TRUE,"TOTAL DSBN";#N/A,#N/A,TRUE,"WEST";#N/A,#N/A,TRUE,"SOUTH";#N/A,#N/A,TRUE,"NORTHEAST"}</definedName>
    <definedName name="xxxxxx" hidden="1">{#N/A,#N/A,TRUE,"TOTAL DSBN";#N/A,#N/A,TRUE,"WEST";#N/A,#N/A,TRUE,"SOUTH";#N/A,#N/A,TRUE,"NORTHEAST"}</definedName>
    <definedName name="Yard_Spacing" localSheetId="14">[9]Picklist_Substations!$E$327:$P$336</definedName>
    <definedName name="Yard_Spacing">#REF!</definedName>
    <definedName name="YEAR1" localSheetId="14">#REF!</definedName>
    <definedName name="YEAR1">#REF!</definedName>
    <definedName name="yeartodate" localSheetId="14">#REF!</definedName>
    <definedName name="yeartodate">#REF!</definedName>
    <definedName name="YesNo" localSheetId="14">#REF!</definedName>
    <definedName name="YesNo">#REF!</definedName>
    <definedName name="yyy" localSheetId="14" hidden="1">{"detail305",#N/A,FALSE,"BI-305"}</definedName>
    <definedName name="yyy" hidden="1">{"detail305",#N/A,FALSE,"BI-305"}</definedName>
    <definedName name="Z_F04A2B9A_C6FE_4FEB_AD1E_2CF9AC309BE4_.wvu.PrintArea" localSheetId="2" hidden="1">'1-Project Rev Req'!$A$1:$Q$105</definedName>
    <definedName name="Z_F04A2B9A_C6FE_4FEB_AD1E_2CF9AC309BE4_.wvu.PrintArea" localSheetId="4" hidden="1">'3-Project True-up'!$A$1:$L$24</definedName>
    <definedName name="Z_F04A2B9A_C6FE_4FEB_AD1E_2CF9AC309BE4_.wvu.PrintArea" localSheetId="5" hidden="1">'4- Rate Base'!$A$1:$L$49</definedName>
    <definedName name="Z_F04A2B9A_C6FE_4FEB_AD1E_2CF9AC309BE4_.wvu.PrintArea" localSheetId="1" hidden="1">'Attachment H'!$A$1:$K$267</definedName>
    <definedName name="zero">0</definedName>
    <definedName name="zzz" localSheetId="14"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zzz"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가설공사" localSheetId="14">[26]별표집계!#REF!</definedName>
    <definedName name="가설공사">#REF!</definedName>
    <definedName name="공종산출서" localSheetId="14">[27]공종단가!$A$1:$F$83</definedName>
    <definedName name="공종산출서">#REF!</definedName>
    <definedName name="단가" localSheetId="14">[27]공종단가!$A$1:$F$83</definedName>
    <definedName name="단가">#REF!</definedName>
    <definedName name="대" localSheetId="14">[28]부총!#REF!</definedName>
    <definedName name="대">#REF!</definedName>
    <definedName name="포" localSheetId="14">[29]수량산출서!$E$5</definedName>
    <definedName name="포">#REF!</definedName>
  </definedNames>
  <calcPr calcId="191028" concurrentManualCount="8"/>
  <customWorkbookViews>
    <customWorkbookView name="Chrystina Steffy - Personal View" guid="{F04A2B9A-C6FE-4FEB-AD1E-2CF9AC309BE4}" mergeInterval="0" personalView="1" maximized="1" windowWidth="1276" windowHeight="799" tabRatio="918" activeSheetId="5"/>
    <customWorkbookView name="Allegheny Energy - Personal View" guid="{931DA938-C92D-4DFC-BCC1-9349A5DC9BD4}" mergeInterval="0" personalView="1" maximized="1" windowWidth="1239" windowHeight="637" tabRatio="918" activeSheetId="19"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2" i="72" l="1"/>
  <c r="G25" i="74"/>
  <c r="H25" i="74"/>
  <c r="I25" i="74"/>
  <c r="J25" i="74"/>
  <c r="K25" i="74"/>
  <c r="L25" i="74"/>
  <c r="M25" i="74"/>
  <c r="F25" i="74"/>
  <c r="C6" i="74"/>
  <c r="D6" i="74"/>
  <c r="E6" i="74"/>
  <c r="F6" i="74"/>
  <c r="G6" i="74"/>
  <c r="H6" i="74"/>
  <c r="I6" i="74"/>
  <c r="J6" i="74"/>
  <c r="K6" i="74"/>
  <c r="L6" i="74"/>
  <c r="M6" i="74"/>
  <c r="B6" i="74"/>
  <c r="F20" i="74"/>
  <c r="G20" i="74"/>
  <c r="H20" i="74"/>
  <c r="I20" i="74"/>
  <c r="J20" i="74"/>
  <c r="K20" i="74"/>
  <c r="L20" i="74"/>
  <c r="M20" i="74"/>
  <c r="E20" i="74"/>
  <c r="C35" i="74"/>
  <c r="D35" i="74"/>
  <c r="E35" i="74"/>
  <c r="F35" i="74"/>
  <c r="G35" i="74"/>
  <c r="H35" i="74"/>
  <c r="I35" i="74"/>
  <c r="J35" i="74"/>
  <c r="K35" i="74"/>
  <c r="L35" i="74"/>
  <c r="M35" i="74"/>
  <c r="C30" i="74"/>
  <c r="D30" i="74"/>
  <c r="E30" i="74"/>
  <c r="F30" i="74"/>
  <c r="G30" i="74"/>
  <c r="H30" i="74"/>
  <c r="I30" i="74"/>
  <c r="J30" i="74"/>
  <c r="K30" i="74"/>
  <c r="L30" i="74"/>
  <c r="M30" i="74"/>
  <c r="B30" i="74"/>
  <c r="B35" i="74"/>
  <c r="C15" i="74"/>
  <c r="D15" i="74"/>
  <c r="E15" i="74"/>
  <c r="F15" i="74"/>
  <c r="G15" i="74"/>
  <c r="H15" i="74"/>
  <c r="I15" i="74"/>
  <c r="J15" i="74"/>
  <c r="K15" i="74"/>
  <c r="L15" i="74"/>
  <c r="M15" i="74"/>
  <c r="B15" i="74"/>
  <c r="B38" i="72"/>
  <c r="M38" i="74" l="1"/>
  <c r="N14" i="69" s="1"/>
  <c r="H38" i="74"/>
  <c r="I14" i="69" s="1"/>
  <c r="D38" i="74"/>
  <c r="E14" i="69" s="1"/>
  <c r="C38" i="74"/>
  <c r="D14" i="69" s="1"/>
  <c r="E38" i="74"/>
  <c r="F14" i="69" s="1"/>
  <c r="L38" i="74"/>
  <c r="M14" i="69" s="1"/>
  <c r="G38" i="74"/>
  <c r="H14" i="69" s="1"/>
  <c r="I38" i="74"/>
  <c r="J14" i="69" s="1"/>
  <c r="F38" i="74"/>
  <c r="G14" i="69" s="1"/>
  <c r="B38" i="74"/>
  <c r="C14" i="69" s="1"/>
  <c r="J38" i="74"/>
  <c r="K14" i="69" s="1"/>
  <c r="K38" i="74"/>
  <c r="L14" i="69" s="1"/>
  <c r="B36" i="72"/>
  <c r="O14" i="69" l="1"/>
  <c r="D17" i="69"/>
  <c r="E17" i="69"/>
  <c r="F17" i="69"/>
  <c r="G17" i="69"/>
  <c r="H17" i="69"/>
  <c r="I17" i="69"/>
  <c r="J17" i="69"/>
  <c r="K17" i="69"/>
  <c r="L17" i="69"/>
  <c r="M17" i="69"/>
  <c r="N17" i="69"/>
  <c r="C17" i="69"/>
  <c r="O8" i="69"/>
  <c r="O9" i="69"/>
  <c r="O10" i="69"/>
  <c r="O11" i="69"/>
  <c r="O3" i="69"/>
  <c r="O4" i="69"/>
  <c r="O5" i="69"/>
  <c r="O6" i="69"/>
  <c r="M44" i="6"/>
  <c r="M43" i="6"/>
  <c r="M42" i="6"/>
  <c r="M41" i="6"/>
  <c r="M40" i="6"/>
  <c r="M39" i="6"/>
  <c r="M38" i="6"/>
  <c r="M37" i="6"/>
  <c r="M36" i="6"/>
  <c r="M35" i="6"/>
  <c r="M34" i="6"/>
  <c r="M33" i="6"/>
  <c r="J72" i="26"/>
  <c r="J25" i="26"/>
  <c r="E29" i="72"/>
  <c r="D29" i="72"/>
  <c r="I15" i="5"/>
  <c r="I23" i="5"/>
  <c r="I22" i="5"/>
  <c r="I21" i="5"/>
  <c r="I20" i="5"/>
  <c r="I19" i="5"/>
  <c r="I18" i="5"/>
  <c r="I17" i="5"/>
  <c r="I16" i="5"/>
  <c r="C23" i="5"/>
  <c r="C22" i="5"/>
  <c r="C21" i="5"/>
  <c r="C20" i="5"/>
  <c r="C19" i="5"/>
  <c r="C18" i="5"/>
  <c r="C17" i="5"/>
  <c r="C16" i="5"/>
  <c r="C15" i="5"/>
  <c r="C14" i="5"/>
  <c r="C13" i="5"/>
  <c r="C12" i="5"/>
  <c r="C11" i="5"/>
  <c r="E11" i="5"/>
  <c r="O4" i="68"/>
  <c r="C5" i="68"/>
  <c r="E12" i="5" s="1"/>
  <c r="O12" i="69"/>
  <c r="O13" i="69"/>
  <c r="O7" i="69"/>
  <c r="M23" i="6"/>
  <c r="M22" i="6"/>
  <c r="M21" i="6"/>
  <c r="M20" i="6"/>
  <c r="M19" i="6"/>
  <c r="M18" i="6"/>
  <c r="M17" i="6"/>
  <c r="M16" i="6"/>
  <c r="M15" i="6"/>
  <c r="M14" i="6"/>
  <c r="M13" i="6"/>
  <c r="M12" i="6"/>
  <c r="G44" i="6"/>
  <c r="G43" i="6"/>
  <c r="G42" i="6"/>
  <c r="G41" i="6"/>
  <c r="G40" i="6"/>
  <c r="G39" i="6"/>
  <c r="G38" i="6"/>
  <c r="G37" i="6"/>
  <c r="G36" i="6"/>
  <c r="G35" i="6"/>
  <c r="G34" i="6"/>
  <c r="G33" i="6"/>
  <c r="F23" i="6"/>
  <c r="F22" i="6"/>
  <c r="F21" i="6"/>
  <c r="F20" i="6"/>
  <c r="F19" i="6"/>
  <c r="F18" i="6"/>
  <c r="F17" i="6"/>
  <c r="F16" i="6"/>
  <c r="F15" i="6"/>
  <c r="F14" i="6"/>
  <c r="F13" i="6"/>
  <c r="F12" i="6"/>
  <c r="C12" i="6"/>
  <c r="C23" i="6"/>
  <c r="C22" i="6"/>
  <c r="C21" i="6"/>
  <c r="C20" i="6"/>
  <c r="C19" i="6"/>
  <c r="C18" i="6"/>
  <c r="C17" i="6"/>
  <c r="C16" i="6"/>
  <c r="C15" i="6"/>
  <c r="C14" i="6"/>
  <c r="C13" i="6"/>
  <c r="J23" i="5"/>
  <c r="J22" i="5"/>
  <c r="J21" i="5"/>
  <c r="J20" i="5"/>
  <c r="J19" i="5"/>
  <c r="J18" i="5"/>
  <c r="J17" i="5"/>
  <c r="J16" i="5"/>
  <c r="J15" i="5"/>
  <c r="J14" i="5"/>
  <c r="J13" i="5"/>
  <c r="J12" i="5"/>
  <c r="J11" i="5"/>
  <c r="I14" i="5"/>
  <c r="I13" i="5"/>
  <c r="I12" i="5"/>
  <c r="I11" i="5"/>
  <c r="H21" i="21"/>
  <c r="H18" i="21"/>
  <c r="H19" i="21"/>
  <c r="H20" i="21"/>
  <c r="O17" i="69" l="1"/>
  <c r="D5" i="68"/>
  <c r="E5" i="68" s="1"/>
  <c r="F5" i="68" s="1"/>
  <c r="G5" i="68" s="1"/>
  <c r="H5" i="68" s="1"/>
  <c r="I5" i="68" s="1"/>
  <c r="J5" i="68" s="1"/>
  <c r="K5" i="68" s="1"/>
  <c r="L5" i="68" s="1"/>
  <c r="M5" i="68" s="1"/>
  <c r="N5" i="68" s="1"/>
  <c r="E23" i="5" s="1"/>
  <c r="E14" i="5"/>
  <c r="E20" i="5"/>
  <c r="J87" i="26"/>
  <c r="J89" i="26" s="1"/>
  <c r="J88" i="26" s="1"/>
  <c r="J10" i="26"/>
  <c r="J11" i="26" s="1"/>
  <c r="J12" i="26" s="1"/>
  <c r="J13" i="26" s="1"/>
  <c r="J14" i="26" s="1"/>
  <c r="J15" i="26" s="1"/>
  <c r="J16" i="26" s="1"/>
  <c r="J17" i="26" s="1"/>
  <c r="J18" i="26" s="1"/>
  <c r="J19" i="26" s="1"/>
  <c r="J20" i="26" s="1"/>
  <c r="J21" i="26" s="1"/>
  <c r="J22" i="26" s="1"/>
  <c r="F29" i="72"/>
  <c r="J28" i="26"/>
  <c r="J90" i="26"/>
  <c r="M24" i="6"/>
  <c r="K66" i="2" s="1"/>
  <c r="E19" i="16"/>
  <c r="E23" i="16" s="1"/>
  <c r="C24" i="5"/>
  <c r="D64" i="1" s="1"/>
  <c r="I24" i="5"/>
  <c r="D72" i="1" s="1"/>
  <c r="J24" i="5"/>
  <c r="D74" i="1" s="1"/>
  <c r="I74" i="1" s="1"/>
  <c r="H10" i="7"/>
  <c r="G11" i="7"/>
  <c r="G12" i="7"/>
  <c r="G13" i="7"/>
  <c r="G14" i="7"/>
  <c r="G8" i="7"/>
  <c r="H24" i="5"/>
  <c r="D103" i="1"/>
  <c r="H14" i="7"/>
  <c r="I104" i="26"/>
  <c r="H8" i="7"/>
  <c r="G24" i="6"/>
  <c r="D123" i="1"/>
  <c r="H24" i="6"/>
  <c r="D124" i="1"/>
  <c r="I24" i="6"/>
  <c r="D126" i="1"/>
  <c r="J24" i="6"/>
  <c r="D129" i="1"/>
  <c r="I129" i="1"/>
  <c r="K24" i="6"/>
  <c r="D131" i="1"/>
  <c r="I131" i="1" s="1"/>
  <c r="L24" i="6"/>
  <c r="D132" i="1" s="1"/>
  <c r="G195" i="1"/>
  <c r="A4" i="13"/>
  <c r="C3" i="17"/>
  <c r="I3" i="7"/>
  <c r="G48" i="6"/>
  <c r="G3" i="6"/>
  <c r="B1" i="26"/>
  <c r="F49" i="5"/>
  <c r="G3" i="5"/>
  <c r="E7" i="21"/>
  <c r="F5" i="16"/>
  <c r="G57" i="2"/>
  <c r="G7" i="2"/>
  <c r="D238" i="1"/>
  <c r="D179" i="1"/>
  <c r="D113" i="1"/>
  <c r="D56" i="1"/>
  <c r="D115" i="26"/>
  <c r="D114" i="26"/>
  <c r="D113" i="26"/>
  <c r="D112" i="26"/>
  <c r="D111" i="26"/>
  <c r="D110" i="26"/>
  <c r="D109" i="26"/>
  <c r="D108" i="26"/>
  <c r="D107" i="26"/>
  <c r="D106" i="26"/>
  <c r="D105" i="26"/>
  <c r="D104" i="26"/>
  <c r="D84" i="26"/>
  <c r="D83" i="26"/>
  <c r="D82" i="26"/>
  <c r="D81" i="26"/>
  <c r="D80" i="26"/>
  <c r="D79" i="26"/>
  <c r="D78" i="26"/>
  <c r="D77" i="26"/>
  <c r="D76" i="26"/>
  <c r="D75" i="26"/>
  <c r="D73" i="26"/>
  <c r="C74" i="26"/>
  <c r="D74" i="26"/>
  <c r="D53" i="26"/>
  <c r="D52" i="26"/>
  <c r="D51" i="26"/>
  <c r="D50" i="26"/>
  <c r="D49" i="26"/>
  <c r="D48" i="26"/>
  <c r="D47" i="26"/>
  <c r="D46" i="26"/>
  <c r="D45" i="26"/>
  <c r="D44" i="26"/>
  <c r="D42" i="26"/>
  <c r="D54" i="26"/>
  <c r="E42" i="26"/>
  <c r="F42" i="26"/>
  <c r="I42" i="26"/>
  <c r="J42" i="26"/>
  <c r="C43" i="26"/>
  <c r="D43" i="26"/>
  <c r="D22" i="26"/>
  <c r="D21" i="26"/>
  <c r="D20" i="26"/>
  <c r="D19" i="26"/>
  <c r="D18" i="26"/>
  <c r="D17" i="26"/>
  <c r="D16" i="26"/>
  <c r="D15" i="26"/>
  <c r="D14" i="26"/>
  <c r="D13" i="26"/>
  <c r="D12" i="26"/>
  <c r="D11" i="26"/>
  <c r="G212" i="1"/>
  <c r="H14" i="16" s="1"/>
  <c r="J14" i="16" s="1"/>
  <c r="J15" i="16" s="1"/>
  <c r="D11" i="17"/>
  <c r="D13" i="17"/>
  <c r="I44" i="5"/>
  <c r="D91" i="1"/>
  <c r="E44" i="5"/>
  <c r="D87" i="1"/>
  <c r="D44" i="5"/>
  <c r="L45" i="6"/>
  <c r="D161" i="1"/>
  <c r="K45" i="6"/>
  <c r="J45" i="6"/>
  <c r="I45" i="6"/>
  <c r="D150" i="1"/>
  <c r="H45" i="6"/>
  <c r="D149" i="1"/>
  <c r="E45" i="6"/>
  <c r="D145" i="1"/>
  <c r="D45" i="6"/>
  <c r="C45" i="6"/>
  <c r="D138" i="1"/>
  <c r="F45" i="6"/>
  <c r="D146" i="1"/>
  <c r="C44" i="5"/>
  <c r="D94" i="1"/>
  <c r="I94" i="1"/>
  <c r="A56" i="6"/>
  <c r="A57" i="6"/>
  <c r="A58" i="6"/>
  <c r="A59" i="6"/>
  <c r="A60" i="6"/>
  <c r="A61" i="6"/>
  <c r="A62" i="6"/>
  <c r="A63" i="6"/>
  <c r="A64" i="6"/>
  <c r="A65" i="6"/>
  <c r="A66" i="6"/>
  <c r="A67" i="6"/>
  <c r="A68" i="6"/>
  <c r="A69" i="6"/>
  <c r="A70" i="6"/>
  <c r="A73" i="6"/>
  <c r="A75" i="6"/>
  <c r="A77" i="6"/>
  <c r="A78" i="6"/>
  <c r="A79" i="6"/>
  <c r="A80" i="6"/>
  <c r="A85" i="6"/>
  <c r="A86" i="6"/>
  <c r="A87" i="6"/>
  <c r="A88" i="6"/>
  <c r="G10" i="7"/>
  <c r="G9" i="7"/>
  <c r="H13" i="7"/>
  <c r="H12" i="7"/>
  <c r="H11" i="7"/>
  <c r="H17" i="7"/>
  <c r="H9" i="7"/>
  <c r="D34" i="13"/>
  <c r="D33" i="13"/>
  <c r="A31" i="13"/>
  <c r="A32" i="13"/>
  <c r="A33" i="13"/>
  <c r="A34" i="13"/>
  <c r="A35" i="13"/>
  <c r="A36" i="13"/>
  <c r="A10" i="13"/>
  <c r="A11" i="13"/>
  <c r="A12" i="13"/>
  <c r="A13" i="13"/>
  <c r="A14" i="13"/>
  <c r="A15" i="13"/>
  <c r="A16" i="13"/>
  <c r="A17" i="13"/>
  <c r="A20" i="13"/>
  <c r="A21" i="13"/>
  <c r="A22" i="13"/>
  <c r="A23" i="13"/>
  <c r="A24" i="13"/>
  <c r="A25" i="13"/>
  <c r="A26" i="13"/>
  <c r="A27" i="13"/>
  <c r="A9" i="13"/>
  <c r="H43" i="26"/>
  <c r="B60" i="26"/>
  <c r="J58" i="26"/>
  <c r="J57" i="26"/>
  <c r="B122" i="26"/>
  <c r="B91" i="26"/>
  <c r="B29" i="26"/>
  <c r="A6" i="26"/>
  <c r="A8" i="26"/>
  <c r="A9" i="26"/>
  <c r="A10" i="26"/>
  <c r="G211" i="1"/>
  <c r="D211" i="1"/>
  <c r="J80" i="6"/>
  <c r="G68" i="6"/>
  <c r="F68" i="6"/>
  <c r="I226" i="1"/>
  <c r="E68" i="6"/>
  <c r="I225" i="1"/>
  <c r="I227" i="1"/>
  <c r="D15" i="1"/>
  <c r="D68" i="6"/>
  <c r="I222" i="1"/>
  <c r="D14" i="1"/>
  <c r="C68" i="6"/>
  <c r="I219" i="1"/>
  <c r="I220" i="1"/>
  <c r="F54" i="6"/>
  <c r="F30" i="6"/>
  <c r="G30" i="6"/>
  <c r="H30" i="6"/>
  <c r="I30" i="6"/>
  <c r="J30" i="6"/>
  <c r="H9" i="6"/>
  <c r="I9" i="6"/>
  <c r="E59" i="21"/>
  <c r="B57" i="21"/>
  <c r="G39" i="21"/>
  <c r="D39" i="21"/>
  <c r="E36" i="21" s="1"/>
  <c r="H37" i="21"/>
  <c r="H36" i="21"/>
  <c r="H35" i="21"/>
  <c r="H34" i="21"/>
  <c r="H33" i="21"/>
  <c r="H32" i="21"/>
  <c r="H31" i="21"/>
  <c r="H30" i="21"/>
  <c r="H29" i="21"/>
  <c r="H28" i="21"/>
  <c r="H27" i="21"/>
  <c r="H26" i="21"/>
  <c r="H25" i="21"/>
  <c r="H24" i="21"/>
  <c r="H23" i="21"/>
  <c r="H22" i="21"/>
  <c r="I79" i="1"/>
  <c r="D59" i="5"/>
  <c r="I58" i="5"/>
  <c r="I54" i="5"/>
  <c r="I53" i="5"/>
  <c r="I59" i="5"/>
  <c r="D92" i="1"/>
  <c r="G92" i="1"/>
  <c r="I92" i="1"/>
  <c r="G56" i="2"/>
  <c r="G55" i="2"/>
  <c r="J12" i="16"/>
  <c r="E15" i="16"/>
  <c r="J13" i="16"/>
  <c r="A9" i="16"/>
  <c r="A12" i="16"/>
  <c r="A13" i="16"/>
  <c r="A14" i="16"/>
  <c r="A15" i="16"/>
  <c r="A16" i="16"/>
  <c r="A18" i="16"/>
  <c r="A19" i="16"/>
  <c r="D125" i="1"/>
  <c r="S85" i="2"/>
  <c r="P86" i="2"/>
  <c r="D16" i="1"/>
  <c r="I34" i="2"/>
  <c r="L34" i="2" s="1"/>
  <c r="D140" i="1"/>
  <c r="I140" i="1"/>
  <c r="E24" i="6"/>
  <c r="D121" i="1"/>
  <c r="D24" i="6"/>
  <c r="D120" i="1"/>
  <c r="D160" i="1"/>
  <c r="E24" i="16"/>
  <c r="D151" i="1"/>
  <c r="F129" i="1"/>
  <c r="G209" i="1"/>
  <c r="D95" i="1"/>
  <c r="I95" i="1"/>
  <c r="G24" i="5"/>
  <c r="D102" i="1" s="1"/>
  <c r="F24" i="5"/>
  <c r="D98" i="1" s="1"/>
  <c r="D24" i="5"/>
  <c r="D66" i="1"/>
  <c r="I66" i="1"/>
  <c r="C154" i="1"/>
  <c r="F120" i="1"/>
  <c r="F121" i="1"/>
  <c r="D199" i="1"/>
  <c r="A187" i="1"/>
  <c r="A188" i="1"/>
  <c r="A189" i="1"/>
  <c r="A191" i="1"/>
  <c r="A193" i="1"/>
  <c r="A195" i="1"/>
  <c r="A196" i="1"/>
  <c r="A197" i="1"/>
  <c r="A198" i="1"/>
  <c r="A199" i="1"/>
  <c r="A201" i="1"/>
  <c r="A202" i="1"/>
  <c r="A203" i="1"/>
  <c r="A204" i="1"/>
  <c r="A205" i="1"/>
  <c r="A207" i="1"/>
  <c r="A208" i="1"/>
  <c r="A209" i="1"/>
  <c r="A210" i="1"/>
  <c r="A211" i="1"/>
  <c r="A212" i="1"/>
  <c r="A213" i="1"/>
  <c r="A215" i="1"/>
  <c r="A217" i="1"/>
  <c r="A218" i="1"/>
  <c r="A219" i="1"/>
  <c r="A220" i="1"/>
  <c r="A222" i="1"/>
  <c r="A120" i="1"/>
  <c r="A121" i="1"/>
  <c r="A122" i="1"/>
  <c r="A123" i="1"/>
  <c r="A124" i="1"/>
  <c r="A126" i="1"/>
  <c r="A128" i="1"/>
  <c r="A129" i="1"/>
  <c r="A130" i="1"/>
  <c r="A131" i="1"/>
  <c r="A132" i="1"/>
  <c r="A133" i="1"/>
  <c r="A134" i="1"/>
  <c r="A136" i="1"/>
  <c r="A137" i="1"/>
  <c r="A138" i="1"/>
  <c r="A139" i="1"/>
  <c r="A140" i="1"/>
  <c r="A141" i="1"/>
  <c r="A143" i="1"/>
  <c r="A144" i="1"/>
  <c r="A145" i="1"/>
  <c r="A146" i="1"/>
  <c r="A147" i="1"/>
  <c r="A148" i="1"/>
  <c r="A149" i="1"/>
  <c r="A150" i="1"/>
  <c r="A151" i="1"/>
  <c r="A152" i="1"/>
  <c r="A154" i="1"/>
  <c r="A155" i="1"/>
  <c r="A14" i="1"/>
  <c r="A15" i="1"/>
  <c r="A16" i="1"/>
  <c r="A17" i="1"/>
  <c r="A18" i="1"/>
  <c r="A19" i="1"/>
  <c r="A21" i="1"/>
  <c r="A23" i="1"/>
  <c r="A25" i="1"/>
  <c r="A64" i="1"/>
  <c r="A65" i="1"/>
  <c r="A66" i="1"/>
  <c r="A67" i="1"/>
  <c r="A68" i="1"/>
  <c r="A70" i="1"/>
  <c r="A71" i="1"/>
  <c r="F94" i="1"/>
  <c r="F93" i="1"/>
  <c r="G198" i="1"/>
  <c r="G197" i="1"/>
  <c r="D83" i="1"/>
  <c r="D81" i="1"/>
  <c r="D79" i="1"/>
  <c r="G73" i="1"/>
  <c r="I73" i="1"/>
  <c r="I81" i="1"/>
  <c r="K111" i="1"/>
  <c r="K177" i="1"/>
  <c r="K236" i="1"/>
  <c r="K54" i="1"/>
  <c r="D127" i="1"/>
  <c r="I203" i="1"/>
  <c r="G66" i="1"/>
  <c r="G74" i="1"/>
  <c r="G122" i="1"/>
  <c r="H44" i="26"/>
  <c r="H45" i="26"/>
  <c r="D85" i="26"/>
  <c r="E73" i="26"/>
  <c r="F73" i="26"/>
  <c r="D116" i="26"/>
  <c r="E104" i="26"/>
  <c r="F104" i="26"/>
  <c r="D23" i="26"/>
  <c r="E12" i="26"/>
  <c r="F12" i="26"/>
  <c r="E19" i="26"/>
  <c r="F19" i="26"/>
  <c r="E106" i="26"/>
  <c r="F106" i="26"/>
  <c r="E16" i="26"/>
  <c r="F16" i="26"/>
  <c r="E108" i="26"/>
  <c r="F108" i="26"/>
  <c r="E79" i="26"/>
  <c r="F79" i="26"/>
  <c r="E80" i="26"/>
  <c r="F80" i="26"/>
  <c r="E13" i="26"/>
  <c r="F13" i="26"/>
  <c r="E50" i="26"/>
  <c r="F50" i="26"/>
  <c r="E49" i="26"/>
  <c r="F49" i="26"/>
  <c r="E114" i="26"/>
  <c r="F114" i="26"/>
  <c r="E22" i="26"/>
  <c r="F22" i="26"/>
  <c r="E105" i="26"/>
  <c r="F105" i="26"/>
  <c r="E17" i="26"/>
  <c r="F17" i="26"/>
  <c r="E43" i="26"/>
  <c r="F43" i="26"/>
  <c r="I43" i="26"/>
  <c r="J43" i="26"/>
  <c r="E53" i="26"/>
  <c r="E52" i="26"/>
  <c r="F52" i="26"/>
  <c r="E21" i="26"/>
  <c r="F21" i="26"/>
  <c r="E46" i="26"/>
  <c r="F46" i="26"/>
  <c r="E82" i="26"/>
  <c r="F82" i="26"/>
  <c r="E78" i="26"/>
  <c r="F78" i="26"/>
  <c r="E84" i="26"/>
  <c r="F84" i="26"/>
  <c r="E11" i="26"/>
  <c r="F11" i="26"/>
  <c r="E112" i="26"/>
  <c r="F112" i="26"/>
  <c r="E107" i="26"/>
  <c r="F107" i="26"/>
  <c r="E111" i="26"/>
  <c r="F111" i="26"/>
  <c r="E115" i="26"/>
  <c r="F115" i="26"/>
  <c r="E18" i="26"/>
  <c r="F18" i="26"/>
  <c r="E75" i="26"/>
  <c r="F75" i="26"/>
  <c r="H23" i="26"/>
  <c r="I23" i="26"/>
  <c r="H46" i="26"/>
  <c r="F53" i="26"/>
  <c r="A20" i="16"/>
  <c r="B23" i="16"/>
  <c r="F27" i="26"/>
  <c r="A11" i="26"/>
  <c r="A12" i="26"/>
  <c r="A13" i="26"/>
  <c r="A14" i="26"/>
  <c r="A15" i="26"/>
  <c r="A16" i="26"/>
  <c r="A17" i="26"/>
  <c r="A18" i="26"/>
  <c r="A19" i="26"/>
  <c r="A20" i="26"/>
  <c r="A21" i="26"/>
  <c r="A22" i="26"/>
  <c r="E51" i="26"/>
  <c r="F51" i="26"/>
  <c r="E47" i="26"/>
  <c r="F47" i="26"/>
  <c r="E109" i="26"/>
  <c r="F109" i="26"/>
  <c r="E110" i="26"/>
  <c r="F110" i="26"/>
  <c r="E81" i="26"/>
  <c r="F81" i="26"/>
  <c r="E83" i="26"/>
  <c r="F83" i="26"/>
  <c r="E44" i="26"/>
  <c r="F44" i="26"/>
  <c r="I44" i="26"/>
  <c r="J44" i="26"/>
  <c r="E48" i="26"/>
  <c r="F48" i="26"/>
  <c r="E15" i="26"/>
  <c r="F15" i="26"/>
  <c r="E20" i="26"/>
  <c r="F20" i="26"/>
  <c r="E45" i="26"/>
  <c r="F45" i="26"/>
  <c r="I45" i="26"/>
  <c r="J45" i="26"/>
  <c r="E113" i="26"/>
  <c r="F113" i="26"/>
  <c r="E74" i="26"/>
  <c r="F74" i="26"/>
  <c r="E76" i="26"/>
  <c r="F76" i="26"/>
  <c r="E14" i="26"/>
  <c r="F14" i="26"/>
  <c r="E77" i="26"/>
  <c r="F77" i="26"/>
  <c r="H47" i="26"/>
  <c r="I46" i="26"/>
  <c r="J46" i="26"/>
  <c r="I114" i="26"/>
  <c r="I106" i="26"/>
  <c r="I113" i="26"/>
  <c r="I105" i="26"/>
  <c r="I110" i="26"/>
  <c r="I112" i="26"/>
  <c r="I111" i="26"/>
  <c r="I109" i="26"/>
  <c r="I115" i="26"/>
  <c r="I107" i="26"/>
  <c r="I108" i="26"/>
  <c r="A23" i="26"/>
  <c r="A25" i="26"/>
  <c r="F30" i="26"/>
  <c r="A21" i="16"/>
  <c r="A22" i="16"/>
  <c r="A23" i="16"/>
  <c r="B27" i="16"/>
  <c r="H48" i="26"/>
  <c r="I47" i="26"/>
  <c r="J47" i="26"/>
  <c r="A24" i="16"/>
  <c r="A25" i="16"/>
  <c r="A26" i="16"/>
  <c r="A27" i="16"/>
  <c r="B29" i="16"/>
  <c r="B30" i="16"/>
  <c r="B28" i="16"/>
  <c r="F26" i="26"/>
  <c r="A26" i="26"/>
  <c r="A27" i="26"/>
  <c r="A28" i="26"/>
  <c r="H116" i="26"/>
  <c r="H49" i="26"/>
  <c r="I48" i="26"/>
  <c r="A28" i="16"/>
  <c r="A29" i="16"/>
  <c r="A30" i="16"/>
  <c r="A31" i="16"/>
  <c r="A33" i="16"/>
  <c r="A35" i="16"/>
  <c r="A36" i="16"/>
  <c r="A37" i="16"/>
  <c r="A38" i="16"/>
  <c r="A39" i="16"/>
  <c r="A40" i="16"/>
  <c r="B31" i="16"/>
  <c r="A29" i="26"/>
  <c r="A30" i="26"/>
  <c r="A31" i="26"/>
  <c r="J48" i="26"/>
  <c r="A32" i="26"/>
  <c r="A33" i="26"/>
  <c r="A36" i="26"/>
  <c r="A37" i="26"/>
  <c r="A39" i="26"/>
  <c r="A40" i="26"/>
  <c r="A41" i="26"/>
  <c r="I49" i="26"/>
  <c r="J49" i="26"/>
  <c r="H50" i="26"/>
  <c r="F29" i="26"/>
  <c r="A42" i="26"/>
  <c r="A43" i="26"/>
  <c r="A44" i="26"/>
  <c r="A45" i="26"/>
  <c r="A46" i="26"/>
  <c r="A47" i="26"/>
  <c r="A48" i="26"/>
  <c r="A49" i="26"/>
  <c r="A50" i="26"/>
  <c r="A51" i="26"/>
  <c r="A52" i="26"/>
  <c r="A53" i="26"/>
  <c r="F58" i="26"/>
  <c r="F33" i="26"/>
  <c r="I50" i="26"/>
  <c r="J50" i="26"/>
  <c r="H51" i="26"/>
  <c r="I51" i="26"/>
  <c r="J51" i="26"/>
  <c r="H52" i="26"/>
  <c r="A54" i="26"/>
  <c r="A56" i="26"/>
  <c r="F61" i="26"/>
  <c r="H53" i="26"/>
  <c r="I52" i="26"/>
  <c r="J52" i="26"/>
  <c r="A57" i="26"/>
  <c r="A58" i="26"/>
  <c r="A59" i="26"/>
  <c r="F57" i="26"/>
  <c r="A60" i="26"/>
  <c r="A61" i="26"/>
  <c r="A62" i="26"/>
  <c r="F60" i="26"/>
  <c r="I53" i="26"/>
  <c r="H54" i="26"/>
  <c r="J53" i="26"/>
  <c r="I54" i="26"/>
  <c r="F64" i="26"/>
  <c r="A63" i="26"/>
  <c r="A64" i="26"/>
  <c r="A67" i="26"/>
  <c r="A68" i="26"/>
  <c r="A70" i="26"/>
  <c r="A71" i="26"/>
  <c r="A72" i="26"/>
  <c r="J61" i="26"/>
  <c r="J60" i="26"/>
  <c r="J62" i="26"/>
  <c r="J64" i="26"/>
  <c r="F89" i="26"/>
  <c r="A73" i="26"/>
  <c r="A74" i="26"/>
  <c r="A75" i="26"/>
  <c r="A76" i="26"/>
  <c r="A77" i="26"/>
  <c r="A78" i="26"/>
  <c r="A79" i="26"/>
  <c r="A80" i="26"/>
  <c r="A81" i="26"/>
  <c r="A82" i="26"/>
  <c r="A83" i="26"/>
  <c r="A84" i="26"/>
  <c r="A85" i="26"/>
  <c r="A87" i="26"/>
  <c r="F92" i="26"/>
  <c r="A88" i="26"/>
  <c r="A89" i="26"/>
  <c r="A90" i="26"/>
  <c r="F88" i="26"/>
  <c r="A91" i="26"/>
  <c r="A92" i="26"/>
  <c r="A93" i="26"/>
  <c r="F91" i="26"/>
  <c r="A94" i="26"/>
  <c r="A95" i="26"/>
  <c r="A98" i="26"/>
  <c r="A99" i="26"/>
  <c r="A101" i="26"/>
  <c r="A102" i="26"/>
  <c r="A103" i="26"/>
  <c r="F95" i="26"/>
  <c r="A104" i="26"/>
  <c r="A105" i="26"/>
  <c r="A106" i="26"/>
  <c r="A107" i="26"/>
  <c r="A108" i="26"/>
  <c r="A109" i="26"/>
  <c r="A110" i="26"/>
  <c r="A111" i="26"/>
  <c r="A112" i="26"/>
  <c r="A113" i="26"/>
  <c r="A114" i="26"/>
  <c r="A115" i="26"/>
  <c r="F120" i="26"/>
  <c r="A116" i="26"/>
  <c r="A118" i="26"/>
  <c r="F123" i="26"/>
  <c r="A119" i="26"/>
  <c r="A120" i="26"/>
  <c r="A121" i="26"/>
  <c r="F119" i="26"/>
  <c r="A122" i="26"/>
  <c r="A123" i="26"/>
  <c r="A124" i="26"/>
  <c r="A125" i="26"/>
  <c r="A126" i="26"/>
  <c r="F126" i="26"/>
  <c r="F122" i="26"/>
  <c r="I116" i="26"/>
  <c r="G17" i="7"/>
  <c r="E35" i="21"/>
  <c r="G123" i="1"/>
  <c r="I123" i="1"/>
  <c r="G138" i="1"/>
  <c r="D19" i="1"/>
  <c r="C14" i="1"/>
  <c r="A224" i="1"/>
  <c r="A225" i="1"/>
  <c r="A226" i="1"/>
  <c r="A227" i="1"/>
  <c r="C15" i="1"/>
  <c r="A156" i="1"/>
  <c r="A157" i="1"/>
  <c r="A158" i="1"/>
  <c r="A159" i="1"/>
  <c r="A160" i="1"/>
  <c r="A161" i="1"/>
  <c r="A162" i="1"/>
  <c r="A163" i="1"/>
  <c r="A164" i="1"/>
  <c r="A165" i="1"/>
  <c r="A166" i="1"/>
  <c r="A167" i="1"/>
  <c r="A169" i="1"/>
  <c r="A172" i="1"/>
  <c r="B159" i="1"/>
  <c r="C79" i="1"/>
  <c r="A72" i="1"/>
  <c r="A73" i="1"/>
  <c r="E25" i="16"/>
  <c r="J104" i="26"/>
  <c r="J105" i="26" s="1"/>
  <c r="J106" i="26" s="1"/>
  <c r="J107" i="26" s="1"/>
  <c r="J108" i="26" s="1"/>
  <c r="J109" i="26" s="1"/>
  <c r="J110" i="26" s="1"/>
  <c r="J111" i="26" s="1"/>
  <c r="J112" i="26" s="1"/>
  <c r="J113" i="26" s="1"/>
  <c r="J114" i="26" s="1"/>
  <c r="J115" i="26" s="1"/>
  <c r="J120" i="26"/>
  <c r="J119" i="26" s="1"/>
  <c r="J41" i="21"/>
  <c r="P33" i="7"/>
  <c r="G124" i="1"/>
  <c r="I138" i="1"/>
  <c r="G145" i="1"/>
  <c r="A74" i="1"/>
  <c r="A75" i="1"/>
  <c r="C81" i="1"/>
  <c r="I124" i="1"/>
  <c r="G125" i="1"/>
  <c r="Q33" i="7"/>
  <c r="P34" i="7"/>
  <c r="J28" i="21"/>
  <c r="K28" i="21"/>
  <c r="J22" i="21"/>
  <c r="K22" i="21"/>
  <c r="J31" i="21"/>
  <c r="K31" i="21"/>
  <c r="J29" i="21"/>
  <c r="K29" i="21"/>
  <c r="J33" i="21"/>
  <c r="K33" i="21"/>
  <c r="J37" i="21"/>
  <c r="K37" i="21"/>
  <c r="J20" i="21"/>
  <c r="K20" i="21" s="1"/>
  <c r="R68" i="2" s="1"/>
  <c r="J35" i="21"/>
  <c r="K35" i="21"/>
  <c r="J23" i="21"/>
  <c r="K23" i="21"/>
  <c r="J30" i="21"/>
  <c r="K30" i="21"/>
  <c r="J26" i="21"/>
  <c r="K26" i="21"/>
  <c r="J19" i="21"/>
  <c r="K19" i="21" s="1"/>
  <c r="R67" i="2" s="1"/>
  <c r="J27" i="21"/>
  <c r="K27" i="21"/>
  <c r="J32" i="21"/>
  <c r="K32" i="21"/>
  <c r="J34" i="21"/>
  <c r="K34" i="21"/>
  <c r="J24" i="21"/>
  <c r="K24" i="21"/>
  <c r="J25" i="21"/>
  <c r="K25" i="21"/>
  <c r="J36" i="21"/>
  <c r="K36" i="21"/>
  <c r="I145" i="1"/>
  <c r="G146" i="1"/>
  <c r="I146" i="1"/>
  <c r="G127" i="1"/>
  <c r="I127" i="1"/>
  <c r="I125" i="1"/>
  <c r="A76" i="1"/>
  <c r="A78" i="1"/>
  <c r="A79" i="1"/>
  <c r="A80" i="1"/>
  <c r="A81" i="1"/>
  <c r="A82" i="1"/>
  <c r="A83" i="1"/>
  <c r="A84" i="1"/>
  <c r="A86" i="1"/>
  <c r="A87" i="1"/>
  <c r="A88" i="1"/>
  <c r="A89" i="1"/>
  <c r="A90" i="1"/>
  <c r="A91" i="1"/>
  <c r="A93" i="1"/>
  <c r="A94" i="1"/>
  <c r="A95" i="1"/>
  <c r="A96" i="1"/>
  <c r="A98" i="1"/>
  <c r="A100" i="1"/>
  <c r="A101" i="1"/>
  <c r="A102" i="1"/>
  <c r="A103" i="1"/>
  <c r="A104" i="1"/>
  <c r="A106" i="1"/>
  <c r="C83" i="1"/>
  <c r="Q34" i="7"/>
  <c r="P35" i="7"/>
  <c r="P36" i="7"/>
  <c r="Q35" i="7"/>
  <c r="P37" i="7"/>
  <c r="Q36" i="7"/>
  <c r="Q37" i="7"/>
  <c r="P38" i="7"/>
  <c r="Q38" i="7"/>
  <c r="P39" i="7"/>
  <c r="Q39" i="7"/>
  <c r="P40" i="7"/>
  <c r="Q40" i="7"/>
  <c r="P41" i="7"/>
  <c r="P42" i="7"/>
  <c r="Q41" i="7"/>
  <c r="P43" i="7"/>
  <c r="Q42" i="7"/>
  <c r="P44" i="7"/>
  <c r="Q43" i="7"/>
  <c r="Q44" i="7"/>
  <c r="P45" i="7"/>
  <c r="P46" i="7"/>
  <c r="Q45" i="7"/>
  <c r="P47" i="7"/>
  <c r="Q46" i="7"/>
  <c r="Q47" i="7"/>
  <c r="P48" i="7"/>
  <c r="P49" i="7"/>
  <c r="Q48" i="7"/>
  <c r="Q49" i="7"/>
  <c r="P50" i="7"/>
  <c r="Q50" i="7"/>
  <c r="P51" i="7"/>
  <c r="Q51" i="7"/>
  <c r="G45" i="6"/>
  <c r="D148" i="1" s="1"/>
  <c r="D152" i="1" s="1"/>
  <c r="C24" i="6"/>
  <c r="D119" i="1" s="1"/>
  <c r="F24" i="6"/>
  <c r="D122" i="1" s="1"/>
  <c r="I122" i="1" s="1"/>
  <c r="J21" i="21"/>
  <c r="K21" i="21"/>
  <c r="R69" i="2" s="1"/>
  <c r="D212" i="1"/>
  <c r="D210" i="1"/>
  <c r="F88" i="6"/>
  <c r="D213" i="1" s="1"/>
  <c r="E23" i="21"/>
  <c r="G210" i="1"/>
  <c r="J27" i="26" l="1"/>
  <c r="E19" i="5"/>
  <c r="E18" i="5"/>
  <c r="E17" i="5"/>
  <c r="E16" i="5"/>
  <c r="E15" i="5"/>
  <c r="E21" i="5"/>
  <c r="E13" i="5"/>
  <c r="E22" i="5"/>
  <c r="D137" i="1"/>
  <c r="D141" i="1" s="1"/>
  <c r="J26" i="26"/>
  <c r="M45" i="6"/>
  <c r="D162" i="1" s="1"/>
  <c r="E26" i="16" s="1"/>
  <c r="E30" i="16" s="1"/>
  <c r="D82" i="1"/>
  <c r="I82" i="1"/>
  <c r="H67" i="2"/>
  <c r="E67" i="2"/>
  <c r="E66" i="2"/>
  <c r="J123" i="26"/>
  <c r="J122" i="26" s="1"/>
  <c r="J124" i="26" s="1"/>
  <c r="J126" i="26" s="1"/>
  <c r="G44" i="5" s="1"/>
  <c r="D89" i="1" s="1"/>
  <c r="J30" i="26"/>
  <c r="D155" i="1"/>
  <c r="D159" i="1" s="1"/>
  <c r="E28" i="16"/>
  <c r="E29" i="16"/>
  <c r="G86" i="6"/>
  <c r="G85" i="6"/>
  <c r="G87" i="6"/>
  <c r="K85" i="6"/>
  <c r="I77" i="26"/>
  <c r="I81" i="26"/>
  <c r="I74" i="26"/>
  <c r="I78" i="26"/>
  <c r="I82" i="26"/>
  <c r="I75" i="26"/>
  <c r="I79" i="26"/>
  <c r="I83" i="26"/>
  <c r="I76" i="26"/>
  <c r="I80" i="26"/>
  <c r="I84" i="26"/>
  <c r="D133" i="1"/>
  <c r="D134" i="1" s="1"/>
  <c r="D101" i="1" s="1"/>
  <c r="D104" i="1" s="1"/>
  <c r="K67" i="2"/>
  <c r="D76" i="1"/>
  <c r="I186" i="1"/>
  <c r="D80" i="1"/>
  <c r="D68" i="1"/>
  <c r="H66" i="2"/>
  <c r="E33" i="21"/>
  <c r="E37" i="21"/>
  <c r="E34" i="21"/>
  <c r="E20" i="21"/>
  <c r="E18" i="21"/>
  <c r="E27" i="21"/>
  <c r="E24" i="21"/>
  <c r="E25" i="21"/>
  <c r="E31" i="21"/>
  <c r="E21" i="21"/>
  <c r="E28" i="21"/>
  <c r="E30" i="21"/>
  <c r="E26" i="21"/>
  <c r="E22" i="21"/>
  <c r="E32" i="21"/>
  <c r="E29" i="21"/>
  <c r="E19" i="21"/>
  <c r="E20" i="16"/>
  <c r="J29" i="26" l="1"/>
  <c r="J31" i="26" s="1"/>
  <c r="J33" i="26" s="1"/>
  <c r="H44" i="5" s="1"/>
  <c r="D90" i="1" s="1"/>
  <c r="D166" i="1"/>
  <c r="E24" i="5"/>
  <c r="D93" i="1" s="1"/>
  <c r="I93" i="1" s="1"/>
  <c r="D165" i="1"/>
  <c r="D164" i="1"/>
  <c r="K86" i="6"/>
  <c r="I211" i="1" s="1"/>
  <c r="E211" i="1"/>
  <c r="K87" i="6"/>
  <c r="I212" i="1" s="1"/>
  <c r="E212" i="1"/>
  <c r="E210" i="1"/>
  <c r="K88" i="6"/>
  <c r="I213" i="1" s="1"/>
  <c r="I210" i="1"/>
  <c r="D156" i="1" s="1"/>
  <c r="I73" i="26"/>
  <c r="H85" i="26"/>
  <c r="D84" i="1"/>
  <c r="D202" i="1"/>
  <c r="D205" i="1" s="1"/>
  <c r="G203" i="1" s="1"/>
  <c r="K203" i="1" s="1"/>
  <c r="G67" i="1" s="1"/>
  <c r="I189" i="1"/>
  <c r="I191" i="1" s="1"/>
  <c r="E39" i="21"/>
  <c r="H69" i="2" l="1"/>
  <c r="H68" i="2"/>
  <c r="J73" i="26"/>
  <c r="J74" i="26" s="1"/>
  <c r="J75" i="26" s="1"/>
  <c r="J76" i="26" s="1"/>
  <c r="J77" i="26" s="1"/>
  <c r="J78" i="26" s="1"/>
  <c r="J79" i="26" s="1"/>
  <c r="J80" i="26" s="1"/>
  <c r="J81" i="26" s="1"/>
  <c r="J82" i="26" s="1"/>
  <c r="J83" i="26" s="1"/>
  <c r="J84" i="26" s="1"/>
  <c r="I85" i="26"/>
  <c r="G119" i="1"/>
  <c r="E196" i="1"/>
  <c r="G196" i="1" s="1"/>
  <c r="G199" i="1" s="1"/>
  <c r="G14" i="1"/>
  <c r="G64" i="1"/>
  <c r="I67" i="1"/>
  <c r="G75" i="1"/>
  <c r="F39" i="21"/>
  <c r="J92" i="26" l="1"/>
  <c r="J91" i="26" s="1"/>
  <c r="J93" i="26" s="1"/>
  <c r="J95" i="26" s="1"/>
  <c r="F44" i="5" s="1"/>
  <c r="D88" i="1" s="1"/>
  <c r="I75" i="1"/>
  <c r="I83" i="1" s="1"/>
  <c r="G128" i="1"/>
  <c r="I64" i="1"/>
  <c r="G72" i="1"/>
  <c r="I14" i="1"/>
  <c r="G15" i="1"/>
  <c r="G102" i="1"/>
  <c r="I102" i="1" s="1"/>
  <c r="G120" i="1"/>
  <c r="G126" i="1"/>
  <c r="I126" i="1" s="1"/>
  <c r="I119" i="1"/>
  <c r="G132" i="1"/>
  <c r="I132" i="1" s="1"/>
  <c r="H39" i="21"/>
  <c r="J18" i="21"/>
  <c r="J39" i="21" s="1"/>
  <c r="J42" i="21" s="1"/>
  <c r="D96" i="1" l="1"/>
  <c r="D106" i="1" s="1"/>
  <c r="D170" i="1" s="1"/>
  <c r="D163" i="1" s="1"/>
  <c r="D167" i="1" s="1"/>
  <c r="D172" i="1" s="1"/>
  <c r="I120" i="1"/>
  <c r="G121" i="1"/>
  <c r="I121" i="1" s="1"/>
  <c r="G98" i="1"/>
  <c r="I72" i="1"/>
  <c r="I76" i="1" s="1"/>
  <c r="I128" i="1"/>
  <c r="G139" i="1"/>
  <c r="I139" i="1" s="1"/>
  <c r="I26" i="2" s="1"/>
  <c r="I27" i="2" s="1"/>
  <c r="L27" i="2" s="1"/>
  <c r="I15" i="1"/>
  <c r="G16" i="1"/>
  <c r="I16" i="1" s="1"/>
  <c r="G17" i="1"/>
  <c r="I18" i="2"/>
  <c r="I68" i="1"/>
  <c r="G68" i="1" s="1"/>
  <c r="K18" i="21"/>
  <c r="R66" i="2" s="1"/>
  <c r="I134" i="1" l="1"/>
  <c r="I101" i="1" s="1"/>
  <c r="I17" i="1"/>
  <c r="G18" i="1"/>
  <c r="I18" i="1" s="1"/>
  <c r="I98" i="1"/>
  <c r="G137" i="1"/>
  <c r="I137" i="1" s="1"/>
  <c r="I141" i="1" s="1"/>
  <c r="I80" i="1"/>
  <c r="G103" i="1"/>
  <c r="I103" i="1" s="1"/>
  <c r="G148" i="1"/>
  <c r="K39" i="21"/>
  <c r="D23" i="1" s="1"/>
  <c r="I23" i="1" s="1"/>
  <c r="I22" i="2" l="1"/>
  <c r="I23" i="2" s="1"/>
  <c r="L23" i="2" s="1"/>
  <c r="I19" i="1"/>
  <c r="I33" i="2" s="1"/>
  <c r="I148" i="1"/>
  <c r="G150" i="1"/>
  <c r="I150" i="1" s="1"/>
  <c r="G151" i="1"/>
  <c r="I151" i="1" s="1"/>
  <c r="I84" i="1"/>
  <c r="G84" i="1" s="1"/>
  <c r="I19" i="2"/>
  <c r="I104" i="1"/>
  <c r="H28" i="16" l="1"/>
  <c r="G164" i="1"/>
  <c r="G88" i="1"/>
  <c r="I152" i="1"/>
  <c r="I30" i="2" s="1"/>
  <c r="I31" i="2" s="1"/>
  <c r="L31" i="2" s="1"/>
  <c r="L36" i="2" s="1"/>
  <c r="G165" i="1" l="1"/>
  <c r="I164" i="1"/>
  <c r="H29" i="16"/>
  <c r="J28" i="16"/>
  <c r="F68" i="2"/>
  <c r="G68" i="2" s="1"/>
  <c r="F75" i="2"/>
  <c r="G75" i="2" s="1"/>
  <c r="F82" i="2"/>
  <c r="G82" i="2" s="1"/>
  <c r="F74" i="2"/>
  <c r="G74" i="2" s="1"/>
  <c r="F73" i="2"/>
  <c r="G73" i="2" s="1"/>
  <c r="F76" i="2"/>
  <c r="G76" i="2" s="1"/>
  <c r="F79" i="2"/>
  <c r="G79" i="2" s="1"/>
  <c r="F67" i="2"/>
  <c r="G67" i="2" s="1"/>
  <c r="F81" i="2"/>
  <c r="G81" i="2" s="1"/>
  <c r="F71" i="2"/>
  <c r="G71" i="2" s="1"/>
  <c r="F72" i="2"/>
  <c r="G72" i="2" s="1"/>
  <c r="F78" i="2"/>
  <c r="G78" i="2" s="1"/>
  <c r="F66" i="2"/>
  <c r="G66" i="2" s="1"/>
  <c r="F84" i="2"/>
  <c r="G84" i="2" s="1"/>
  <c r="F83" i="2"/>
  <c r="G83" i="2" s="1"/>
  <c r="F69" i="2"/>
  <c r="G69" i="2" s="1"/>
  <c r="F77" i="2"/>
  <c r="G77" i="2" s="1"/>
  <c r="F70" i="2"/>
  <c r="G70" i="2" s="1"/>
  <c r="F80" i="2"/>
  <c r="G80" i="2" s="1"/>
  <c r="I88" i="1"/>
  <c r="G89" i="1"/>
  <c r="H30" i="16" l="1"/>
  <c r="J30" i="16" s="1"/>
  <c r="J29" i="16"/>
  <c r="G91" i="1"/>
  <c r="I91" i="1" s="1"/>
  <c r="I89" i="1"/>
  <c r="G90" i="1"/>
  <c r="I90" i="1" s="1"/>
  <c r="I165" i="1"/>
  <c r="G166" i="1"/>
  <c r="I166" i="1" s="1"/>
  <c r="I96" i="1" l="1"/>
  <c r="I106" i="1" s="1"/>
  <c r="K7" i="16" s="1"/>
  <c r="I170" i="1" l="1"/>
  <c r="I163" i="1" s="1"/>
  <c r="I167" i="1" s="1"/>
  <c r="I172" i="1" s="1"/>
  <c r="I11" i="1" s="1"/>
  <c r="I21" i="1" s="1"/>
  <c r="I25" i="1" s="1"/>
  <c r="K39" i="16"/>
  <c r="K16" i="16"/>
  <c r="J27" i="16" s="1"/>
  <c r="J31" i="16" s="1"/>
  <c r="K31" i="16" s="1"/>
  <c r="K33" i="16" s="1"/>
  <c r="E27" i="16" s="1"/>
  <c r="E31" i="16" s="1"/>
  <c r="I43" i="2" l="1"/>
  <c r="I44" i="2" s="1"/>
  <c r="L44" i="2" s="1"/>
  <c r="K35" i="16"/>
  <c r="I39" i="2"/>
  <c r="I40" i="2" s="1"/>
  <c r="L40" i="2" s="1"/>
  <c r="K36" i="16"/>
  <c r="K37" i="16" l="1"/>
  <c r="K38" i="16" s="1"/>
  <c r="K40" i="16" s="1"/>
  <c r="N82" i="2" s="1"/>
  <c r="I46" i="2"/>
  <c r="L46" i="2"/>
  <c r="I73" i="2" l="1"/>
  <c r="J73" i="2" s="1"/>
  <c r="L73" i="2" s="1"/>
  <c r="I81" i="2"/>
  <c r="J81" i="2" s="1"/>
  <c r="L81" i="2" s="1"/>
  <c r="I80" i="2"/>
  <c r="J80" i="2" s="1"/>
  <c r="L80" i="2" s="1"/>
  <c r="I74" i="2"/>
  <c r="J74" i="2" s="1"/>
  <c r="L74" i="2" s="1"/>
  <c r="I82" i="2"/>
  <c r="J82" i="2" s="1"/>
  <c r="L82" i="2" s="1"/>
  <c r="I67" i="2"/>
  <c r="J67" i="2" s="1"/>
  <c r="L67" i="2" s="1"/>
  <c r="I75" i="2"/>
  <c r="J75" i="2" s="1"/>
  <c r="L75" i="2" s="1"/>
  <c r="I83" i="2"/>
  <c r="J83" i="2" s="1"/>
  <c r="L83" i="2" s="1"/>
  <c r="I66" i="2"/>
  <c r="J66" i="2" s="1"/>
  <c r="L66" i="2" s="1"/>
  <c r="I68" i="2"/>
  <c r="J68" i="2" s="1"/>
  <c r="L68" i="2" s="1"/>
  <c r="I76" i="2"/>
  <c r="J76" i="2" s="1"/>
  <c r="L76" i="2" s="1"/>
  <c r="I84" i="2"/>
  <c r="J84" i="2" s="1"/>
  <c r="L84" i="2" s="1"/>
  <c r="I77" i="2"/>
  <c r="J77" i="2" s="1"/>
  <c r="L77" i="2" s="1"/>
  <c r="I69" i="2"/>
  <c r="J69" i="2" s="1"/>
  <c r="L69" i="2" s="1"/>
  <c r="I70" i="2"/>
  <c r="J70" i="2" s="1"/>
  <c r="L70" i="2" s="1"/>
  <c r="I78" i="2"/>
  <c r="J78" i="2" s="1"/>
  <c r="L78" i="2" s="1"/>
  <c r="I71" i="2"/>
  <c r="J71" i="2" s="1"/>
  <c r="L71" i="2" s="1"/>
  <c r="I79" i="2"/>
  <c r="J79" i="2" s="1"/>
  <c r="L79" i="2" s="1"/>
  <c r="I72" i="2"/>
  <c r="J72" i="2" s="1"/>
  <c r="L72" i="2" s="1"/>
  <c r="N73" i="2"/>
  <c r="N72" i="2"/>
  <c r="N66" i="2"/>
  <c r="N68" i="2"/>
  <c r="N78" i="2"/>
  <c r="N69" i="2"/>
  <c r="N77" i="2"/>
  <c r="N84" i="2"/>
  <c r="N79" i="2"/>
  <c r="N81" i="2"/>
  <c r="N74" i="2"/>
  <c r="N67" i="2"/>
  <c r="N76" i="2"/>
  <c r="N70" i="2"/>
  <c r="N71" i="2"/>
  <c r="N83" i="2"/>
  <c r="N75" i="2"/>
  <c r="N80" i="2"/>
  <c r="O73" i="2" l="1"/>
  <c r="Q73" i="2"/>
  <c r="S73" i="2"/>
  <c r="O68" i="2"/>
  <c r="Q68" i="2"/>
  <c r="S68" i="2" s="1"/>
  <c r="Q70" i="2"/>
  <c r="S70" i="2" s="1"/>
  <c r="O70" i="2"/>
  <c r="O75" i="2"/>
  <c r="S75" i="2"/>
  <c r="Q75" i="2"/>
  <c r="S84" i="2"/>
  <c r="Q84" i="2"/>
  <c r="O84" i="2"/>
  <c r="O78" i="2"/>
  <c r="S78" i="2"/>
  <c r="Q78" i="2"/>
  <c r="Q77" i="2"/>
  <c r="S77" i="2"/>
  <c r="O77" i="2"/>
  <c r="O83" i="2"/>
  <c r="Q83" i="2"/>
  <c r="S83" i="2"/>
  <c r="O66" i="2"/>
  <c r="Q66" i="2"/>
  <c r="S66" i="2" s="1"/>
  <c r="S72" i="2"/>
  <c r="Q72" i="2"/>
  <c r="O72" i="2"/>
  <c r="Q76" i="2"/>
  <c r="O76" i="2"/>
  <c r="S76" i="2"/>
  <c r="O79" i="2"/>
  <c r="Q79" i="2"/>
  <c r="S79" i="2"/>
  <c r="O69" i="2"/>
  <c r="Q69" i="2"/>
  <c r="S69" i="2" s="1"/>
  <c r="Q81" i="2"/>
  <c r="S81" i="2"/>
  <c r="O81" i="2"/>
  <c r="O71" i="2"/>
  <c r="Q71" i="2"/>
  <c r="S71" i="2"/>
  <c r="S80" i="2"/>
  <c r="O80" i="2"/>
  <c r="Q80" i="2"/>
  <c r="O74" i="2"/>
  <c r="Q74" i="2"/>
  <c r="S74" i="2"/>
  <c r="Q67" i="2"/>
  <c r="S67" i="2" s="1"/>
  <c r="O67" i="2"/>
  <c r="O82" i="2"/>
  <c r="S82" i="2"/>
  <c r="Q82" i="2"/>
  <c r="S86" i="2" l="1"/>
</calcChain>
</file>

<file path=xl/sharedStrings.xml><?xml version="1.0" encoding="utf-8"?>
<sst xmlns="http://schemas.openxmlformats.org/spreadsheetml/2006/main" count="1684" uniqueCount="984">
  <si>
    <t>page 1 of 5</t>
  </si>
  <si>
    <t>Attachment H</t>
  </si>
  <si>
    <t xml:space="preserve">Formula Rate - Non-Levelized </t>
  </si>
  <si>
    <r>
      <t>NextEra Energy Transmission MidAtlantic, Inc</t>
    </r>
    <r>
      <rPr>
        <sz val="10"/>
        <color rgb="FFFF0000"/>
        <rFont val="Times New Roman"/>
        <family val="1"/>
      </rPr>
      <t>.</t>
    </r>
  </si>
  <si>
    <t>Rate Formula Template</t>
  </si>
  <si>
    <t>For  the 12 months ended 12/31/2025</t>
  </si>
  <si>
    <t>Utilizing FERC Form 1 Data</t>
  </si>
  <si>
    <t>NextEra Energy Transmission MidAtlantic, Inc.</t>
  </si>
  <si>
    <t>(1)</t>
  </si>
  <si>
    <t>(2)</t>
  </si>
  <si>
    <t>(3)</t>
  </si>
  <si>
    <t xml:space="preserve"> </t>
  </si>
  <si>
    <t>(4)</t>
  </si>
  <si>
    <t>(5)</t>
  </si>
  <si>
    <t>Line</t>
  </si>
  <si>
    <t>Allocated</t>
  </si>
  <si>
    <t>No.</t>
  </si>
  <si>
    <t>Amount</t>
  </si>
  <si>
    <t>GROSS REVENUE REQUIREMENT</t>
  </si>
  <si>
    <t>(page 3, line 47)</t>
  </si>
  <si>
    <t xml:space="preserve">REVENUE CREDITS </t>
  </si>
  <si>
    <t>(Note O)</t>
  </si>
  <si>
    <t>Total</t>
  </si>
  <si>
    <t>Allocator</t>
  </si>
  <si>
    <t xml:space="preserve">  Account No. 454</t>
  </si>
  <si>
    <t>TP</t>
  </si>
  <si>
    <t xml:space="preserve">  Account No. 456.1</t>
  </si>
  <si>
    <t xml:space="preserve">  Account No. 457.1 Scheduling</t>
  </si>
  <si>
    <t>Attachment 5, line 39, col e</t>
  </si>
  <si>
    <t xml:space="preserve">  Revenues from Grandfathered Interzonal Transactions </t>
  </si>
  <si>
    <t>(Note N)</t>
  </si>
  <si>
    <t xml:space="preserve">  Revenues from service provided by the ISO at a discount</t>
  </si>
  <si>
    <t xml:space="preserve">TOTAL REVENUE CREDITS </t>
  </si>
  <si>
    <t>(Sum of Lines 2 through 6)</t>
  </si>
  <si>
    <t>NET REVENUE REQUIREMENT</t>
  </si>
  <si>
    <t>(line 1 minus line 7)</t>
  </si>
  <si>
    <t>True-up Adjustment with Interest</t>
  </si>
  <si>
    <t>Attachment 3, line 4, Col. J</t>
  </si>
  <si>
    <t>DA</t>
  </si>
  <si>
    <t>(line 8 plus line 9)</t>
  </si>
  <si>
    <t>page 2 of 5</t>
  </si>
  <si>
    <t>Transmission</t>
  </si>
  <si>
    <t>Source</t>
  </si>
  <si>
    <t>Company Total</t>
  </si>
  <si>
    <t xml:space="preserve">                  Allocator</t>
  </si>
  <si>
    <t>(Col 3 times Col 4)</t>
  </si>
  <si>
    <t xml:space="preserve">RATE BASE: </t>
  </si>
  <si>
    <t>GROSS PLANT IN SERVICE   (Notes U and R)</t>
  </si>
  <si>
    <t xml:space="preserve">  Production </t>
  </si>
  <si>
    <t>205.46.g for end of year, records for other months</t>
  </si>
  <si>
    <t>NA</t>
  </si>
  <si>
    <t xml:space="preserve">  Transmission</t>
  </si>
  <si>
    <t>Attachment 4, Line 14, Col. (b)</t>
  </si>
  <si>
    <t xml:space="preserve">  Distribution </t>
  </si>
  <si>
    <t>207.75.g for end of year, records for other months</t>
  </si>
  <si>
    <t xml:space="preserve">  General &amp; Intangible</t>
  </si>
  <si>
    <t>Attachment 4, Line 14, Col. (c)</t>
  </si>
  <si>
    <t>W/S</t>
  </si>
  <si>
    <t xml:space="preserve">  Common </t>
  </si>
  <si>
    <t>356.1 for end of year, records for other months</t>
  </si>
  <si>
    <t>CE</t>
  </si>
  <si>
    <t>TOTAL GROSS PLANT</t>
  </si>
  <si>
    <t>(Sum of Lines 1 through 5)</t>
  </si>
  <si>
    <t>GP=</t>
  </si>
  <si>
    <t>ACCUMULATED DEPRECIATION  (Notes U and R)</t>
  </si>
  <si>
    <t>219.20-24.c for end of year, records for other months</t>
  </si>
  <si>
    <t>Attachment 4, Line 14, Col. (h)</t>
  </si>
  <si>
    <t>219.26.c for end of year, records for other months</t>
  </si>
  <si>
    <t>Attachment 4, Line 14, Col. (i)</t>
  </si>
  <si>
    <t xml:space="preserve">TOTAL ACCUM. DEPRECIATION </t>
  </si>
  <si>
    <t>(Sum of Lines 8 through 12)</t>
  </si>
  <si>
    <t>NET PLANT IN SERVICE</t>
  </si>
  <si>
    <t>(Line 2 minus line 9)</t>
  </si>
  <si>
    <t>(Line 4 minus line 11)</t>
  </si>
  <si>
    <t>TOTAL NET PLANT</t>
  </si>
  <si>
    <t>(Sum of Lines 15 through 19)</t>
  </si>
  <si>
    <t>NP=</t>
  </si>
  <si>
    <t>ADJUSTMENTS TO RATE BASE  (Note R)</t>
  </si>
  <si>
    <t xml:space="preserve">  Account No. 281 (enter negative)</t>
  </si>
  <si>
    <t>Attach 4, Line 28, Col. (d)/Attach 4a, Line 54, Col. H (Notes B and X)</t>
  </si>
  <si>
    <t>zero</t>
  </si>
  <si>
    <t xml:space="preserve">  Account No. 282 (enter negative)</t>
  </si>
  <si>
    <t>Attach 4, Line 28, Col. (e)/Attach 4a, Line 81, Col. H (Notes B and X)</t>
  </si>
  <si>
    <t>NP</t>
  </si>
  <si>
    <t xml:space="preserve">  Account No. 283 (enter negative)</t>
  </si>
  <si>
    <t>Attach 4, Line 28, Col. (f)/Attach 4a, Line 108, Col. H (Notes B and X)</t>
  </si>
  <si>
    <t xml:space="preserve">  Account No. 190 </t>
  </si>
  <si>
    <t>Attach 4, Line 28, Col. (g)/Attach 4a, Line 27, Col. H (Notes B and X)</t>
  </si>
  <si>
    <t xml:space="preserve">  Account No. 255 (enter negative)</t>
  </si>
  <si>
    <t>Attachment 4, Line 28, Col. (h) (Notes B and X)</t>
  </si>
  <si>
    <t>26a</t>
  </si>
  <si>
    <t xml:space="preserve">  Unfunded Reserves (enter negative)</t>
  </si>
  <si>
    <t>Attachment 4, Line 31, Col. (h)  (Note Y)</t>
  </si>
  <si>
    <t xml:space="preserve">  CWIP</t>
  </si>
  <si>
    <t>Attachment 4, Line 14, Col. (d)</t>
  </si>
  <si>
    <t xml:space="preserve">  Unamortized Regulatory Asset </t>
  </si>
  <si>
    <t>Attachment 4, Line 28, Col. (b) (Note T)</t>
  </si>
  <si>
    <t xml:space="preserve">  Unamortized Abandoned Plant  </t>
  </si>
  <si>
    <t>Attachment 4, Line 28, Col. (c) (Note S)</t>
  </si>
  <si>
    <t xml:space="preserve">TOTAL ADJUSTMENTS </t>
  </si>
  <si>
    <t>(Sum of Lines 22 through 29)</t>
  </si>
  <si>
    <t xml:space="preserve">LAND HELD FOR FUTURE USE  </t>
  </si>
  <si>
    <t>Attachment 4, Line 14, Col. (e) (Note C)</t>
  </si>
  <si>
    <t xml:space="preserve">WORKING CAPITAL </t>
  </si>
  <si>
    <t>(Note D)</t>
  </si>
  <si>
    <t xml:space="preserve">  CWC </t>
  </si>
  <si>
    <t>1/8*(Page 3, Line 14 minus Page 3, Line 11)</t>
  </si>
  <si>
    <t xml:space="preserve">  Materials &amp; Supplies</t>
  </si>
  <si>
    <t>Attachment 4, Line 14, Col. (f) (Note C)</t>
  </si>
  <si>
    <t xml:space="preserve">  Prepayments (Account 165)</t>
  </si>
  <si>
    <t>Attachment 4, Line 14, Col. (g)</t>
  </si>
  <si>
    <t>GP</t>
  </si>
  <si>
    <t xml:space="preserve">TOTAL WORKING CAPITAL  </t>
  </si>
  <si>
    <t>(Sum of Lines 33 through 35)</t>
  </si>
  <si>
    <t xml:space="preserve">RATE BASE </t>
  </si>
  <si>
    <t>(Sum of Lines 20, 30, 31 &amp; 36)</t>
  </si>
  <si>
    <t>page 3 of 5</t>
  </si>
  <si>
    <t>O&amp;M</t>
  </si>
  <si>
    <t xml:space="preserve">  Transmission </t>
  </si>
  <si>
    <t>321.112.b Attach. 5, Line 13, Col. (a)</t>
  </si>
  <si>
    <t xml:space="preserve">     Less Account 566 (Misc Trans Expense)</t>
  </si>
  <si>
    <t xml:space="preserve">321.97.b Attach. 5, Line 13, Col. (b) </t>
  </si>
  <si>
    <t xml:space="preserve">     Less Account 565</t>
  </si>
  <si>
    <t>321.96.b Attach. 5, Line 13, Col. (c)</t>
  </si>
  <si>
    <t xml:space="preserve">  A&amp;G</t>
  </si>
  <si>
    <t>323.197.b Attach. 5, Line 13, Col. (d)</t>
  </si>
  <si>
    <t xml:space="preserve">     Less FERC Annual Fees</t>
  </si>
  <si>
    <t>Attach. 5, Line 13, Col. (e)</t>
  </si>
  <si>
    <t xml:space="preserve">     Less EPRI &amp; Reg. Comm. Exp. &amp; Non-safety Ad.  </t>
  </si>
  <si>
    <t>(Note E) Attach. 5, Line 13, Col. (f)</t>
  </si>
  <si>
    <t>6a</t>
  </si>
  <si>
    <t xml:space="preserve">     Less PBOP Expense in Year</t>
  </si>
  <si>
    <t>Attachment 7, Line 8, Col. (g)</t>
  </si>
  <si>
    <t xml:space="preserve">     Plus Transmission Related Reg. Comm. Exp.  </t>
  </si>
  <si>
    <t>(Note E) Attach. 5, Line 13, Col. (g)</t>
  </si>
  <si>
    <t>7a</t>
  </si>
  <si>
    <t xml:space="preserve">     Plus PBOP Expense Allowed Amount</t>
  </si>
  <si>
    <t>Attachment 7, Line 6, Col. (g)</t>
  </si>
  <si>
    <t>356.1</t>
  </si>
  <si>
    <t xml:space="preserve">  Transmission Lease Payments</t>
  </si>
  <si>
    <t>Attach. 5, Line 13, Col (h)</t>
  </si>
  <si>
    <t>Account 566</t>
  </si>
  <si>
    <t xml:space="preserve">   Amortization of Regulatory Asset</t>
  </si>
  <si>
    <t>(Note T) Attach. 5, Line 13, Col. (i)</t>
  </si>
  <si>
    <t xml:space="preserve">   Miscellaneous Transmission Expense (less amortization of regulatory asset)</t>
  </si>
  <si>
    <t>Attach. 5, Line 13, Col .(j)</t>
  </si>
  <si>
    <t>Total Account 566</t>
  </si>
  <si>
    <t>(Line 11 plus Line 12) Ties to 321.97.b</t>
  </si>
  <si>
    <t>TOTAL O&amp;M</t>
  </si>
  <si>
    <t>(Sum of Lines 1, 4, 7, 7a, 8, 9, 13 less Lines 2, 3, 5, 6, 6a)</t>
  </si>
  <si>
    <t>DEPRECIATION EXPENSE  (Note U)</t>
  </si>
  <si>
    <t>336.7.b, d &amp;e Attach. 5, Line 13, Col. (k)</t>
  </si>
  <si>
    <t>336.10.b, d &amp;e, 336.1.b, d &amp;e Attach. 5, Line 26, Col. (a)</t>
  </si>
  <si>
    <t>336.11.b, d &amp;e</t>
  </si>
  <si>
    <t xml:space="preserve">  Amortization of Abandoned Plant</t>
  </si>
  <si>
    <t>(Note S) Attach. 5, Line 26, Col. (b)</t>
  </si>
  <si>
    <t xml:space="preserve">TOTAL DEPRECIATION </t>
  </si>
  <si>
    <t>(Sum of Lines 16 through 19)</t>
  </si>
  <si>
    <t xml:space="preserve">TAXES OTHER THAN INCOME TAXES </t>
  </si>
  <si>
    <t>(Note F)</t>
  </si>
  <si>
    <t xml:space="preserve">  LABOR RELATED</t>
  </si>
  <si>
    <t xml:space="preserve">          Payroll</t>
  </si>
  <si>
    <t>263.i Attach. 5, Line 26, Col. (c)</t>
  </si>
  <si>
    <t xml:space="preserve">          Highway and vehicle</t>
  </si>
  <si>
    <t>263.i Attach. 5, Line 26, Col. (d)</t>
  </si>
  <si>
    <t xml:space="preserve">  PLANT RELATED</t>
  </si>
  <si>
    <t xml:space="preserve">         Property</t>
  </si>
  <si>
    <t>263.i Attach. 5, Line 26, Co.l (e)</t>
  </si>
  <si>
    <t xml:space="preserve">         Gross Receipts</t>
  </si>
  <si>
    <t>263.i Attach. 5, Line 26, Col. (f)</t>
  </si>
  <si>
    <t xml:space="preserve">         Other</t>
  </si>
  <si>
    <t>263.i Attach. 5, Line 26, Col. (g)</t>
  </si>
  <si>
    <t xml:space="preserve">         Payments in lieu of taxes</t>
  </si>
  <si>
    <t>263.i Attach. 5, Line 26, Col. (h)</t>
  </si>
  <si>
    <t>TOTAL OTHER TAXES</t>
  </si>
  <si>
    <t>(Sum of Lines 23 through 29)</t>
  </si>
  <si>
    <t xml:space="preserve">INCOME TAXES          </t>
  </si>
  <si>
    <t xml:space="preserve">     T=1 - {[(1 - SIT) * (1 - FIT)] / (1 - SIT * FIT * p)}</t>
  </si>
  <si>
    <t xml:space="preserve">WCLTD = Page 4, Line 20 </t>
  </si>
  <si>
    <t xml:space="preserve">     CIT=(T/1-T) * (1-(WCLTD/R)) =</t>
  </si>
  <si>
    <t>R = Page 4, Line 23</t>
  </si>
  <si>
    <t xml:space="preserve">     FIT &amp; SIT &amp; P</t>
  </si>
  <si>
    <t>(Note G)</t>
  </si>
  <si>
    <t>Amortized Investment Tax Credit</t>
  </si>
  <si>
    <t>266.8f (enter negative) Attach. 5, Line 26, Col. (i)</t>
  </si>
  <si>
    <t xml:space="preserve">Excess Deferred Income Taxes </t>
  </si>
  <si>
    <t>(enter negative) Attach. 5, Line 26, Col. (j)</t>
  </si>
  <si>
    <t>Tax Effect of Permanent Differences</t>
  </si>
  <si>
    <t>Attach. 5, Line 26, Col. (k) (Note W)</t>
  </si>
  <si>
    <t xml:space="preserve">Income Tax Calculation </t>
  </si>
  <si>
    <t>(Line 33 times Line 46)</t>
  </si>
  <si>
    <t xml:space="preserve">ITC adjustment </t>
  </si>
  <si>
    <t>(Line 36 times Line 37)</t>
  </si>
  <si>
    <t xml:space="preserve">Excess Deferred Income Tax Adjustment </t>
  </si>
  <si>
    <t>(Line 36 times Line 38)</t>
  </si>
  <si>
    <t>Permanent Differences Tax Adjustment</t>
  </si>
  <si>
    <t>(Line 36 times Line 39)</t>
  </si>
  <si>
    <t xml:space="preserve">Total Income Taxes </t>
  </si>
  <si>
    <t>(Sum of Lines 40 through 43)</t>
  </si>
  <si>
    <t xml:space="preserve">RETURN </t>
  </si>
  <si>
    <t>Rate Base times Return</t>
  </si>
  <si>
    <t>(Page 2, Line 37 times Page 4, Line 23)</t>
  </si>
  <si>
    <t>REV. REQUIREMENT</t>
  </si>
  <si>
    <t>(Sum of Lines 14, 20, 30, 44 &amp; 46)</t>
  </si>
  <si>
    <t>page 4 of 5</t>
  </si>
  <si>
    <t xml:space="preserve">                SUPPORTING CALCULATIONS AND NOTES</t>
  </si>
  <si>
    <t>TRANSMISSION PLANT INCLUDED IN ISO RATES</t>
  </si>
  <si>
    <t xml:space="preserve">Total Transmission plant  </t>
  </si>
  <si>
    <t>(Page 2, Line 2, Column 3)</t>
  </si>
  <si>
    <t xml:space="preserve">Less Transmission plant excluded from ISO rates  </t>
  </si>
  <si>
    <t>(Note H)</t>
  </si>
  <si>
    <t xml:space="preserve">Less Transmission plant included in OATT Ancillary Services  </t>
  </si>
  <si>
    <t>(Note I)</t>
  </si>
  <si>
    <t>Transmission plant included in ISO rates</t>
  </si>
  <si>
    <t>(Line 1 minus Lines 2 &amp; 3)</t>
  </si>
  <si>
    <t xml:space="preserve">Percentage of Transmission plant included in ISO Rates  </t>
  </si>
  <si>
    <t>(Line 4 divided by Line 1)</t>
  </si>
  <si>
    <t>TP=</t>
  </si>
  <si>
    <t>WAGES &amp; SALARY ALLOCATOR  (W&amp;S)</t>
  </si>
  <si>
    <t>Form 1 Reference</t>
  </si>
  <si>
    <t>$</t>
  </si>
  <si>
    <t>Allocation</t>
  </si>
  <si>
    <t>354.20.b</t>
  </si>
  <si>
    <t>354.21.b</t>
  </si>
  <si>
    <t>354.23.b</t>
  </si>
  <si>
    <t>W&amp;S Allocator</t>
  </si>
  <si>
    <t xml:space="preserve">  Other</t>
  </si>
  <si>
    <t>354.24,25,26.b</t>
  </si>
  <si>
    <t>($ / Allocation)</t>
  </si>
  <si>
    <t xml:space="preserve"> Total  (W&amp; S Allocator is 1 if lines 7-10 are zero)</t>
  </si>
  <si>
    <t>(Sum of Lines 7 through 10)</t>
  </si>
  <si>
    <t>=</t>
  </si>
  <si>
    <t>WS</t>
  </si>
  <si>
    <t xml:space="preserve">COMMON PLANT ALLOCATOR  (CE)  (Note J and X) </t>
  </si>
  <si>
    <t>% Electric</t>
  </si>
  <si>
    <t xml:space="preserve">  Electric </t>
  </si>
  <si>
    <t>200.3.c</t>
  </si>
  <si>
    <t>(line 13 / line 16)</t>
  </si>
  <si>
    <t>(line 11)</t>
  </si>
  <si>
    <t xml:space="preserve">  Gas</t>
  </si>
  <si>
    <t>201.3.d</t>
  </si>
  <si>
    <t>*</t>
  </si>
  <si>
    <t xml:space="preserve">  Water </t>
  </si>
  <si>
    <t>201.3.e</t>
  </si>
  <si>
    <t xml:space="preserve">  Total</t>
  </si>
  <si>
    <t>(Sum of Lines 13 through 15)</t>
  </si>
  <si>
    <t>RETURN (R)</t>
  </si>
  <si>
    <t>(Note V)</t>
  </si>
  <si>
    <t>Cost</t>
  </si>
  <si>
    <t>%</t>
  </si>
  <si>
    <t>Weighted</t>
  </si>
  <si>
    <t xml:space="preserve">  Long Term Debt </t>
  </si>
  <si>
    <t>(Attachment 5, line 48    Notes Q &amp; R)</t>
  </si>
  <si>
    <t>=WCLTD</t>
  </si>
  <si>
    <t xml:space="preserve">  Preferred Stock  (112.3.c)</t>
  </si>
  <si>
    <t>(Attachment 5, line 49   Notes Q &amp; R)</t>
  </si>
  <si>
    <t xml:space="preserve">  Common Stock</t>
  </si>
  <si>
    <t>(Attachment 5, line 50  Notes K, Q &amp; R)</t>
  </si>
  <si>
    <t xml:space="preserve">Total </t>
  </si>
  <si>
    <t>(Attachment 5, line 51)</t>
  </si>
  <si>
    <t>=R</t>
  </si>
  <si>
    <t>REVENUE CREDITS</t>
  </si>
  <si>
    <t>ACCOUNT 447 (SALES FOR RESALE) (Note L)</t>
  </si>
  <si>
    <r>
      <t>310 -</t>
    </r>
    <r>
      <rPr>
        <sz val="10"/>
        <rFont val="Times New Roman"/>
        <family val="1"/>
      </rPr>
      <t>311</t>
    </r>
  </si>
  <si>
    <t xml:space="preserve">a. Bundled Non-RQ Sales for Resale </t>
  </si>
  <si>
    <t>311.x.h</t>
  </si>
  <si>
    <t xml:space="preserve">b. Bundled Sales for Resale </t>
  </si>
  <si>
    <t xml:space="preserve">Attach 5, line 39, col (a) </t>
  </si>
  <si>
    <t xml:space="preserve">  Total of (a)-(b)</t>
  </si>
  <si>
    <t xml:space="preserve">ACCOUNT 454 (RENT FROM ELECTRIC PROPERTY) </t>
  </si>
  <si>
    <t xml:space="preserve">(Note M) Attach 5, line 39, col (b) </t>
  </si>
  <si>
    <t>ACCOUNT 456.1 (OTHER ELECTRIC REVENUES)</t>
  </si>
  <si>
    <t xml:space="preserve">330.x.n </t>
  </si>
  <si>
    <t xml:space="preserve">a. Transmission charges for all transmission transactions </t>
  </si>
  <si>
    <t xml:space="preserve">Attach 5, line 39, col (c) </t>
  </si>
  <si>
    <t>b. Transmission charges associated with Project detailed on the Project Rev Req Schedule Col. 10.</t>
  </si>
  <si>
    <t xml:space="preserve">Attach 5, line 39, col (d) </t>
  </si>
  <si>
    <t>page 5 of 5</t>
  </si>
  <si>
    <t>General Note:  References to pages in this formulary rate are indicated as:  (page#, line#, col.#)</t>
  </si>
  <si>
    <t>References to data from FERC Form 1 are indicated as:  #.y.x  (page, line, column)</t>
  </si>
  <si>
    <t>Note</t>
  </si>
  <si>
    <t>Letter</t>
  </si>
  <si>
    <t xml:space="preserve">A </t>
  </si>
  <si>
    <t>Reserved</t>
  </si>
  <si>
    <t xml:space="preserve">B </t>
  </si>
  <si>
    <t xml:space="preserve">The balances in Accounts 190, 281, 282 and 283, as adjusted by any amounts in contra accounts identified as regulatory assets or liabilities related to FASB 106 or 109.  Balance of Account 255 is reduced by prior flow throughs and excluded if the utility chose to utilize amortization of tax credits against taxable income.  Account 281 is not allocated.  </t>
  </si>
  <si>
    <t>C</t>
  </si>
  <si>
    <t>Identified in Form 1 as being only transmission related.</t>
  </si>
  <si>
    <t>D</t>
  </si>
  <si>
    <t>Cash Working Capital assigned to transmission is one-eighth of O&amp;M allocated to transmission at page 3, line 14, column 5 minus amortization of Regulatory Asset at page 3, line 11, column 5.  Prepayments are the electric related prepayments booked to Account No. 165 and reported on pages 111, line 57 in the Form 1.</t>
  </si>
  <si>
    <t>E</t>
  </si>
  <si>
    <t xml:space="preserve">Page 3, Line 6 - EPRI Annual Membership Dues listed in Form 1 at 353.f, all Regulatory Commission Expenses itemized at 351.h, and non-safety related advertising included in Account 930.1 found at 323.191.b.  Page 3, Line 7-Regulatory Commission Expenses directly related to transmission service, ISO filings, or transmission siting itemized at 351.h. </t>
  </si>
  <si>
    <t>F</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</si>
  <si>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t>
  </si>
  <si>
    <t>G</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</si>
  <si>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36).  Excess Deferred Income Taxes reduce income tax expense by the amount of the expense multiplied by (T/1-T).</t>
  </si>
  <si>
    <t xml:space="preserve">         Inputs Required:</t>
  </si>
  <si>
    <t>FIT =</t>
  </si>
  <si>
    <t>SIT=</t>
  </si>
  <si>
    <t>(State Income Tax Rate or Composite SIT)</t>
  </si>
  <si>
    <t>p =</t>
  </si>
  <si>
    <t>(percent of federal income tax deductible for state purposes)</t>
  </si>
  <si>
    <t>H</t>
  </si>
  <si>
    <t>Removes transmission plant determined by Commission order to be state-jurisdictional according to the seven-factor test (until Form 1 balances are adjusted to reflect application of seven-factor test).</t>
  </si>
  <si>
    <t>I</t>
  </si>
  <si>
    <t xml:space="preserve">Removes dollar amount of transmission plant to be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  </t>
  </si>
  <si>
    <t>J</t>
  </si>
  <si>
    <t>Enter dollar amounts</t>
  </si>
  <si>
    <t>K</t>
  </si>
  <si>
    <t>ROE will be supported in the original filing and no change in ROE may be made absent a filing with FERC.</t>
  </si>
  <si>
    <t xml:space="preserve">L </t>
  </si>
  <si>
    <t>Page 4, Line 28 must equal zero since all short-term power sales must be unbundled and the transmission component reflected in Account No. 456.1.</t>
  </si>
  <si>
    <t>M</t>
  </si>
  <si>
    <t>Includes income related only to transmission facilities, such as pole attachments, rentals and special use.</t>
  </si>
  <si>
    <t xml:space="preserve">N </t>
  </si>
  <si>
    <t xml:space="preserve">Company will not have any grandfathered agreements.  Therefore, this line shall remain zero. </t>
  </si>
  <si>
    <t>O</t>
  </si>
  <si>
    <r>
      <t>The revenues credited on page 1 lines 2-6 shall include only the amounts received directly (in the case of grandfathered agreements) or from the ISO (for service under this tariff) reflecting the Transmission Owner's integrated transmission facilities.  Revenue Credits do not include revenues associated with FERC annual charges, gross receipts taxes,</t>
    </r>
    <r>
      <rPr>
        <strike/>
        <sz val="10"/>
        <rFont val="Times New Roman"/>
        <family val="1"/>
      </rPr>
      <t xml:space="preserve"> </t>
    </r>
    <r>
      <rPr>
        <sz val="10"/>
        <rFont val="Times New Roman"/>
        <family val="1"/>
      </rPr>
      <t>facilities not included in this template (e.g., direct assignment facilities and GSUs) the costs of which are not recovered under this Rate Formula Template.</t>
    </r>
  </si>
  <si>
    <t>P</t>
  </si>
  <si>
    <t>Q</t>
  </si>
  <si>
    <r>
      <t xml:space="preserve">Prior to obtaining any debt, the cost of debt will be LIBOR plus 1.5%.  Once any debt is obtained, the formula will use the actual cost of debt determined in Attachment 5.  The capital structure will be 60% equity and 40% debt until NextEra Energy Transmission MidAtlantic, </t>
    </r>
    <r>
      <rPr>
        <sz val="10"/>
        <rFont val="Times New Roman"/>
        <family val="1"/>
      </rPr>
      <t>Inc.’s first transmission project enters service, after which the capital structure will be the actual capital structure.  LIBOR refers to the London Inter Bank Offer Rate from the Federal Reserve Bank of St. Louis's https://fred.stlouisfed.org/.</t>
    </r>
  </si>
  <si>
    <t>R</t>
  </si>
  <si>
    <t>Calculate using 13 month average balance, except ADIT.</t>
  </si>
  <si>
    <t>S</t>
  </si>
  <si>
    <t>Unamortized Abandoned Plant and Amortization of Abandoned Plant will be zero until the Commission accepts or approves recovery of the cost of abandoned plant.  Utility must receive FERC authorization before recovering the cost of abandoned plant.</t>
  </si>
  <si>
    <t>T</t>
  </si>
  <si>
    <t>Recovery of Regulatory Asset is permitted only for pre-commercial expenses incurred prior to the date when NEET MidAtlantic may first recover costs under the PJM Tariff, as authorized by the Commission.  Recovery of any other regulatory assets requires authorization from the Commission. A carrying charge equal to the weighted cost of capital calculated pursuant to this formula will be applied to the Regulatory Asset prior to the rate year when costs are first recovered.</t>
  </si>
  <si>
    <t>U</t>
  </si>
  <si>
    <t>Excludes Asset Retirement Obligation balances</t>
  </si>
  <si>
    <t>V</t>
  </si>
  <si>
    <t>Company shall be allowed recovery of costs related to interest rate locks.  Absent a Section 205 filing, Company shall not include in the Formula Rate, the gains, losses, or costs related to other hedges.</t>
  </si>
  <si>
    <t>W</t>
  </si>
  <si>
    <t>The Tax Effect of Permanent Differences captures the differences in the income taxes due under the Federal and State calculations and the income taxes calculated in Attachment H that are not the result of a timing difference</t>
  </si>
  <si>
    <t>X</t>
  </si>
  <si>
    <t>Calculated on Attachment 4 for the true up and on Attachment 4a for the projection</t>
  </si>
  <si>
    <t>Y</t>
  </si>
  <si>
    <t xml:space="preserve">Unfunded Reserves are customer contributed capital such as when employee vacation expense is accrued but not yet incurred.  Also, pursuant to Special Instructions to Accounts 228.1 through 228.4, </t>
  </si>
  <si>
    <t>no amounts shall be credited to accounts 228.1 through 228.4 unless authorized by a regulatory authority or authorities to be collected in a utility’s rates.</t>
  </si>
  <si>
    <t>Attachment 1</t>
  </si>
  <si>
    <t>Page 1 of 2</t>
  </si>
  <si>
    <t>Project Revenue Requirement Worksheet</t>
  </si>
  <si>
    <t>To be completed in conjunction with Attachment H.</t>
  </si>
  <si>
    <t>Page, Line, Col.</t>
  </si>
  <si>
    <t>Gross Transmission Plant - Total</t>
  </si>
  <si>
    <t>Attach H, p 2, line 2 col 5  (Note A)</t>
  </si>
  <si>
    <t>Net Transmission Plant - Total</t>
  </si>
  <si>
    <t>Attach H, p 2, line 16 col 5 plus line 27 &amp; 29 col 5 (Note B)</t>
  </si>
  <si>
    <t>O&amp;M EXPENSE</t>
  </si>
  <si>
    <t>Total O&amp;M Allocated to Transmission</t>
  </si>
  <si>
    <t>Attach H, p 3, line 14 col 5</t>
  </si>
  <si>
    <t>Annual Allocation Factor for O&amp;M</t>
  </si>
  <si>
    <t>(line 3 divided by line 1 col 3)</t>
  </si>
  <si>
    <t>GENERAL, INTANGIBLE AND COMMON (G&amp;C) DEPRECIATION EXPENSE</t>
  </si>
  <si>
    <t>5</t>
  </si>
  <si>
    <t>Total G, I &amp; C Depreciation Expense</t>
  </si>
  <si>
    <t>Attach H, p 3, lines 17 &amp; 18, col 5 (Note H)</t>
  </si>
  <si>
    <t>6</t>
  </si>
  <si>
    <t>Annual Allocation Factor for G, I &amp; C Depreciation Expense</t>
  </si>
  <si>
    <t>(line 5 divided by line 1 col 3)</t>
  </si>
  <si>
    <t>TAXES OTHER THAN INCOME TAXES</t>
  </si>
  <si>
    <t>7</t>
  </si>
  <si>
    <t>Total Other Taxes</t>
  </si>
  <si>
    <t>Attach H, p 3, line 30 col 5</t>
  </si>
  <si>
    <t>8</t>
  </si>
  <si>
    <t>Annual Allocation Factor for Other Taxes</t>
  </si>
  <si>
    <t>(line 7 divided by line 1 col 3)</t>
  </si>
  <si>
    <t>9</t>
  </si>
  <si>
    <t>Less Revenue Credits</t>
  </si>
  <si>
    <t>Attach H, p 1, line 7 col 5</t>
  </si>
  <si>
    <t>10</t>
  </si>
  <si>
    <t>Annual Allocation Factor Revenue Credits</t>
  </si>
  <si>
    <t>(line 9 divided by line 1 col 3)</t>
  </si>
  <si>
    <t>11</t>
  </si>
  <si>
    <t>Annual Allocation Factor for Expense</t>
  </si>
  <si>
    <t>Sum of line 4, 6, 8, and 10</t>
  </si>
  <si>
    <t>INCOME TAXES</t>
  </si>
  <si>
    <t>12</t>
  </si>
  <si>
    <t>Total Income Taxes</t>
  </si>
  <si>
    <t>Attach H, p 3, line 44 col 5</t>
  </si>
  <si>
    <t>13</t>
  </si>
  <si>
    <t>Annual Allocation Factor for Income Taxes</t>
  </si>
  <si>
    <t>(line 12 divided by line 2 col 3)</t>
  </si>
  <si>
    <t>14</t>
  </si>
  <si>
    <t>Return on Rate Base</t>
  </si>
  <si>
    <t>Attach H, p 3, line 46 col 5</t>
  </si>
  <si>
    <t>15</t>
  </si>
  <si>
    <t>Annual Allocation Factor for Return on Rate Base</t>
  </si>
  <si>
    <t>(line 14 divided by line 2 col 3)</t>
  </si>
  <si>
    <t>16</t>
  </si>
  <si>
    <t>Annual Allocation Factor for Return</t>
  </si>
  <si>
    <t>Sum of line 13 and 15</t>
  </si>
  <si>
    <t>Page 2 of 2</t>
  </si>
  <si>
    <t xml:space="preserve"> (12a)</t>
  </si>
  <si>
    <t>(14)</t>
  </si>
  <si>
    <t>(15)</t>
  </si>
  <si>
    <t>(16)</t>
  </si>
  <si>
    <t>Line No.</t>
  </si>
  <si>
    <t xml:space="preserve">Project Name </t>
  </si>
  <si>
    <t>RTO Project Number</t>
  </si>
  <si>
    <t xml:space="preserve">Project Gross Plant </t>
  </si>
  <si>
    <t>Annual Expense Charge</t>
  </si>
  <si>
    <t>Project Net Plant or CWIP Balance</t>
  </si>
  <si>
    <t>Annual Return Charge</t>
  </si>
  <si>
    <t>Project Depreciation/Amortization Expense</t>
  </si>
  <si>
    <t>Annual Revenue Requirement</t>
  </si>
  <si>
    <t>Incentive Return in basis Points</t>
  </si>
  <si>
    <t>Incentive Return</t>
  </si>
  <si>
    <t>Ceiling Rate</t>
  </si>
  <si>
    <t>Competitive Bid Concession</t>
  </si>
  <si>
    <t>Total Annual Revenue Requirement</t>
  </si>
  <si>
    <t>True-Up Adjustment</t>
  </si>
  <si>
    <t>Net Rev Req</t>
  </si>
  <si>
    <t>(Note C)</t>
  </si>
  <si>
    <t>(Page 1 line 11)</t>
  </si>
  <si>
    <t>(Col. 3 * Col. 4)</t>
  </si>
  <si>
    <t>(Notes D &amp; I)</t>
  </si>
  <si>
    <t>(Page 1 line 16)</t>
  </si>
  <si>
    <t>(Col. 6 * Col. 7)</t>
  </si>
  <si>
    <t>(Notes E &amp; I)</t>
  </si>
  <si>
    <t>(Sum Col. 5, 8 &amp; 9)</t>
  </si>
  <si>
    <t>(Note K)</t>
  </si>
  <si>
    <t>(Attachment 2, Line 28 /100 * Col. 11)</t>
  </si>
  <si>
    <t>(Sum Col. 10 &amp; 12)</t>
  </si>
  <si>
    <t>(Note J)</t>
  </si>
  <si>
    <t>(Sum Col. 10 &amp; 12 Less Col. 13)</t>
  </si>
  <si>
    <t>Sum Col. 14 &amp; 15 
(Note G)</t>
  </si>
  <si>
    <t>15a</t>
  </si>
  <si>
    <t>Green Acres</t>
  </si>
  <si>
    <t>s2509/s2631</t>
  </si>
  <si>
    <t>15b</t>
  </si>
  <si>
    <t xml:space="preserve">St. John Substation </t>
  </si>
  <si>
    <t>b3775.2</t>
  </si>
  <si>
    <t>15c</t>
  </si>
  <si>
    <t>MidAtlantic Resiliency Link</t>
  </si>
  <si>
    <t>b3800.102</t>
  </si>
  <si>
    <t>15d</t>
  </si>
  <si>
    <t>b3800.106</t>
  </si>
  <si>
    <t>15e</t>
  </si>
  <si>
    <t>b3800.107</t>
  </si>
  <si>
    <t>15f</t>
  </si>
  <si>
    <t>b3800.108</t>
  </si>
  <si>
    <t>15g</t>
  </si>
  <si>
    <t>b3800.109</t>
  </si>
  <si>
    <t>15h</t>
  </si>
  <si>
    <t>b3800.110</t>
  </si>
  <si>
    <t>15i</t>
  </si>
  <si>
    <t>b3800.113</t>
  </si>
  <si>
    <t>15j</t>
  </si>
  <si>
    <t>b3800.115</t>
  </si>
  <si>
    <t>15k</t>
  </si>
  <si>
    <t>b3800.117</t>
  </si>
  <si>
    <t>Annual Totals</t>
  </si>
  <si>
    <t>A</t>
  </si>
  <si>
    <t>Gross Transmission Plant is that identified on page 2 line 2 of Attachment H</t>
  </si>
  <si>
    <t>B</t>
  </si>
  <si>
    <t>Inclusive of any CWIP or unamortized abandoned plant included in rate base when authorized by FERC order less any prefunded AFUDC, if applicable.</t>
  </si>
  <si>
    <t xml:space="preserve">Project Gross Plant is the total capital investment for the project calculated in the same method as the gross plant value in line 1.  This value includes subsequent capital investments required to maintain the facilities to their original capabilities.  </t>
  </si>
  <si>
    <t xml:space="preserve"> Gross plant does not include Unamortized Abandoned Plant.</t>
  </si>
  <si>
    <t>Project Net Plant is the Project Gross Plant Identified in Column 3 less the associated Accumulated Depreciation.  Net Plant includes CWIP and Unamortized Abandoned Plant and excludes any regulatory asset, which are to entered as a separate line item.</t>
  </si>
  <si>
    <t>Project Depreciation Expense is the actual value booked for the project and included in the Depreciation Expense in Attachment H, page 3, line 16.  Project Depreciation Expense includes the amortization of Abandoned Plant</t>
  </si>
  <si>
    <t>True-Up Adjustment is calculated on the Project True-up Schedule for the Rate Year</t>
  </si>
  <si>
    <t>The Net Rev Req is the value to be used in the rate calculation under the applicable Schedule under the PJM OATT for each project.</t>
  </si>
  <si>
    <t>The Total General, Intangible and Common Depreciation Expense excludes any depreciation expense directly associated with a project and thereby included in page 2 column 9.</t>
  </si>
  <si>
    <t>The Unamortized Abandoned Plant balance is included in Net Plant, and Amortization of Abandoned Plant is included in Depreciation/Amortization Expense.</t>
  </si>
  <si>
    <t>The Competitive Bid Concession is the reduction in revenue, if any, that the company agreed to, for instance, to be selected to build facilities as the result of a competitive process and equals the amount by which the annual revenue requirement is reduced from the ceiling rate</t>
  </si>
  <si>
    <t>Requires approval by FERC of incentive return applicable to the specified project(s)</t>
  </si>
  <si>
    <t>All facilities other than those being recovered under Schedules 7, 8, 9 are to be included in Attachment 1.</t>
  </si>
  <si>
    <t>N</t>
  </si>
  <si>
    <t xml:space="preserve">Facilities that provide Wholesale Distribution Service are not to be listed as projects on lines 15, the revenue requirements associated with these facilities are calculated on Attachment 11 </t>
  </si>
  <si>
    <t>When an updated projected net revenue requirement is posted due to an asset acquisition as provided for in the Protocols, the difference between the updated net revenue requirement in Col (16) and the revenues collected to date will be recovered</t>
  </si>
  <si>
    <t>over the remaining months of the Rate Year.</t>
  </si>
  <si>
    <t>Attachment 2</t>
  </si>
  <si>
    <t>Page 1 of 1</t>
  </si>
  <si>
    <t>Incentive ROE</t>
  </si>
  <si>
    <t>Rate Base</t>
  </si>
  <si>
    <t xml:space="preserve">Attachment H, Page 2 line 37, Col.5 </t>
  </si>
  <si>
    <t>100 Basis Point Incentive Return</t>
  </si>
  <si>
    <t>(Attachment H, Notes Q and R)</t>
  </si>
  <si>
    <t xml:space="preserve">  Preferred Stock  </t>
  </si>
  <si>
    <t>(Attachment H, Notes K, Q and R)</t>
  </si>
  <si>
    <t>Cost = Attachment H, Page 4 Line 22, Cost plus .01</t>
  </si>
  <si>
    <t>Total  (sum lines 3-5)</t>
  </si>
  <si>
    <t>100 Basis Point Incentive Return multiplied by Rate Base (line 1 * line 6)</t>
  </si>
  <si>
    <t xml:space="preserve">     T=1 - {[(1 - SIT) * (1 - FIT)] / (1 - SIT * FIT * p)} =</t>
  </si>
  <si>
    <t xml:space="preserve">      WCLTD = Line 3</t>
  </si>
  <si>
    <t xml:space="preserve">       and FIT, SIT &amp; p are as given in footnote K.</t>
  </si>
  <si>
    <t>Amortized Investment Tax Credit (266.8f) (enter negative)</t>
  </si>
  <si>
    <t>Attachment H, Page 3, Line 37</t>
  </si>
  <si>
    <t>Excess Deferred Income Taxes (enter negative)</t>
  </si>
  <si>
    <t>Attachment H, Page 3, Line 38</t>
  </si>
  <si>
    <t>Tax Effect of Permanent Differences  (Note B)</t>
  </si>
  <si>
    <t>Attachment H, Page 3, Line 39</t>
  </si>
  <si>
    <t>Return and Income Taxes with 100 basis point increase in ROE</t>
  </si>
  <si>
    <t>(Sum lines 7 &amp; 21)</t>
  </si>
  <si>
    <t>Return    (Attach. H, page 3 line 46 col 5)</t>
  </si>
  <si>
    <t>Income Tax    (Attach. H, page 3 line 44 col 5)</t>
  </si>
  <si>
    <t>Return and Income Taxes without 100 basis point increase in ROE</t>
  </si>
  <si>
    <t>(Sum lines 23 &amp; 24)</t>
  </si>
  <si>
    <t>Incremental Return and Income Taxes for 100 basis point increase in ROE</t>
  </si>
  <si>
    <t>(Line 22 - line 25)</t>
  </si>
  <si>
    <t>Rate Base (line 1)</t>
  </si>
  <si>
    <t>Incremental Return and Income Taxes for 100 basis point increase in ROE divided by Rate Base</t>
  </si>
  <si>
    <t>(Line 26 / line 27)</t>
  </si>
  <si>
    <t xml:space="preserve">Notes: </t>
  </si>
  <si>
    <t>Line 5 includes a 100 basis point increase in ROE that is used only to determine the increase in return and income taxes associated with</t>
  </si>
  <si>
    <t>a 100 basis point increase in ROE.  Any actual ROE incentive must be approved by the Commission.</t>
  </si>
  <si>
    <t>For example, if the Commission were to grant a 137 basis point ROE incentive, the increase in return and taxes for a 100 basis point</t>
  </si>
  <si>
    <t>increase in ROE would be multiplied by 1.37 on Attachment 1 column 12.</t>
  </si>
  <si>
    <t>The Tax Effect of Permanent Differences captures the differences in the income taxes due under the Federal and State calculations and the income taxes calculated</t>
  </si>
  <si>
    <t xml:space="preserve"> in Attachment H that are not the result of a timing difference</t>
  </si>
  <si>
    <t>Attachment 3</t>
  </si>
  <si>
    <t>Project True-Up</t>
  </si>
  <si>
    <t>Revenue Requirement Projected</t>
  </si>
  <si>
    <t>Actual Revenue</t>
  </si>
  <si>
    <t>Rate Year being Trued-Up</t>
  </si>
  <si>
    <t>For Rate Year</t>
  </si>
  <si>
    <r>
      <t>Revenue Received</t>
    </r>
    <r>
      <rPr>
        <vertAlign val="superscript"/>
        <sz val="10"/>
        <color theme="1"/>
        <rFont val="Times New Roman"/>
        <family val="1"/>
      </rPr>
      <t>3</t>
    </r>
  </si>
  <si>
    <t>Requirement</t>
  </si>
  <si>
    <t>Annual True-Up Calculation</t>
  </si>
  <si>
    <t>% of</t>
  </si>
  <si>
    <t>Projected</t>
  </si>
  <si>
    <t xml:space="preserve">Revenue </t>
  </si>
  <si>
    <t>Actual</t>
  </si>
  <si>
    <t xml:space="preserve">Net </t>
  </si>
  <si>
    <t>Interest</t>
  </si>
  <si>
    <t xml:space="preserve"> Project #</t>
  </si>
  <si>
    <t>Net Revenue</t>
  </si>
  <si>
    <t>Revenue</t>
  </si>
  <si>
    <t>Received</t>
  </si>
  <si>
    <t>Under/(Over)</t>
  </si>
  <si>
    <t>Prior Period</t>
  </si>
  <si>
    <t>Income</t>
  </si>
  <si>
    <t>Total True-Up</t>
  </si>
  <si>
    <t>Or Other Identifier</t>
  </si>
  <si>
    <t>Project Name</t>
  </si>
  <si>
    <r>
      <t>Requirement</t>
    </r>
    <r>
      <rPr>
        <vertAlign val="superscript"/>
        <sz val="10"/>
        <color theme="1"/>
        <rFont val="Times New Roman"/>
        <family val="1"/>
      </rPr>
      <t>1</t>
    </r>
  </si>
  <si>
    <t>(E, Line 2 ) x (D)</t>
  </si>
  <si>
    <r>
      <t>Requirement</t>
    </r>
    <r>
      <rPr>
        <vertAlign val="superscript"/>
        <sz val="10"/>
        <color theme="1"/>
        <rFont val="Times New Roman"/>
        <family val="1"/>
      </rPr>
      <t>2</t>
    </r>
  </si>
  <si>
    <t>Collection  (F)-(E)</t>
  </si>
  <si>
    <r>
      <t xml:space="preserve">Adjustment </t>
    </r>
    <r>
      <rPr>
        <vertAlign val="superscript"/>
        <sz val="10"/>
        <rFont val="Times New Roman"/>
        <family val="1"/>
      </rPr>
      <t>5</t>
    </r>
  </si>
  <si>
    <r>
      <t>(Expense)</t>
    </r>
    <r>
      <rPr>
        <vertAlign val="superscript"/>
        <sz val="10"/>
        <color theme="1"/>
        <rFont val="Times New Roman"/>
        <family val="1"/>
      </rPr>
      <t>4</t>
    </r>
  </si>
  <si>
    <t>(G) + (H) + (I)</t>
  </si>
  <si>
    <t>L6617/L6615/L97008 Rebuild/Reconductor</t>
  </si>
  <si>
    <t>3a</t>
  </si>
  <si>
    <t>L94507 Reconductor</t>
  </si>
  <si>
    <t>3b</t>
  </si>
  <si>
    <t>3c</t>
  </si>
  <si>
    <t>3d</t>
  </si>
  <si>
    <t>3e</t>
  </si>
  <si>
    <t>3f</t>
  </si>
  <si>
    <t>3g</t>
  </si>
  <si>
    <t>3h</t>
  </si>
  <si>
    <t>3i</t>
  </si>
  <si>
    <t>3j</t>
  </si>
  <si>
    <t>Total Annual Revenue Requirements (Note A)</t>
  </si>
  <si>
    <t>Monthly Interest Rate</t>
  </si>
  <si>
    <t>Interest Income (Expense)</t>
  </si>
  <si>
    <t>Notes:</t>
  </si>
  <si>
    <t>1) From Attachment 1, line 15, col. 14 for the projection for the Rate Year.</t>
  </si>
  <si>
    <t>2) From Attachment 1, line 15, col. 14 for that project based on the actual costs for the Rate Year.</t>
  </si>
  <si>
    <t>3) The "Revenue Received" on line 2, Col. (E), is the total amount of revenue distributed to company in the  year as shown on  pages 328-330 of the Form No 1. The Revenue Received is input on line 2, Col. E excludes any True-Up revenues.</t>
  </si>
  <si>
    <t xml:space="preserve">      Column E, lines 3 are the dollar amounts of Revenue Received reflecting the % in Column D.  This assigns to each project a percentage of the revenue received based on the percentage of the Projected Net Revenue Requirement in Column C.</t>
  </si>
  <si>
    <t xml:space="preserve">      Column D, lines 3 are sourced from the projected revenue requirement for the year at issue.</t>
  </si>
  <si>
    <t xml:space="preserve">4) Interest from Attachment 6. </t>
  </si>
  <si>
    <t>5)  Prior Period Adjustment from line 5 is pro rata  to each project, unless the error was project specific.</t>
  </si>
  <si>
    <t>Prior Period Adjustment</t>
  </si>
  <si>
    <t>(a)</t>
  </si>
  <si>
    <t>(b)</t>
  </si>
  <si>
    <t>(c)</t>
  </si>
  <si>
    <t>(d)</t>
  </si>
  <si>
    <t>(Note B)</t>
  </si>
  <si>
    <t>In Dollars</t>
  </si>
  <si>
    <t>Note B</t>
  </si>
  <si>
    <t>Col. (b) + Col. (c)</t>
  </si>
  <si>
    <t>For each project or Attachment H, the utility will populate the formula rate with the inputs for the True-Up Year.  The revenue requirements, based on actual operating results for the True-Up Year, associated with the projects and Attachment H will then be entered in Col. (F) above.  Column (E) above contains the actual revenues received associated with Attachment H and any Projects paid by the RTO to the utility during the True-Up Year.   Then in Col. (G), Col. (E) is subtracted from Col. (F) to calculate the True-up Adjustment.  The Prior Period Adjustment from Line 5 below is input in Col. (H).  Column (I) is the applicable interest rate from Attachment 6.  Column (I) adds the interest on the sum of Col.(G) and  (H).  Col. (J) is the sum of Col. (G), (H), and (I).</t>
  </si>
  <si>
    <t>Prior Period Adjustment is the amount of an adjustment to correct an error in a prior period.  The FERC Refund interest rate specified in CFR 35.19(a) for the period up to the date the projected rates that are subject to True Up here went into effect.</t>
  </si>
  <si>
    <t>Attachment 4</t>
  </si>
  <si>
    <t xml:space="preserve">Rate Base Worksheet </t>
  </si>
  <si>
    <t>Gross Plant In Service</t>
  </si>
  <si>
    <t>CWIP</t>
  </si>
  <si>
    <t>LHFFU</t>
  </si>
  <si>
    <t>Working Capital</t>
  </si>
  <si>
    <t>Accumulated Depreciation</t>
  </si>
  <si>
    <t>Line No</t>
  </si>
  <si>
    <t>Month</t>
  </si>
  <si>
    <t>General &amp; Intangible</t>
  </si>
  <si>
    <t xml:space="preserve">CWIP in Rate Base </t>
  </si>
  <si>
    <t>Held for Future Use</t>
  </si>
  <si>
    <t xml:space="preserve">  Prepayments</t>
  </si>
  <si>
    <t>(e)</t>
  </si>
  <si>
    <t>(f)</t>
  </si>
  <si>
    <t>(g)</t>
  </si>
  <si>
    <t>(h)</t>
  </si>
  <si>
    <t>(i)</t>
  </si>
  <si>
    <t>Attachment H, Page 2, Line No:</t>
  </si>
  <si>
    <t>207.58.g for end of year, records for other months</t>
  </si>
  <si>
    <t>205.5.g &amp; 207.99.g for end of year, records for other months</t>
  </si>
  <si>
    <t>214.x.d for end of year, records for other months</t>
  </si>
  <si>
    <t>227.8.c &amp; 227.16.c for end of year, records for other months</t>
  </si>
  <si>
    <t>111.57.c for end of year, records for other months</t>
  </si>
  <si>
    <t>219.25.c for end of year, records for other months</t>
  </si>
  <si>
    <t>219.28.c &amp; 200.21.c for end of year, records for other months</t>
  </si>
  <si>
    <t>December Prior Year</t>
  </si>
  <si>
    <t>January</t>
  </si>
  <si>
    <t>February</t>
  </si>
  <si>
    <t xml:space="preserve">March </t>
  </si>
  <si>
    <t>April</t>
  </si>
  <si>
    <t>May</t>
  </si>
  <si>
    <t>June</t>
  </si>
  <si>
    <t>July</t>
  </si>
  <si>
    <t xml:space="preserve">August </t>
  </si>
  <si>
    <t>September</t>
  </si>
  <si>
    <t>October</t>
  </si>
  <si>
    <t>November</t>
  </si>
  <si>
    <t xml:space="preserve">December </t>
  </si>
  <si>
    <t xml:space="preserve">Average of the 13 Monthly Balances </t>
  </si>
  <si>
    <t>Adjustments to Rate Base</t>
  </si>
  <si>
    <t xml:space="preserve">Unamortized Regulatory Asset </t>
  </si>
  <si>
    <t xml:space="preserve">Unamortized Abandoned Plant  </t>
  </si>
  <si>
    <t>Account No. 281
Accumulated Deferred Income Taxes (Note D)</t>
  </si>
  <si>
    <t>Account No. 282
Accumulated Deferred Income Taxes (Note D)</t>
  </si>
  <si>
    <t>Account No. 283
Accumulated Deferred Income Taxes (Note D)</t>
  </si>
  <si>
    <t>Account No. 190
Accumulated Deferred Income Taxes (Note D)</t>
  </si>
  <si>
    <t>Account No. 255
Accumulated Deferred Investment Credit</t>
  </si>
  <si>
    <t>Notes A &amp; E</t>
  </si>
  <si>
    <t>Notes B &amp; F</t>
  </si>
  <si>
    <t>272.8.b &amp; 273.8.k</t>
  </si>
  <si>
    <t>274.2.b &amp; 275.2.k</t>
  </si>
  <si>
    <t>276.9.b &amp; 277.9.k</t>
  </si>
  <si>
    <t>234.8.b &amp; c</t>
  </si>
  <si>
    <t>Consistent with 266.8.b &amp; 267.8.h</t>
  </si>
  <si>
    <t>Average of the 13 Monthly Balances</t>
  </si>
  <si>
    <t>Unfunded Reserves    (Notes G &amp; H)</t>
  </si>
  <si>
    <t>List of all reserves:</t>
  </si>
  <si>
    <r>
      <t>Enter 1 if NOT in a trust or</t>
    </r>
    <r>
      <rPr>
        <sz val="10"/>
        <rFont val="Times New Roman"/>
        <family val="1"/>
      </rPr>
      <t xml:space="preserve"> reserved account, enter zero (0) if included in a trust or reserved account </t>
    </r>
  </si>
  <si>
    <t>Enter 1 if the accrual account is included in the formula rate, enter (0) if  O if the accrual account is NOT included in the formula rate</t>
  </si>
  <si>
    <t>Enter the percentage paid for by the transmission formula customers</t>
  </si>
  <si>
    <t xml:space="preserve">Allocation (Plant or Labor Allocator) </t>
  </si>
  <si>
    <t>Amount Allocated, col. c x col. d x col. e x col. f x col. g</t>
  </si>
  <si>
    <t>30a</t>
  </si>
  <si>
    <t>Reserve 1</t>
  </si>
  <si>
    <t>30b</t>
  </si>
  <si>
    <t>Reserve 2</t>
  </si>
  <si>
    <t>30c</t>
  </si>
  <si>
    <t>Reserve 3</t>
  </si>
  <si>
    <t>30d</t>
  </si>
  <si>
    <t>Reserve 4</t>
  </si>
  <si>
    <t>30e</t>
  </si>
  <si>
    <t>…</t>
  </si>
  <si>
    <t>30f</t>
  </si>
  <si>
    <t>Recovery of regulatory asset is limited to any regulatory assets authorized by FERC.</t>
  </si>
  <si>
    <t>Recovery of abandoned plant is limited to any abandoned plant recovery authorized by FERC.</t>
  </si>
  <si>
    <r>
      <t>Includes only CWIP authorized by the Commission for inclusion in rate base.  The annual report filed pursuant to Section 6</t>
    </r>
    <r>
      <rPr>
        <sz val="10"/>
        <rFont val="Times New Roman"/>
        <family val="1"/>
      </rPr>
      <t xml:space="preserve"> of the Protocols will include for each project under construction (i) the CWIP balance eligible for inclusion in rate base; (ii) the CWIP balance ineligible for inclusion in rate base; and</t>
    </r>
  </si>
  <si>
    <t xml:space="preserve"> (iii) a demonstration that AFUDC is only applied to the CWIP balance that is not included in rate base.  The annual report will reconcile the project-specific CWIP balances to the total Account 107 CWIP balance reported on p. 216.b of the FERC Form 1.   The demonstartion in (iii) above</t>
  </si>
  <si>
    <t xml:space="preserve">  will show that monthly debts and credits do not contain entries for AFUDC for each CWIP project in ratebase. </t>
  </si>
  <si>
    <t>ADIT and Accumulated Deferred Income Tax Credits are computed using the average of the beginning of the year and the end of the year balances. The projection will use line 108 of Attachment 4a to populate the average ADIT balance on line 28 above.</t>
  </si>
  <si>
    <t xml:space="preserve">Recovery of a Regulatory Asset is permitted only for pre-commercial and formation expenses, and is subject to FERC approval before the amortization of the Regulatory Asset can be included in rates.  Recovery of any other regulatory assets requires authorization from the Commission. A carrying charge equal to the weighted cost of capital will be applied to the Regulatory Asset prior to the rate year when costs are first recovered. </t>
  </si>
  <si>
    <r>
      <rPr>
        <sz val="10"/>
        <rFont val="Times New Roman"/>
        <family val="1"/>
      </rPr>
      <t xml:space="preserve">Unamortized Abandoned Plant and Amortization of Abandoned Plant will be zero until the Commission accepts or approves recovery of the cost of abandoned plant. </t>
    </r>
    <r>
      <rPr>
        <strike/>
        <sz val="10"/>
        <rFont val="Times New Roman"/>
        <family val="1"/>
      </rPr>
      <t xml:space="preserve"> </t>
    </r>
  </si>
  <si>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Each unfunded reserve will be included on lines 30 above.  The allocator in Col. (g) will be the same allocator used in the formula for the cost accruals to the account that is recovered under the Formula Rate.  Since reserves can be created by an offsetting balance sheet account, rather than through cost accruals, the amount to be deducted from rate base should exclude the portion offset by another balance sheet account.</t>
  </si>
  <si>
    <t>Attachment 4a - Accumulated Deferred Income Taxes</t>
  </si>
  <si>
    <t>Year Ended December 31, 2024</t>
  </si>
  <si>
    <t>Rate Year =</t>
  </si>
  <si>
    <t>Projected 2025</t>
  </si>
  <si>
    <t>Account 190</t>
  </si>
  <si>
    <t>Days in Period</t>
  </si>
  <si>
    <t>Averaging with Proration - Projected</t>
  </si>
  <si>
    <t>Days in the Month</t>
  </si>
  <si>
    <t>Number of Days Prorated</t>
  </si>
  <si>
    <t>Total Days in Future Portion of Test Period</t>
  </si>
  <si>
    <t>Proration Amount (C / D)</t>
  </si>
  <si>
    <t>Projected Monthly Activity</t>
  </si>
  <si>
    <t>Prorated Projected Monthly Activity (E x F)</t>
  </si>
  <si>
    <t>Prorated Projected Balance (Cumulative Sum of G)</t>
  </si>
  <si>
    <t>December 31st balance Prorated Items</t>
  </si>
  <si>
    <t>March</t>
  </si>
  <si>
    <t>August</t>
  </si>
  <si>
    <t>December</t>
  </si>
  <si>
    <t>Beginning Balance</t>
  </si>
  <si>
    <t>234.8.b</t>
  </si>
  <si>
    <t>Less non Prorated Items</t>
  </si>
  <si>
    <t>Beginning Balance of Prorated items</t>
  </si>
  <si>
    <t>Ending Balance</t>
  </si>
  <si>
    <t>234.8.c</t>
  </si>
  <si>
    <t>Ending Balance of Prorated items</t>
  </si>
  <si>
    <t>Average Balance</t>
  </si>
  <si>
    <t>Line 17, Col H + (Lines 20 + 23)/2</t>
  </si>
  <si>
    <t>Less FASB 106 &amp; 109 Items</t>
  </si>
  <si>
    <t>Attachment H, Footnote B</t>
  </si>
  <si>
    <t>Amount for Attachment 4</t>
  </si>
  <si>
    <t>Account 281</t>
  </si>
  <si>
    <t>274.b</t>
  </si>
  <si>
    <t>275.k</t>
  </si>
  <si>
    <t xml:space="preserve"> Line 44, Col H + (Lines 47 + 50)/2</t>
  </si>
  <si>
    <t>Account 282</t>
  </si>
  <si>
    <t xml:space="preserve">Less non Prorated Items </t>
  </si>
  <si>
    <t>Line 71, Col H + (Lines 74 + 77)/2</t>
  </si>
  <si>
    <t>Account 283</t>
  </si>
  <si>
    <t>276.b</t>
  </si>
  <si>
    <t>277.k</t>
  </si>
  <si>
    <t>Line 98, Col H + (Lines 101 + 104)/2</t>
  </si>
  <si>
    <t>Attachment 5</t>
  </si>
  <si>
    <t>Attachment H, Pages 3 and 4, Worksheet</t>
  </si>
  <si>
    <t>Transmission O&amp;M Expenses</t>
  </si>
  <si>
    <t>Account No. 566 (Misc. Trans. Expense)</t>
  </si>
  <si>
    <t>Account No. 565</t>
  </si>
  <si>
    <t>A&amp;G Expenses</t>
  </si>
  <si>
    <t>FERC Annual Fees</t>
  </si>
  <si>
    <t>EPRI &amp; Reg. Comm. Exp. &amp; Non-safety  Ad.</t>
  </si>
  <si>
    <t>Transmission Related Reg. Comm. Exp.</t>
  </si>
  <si>
    <t>Transmission Lease Payments</t>
  </si>
  <si>
    <t>Amortization of Regulatory Asset</t>
  </si>
  <si>
    <t>Depreciation Expense - Transmission</t>
  </si>
  <si>
    <t>(j)</t>
  </si>
  <si>
    <t>(k)</t>
  </si>
  <si>
    <t>Attachment H, Page 3, Line No.:</t>
  </si>
  <si>
    <t>Form No. 1</t>
  </si>
  <si>
    <t>321.112.b</t>
  </si>
  <si>
    <t>321.97.b</t>
  </si>
  <si>
    <t>321.96.b</t>
  </si>
  <si>
    <t>323.197.b</t>
  </si>
  <si>
    <t>(Note E)</t>
  </si>
  <si>
    <t>Portion of Transmission O&amp;M</t>
  </si>
  <si>
    <t>Portion of Account 566</t>
  </si>
  <si>
    <t>Balance of Account 566</t>
  </si>
  <si>
    <t>336.7.b, d &amp; e</t>
  </si>
  <si>
    <t>1</t>
  </si>
  <si>
    <t>2</t>
  </si>
  <si>
    <t>3</t>
  </si>
  <si>
    <t>4</t>
  </si>
  <si>
    <t>Depreciation Expense - General &amp; Intangible</t>
  </si>
  <si>
    <t>Amortization of Abandoned Plant</t>
  </si>
  <si>
    <t>Payroll Taxes</t>
  </si>
  <si>
    <t>Highway &amp; Vehicle Taxes</t>
  </si>
  <si>
    <t>Property Taxes</t>
  </si>
  <si>
    <t>Gross Receipts Taxes</t>
  </si>
  <si>
    <t>Other Taxes</t>
  </si>
  <si>
    <t>Payments in lieu of Taxes</t>
  </si>
  <si>
    <t>Amortized Investment Tax Credit (266.8f)</t>
  </si>
  <si>
    <t>Excess Deferred Income Taxes</t>
  </si>
  <si>
    <t>Attachment H, Page 3, Line Number</t>
  </si>
  <si>
    <t>336.10.b, d &amp; e, 336.1.b, d &amp; e</t>
  </si>
  <si>
    <t>(Note S)</t>
  </si>
  <si>
    <t>263.i</t>
  </si>
  <si>
    <t>266.8.f</t>
  </si>
  <si>
    <t>(Note W)</t>
  </si>
  <si>
    <t>17</t>
  </si>
  <si>
    <t>18</t>
  </si>
  <si>
    <t>19</t>
  </si>
  <si>
    <t>20</t>
  </si>
  <si>
    <t>21</t>
  </si>
  <si>
    <t>22</t>
  </si>
  <si>
    <t>23</t>
  </si>
  <si>
    <t>24</t>
  </si>
  <si>
    <t>25</t>
  </si>
  <si>
    <t>26</t>
  </si>
  <si>
    <t>Bundled Sales for Resale  included on page 4 of Attachment H</t>
  </si>
  <si>
    <t xml:space="preserve">Transmission charges for all transmission transactions </t>
  </si>
  <si>
    <t>Transmission charges associated with Project detailed on the Project Rev Req Schedule Col. 10.</t>
  </si>
  <si>
    <t>Attachment H, Page 4, Line No:</t>
  </si>
  <si>
    <t>29</t>
  </si>
  <si>
    <t>Attach H, p 1 line 4</t>
  </si>
  <si>
    <t>(Note L)</t>
  </si>
  <si>
    <t>(Note M)</t>
  </si>
  <si>
    <t>Portion of Account 456.1</t>
  </si>
  <si>
    <t>Notes K, Q &amp; R from Attachment H</t>
  </si>
  <si>
    <t>Long Term Interest (117, sum of 62.c through 67.c, Note A)</t>
  </si>
  <si>
    <t>Preferred Dividends (118.29c) (positive number)</t>
  </si>
  <si>
    <t>Proprietary Capital (112.16.c)</t>
  </si>
  <si>
    <t xml:space="preserve">Less Preferred Stock (line 49) </t>
  </si>
  <si>
    <t>Less Account 216.1 (112.12.c)  (enter negative)</t>
  </si>
  <si>
    <t>Common Stock</t>
  </si>
  <si>
    <t>(sum lines 41-43)</t>
  </si>
  <si>
    <t>Note A</t>
  </si>
  <si>
    <t xml:space="preserve">Note C  </t>
  </si>
  <si>
    <t>(Sum of Lines 48-50)</t>
  </si>
  <si>
    <t>Note:</t>
  </si>
  <si>
    <t>Long Term Debt balance will reflect the 13 month average of the balances, of which the 1st and 13th are found on page 112 lines 18.c &amp; d to 21.c &amp; d in the Form No. 1.  The cost is calculated by dividing line 42 by the Long Term Debt balance in line 48.</t>
  </si>
  <si>
    <t>In the event there is a construction loan, line 42 will also include the interest and line 48 will also include the outstanding amounts associated with any short term construction financing, prior to the issuance of long term debt.</t>
  </si>
  <si>
    <t>Preferred Stock balance will reflect the 13 month average of the balances, of which the 1st and 13th are found on page 112 line 3.c &amp; d in the Form No. 1</t>
  </si>
  <si>
    <t>Common Stock balance will reflect the 13 month average of the balances, of which the 1st and 13th are found on page 112 lines 3.c &amp; d,  12.c &amp; d, and 16.c &amp; d in the Form No. 1 as shown on lines 41-44 above</t>
  </si>
  <si>
    <t>Attachment 6</t>
  </si>
  <si>
    <t>True-Up Interest Rate</t>
  </si>
  <si>
    <t>[A]</t>
  </si>
  <si>
    <t>[B]</t>
  </si>
  <si>
    <t>[C]</t>
  </si>
  <si>
    <t>[D]</t>
  </si>
  <si>
    <t>Quarter (Note A)</t>
  </si>
  <si>
    <t>FERC Quarterly Interest Rate</t>
  </si>
  <si>
    <t>Short Term Debt Rate</t>
  </si>
  <si>
    <t>Rate for Surcharges (Note A (3))</t>
  </si>
  <si>
    <t>Rate for Refunds (column A)</t>
  </si>
  <si>
    <t xml:space="preserve">1st Qtr </t>
  </si>
  <si>
    <t xml:space="preserve">2nd Qtr </t>
  </si>
  <si>
    <t xml:space="preserve">3rd Qtr </t>
  </si>
  <si>
    <t>4th Qtr.</t>
  </si>
  <si>
    <t xml:space="preserve">Average of lines 1-7 above </t>
  </si>
  <si>
    <t>Note A:</t>
  </si>
  <si>
    <t>(1) The FERC Quarterly Interest Rate in column [A] is the interest applicable to the quarter indicated.</t>
  </si>
  <si>
    <t>(2) The Short Term Debt Rate in column [B] is the weighted average Short Term Debt cost applicable to the quarter indicated.</t>
  </si>
  <si>
    <t>(3) The Rate for Surcharges is the lesser of Column A or B if short term debt is issued in the quarter and Column A if there is no short term debt issued in a quarter</t>
  </si>
  <si>
    <t>Year</t>
  </si>
  <si>
    <t>L</t>
  </si>
  <si>
    <t>Date Payments Received</t>
  </si>
  <si>
    <t>Rate (line 8)</t>
  </si>
  <si>
    <t>11a</t>
  </si>
  <si>
    <t>11b</t>
  </si>
  <si>
    <t>11c</t>
  </si>
  <si>
    <t xml:space="preserve">Interest is calculated by taking the interest rate in line 8 and applying it monthly to the balances in Column C-N (i.e., for January 12/12* Column O, February 11/12* Column O, etc.) </t>
  </si>
  <si>
    <t xml:space="preserve">   plus the interest rate in line 8 times 1.5 times the sum of the balances for January through December.   </t>
  </si>
  <si>
    <t>Attachment 7</t>
  </si>
  <si>
    <t>PBOPs</t>
  </si>
  <si>
    <t>Calculation of PBOP Expenses</t>
  </si>
  <si>
    <t>NextEra</t>
  </si>
  <si>
    <t>Total PBOP expenses (Note A)</t>
  </si>
  <si>
    <t>Labor dollars (total labor under PBOP Plan, Note A)</t>
  </si>
  <si>
    <t>Cost per labor dollar (line2 / line3)</t>
  </si>
  <si>
    <t>labor expensed (labor not capitalized) in current year, 354.28.b.</t>
  </si>
  <si>
    <t>PBOP Expense for current year</t>
  </si>
  <si>
    <t>(line 4 * line 5)</t>
  </si>
  <si>
    <t xml:space="preserve">Lines 2-3 cannot change absent approval or acceptance by FERC in a separate proceeding. </t>
  </si>
  <si>
    <t>PBOP amount included in Company's O&amp;M and A&amp;G expenses included in FERC Account Nos. 500-935</t>
  </si>
  <si>
    <t>The source of the amounts from the Actuary Study supporting the numbers in Line 2 and 3 is -</t>
  </si>
  <si>
    <t>Attachment 8</t>
  </si>
  <si>
    <t>Depreciation Rates</t>
  </si>
  <si>
    <r>
      <t xml:space="preserve"> </t>
    </r>
    <r>
      <rPr>
        <sz val="12"/>
        <color indexed="8"/>
        <rFont val="Arial Narrow"/>
        <family val="2"/>
      </rPr>
      <t>Account Number</t>
    </r>
    <r>
      <rPr>
        <sz val="12"/>
        <rFont val="Arial Narrow"/>
        <family val="2"/>
      </rPr>
      <t xml:space="preserve"> </t>
    </r>
  </si>
  <si>
    <r>
      <t xml:space="preserve"> </t>
    </r>
    <r>
      <rPr>
        <sz val="12"/>
        <color indexed="8"/>
        <rFont val="Arial Narrow"/>
        <family val="2"/>
      </rPr>
      <t>FERC Account</t>
    </r>
    <r>
      <rPr>
        <sz val="12"/>
        <rFont val="Arial Narrow"/>
        <family val="2"/>
      </rPr>
      <t xml:space="preserve"> </t>
    </r>
  </si>
  <si>
    <r>
      <t xml:space="preserve"> </t>
    </r>
    <r>
      <rPr>
        <sz val="12"/>
        <color indexed="8"/>
        <rFont val="Arial Narrow"/>
        <family val="2"/>
      </rPr>
      <t>Rate (Annual)Percent</t>
    </r>
    <r>
      <rPr>
        <sz val="12"/>
        <rFont val="Arial Narrow"/>
        <family val="2"/>
      </rPr>
      <t xml:space="preserve"> </t>
    </r>
  </si>
  <si>
    <r>
      <t xml:space="preserve"> </t>
    </r>
    <r>
      <rPr>
        <b/>
        <sz val="12"/>
        <color indexed="8"/>
        <rFont val="Arial Narrow"/>
        <family val="2"/>
      </rPr>
      <t>TRANSMISSION PLANT</t>
    </r>
    <r>
      <rPr>
        <b/>
        <sz val="12"/>
        <rFont val="Arial Narrow"/>
        <family val="2"/>
      </rPr>
      <t xml:space="preserve"> </t>
    </r>
  </si>
  <si>
    <t>350.1</t>
  </si>
  <si>
    <t xml:space="preserve"> Fee Land</t>
  </si>
  <si>
    <t>350.2</t>
  </si>
  <si>
    <r>
      <t xml:space="preserve"> </t>
    </r>
    <r>
      <rPr>
        <sz val="12"/>
        <color indexed="8"/>
        <rFont val="Arial Narrow"/>
        <family val="2"/>
      </rPr>
      <t>Land Rights</t>
    </r>
    <r>
      <rPr>
        <sz val="12"/>
        <rFont val="Arial Narrow"/>
        <family val="2"/>
      </rPr>
      <t xml:space="preserve"> </t>
    </r>
  </si>
  <si>
    <t>352</t>
  </si>
  <si>
    <r>
      <t xml:space="preserve"> </t>
    </r>
    <r>
      <rPr>
        <sz val="12"/>
        <color indexed="8"/>
        <rFont val="Arial Narrow"/>
        <family val="2"/>
      </rPr>
      <t>Structures and Improvements</t>
    </r>
    <r>
      <rPr>
        <sz val="12"/>
        <rFont val="Arial Narrow"/>
        <family val="2"/>
      </rPr>
      <t xml:space="preserve"> </t>
    </r>
  </si>
  <si>
    <t>353</t>
  </si>
  <si>
    <r>
      <t xml:space="preserve"> </t>
    </r>
    <r>
      <rPr>
        <sz val="12"/>
        <color indexed="8"/>
        <rFont val="Arial Narrow"/>
        <family val="2"/>
      </rPr>
      <t>Station Equipment</t>
    </r>
    <r>
      <rPr>
        <sz val="12"/>
        <rFont val="Arial Narrow"/>
        <family val="2"/>
      </rPr>
      <t xml:space="preserve"> </t>
    </r>
  </si>
  <si>
    <r>
      <rPr>
        <sz val="12"/>
        <color indexed="8"/>
        <rFont val="Arial Narrow"/>
        <family val="2"/>
      </rPr>
      <t>354</t>
    </r>
    <r>
      <rPr>
        <sz val="12"/>
        <rFont val="Arial Narrow"/>
        <family val="2"/>
      </rPr>
      <t xml:space="preserve"> </t>
    </r>
  </si>
  <si>
    <r>
      <t xml:space="preserve"> </t>
    </r>
    <r>
      <rPr>
        <sz val="12"/>
        <color indexed="8"/>
        <rFont val="Arial Narrow"/>
        <family val="2"/>
      </rPr>
      <t>Towers and Fixtures</t>
    </r>
    <r>
      <rPr>
        <sz val="12"/>
        <rFont val="Arial Narrow"/>
        <family val="2"/>
      </rPr>
      <t xml:space="preserve"> </t>
    </r>
  </si>
  <si>
    <r>
      <rPr>
        <sz val="12"/>
        <color indexed="8"/>
        <rFont val="Arial Narrow"/>
        <family val="2"/>
      </rPr>
      <t>355</t>
    </r>
    <r>
      <rPr>
        <sz val="12"/>
        <rFont val="Arial Narrow"/>
        <family val="2"/>
      </rPr>
      <t xml:space="preserve"> </t>
    </r>
  </si>
  <si>
    <r>
      <t xml:space="preserve"> </t>
    </r>
    <r>
      <rPr>
        <sz val="12"/>
        <color indexed="8"/>
        <rFont val="Arial Narrow"/>
        <family val="2"/>
      </rPr>
      <t>Poles and Fixtures</t>
    </r>
  </si>
  <si>
    <r>
      <rPr>
        <sz val="12"/>
        <color indexed="8"/>
        <rFont val="Arial Narrow"/>
        <family val="2"/>
      </rPr>
      <t>356</t>
    </r>
    <r>
      <rPr>
        <sz val="12"/>
        <rFont val="Arial Narrow"/>
        <family val="2"/>
      </rPr>
      <t xml:space="preserve"> </t>
    </r>
  </si>
  <si>
    <r>
      <t xml:space="preserve"> </t>
    </r>
    <r>
      <rPr>
        <sz val="12"/>
        <color indexed="8"/>
        <rFont val="Arial Narrow"/>
        <family val="2"/>
      </rPr>
      <t>Overhead Conductor and Devices</t>
    </r>
    <r>
      <rPr>
        <sz val="12"/>
        <rFont val="Arial Narrow"/>
        <family val="2"/>
      </rPr>
      <t xml:space="preserve"> </t>
    </r>
  </si>
  <si>
    <r>
      <rPr>
        <sz val="12"/>
        <color indexed="8"/>
        <rFont val="Arial Narrow"/>
        <family val="2"/>
      </rPr>
      <t>357</t>
    </r>
    <r>
      <rPr>
        <sz val="12"/>
        <rFont val="Arial Narrow"/>
        <family val="2"/>
      </rPr>
      <t xml:space="preserve"> </t>
    </r>
  </si>
  <si>
    <r>
      <t xml:space="preserve"> </t>
    </r>
    <r>
      <rPr>
        <sz val="12"/>
        <color indexed="8"/>
        <rFont val="Arial Narrow"/>
        <family val="2"/>
      </rPr>
      <t>Underground Conduit</t>
    </r>
    <r>
      <rPr>
        <sz val="12"/>
        <rFont val="Arial Narrow"/>
        <family val="2"/>
      </rPr>
      <t xml:space="preserve"> </t>
    </r>
  </si>
  <si>
    <r>
      <rPr>
        <sz val="12"/>
        <color indexed="8"/>
        <rFont val="Arial Narrow"/>
        <family val="2"/>
      </rPr>
      <t>358</t>
    </r>
    <r>
      <rPr>
        <sz val="12"/>
        <rFont val="Arial Narrow"/>
        <family val="2"/>
      </rPr>
      <t xml:space="preserve"> </t>
    </r>
  </si>
  <si>
    <r>
      <t xml:space="preserve"> </t>
    </r>
    <r>
      <rPr>
        <sz val="12"/>
        <color indexed="8"/>
        <rFont val="Arial Narrow"/>
        <family val="2"/>
      </rPr>
      <t>Underground Conductor and Devices</t>
    </r>
    <r>
      <rPr>
        <sz val="12"/>
        <rFont val="Arial Narrow"/>
        <family val="2"/>
      </rPr>
      <t xml:space="preserve"> </t>
    </r>
  </si>
  <si>
    <r>
      <rPr>
        <sz val="12"/>
        <color indexed="8"/>
        <rFont val="Arial Narrow"/>
        <family val="2"/>
      </rPr>
      <t>359</t>
    </r>
    <r>
      <rPr>
        <sz val="12"/>
        <rFont val="Arial Narrow"/>
        <family val="2"/>
      </rPr>
      <t xml:space="preserve"> </t>
    </r>
  </si>
  <si>
    <r>
      <t xml:space="preserve"> </t>
    </r>
    <r>
      <rPr>
        <sz val="12"/>
        <color indexed="8"/>
        <rFont val="Arial Narrow"/>
        <family val="2"/>
      </rPr>
      <t>Roads and Trails</t>
    </r>
    <r>
      <rPr>
        <sz val="12"/>
        <rFont val="Arial Narrow"/>
        <family val="2"/>
      </rPr>
      <t xml:space="preserve"> </t>
    </r>
  </si>
  <si>
    <r>
      <t xml:space="preserve"> </t>
    </r>
    <r>
      <rPr>
        <b/>
        <sz val="12"/>
        <color indexed="8"/>
        <rFont val="Arial Narrow"/>
        <family val="2"/>
      </rPr>
      <t>GENERAL PLANT</t>
    </r>
    <r>
      <rPr>
        <sz val="12"/>
        <rFont val="Arial Narrow"/>
        <family val="2"/>
      </rPr>
      <t xml:space="preserve"> </t>
    </r>
  </si>
  <si>
    <r>
      <rPr>
        <sz val="12"/>
        <color indexed="8"/>
        <rFont val="Arial Narrow"/>
        <family val="2"/>
      </rPr>
      <t>390</t>
    </r>
    <r>
      <rPr>
        <sz val="12"/>
        <rFont val="Arial Narrow"/>
        <family val="2"/>
      </rPr>
      <t xml:space="preserve"> </t>
    </r>
  </si>
  <si>
    <r>
      <t xml:space="preserve"> </t>
    </r>
    <r>
      <rPr>
        <sz val="12"/>
        <color indexed="8"/>
        <rFont val="Arial Narrow"/>
        <family val="2"/>
      </rPr>
      <t>Structures &amp; Improvements</t>
    </r>
    <r>
      <rPr>
        <sz val="12"/>
        <rFont val="Arial Narrow"/>
        <family val="2"/>
      </rPr>
      <t xml:space="preserve"> </t>
    </r>
  </si>
  <si>
    <r>
      <rPr>
        <sz val="12"/>
        <color indexed="8"/>
        <rFont val="Arial Narrow"/>
        <family val="2"/>
      </rPr>
      <t>391</t>
    </r>
    <r>
      <rPr>
        <sz val="12"/>
        <rFont val="Arial Narrow"/>
        <family val="2"/>
      </rPr>
      <t xml:space="preserve"> </t>
    </r>
  </si>
  <si>
    <r>
      <t xml:space="preserve"> </t>
    </r>
    <r>
      <rPr>
        <sz val="12"/>
        <color indexed="8"/>
        <rFont val="Arial Narrow"/>
        <family val="2"/>
      </rPr>
      <t>Office Furniture &amp; Equipment</t>
    </r>
    <r>
      <rPr>
        <sz val="12"/>
        <rFont val="Arial Narrow"/>
        <family val="2"/>
      </rPr>
      <t xml:space="preserve"> </t>
    </r>
  </si>
  <si>
    <t xml:space="preserve"> Transportation Equipment</t>
  </si>
  <si>
    <r>
      <rPr>
        <sz val="12"/>
        <color indexed="8"/>
        <rFont val="Arial Narrow"/>
        <family val="2"/>
      </rPr>
      <t>393</t>
    </r>
    <r>
      <rPr>
        <sz val="12"/>
        <rFont val="Arial Narrow"/>
        <family val="2"/>
      </rPr>
      <t xml:space="preserve"> </t>
    </r>
  </si>
  <si>
    <r>
      <t xml:space="preserve"> </t>
    </r>
    <r>
      <rPr>
        <sz val="12"/>
        <color indexed="8"/>
        <rFont val="Arial Narrow"/>
        <family val="2"/>
      </rPr>
      <t>Stores Equipment</t>
    </r>
    <r>
      <rPr>
        <sz val="12"/>
        <rFont val="Arial Narrow"/>
        <family val="2"/>
      </rPr>
      <t xml:space="preserve"> </t>
    </r>
  </si>
  <si>
    <r>
      <rPr>
        <sz val="12"/>
        <color indexed="8"/>
        <rFont val="Arial Narrow"/>
        <family val="2"/>
      </rPr>
      <t>394</t>
    </r>
    <r>
      <rPr>
        <sz val="12"/>
        <rFont val="Arial Narrow"/>
        <family val="2"/>
      </rPr>
      <t xml:space="preserve"> </t>
    </r>
  </si>
  <si>
    <r>
      <t xml:space="preserve"> </t>
    </r>
    <r>
      <rPr>
        <sz val="12"/>
        <color indexed="8"/>
        <rFont val="Arial Narrow"/>
        <family val="2"/>
      </rPr>
      <t>Tools, Shop &amp; Garage Equipment</t>
    </r>
    <r>
      <rPr>
        <sz val="12"/>
        <rFont val="Arial Narrow"/>
        <family val="2"/>
      </rPr>
      <t xml:space="preserve"> </t>
    </r>
  </si>
  <si>
    <r>
      <rPr>
        <sz val="12"/>
        <color indexed="8"/>
        <rFont val="Arial Narrow"/>
        <family val="2"/>
      </rPr>
      <t>395</t>
    </r>
    <r>
      <rPr>
        <sz val="12"/>
        <rFont val="Arial Narrow"/>
        <family val="2"/>
      </rPr>
      <t xml:space="preserve"> </t>
    </r>
  </si>
  <si>
    <r>
      <t xml:space="preserve"> </t>
    </r>
    <r>
      <rPr>
        <sz val="12"/>
        <color indexed="8"/>
        <rFont val="Arial Narrow"/>
        <family val="2"/>
      </rPr>
      <t>Laboratory Equipment</t>
    </r>
    <r>
      <rPr>
        <sz val="12"/>
        <rFont val="Arial Narrow"/>
        <family val="2"/>
      </rPr>
      <t xml:space="preserve"> </t>
    </r>
  </si>
  <si>
    <t>397</t>
  </si>
  <si>
    <r>
      <t xml:space="preserve"> </t>
    </r>
    <r>
      <rPr>
        <sz val="12"/>
        <color indexed="8"/>
        <rFont val="Arial Narrow"/>
        <family val="2"/>
      </rPr>
      <t>Communication Equipment</t>
    </r>
    <r>
      <rPr>
        <sz val="12"/>
        <rFont val="Arial Narrow"/>
        <family val="2"/>
      </rPr>
      <t xml:space="preserve"> </t>
    </r>
  </si>
  <si>
    <r>
      <t xml:space="preserve"> </t>
    </r>
    <r>
      <rPr>
        <sz val="12"/>
        <color indexed="8"/>
        <rFont val="Arial Narrow"/>
        <family val="2"/>
      </rPr>
      <t>398</t>
    </r>
    <r>
      <rPr>
        <sz val="12"/>
        <rFont val="Arial Narrow"/>
        <family val="2"/>
      </rPr>
      <t xml:space="preserve"> </t>
    </r>
  </si>
  <si>
    <r>
      <t xml:space="preserve"> </t>
    </r>
    <r>
      <rPr>
        <sz val="12"/>
        <color indexed="8"/>
        <rFont val="Arial Narrow"/>
        <family val="2"/>
      </rPr>
      <t>Miscellaneous Equipment</t>
    </r>
    <r>
      <rPr>
        <sz val="12"/>
        <rFont val="Arial Narrow"/>
        <family val="2"/>
      </rPr>
      <t xml:space="preserve"> </t>
    </r>
  </si>
  <si>
    <r>
      <t xml:space="preserve"> </t>
    </r>
    <r>
      <rPr>
        <b/>
        <sz val="12"/>
        <color indexed="8"/>
        <rFont val="Arial Narrow"/>
        <family val="2"/>
      </rPr>
      <t>INTANGIBLE PLANT</t>
    </r>
    <r>
      <rPr>
        <sz val="12"/>
        <rFont val="Arial Narrow"/>
        <family val="2"/>
      </rPr>
      <t xml:space="preserve"> </t>
    </r>
  </si>
  <si>
    <t>301</t>
  </si>
  <si>
    <t>Organization</t>
  </si>
  <si>
    <t>Intangible</t>
  </si>
  <si>
    <r>
      <rPr>
        <sz val="12"/>
        <color indexed="8"/>
        <rFont val="Arial Narrow"/>
        <family val="2"/>
      </rPr>
      <t>303</t>
    </r>
    <r>
      <rPr>
        <sz val="12"/>
        <rFont val="Arial Narrow"/>
        <family val="2"/>
      </rPr>
      <t xml:space="preserve"> </t>
    </r>
  </si>
  <si>
    <r>
      <t xml:space="preserve"> </t>
    </r>
    <r>
      <rPr>
        <sz val="12"/>
        <color indexed="8"/>
        <rFont val="Arial Narrow"/>
        <family val="2"/>
      </rPr>
      <t>Miscellaneous Intangible Plant</t>
    </r>
    <r>
      <rPr>
        <sz val="12"/>
        <rFont val="Arial Narrow"/>
        <family val="2"/>
      </rPr>
      <t xml:space="preserve"> </t>
    </r>
  </si>
  <si>
    <t xml:space="preserve">     5 Year Property</t>
  </si>
  <si>
    <t xml:space="preserve">     7 Year Property</t>
  </si>
  <si>
    <t xml:space="preserve">     10 Year Property</t>
  </si>
  <si>
    <r>
      <rPr>
        <sz val="12"/>
        <color indexed="8"/>
        <rFont val="Arial Narrow"/>
        <family val="2"/>
      </rPr>
      <t xml:space="preserve"> Transmission facility Contributions in Aid of Construction</t>
    </r>
    <r>
      <rPr>
        <sz val="12"/>
        <rFont val="Arial Narrow"/>
        <family val="2"/>
      </rPr>
      <t xml:space="preserve"> </t>
    </r>
  </si>
  <si>
    <r>
      <t xml:space="preserve"> </t>
    </r>
    <r>
      <rPr>
        <sz val="12"/>
        <color indexed="8"/>
        <rFont val="Arial Narrow"/>
        <family val="2"/>
      </rPr>
      <t>Note 1</t>
    </r>
    <r>
      <rPr>
        <sz val="12"/>
        <rFont val="Arial Narrow"/>
        <family val="2"/>
      </rPr>
      <t xml:space="preserve"> </t>
    </r>
  </si>
  <si>
    <r>
      <t xml:space="preserve"> </t>
    </r>
    <r>
      <rPr>
        <sz val="14"/>
        <color indexed="8"/>
        <rFont val="Arial Narrow"/>
        <family val="2"/>
      </rPr>
      <t xml:space="preserve">Note 1: In the event a Contribution in Aid of Construction (CIAC) is made for a transmission facility, the transmission </t>
    </r>
    <r>
      <rPr>
        <sz val="14"/>
        <rFont val="Arial Narrow"/>
        <family val="2"/>
      </rPr>
      <t xml:space="preserve"> </t>
    </r>
  </si>
  <si>
    <r>
      <t xml:space="preserve"> </t>
    </r>
    <r>
      <rPr>
        <sz val="14"/>
        <color indexed="8"/>
        <rFont val="Arial Narrow"/>
        <family val="2"/>
      </rPr>
      <t>depreciation rates above will be weighted based on the relative amount of underlying transmission plant booked to the accounts</t>
    </r>
    <r>
      <rPr>
        <sz val="14"/>
        <rFont val="Arial Narrow"/>
        <family val="2"/>
      </rPr>
      <t xml:space="preserve"> </t>
    </r>
  </si>
  <si>
    <r>
      <t xml:space="preserve"> </t>
    </r>
    <r>
      <rPr>
        <sz val="14"/>
        <color indexed="8"/>
        <rFont val="Arial Narrow"/>
        <family val="2"/>
      </rPr>
      <t>shown in lines 1-9 above and the weighted average depreciation rate will be used to amortize the CIAC.</t>
    </r>
    <r>
      <rPr>
        <sz val="14"/>
        <rFont val="Arial Narrow"/>
        <family val="2"/>
      </rPr>
      <t xml:space="preserve">  The life of a</t>
    </r>
  </si>
  <si>
    <t xml:space="preserve"> facility subject to a CIAC will be equivalent to the depreciation rate calculated above, i.e., 100% ÷ deprecation rate = life</t>
  </si>
  <si>
    <t xml:space="preserve"> in years. The estimated life of the facility or rights associated with the facility will not change  over the life of a CIAC</t>
  </si>
  <si>
    <t xml:space="preserve"> without prior FERC approval.</t>
  </si>
  <si>
    <r>
      <t xml:space="preserve"> </t>
    </r>
    <r>
      <rPr>
        <sz val="14"/>
        <color indexed="8"/>
        <rFont val="Arial Narrow"/>
        <family val="2"/>
      </rPr>
      <t>These depreciation rates will not change absent the appropriate filing at FERC.</t>
    </r>
    <r>
      <rPr>
        <sz val="14"/>
        <rFont val="Arial Narrow"/>
        <family val="2"/>
      </rPr>
      <t xml:space="preserve"> </t>
    </r>
  </si>
  <si>
    <t>G&amp;A</t>
  </si>
  <si>
    <t/>
  </si>
  <si>
    <t>FERC Account</t>
  </si>
  <si>
    <t>Tax Depreciation</t>
  </si>
  <si>
    <t>DEP101</t>
  </si>
  <si>
    <t>DEP103</t>
  </si>
  <si>
    <t>Reversal of Book Depreciation</t>
  </si>
  <si>
    <t>Date</t>
  </si>
  <si>
    <t xml:space="preserve">Balance Sheet </t>
  </si>
  <si>
    <t>Dec 2024- Dec 2025</t>
  </si>
  <si>
    <t>Actual/ Forecast</t>
  </si>
  <si>
    <t>Forecast</t>
  </si>
  <si>
    <t>*Account</t>
  </si>
  <si>
    <t>*Time</t>
  </si>
  <si>
    <t>012/2024</t>
  </si>
  <si>
    <t>001/2025</t>
  </si>
  <si>
    <t>002/2025</t>
  </si>
  <si>
    <t>003/2025</t>
  </si>
  <si>
    <t>004/2025</t>
  </si>
  <si>
    <t>005/2025</t>
  </si>
  <si>
    <t>006/2025</t>
  </si>
  <si>
    <t>007/2025</t>
  </si>
  <si>
    <t>008/2025</t>
  </si>
  <si>
    <t>009/2025</t>
  </si>
  <si>
    <t>010/2025</t>
  </si>
  <si>
    <t>011/2025</t>
  </si>
  <si>
    <t>012/2025</t>
  </si>
  <si>
    <t>GROSS PLANT IN SERVICE</t>
  </si>
  <si>
    <t>ACC. DEPRECIATION: Plant In Svc - Power Plant and Machinery Equipment</t>
  </si>
  <si>
    <t>ACC. AMORTIZATION</t>
  </si>
  <si>
    <t>Actual/Forecast</t>
  </si>
  <si>
    <t>ExpenseType</t>
  </si>
  <si>
    <t>2025 Total</t>
  </si>
  <si>
    <t>Overall Spend</t>
  </si>
  <si>
    <t>CWIP Balance</t>
  </si>
  <si>
    <t>Code</t>
  </si>
  <si>
    <t>Name</t>
  </si>
  <si>
    <t>2025 Projected</t>
  </si>
  <si>
    <t>9190110/9190210</t>
  </si>
  <si>
    <t>DTA - Non Current</t>
  </si>
  <si>
    <t>DEP157</t>
  </si>
  <si>
    <t>Amortization of Book Goodwill</t>
  </si>
  <si>
    <t>RES136</t>
  </si>
  <si>
    <t>Other Accrued Liabilities</t>
  </si>
  <si>
    <t>S_NOL_SYS_2023(post)</t>
  </si>
  <si>
    <t>Post-Apportioned NOL - 2023</t>
  </si>
  <si>
    <t>S_NOL_SYS_2024(post)</t>
  </si>
  <si>
    <t>Post-Apportioned NOL - 2024</t>
  </si>
  <si>
    <t>Total 9190110/9190210</t>
  </si>
  <si>
    <t>9282110/9282210</t>
  </si>
  <si>
    <t>DTL - Property</t>
  </si>
  <si>
    <t>AFD101</t>
  </si>
  <si>
    <t>AFUDC Debt</t>
  </si>
  <si>
    <t>DEP144</t>
  </si>
  <si>
    <t>Tax/Book Depr Diff</t>
  </si>
  <si>
    <t>EMP803</t>
  </si>
  <si>
    <t>REM101</t>
  </si>
  <si>
    <t>Cost of Removal</t>
  </si>
  <si>
    <t>SAL101</t>
  </si>
  <si>
    <t>Tax Gain/Loss</t>
  </si>
  <si>
    <t>Total 9282110/9282210</t>
  </si>
  <si>
    <t>TOTAL</t>
  </si>
  <si>
    <t>NEET MidAtlantic</t>
  </si>
  <si>
    <t>Annualized</t>
  </si>
  <si>
    <t>Tax Rate</t>
  </si>
  <si>
    <t>Tax impact</t>
  </si>
  <si>
    <t>Permanent Differences:</t>
  </si>
  <si>
    <t>Property Tax</t>
  </si>
  <si>
    <t>Depreciation Exp</t>
  </si>
  <si>
    <t>Property Tax Forecast</t>
  </si>
  <si>
    <t>Estimated Assessed Value</t>
  </si>
  <si>
    <t>Indiana T-Line assets</t>
  </si>
  <si>
    <t>May - 2025</t>
  </si>
  <si>
    <t>Jun - 2025</t>
  </si>
  <si>
    <t>Jul - 2025</t>
  </si>
  <si>
    <t>Aug - 2025</t>
  </si>
  <si>
    <t>Sep - 2025</t>
  </si>
  <si>
    <t>Oct - 2025</t>
  </si>
  <si>
    <t>Nov - 2025</t>
  </si>
  <si>
    <t>Dec - 2025</t>
  </si>
  <si>
    <t>Depreciation Rate</t>
  </si>
  <si>
    <t>Depreciation Expense</t>
  </si>
  <si>
    <t>Actual-Jan - 2025</t>
  </si>
  <si>
    <t>Actual-Feb - 2025</t>
  </si>
  <si>
    <t>Depreciable Base</t>
  </si>
  <si>
    <t>Total Depreciation Expense</t>
  </si>
  <si>
    <t>Actual-Mar - 2025</t>
  </si>
  <si>
    <t>Actual-Apr - 2025</t>
  </si>
  <si>
    <t xml:space="preserve">350.2 - Land Rights </t>
  </si>
  <si>
    <t xml:space="preserve">352 - Structures and Improvements </t>
  </si>
  <si>
    <t xml:space="preserve">353 - Station Equipment </t>
  </si>
  <si>
    <t xml:space="preserve">354  - Towers and Fixtures </t>
  </si>
  <si>
    <t>355  - Poles and Fixtures</t>
  </si>
  <si>
    <t xml:space="preserve">356  - Overhead Conductor and Devices </t>
  </si>
  <si>
    <t>Amount to accrue monthly</t>
  </si>
  <si>
    <t>Adjusted 2025 Property tax Accrual</t>
  </si>
  <si>
    <t>Est. Adj for overaccrual of 2024 &amp; 2025 decrease</t>
  </si>
  <si>
    <t>Estimated Property Tax</t>
  </si>
  <si>
    <t>351 - Computer Hardware</t>
  </si>
  <si>
    <t>MARL Capital</t>
  </si>
  <si>
    <t>Other</t>
  </si>
  <si>
    <t>Other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</si>
</sst>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3">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0.0"/>
    <numFmt numFmtId="173" formatCode="&quot;$&quot;#,##0.000"/>
    <numFmt numFmtId="174" formatCode="&quot;$&quot;#,##0.00"/>
    <numFmt numFmtId="175" formatCode="_(* #,##0_);_(* \(#,##0\);_(* &quot;-&quot;??_);_(@_)"/>
    <numFmt numFmtId="176" formatCode="_(&quot;$&quot;* #,##0_);_(&quot;$&quot;* \(#,##0\);_(&quot;$&quot;* &quot;-&quot;??_);_(@_)"/>
    <numFmt numFmtId="177" formatCode="0_);\(0\)"/>
    <numFmt numFmtId="178" formatCode="&quot;$&quot;#,##0.0"/>
    <numFmt numFmtId="179" formatCode="_(* #,##0.0_);_(* \(#,##0.0\);_(* &quot;-&quot;??_);_(@_)"/>
    <numFmt numFmtId="180" formatCode="#,##0.0_);\(#,##0.0\)"/>
    <numFmt numFmtId="181" formatCode="&quot;$&quot;#,##0.000_);\(&quot;$&quot;#,##0.000\)"/>
    <numFmt numFmtId="182" formatCode="&quot;$&quot;#,##0.0_);\(&quot;$&quot;#,##0.0\)"/>
    <numFmt numFmtId="183" formatCode="#,##0.000_);\(#,##0.000\)"/>
    <numFmt numFmtId="184" formatCode="_(* #,##0.0000_);_(* \(#,##0.0000\);_(* &quot;-&quot;??_);_(@_)"/>
    <numFmt numFmtId="185" formatCode="_(* #,##0.00000_);_(* \(#,##0.00000\);_(* &quot;-&quot;??_);_(@_)"/>
    <numFmt numFmtId="186" formatCode="_(* #,##0.0\¢_m;[Red]_(* \-#,##0.0\¢_m;[Green]_(* 0.0\¢_m;_(@_)_%"/>
    <numFmt numFmtId="187" formatCode="_(* #,##0.00\¢_m;[Red]_(* \-#,##0.00\¢_m;[Green]_(* 0.00\¢_m;_(@_)_%"/>
    <numFmt numFmtId="188" formatCode="_(* #,##0.000\¢_m;[Red]_(* \-#,##0.000\¢_m;[Green]_(* 0.000\¢_m;_(@_)_%"/>
    <numFmt numFmtId="189" formatCode="_(_(\£* #,##0_)_%;[Red]_(\(\£* #,##0\)_%;[Green]_(_(\£* #,##0_)_%;_(@_)_%"/>
    <numFmt numFmtId="190" formatCode="_(_(\£* #,##0.0_)_%;[Red]_(\(\£* #,##0.0\)_%;[Green]_(_(\£* #,##0.0_)_%;_(@_)_%"/>
    <numFmt numFmtId="191" formatCode="_(_(\£* #,##0.00_)_%;[Red]_(\(\£* #,##0.00\)_%;[Green]_(_(\£* #,##0.00_)_%;_(@_)_%"/>
    <numFmt numFmtId="192" formatCode="0.0%_);\(0.0%\)"/>
    <numFmt numFmtId="193" formatCode="\•\ \ @"/>
    <numFmt numFmtId="194" formatCode="_(_(\•_ #0_)_%;[Red]_(_(\•_ \-#0\)_%;[Green]_(_(\•_ #0_)_%;_(_(\•_ @_)_%"/>
    <numFmt numFmtId="195" formatCode="_(_(_•_ \•_ #0_)_%;[Red]_(_(_•_ \•_ \-#0\)_%;[Green]_(_(_•_ \•_ #0_)_%;_(_(_•_ \•_ @_)_%"/>
    <numFmt numFmtId="196" formatCode="_(_(_•_ _•_ \•_ #0_)_%;[Red]_(_(_•_ _•_ \•_ \-#0\)_%;[Green]_(_(_•_ _•_ \•_ #0_)_%;_(_(_•_ \•_ @_)_%"/>
    <numFmt numFmtId="197" formatCode="#,##0,_);\(#,##0,\)"/>
    <numFmt numFmtId="198" formatCode="0.0,_);\(0.0,\)"/>
    <numFmt numFmtId="199" formatCode="0.00,_);\(0.00,\)"/>
    <numFmt numFmtId="200" formatCode="_(_(_$* #,##0.0_)_%;[Red]_(\(_$* #,##0.0\)_%;[Green]_(_(_$* #,##0.0_)_%;_(@_)_%"/>
    <numFmt numFmtId="201" formatCode="_(_(_$* #,##0.00_)_%;[Red]_(\(_$* #,##0.00\)_%;[Green]_(_(_$* #,##0.00_)_%;_(@_)_%"/>
    <numFmt numFmtId="202" formatCode="_(_(_$* #,##0.000_)_%;[Red]_(\(_$* #,##0.000\)_%;[Green]_(_(_$* #,##0.000_)_%;_(@_)_%"/>
    <numFmt numFmtId="203" formatCode="_._.* #,##0.0_)_%;_._.* \(#,##0.0\)_%;_._.* \ ?_)_%"/>
    <numFmt numFmtId="204" formatCode="_._.* #,##0.00_)_%;_._.* \(#,##0.00\)_%;_._.* \ ?_)_%"/>
    <numFmt numFmtId="205" formatCode="_._.* #,##0.000_)_%;_._.* \(#,##0.000\)_%;_._.* \ ?_)_%"/>
    <numFmt numFmtId="206" formatCode="_._.* #,##0.0000_)_%;_._.* \(#,##0.0000\)_%;_._.* \ ?_)_%"/>
    <numFmt numFmtId="207" formatCode="_(_(&quot;$&quot;* #,##0.0_)_%;[Red]_(\(&quot;$&quot;* #,##0.0\)_%;[Green]_(_(&quot;$&quot;* #,##0.0_)_%;_(@_)_%"/>
    <numFmt numFmtId="208" formatCode="_(_(&quot;$&quot;* #,##0.00_)_%;[Red]_(\(&quot;$&quot;* #,##0.00\)_%;[Green]_(_(&quot;$&quot;* #,##0.00_)_%;_(@_)_%"/>
    <numFmt numFmtId="209" formatCode="_(_(&quot;$&quot;* #,##0.000_)_%;[Red]_(\(&quot;$&quot;* #,##0.000\)_%;[Green]_(_(&quot;$&quot;* #,##0.000_)_%;_(@_)_%"/>
    <numFmt numFmtId="210" formatCode="_._.&quot;$&quot;* #,##0.0_)_%;_._.&quot;$&quot;* \(#,##0.0\)_%;_._.&quot;$&quot;* \ ?_)_%"/>
    <numFmt numFmtId="211" formatCode="_._.&quot;$&quot;* #,##0.00_)_%;_._.&quot;$&quot;* \(#,##0.00\)_%;_._.&quot;$&quot;* \ ?_)_%"/>
    <numFmt numFmtId="212" formatCode="_._.&quot;$&quot;* #,##0.000_)_%;_._.&quot;$&quot;* \(#,##0.000\)_%;_._.&quot;$&quot;* \ ?_)_%"/>
    <numFmt numFmtId="213" formatCode="_._.&quot;$&quot;* #,##0.0000_)_%;_._.&quot;$&quot;* \(#,##0.0000\)_%;_._.&quot;$&quot;* \ ?_)_%"/>
    <numFmt numFmtId="214" formatCode="&quot;$&quot;#,##0,_);\(&quot;$&quot;#,##0,\)"/>
    <numFmt numFmtId="215" formatCode="&quot;$&quot;0.0,_);\(&quot;$&quot;0.0,\)"/>
    <numFmt numFmtId="216" formatCode="&quot;$&quot;0.00,_);\(&quot;$&quot;0.00,\)"/>
    <numFmt numFmtId="217" formatCode="_(* dd\-mmm\-yy_)_%"/>
    <numFmt numFmtId="218" formatCode="_(* dd\ mmmm\ yyyy_)_%"/>
    <numFmt numFmtId="219" formatCode="_(* mmmm\ dd\,\ yyyy_)_%"/>
    <numFmt numFmtId="220" formatCode="_(* dd\.mm\.yyyy_)_%"/>
    <numFmt numFmtId="221" formatCode="_(* mm/dd/yyyy_)_%"/>
    <numFmt numFmtId="222" formatCode="m/d/yy;@"/>
    <numFmt numFmtId="223" formatCode="#,##0.0\x_);\(#,##0.0\x\)"/>
    <numFmt numFmtId="224" formatCode="#,##0.00\x_);\(#,##0.00\x\)"/>
    <numFmt numFmtId="225" formatCode="[$€-2]\ #,##0_);\([$€-2]\ #,##0\)"/>
    <numFmt numFmtId="226" formatCode="[$€-2]\ #,##0.0_);\([$€-2]\ #,##0.0\)"/>
    <numFmt numFmtId="227" formatCode="_([$€-2]* #,##0.00_);_([$€-2]* \(#,##0.00\);_([$€-2]* &quot;-&quot;??_)"/>
    <numFmt numFmtId="228" formatCode="General_)_%"/>
    <numFmt numFmtId="229" formatCode="_(_(#0_)_%;[Red]_(_(\-#0\)_%;[Green]_(_(#0_)_%;_(_(@_)_%"/>
    <numFmt numFmtId="230" formatCode="_(_(_•_ #0_)_%;[Red]_(_(_•_ \-#0\)_%;[Green]_(_(_•_ #0_)_%;_(_(_•_ @_)_%"/>
    <numFmt numFmtId="231" formatCode="_(_(_•_ _•_ #0_)_%;[Red]_(_(_•_ _•_ \-#0\)_%;[Green]_(_(_•_ _•_ #0_)_%;_(_(_•_ _•_ @_)_%"/>
    <numFmt numFmtId="232" formatCode="_(_(_•_ _•_ _•_ #0_)_%;[Red]_(_(_•_ _•_ _•_ \-#0\)_%;[Green]_(_(_•_ _•_ _•_ #0_)_%;_(_(_•_ _•_ _•_ @_)_%"/>
    <numFmt numFmtId="233" formatCode="#,##0\x;\(#,##0\x\)"/>
    <numFmt numFmtId="234" formatCode="0.0\x;\(0.0\x\)"/>
    <numFmt numFmtId="235" formatCode="#,##0.00\x;\(#,##0.00\x\)"/>
    <numFmt numFmtId="236" formatCode="#,##0.000\x;\(#,##0.000\x\)"/>
    <numFmt numFmtId="237" formatCode="0.0_);\(0.0\)"/>
    <numFmt numFmtId="238" formatCode="0%;\(0%\)"/>
    <numFmt numFmtId="239" formatCode="0.00\ \x_);\(0.00\ \x\)"/>
    <numFmt numFmtId="240" formatCode="_(* #,##0_);_(* \(#,##0\);_(* &quot;-&quot;????_);_(@_)"/>
    <numFmt numFmtId="241" formatCode="0__"/>
    <numFmt numFmtId="242" formatCode="h:mmAM/PM"/>
    <numFmt numFmtId="243" formatCode="0&quot; E&quot;"/>
    <numFmt numFmtId="244" formatCode="yyyy"/>
    <numFmt numFmtId="245" formatCode="0.0%;\(0.0%\)"/>
    <numFmt numFmtId="246" formatCode="0.00%_);\(0.00%\)"/>
    <numFmt numFmtId="247" formatCode="0.000%_);\(0.000%\)"/>
    <numFmt numFmtId="248" formatCode="_(0_)%;\(0\)%;\ \ ?_)%"/>
    <numFmt numFmtId="249" formatCode="_._._(* 0_)%;_._.* \(0\)%;_._._(* \ ?_)%"/>
    <numFmt numFmtId="250" formatCode="0%_);\(0%\)"/>
    <numFmt numFmtId="251" formatCode="_(* #,##0_)_%;[Red]_(* \(#,##0\)_%;[Green]_(* 0_)_%;_(@_)_%"/>
    <numFmt numFmtId="252" formatCode="_(* #,##0.0%_);[Red]_(* \-#,##0.0%_);[Green]_(* 0.0%_);_(@_)_%"/>
    <numFmt numFmtId="253" formatCode="_(* #,##0.00%_);[Red]_(* \-#,##0.00%_);[Green]_(* 0.00%_);_(@_)_%"/>
    <numFmt numFmtId="254" formatCode="_(* #,##0.000%_);[Red]_(* \-#,##0.000%_);[Green]_(* 0.000%_);_(@_)_%"/>
    <numFmt numFmtId="255" formatCode="_(0.0_)%;\(0.0\)%;\ \ ?_)%"/>
    <numFmt numFmtId="256" formatCode="_._._(* 0.0_)%;_._.* \(0.0\)%;_._._(* \ ?_)%"/>
    <numFmt numFmtId="257" formatCode="_(0.00_)%;\(0.00\)%;\ \ ?_)%"/>
    <numFmt numFmtId="258" formatCode="_._._(* 0.00_)%;_._.* \(0.00\)%;_._._(* \ ?_)%"/>
    <numFmt numFmtId="259" formatCode="_(0.000_)%;\(0.000\)%;\ \ ?_)%"/>
    <numFmt numFmtId="260" formatCode="_._._(* 0.000_)%;_._.* \(0.000\)%;_._._(* \ ?_)%"/>
    <numFmt numFmtId="261" formatCode="_(0.0000_)%;\(0.0000\)%;\ \ ?_)%"/>
    <numFmt numFmtId="262" formatCode="_._._(* 0.0000_)%;_._.* \(0.0000\)%;_._._(* \ ?_)%"/>
    <numFmt numFmtId="263" formatCode="mmmm\ dd\,\ yy"/>
    <numFmt numFmtId="264" formatCode="0.0\x"/>
    <numFmt numFmtId="265" formatCode="_(* #,##0_);_(* \(#,##0\);_(* \ ?_)"/>
    <numFmt numFmtId="266" formatCode="_(* #,##0.0_);_(* \(#,##0.0\);_(* \ ?_)"/>
    <numFmt numFmtId="267" formatCode="_(* #,##0.00_);_(* \(#,##0.00\);_(* \ ?_)"/>
    <numFmt numFmtId="268" formatCode="_(* #,##0.000_);_(* \(#,##0.000\);_(* \ ?_)"/>
    <numFmt numFmtId="269" formatCode="_(&quot;$&quot;* #,##0_);_(&quot;$&quot;* \(#,##0\);_(&quot;$&quot;* \ ?_)"/>
    <numFmt numFmtId="270" formatCode="_(&quot;$&quot;* #,##0.0_);_(&quot;$&quot;* \(#,##0.0\);_(&quot;$&quot;* \ ?_)"/>
    <numFmt numFmtId="271" formatCode="_(&quot;$&quot;* #,##0.00_);_(&quot;$&quot;* \(#,##0.00\);_(&quot;$&quot;* \ ?_)"/>
    <numFmt numFmtId="272" formatCode="_(&quot;$&quot;* #,##0.000_);_(&quot;$&quot;* \(#,##0.000\);_(&quot;$&quot;* \ ?_)"/>
    <numFmt numFmtId="273" formatCode="0000&quot;A&quot;"/>
    <numFmt numFmtId="274" formatCode="0&quot;E&quot;"/>
    <numFmt numFmtId="275" formatCode="0000&quot;E&quot;"/>
    <numFmt numFmtId="276" formatCode="_(* #,##0.000000_);_(* \(#,##0.000000\);_(* &quot;-&quot;??_);_(@_)"/>
    <numFmt numFmtId="277" formatCode="_(* #,##0.0000000_);_(* \(#,##0.0000000\);_(* &quot;-&quot;??_);_(@_)"/>
    <numFmt numFmtId="278" formatCode="_(* #,##0.00000_);_(* \(#,##0.00000\);_(* &quot;-&quot;?????_);_(@_)"/>
    <numFmt numFmtId="279" formatCode="0.0000%"/>
    <numFmt numFmtId="280" formatCode="_(* #,##0.000_);_(* \(#,##0.000\);_(* &quot;-&quot;??_);_(@_)"/>
    <numFmt numFmtId="281" formatCode="[$-409]mmm\-yy;@"/>
    <numFmt numFmtId="282" formatCode="###,000"/>
    <numFmt numFmtId="283" formatCode="#,##0;\(#,##0\);#,##0"/>
    <numFmt numFmtId="284" formatCode="&quot;               &quot;@"/>
    <numFmt numFmtId="285" formatCode="_(&quot;$&quot;* #,##0.0000_);_(&quot;$&quot;* \(#,##0.0000\);_(&quot;$&quot;* &quot;-&quot;????_);_(@_)"/>
    <numFmt numFmtId="286" formatCode="[&gt;=0]#,##0;[&lt;0]\(#,##0\)"/>
    <numFmt numFmtId="287" formatCode="&quot;                 &quot;@"/>
    <numFmt numFmtId="288" formatCode="#,##0_);[Red]\(#,##0\);&quot; &quot;"/>
    <numFmt numFmtId="289" formatCode="[$$-1409]#,##0.00"/>
    <numFmt numFmtId="290" formatCode="#,##0.00%_);[Red]\(#,##0.00%\);&quot; &quot;"/>
  </numFmts>
  <fonts count="191">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2"/>
      <name val="Arial MT"/>
    </font>
    <font>
      <sz val="10"/>
      <name val="MS Sans Serif"/>
      <family val="2"/>
    </font>
    <font>
      <b/>
      <sz val="10"/>
      <name val="MS Sans Serif"/>
      <family val="2"/>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0"/>
      <color indexed="10"/>
      <name val="Arial"/>
      <family val="2"/>
    </font>
    <font>
      <sz val="10"/>
      <color indexed="12"/>
      <name val="Arial"/>
      <family val="2"/>
    </font>
    <font>
      <b/>
      <sz val="10"/>
      <color indexed="8"/>
      <name val="Arial"/>
      <family val="2"/>
    </font>
    <font>
      <sz val="10"/>
      <name val="Arial"/>
      <family val="2"/>
    </font>
    <font>
      <b/>
      <sz val="10"/>
      <color indexed="12"/>
      <name val="Arial"/>
      <family val="2"/>
    </font>
    <font>
      <sz val="11"/>
      <name val="Times New Roman"/>
      <family val="1"/>
    </font>
    <font>
      <b/>
      <i/>
      <sz val="12"/>
      <name val="Times New Roman"/>
      <family val="1"/>
    </font>
    <font>
      <sz val="10"/>
      <name val="C Helvetica Condensed"/>
    </font>
    <font>
      <sz val="10"/>
      <color indexed="12"/>
      <name val="Times New Roman"/>
      <family val="1"/>
    </font>
    <font>
      <sz val="10"/>
      <name val="Times New Roman"/>
      <family val="1"/>
    </font>
    <font>
      <b/>
      <sz val="10"/>
      <color indexed="8"/>
      <name val="Times New Roman"/>
      <family val="1"/>
    </font>
    <font>
      <sz val="9"/>
      <color indexed="12"/>
      <name val="Arial"/>
      <family val="2"/>
    </font>
    <font>
      <sz val="9"/>
      <name val="Times New Roman"/>
      <family val="1"/>
    </font>
    <font>
      <sz val="12"/>
      <name val="Helv"/>
    </font>
    <font>
      <u val="singleAccounting"/>
      <sz val="11"/>
      <name val="Times New Roman"/>
      <family val="1"/>
    </font>
    <font>
      <sz val="8"/>
      <name val="Times New Roman"/>
      <family val="1"/>
    </font>
    <font>
      <b/>
      <sz val="10"/>
      <name val="Times New Roman"/>
      <family val="1"/>
    </font>
    <font>
      <i/>
      <sz val="8"/>
      <name val="Arial"/>
      <family val="2"/>
    </font>
    <font>
      <sz val="8"/>
      <color indexed="22"/>
      <name val="Arial"/>
      <family val="2"/>
    </font>
    <font>
      <sz val="10"/>
      <name val="Book Antiqua"/>
      <family val="1"/>
    </font>
    <font>
      <b/>
      <i/>
      <sz val="14"/>
      <name val="Tms Rmn"/>
    </font>
    <font>
      <sz val="10"/>
      <color indexed="42"/>
      <name val="Arial"/>
      <family val="2"/>
    </font>
    <font>
      <sz val="10"/>
      <color indexed="46"/>
      <name val="Arial"/>
      <family val="2"/>
    </font>
    <font>
      <b/>
      <sz val="10"/>
      <color indexed="22"/>
      <name val="Arial"/>
      <family val="2"/>
    </font>
    <font>
      <u/>
      <sz val="10"/>
      <color indexed="12"/>
      <name val="Arial"/>
      <family val="2"/>
    </font>
    <font>
      <sz val="10"/>
      <color indexed="12"/>
      <name val="Book Antiqua"/>
      <family val="1"/>
    </font>
    <font>
      <i/>
      <sz val="16"/>
      <name val="Times New Roman"/>
      <family val="1"/>
    </font>
    <font>
      <sz val="7"/>
      <name val="Small Fonts"/>
      <family val="2"/>
    </font>
    <font>
      <u/>
      <sz val="10"/>
      <name val="Times New Roman"/>
      <family val="1"/>
    </font>
    <font>
      <sz val="10"/>
      <color indexed="40"/>
      <name val="Arial"/>
      <family val="2"/>
    </font>
    <font>
      <sz val="10"/>
      <color indexed="8"/>
      <name val="Times New Roman"/>
      <family val="1"/>
    </font>
    <font>
      <sz val="10"/>
      <name val="Futura UBS Bk"/>
      <family val="2"/>
    </font>
    <font>
      <sz val="10"/>
      <color indexed="8"/>
      <name val="MS Sans Serif"/>
      <family val="2"/>
    </font>
    <font>
      <sz val="10"/>
      <color indexed="8"/>
      <name val="Arial"/>
      <family val="2"/>
    </font>
    <font>
      <b/>
      <sz val="9"/>
      <name val="Times New Roman"/>
      <family val="1"/>
    </font>
    <font>
      <i/>
      <sz val="8"/>
      <name val="Times New Roman"/>
      <family val="1"/>
    </font>
    <font>
      <sz val="10"/>
      <color indexed="21"/>
      <name val="Arial"/>
      <family val="2"/>
    </font>
    <font>
      <b/>
      <sz val="8"/>
      <name val="Arial"/>
      <family val="2"/>
    </font>
    <font>
      <strike/>
      <sz val="10"/>
      <name val="Times New Roman"/>
      <family val="1"/>
    </font>
    <font>
      <sz val="10"/>
      <color indexed="40"/>
      <name val="Times New Roman"/>
      <family val="1"/>
    </font>
    <font>
      <sz val="10"/>
      <color indexed="10"/>
      <name val="Times New Roman"/>
      <family val="1"/>
    </font>
    <font>
      <sz val="10"/>
      <color indexed="17"/>
      <name val="Times New Roman"/>
      <family val="1"/>
    </font>
    <font>
      <b/>
      <u/>
      <sz val="10"/>
      <name val="Times New Roman"/>
      <family val="1"/>
    </font>
    <font>
      <vertAlign val="superscript"/>
      <sz val="10"/>
      <name val="Times New Roman"/>
      <family val="1"/>
    </font>
    <font>
      <strike/>
      <sz val="10"/>
      <color indexed="12"/>
      <name val="Times New Roman"/>
      <family val="1"/>
    </font>
    <font>
      <b/>
      <i/>
      <strike/>
      <sz val="10"/>
      <name val="Times New Roman"/>
      <family val="1"/>
    </font>
    <font>
      <strike/>
      <sz val="10"/>
      <color indexed="10"/>
      <name val="Times New Roman"/>
      <family val="1"/>
    </font>
    <font>
      <u/>
      <sz val="12"/>
      <name val="Arial"/>
      <family val="2"/>
    </font>
    <font>
      <b/>
      <u/>
      <sz val="10"/>
      <name val="Arial"/>
      <family val="2"/>
    </font>
    <font>
      <sz val="12"/>
      <color indexed="10"/>
      <name val="Arial MT"/>
    </font>
    <font>
      <sz val="11"/>
      <name val="Calibri"/>
      <family val="2"/>
    </font>
    <font>
      <sz val="10"/>
      <color indexed="8"/>
      <name val="Arial"/>
      <family val="2"/>
    </font>
    <font>
      <sz val="9"/>
      <name val="Helv"/>
    </font>
    <font>
      <sz val="10"/>
      <name val="Arial Narrow"/>
      <family val="2"/>
    </font>
    <font>
      <sz val="11"/>
      <color theme="1"/>
      <name val="Calibri"/>
      <family val="2"/>
      <scheme val="minor"/>
    </font>
    <font>
      <vertAlign val="superscript"/>
      <sz val="10"/>
      <color theme="1"/>
      <name val="Times New Roman"/>
      <family val="1"/>
    </font>
    <font>
      <sz val="12"/>
      <name val="Arial Narrow"/>
      <family val="2"/>
    </font>
    <font>
      <sz val="12"/>
      <color indexed="8"/>
      <name val="Arial Narrow"/>
      <family val="2"/>
    </font>
    <font>
      <b/>
      <sz val="12"/>
      <name val="Arial Narrow"/>
      <family val="2"/>
    </font>
    <font>
      <b/>
      <sz val="12"/>
      <color indexed="8"/>
      <name val="Arial Narrow"/>
      <family val="2"/>
    </font>
    <font>
      <b/>
      <sz val="12"/>
      <name val="Times New Roman"/>
      <family val="1"/>
    </font>
    <font>
      <sz val="11"/>
      <color indexed="8"/>
      <name val="Arial Narrow"/>
      <family val="2"/>
    </font>
    <font>
      <sz val="10"/>
      <color rgb="FF0000FF"/>
      <name val="Arial"/>
      <family val="2"/>
    </font>
    <font>
      <sz val="11"/>
      <color indexed="8"/>
      <name val="Arial"/>
      <family val="2"/>
    </font>
    <font>
      <sz val="14"/>
      <name val="Arial Narrow"/>
      <family val="2"/>
    </font>
    <font>
      <sz val="14"/>
      <color indexed="8"/>
      <name val="Arial Narrow"/>
      <family val="2"/>
    </font>
    <font>
      <sz val="14"/>
      <name val="Arial"/>
      <family val="2"/>
    </font>
    <font>
      <sz val="14"/>
      <name val="Times New Roman"/>
      <family val="1"/>
    </font>
    <font>
      <sz val="11"/>
      <color indexed="8"/>
      <name val="Calibri"/>
      <family val="2"/>
      <scheme val="minor"/>
    </font>
    <font>
      <sz val="11"/>
      <color indexed="9"/>
      <name val="Calibri"/>
      <family val="2"/>
      <scheme val="minor"/>
    </font>
    <font>
      <sz val="11"/>
      <color rgb="FF9C0006"/>
      <name val="Calibri"/>
      <family val="2"/>
      <scheme val="minor"/>
    </font>
    <font>
      <b/>
      <sz val="11"/>
      <color rgb="FFFA7D00"/>
      <name val="Calibri"/>
      <family val="2"/>
      <scheme val="minor"/>
    </font>
    <font>
      <b/>
      <sz val="11"/>
      <color indexed="9"/>
      <name val="Calibri"/>
      <family val="2"/>
      <scheme val="minor"/>
    </font>
    <font>
      <i/>
      <sz val="11"/>
      <color rgb="FF7F7F7F"/>
      <name val="Calibri"/>
      <family val="2"/>
      <scheme val="minor"/>
    </font>
    <font>
      <sz val="11"/>
      <color rgb="FF006100"/>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5700"/>
      <name val="Calibri"/>
      <family val="2"/>
      <scheme val="minor"/>
    </font>
    <font>
      <b/>
      <sz val="11"/>
      <color rgb="FF3F3F3F"/>
      <name val="Calibri"/>
      <family val="2"/>
      <scheme val="minor"/>
    </font>
    <font>
      <sz val="18"/>
      <color theme="3"/>
      <name val="Cambria"/>
      <family val="2"/>
    </font>
    <font>
      <sz val="11"/>
      <color indexed="10"/>
      <name val="Calibri"/>
      <family val="2"/>
      <scheme val="minor"/>
    </font>
    <font>
      <sz val="10"/>
      <color rgb="FFFF0000"/>
      <name val="Times New Roman"/>
      <family val="1"/>
    </font>
    <font>
      <sz val="8"/>
      <name val="Arial MT"/>
    </font>
    <font>
      <sz val="12"/>
      <name val="Arial"/>
      <family val="2"/>
    </font>
    <font>
      <sz val="12"/>
      <color theme="1"/>
      <name val="Times New Roman"/>
      <family val="1"/>
    </font>
    <font>
      <i/>
      <sz val="12"/>
      <color theme="1"/>
      <name val="Times New Roman"/>
      <family val="1"/>
    </font>
    <font>
      <b/>
      <sz val="12"/>
      <color theme="1"/>
      <name val="Times New Roman"/>
      <family val="1"/>
    </font>
    <font>
      <sz val="12"/>
      <color rgb="FFFF0000"/>
      <name val="Times New Roman"/>
      <family val="1"/>
    </font>
    <font>
      <sz val="10"/>
      <color theme="1"/>
      <name val="Times New Roman"/>
      <family val="1"/>
    </font>
    <font>
      <b/>
      <sz val="12"/>
      <color rgb="FFFF0000"/>
      <name val="Times New Roman"/>
      <family val="1"/>
    </font>
    <font>
      <b/>
      <sz val="8"/>
      <color rgb="FF1F497D"/>
      <name val="Verdana"/>
      <family val="2"/>
    </font>
    <font>
      <sz val="8"/>
      <color rgb="FF1F497D"/>
      <name val="Verdana"/>
      <family val="2"/>
    </font>
    <font>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sz val="8"/>
      <color rgb="FF000000"/>
      <name val="Arial"/>
      <family val="2"/>
    </font>
    <font>
      <sz val="8"/>
      <color rgb="FFDBE5F1"/>
      <name val="Verdana"/>
      <family val="2"/>
    </font>
    <font>
      <i/>
      <sz val="8"/>
      <color rgb="FF000000"/>
      <name val="Verdana"/>
      <family val="2"/>
    </font>
    <font>
      <b/>
      <i/>
      <sz val="8"/>
      <color rgb="FF000000"/>
      <name val="Verdana"/>
      <family val="2"/>
    </font>
    <font>
      <b/>
      <i/>
      <sz val="8"/>
      <color rgb="FF1F497D"/>
      <name val="Verdana"/>
      <family val="2"/>
    </font>
    <font>
      <i/>
      <sz val="8"/>
      <color rgb="FF1F497D"/>
      <name val="Verdana"/>
      <family val="2"/>
    </font>
    <font>
      <sz val="10"/>
      <name val="Arial"/>
      <family val="2"/>
    </font>
    <font>
      <sz val="9"/>
      <color theme="1"/>
      <name val="Arial"/>
      <family val="2"/>
    </font>
    <font>
      <sz val="10"/>
      <color theme="1"/>
      <name val="Calibri"/>
      <family val="2"/>
    </font>
    <font>
      <b/>
      <sz val="10"/>
      <color theme="1"/>
      <name val="Calibri"/>
      <family val="2"/>
      <scheme val="minor"/>
    </font>
    <font>
      <sz val="9"/>
      <color theme="1"/>
      <name val="Calibri"/>
      <family val="2"/>
      <scheme val="minor"/>
    </font>
    <font>
      <sz val="10"/>
      <color theme="1"/>
      <name val="Calibri"/>
      <family val="2"/>
      <scheme val="minor"/>
    </font>
    <font>
      <sz val="11"/>
      <color indexed="9"/>
      <name val="Calibri"/>
      <family val="2"/>
    </font>
    <font>
      <sz val="11"/>
      <color indexed="37"/>
      <name val="Calibri"/>
      <family val="2"/>
    </font>
    <font>
      <b/>
      <sz val="11"/>
      <color indexed="17"/>
      <name val="Calibri"/>
      <family val="2"/>
    </font>
    <font>
      <b/>
      <sz val="11"/>
      <color indexed="9"/>
      <name val="Calibri"/>
      <family val="2"/>
    </font>
    <font>
      <b/>
      <sz val="11"/>
      <color indexed="8"/>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b/>
      <sz val="18"/>
      <color indexed="62"/>
      <name val="Cambria"/>
      <family val="2"/>
    </font>
    <font>
      <sz val="11"/>
      <color indexed="14"/>
      <name val="Calibri"/>
      <family val="2"/>
    </font>
    <font>
      <b/>
      <sz val="10"/>
      <color rgb="FF33CC33"/>
      <name val="Arial"/>
      <family val="2"/>
    </font>
    <font>
      <b/>
      <sz val="10"/>
      <color rgb="FFFF9900"/>
      <name val="Arial"/>
      <family val="2"/>
    </font>
    <font>
      <b/>
      <sz val="10"/>
      <color rgb="FFFF0000"/>
      <name val="Arial"/>
      <family val="2"/>
    </font>
    <font>
      <sz val="8"/>
      <name val="Arial"/>
      <family val="2"/>
    </font>
    <font>
      <sz val="9"/>
      <name val="Calibri"/>
      <family val="2"/>
    </font>
    <font>
      <sz val="12"/>
      <name val="Arial MT"/>
      <family val="2"/>
    </font>
    <font>
      <b/>
      <sz val="10"/>
      <color rgb="FF0000FF"/>
      <name val="Times New Roman"/>
      <family val="1"/>
    </font>
    <font>
      <sz val="10"/>
      <color rgb="FF0000FF"/>
      <name val="Times New Roman"/>
      <family val="1"/>
    </font>
    <font>
      <b/>
      <sz val="10"/>
      <color rgb="FF7030A0"/>
      <name val="Times New Roman"/>
      <family val="1"/>
    </font>
    <font>
      <sz val="12"/>
      <color theme="0"/>
      <name val="Calibri"/>
      <family val="2"/>
      <scheme val="minor"/>
    </font>
    <font>
      <b/>
      <sz val="10"/>
      <color theme="0"/>
      <name val="Calibri"/>
      <family val="2"/>
      <scheme val="minor"/>
    </font>
    <font>
      <sz val="10"/>
      <color theme="1"/>
      <name val="Arial"/>
      <family val="2"/>
    </font>
    <font>
      <sz val="9"/>
      <name val="Calibri"/>
      <family val="2"/>
    </font>
  </fonts>
  <fills count="95">
    <fill>
      <patternFill patternType="none"/>
    </fill>
    <fill>
      <patternFill patternType="gray125"/>
    </fill>
    <fill>
      <patternFill patternType="solid">
        <fgColor indexed="53"/>
        <bgColor indexed="64"/>
      </patternFill>
    </fill>
    <fill>
      <patternFill patternType="solid">
        <fgColor indexed="39"/>
        <bgColor indexed="64"/>
      </patternFill>
    </fill>
    <fill>
      <patternFill patternType="solid">
        <fgColor indexed="46"/>
        <bgColor indexed="64"/>
      </patternFill>
    </fill>
    <fill>
      <patternFill patternType="solid">
        <fgColor indexed="27"/>
        <bgColor indexed="64"/>
      </patternFill>
    </fill>
    <fill>
      <patternFill patternType="solid">
        <fgColor indexed="38"/>
        <bgColor indexed="64"/>
      </patternFill>
    </fill>
    <fill>
      <patternFill patternType="solid">
        <fgColor indexed="13"/>
        <bgColor indexed="64"/>
      </patternFill>
    </fill>
    <fill>
      <patternFill patternType="solid">
        <fgColor indexed="26"/>
        <bgColor indexed="64"/>
      </patternFill>
    </fill>
    <fill>
      <patternFill patternType="solid">
        <fgColor indexed="22"/>
        <bgColor indexed="64"/>
      </patternFill>
    </fill>
    <fill>
      <patternFill patternType="lightGray">
        <fgColor indexed="38"/>
        <bgColor indexed="23"/>
      </patternFill>
    </fill>
    <fill>
      <patternFill patternType="solid">
        <fgColor indexed="9"/>
        <bgColor indexed="64"/>
      </patternFill>
    </fill>
    <fill>
      <patternFill patternType="mediumGray">
        <fgColor indexed="22"/>
      </patternFill>
    </fill>
    <fill>
      <patternFill patternType="solid">
        <fgColor indexed="26"/>
        <bgColor indexed="9"/>
      </patternFill>
    </fill>
    <fill>
      <patternFill patternType="solid">
        <fgColor indexed="43"/>
        <bgColor indexed="64"/>
      </patternFill>
    </fill>
    <fill>
      <patternFill patternType="solid">
        <fgColor theme="1"/>
        <bgColor indexed="64"/>
      </patternFill>
    </fill>
    <fill>
      <patternFill patternType="solid">
        <fgColor rgb="FFFFFF99"/>
        <bgColor indexed="64"/>
      </patternFill>
    </fill>
    <fill>
      <patternFill patternType="solid">
        <fgColor theme="0"/>
        <bgColor indexed="64"/>
      </patternFill>
    </fill>
    <fill>
      <patternFill patternType="solid">
        <fgColor indexed="47"/>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rgb="FFDBE5F1"/>
        <bgColor rgb="FF000000"/>
      </patternFill>
    </fill>
    <fill>
      <patternFill patternType="solid">
        <fgColor rgb="FFDBE5F1"/>
        <bgColor rgb="FFFFFFFF"/>
      </patternFill>
    </fill>
    <fill>
      <patternFill patternType="solid">
        <fgColor rgb="FFFFFFFF"/>
        <bgColor rgb="FF000000"/>
      </patternFill>
    </fill>
    <fill>
      <patternFill patternType="solid">
        <fgColor rgb="FFF1F5FB"/>
        <bgColor rgb="FF000000"/>
      </patternFill>
    </fill>
    <fill>
      <patternFill patternType="solid">
        <fgColor rgb="FFE9EFF7"/>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
      <patternFill patternType="solid">
        <fgColor rgb="FFFFFFCC"/>
      </patternFill>
    </fill>
    <fill>
      <patternFill patternType="solid">
        <fgColor theme="2"/>
        <bgColor indexed="64"/>
      </patternFill>
    </fill>
    <fill>
      <patternFill patternType="solid">
        <fgColor rgb="FFD5E3FF"/>
        <bgColor indexed="64"/>
      </patternFill>
    </fill>
    <fill>
      <patternFill patternType="solid">
        <fgColor indexed="60"/>
      </patternFill>
    </fill>
    <fill>
      <patternFill patternType="solid">
        <fgColor indexed="48"/>
        <bgColor indexed="48"/>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25"/>
        <bgColor indexed="25"/>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b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theme="4" tint="-0.24994659260841701"/>
        <bgColor indexed="64"/>
      </patternFill>
    </fill>
    <fill>
      <patternFill patternType="solid">
        <fgColor rgb="FF90ABDC"/>
        <bgColor rgb="FF8FB4FF"/>
      </patternFill>
    </fill>
  </fills>
  <borders count="78">
    <border>
      <left/>
      <right/>
      <top/>
      <bottom/>
      <diagonal/>
    </border>
    <border>
      <left/>
      <right/>
      <top/>
      <bottom style="thin">
        <color indexed="64"/>
      </bottom>
      <diagonal/>
    </border>
    <border>
      <left/>
      <right/>
      <top style="double">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hair">
        <color indexed="20"/>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double">
        <color indexed="64"/>
      </bottom>
      <diagonal/>
    </border>
    <border>
      <left style="medium">
        <color indexed="64"/>
      </left>
      <right/>
      <top/>
      <bottom/>
      <diagonal/>
    </border>
    <border>
      <left/>
      <right style="thin">
        <color indexed="64"/>
      </right>
      <top/>
      <bottom style="thin">
        <color indexed="6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hair">
        <color rgb="FFC0C0C0"/>
      </left>
      <right style="hair">
        <color rgb="FFC0C0C0"/>
      </right>
      <top style="thin">
        <color rgb="FF808080"/>
      </top>
      <bottom style="thin">
        <color rgb="FF808080"/>
      </bottom>
      <diagonal/>
    </border>
    <border>
      <left style="medium">
        <color rgb="FFFF0000"/>
      </left>
      <right style="medium">
        <color rgb="FFFF0000"/>
      </right>
      <top style="medium">
        <color rgb="FFFF0000"/>
      </top>
      <bottom style="medium">
        <color rgb="FFFF0000"/>
      </bottom>
      <diagonal/>
    </border>
    <border>
      <left style="thin">
        <color rgb="FF000000"/>
      </left>
      <right style="thin">
        <color rgb="FF000000"/>
      </right>
      <top style="thin">
        <color rgb="FF000000"/>
      </top>
      <bottom style="thin">
        <color rgb="FF000000"/>
      </bottom>
      <diagonal/>
    </border>
    <border>
      <left style="thin">
        <color theme="3" tint="0.59996337778862885"/>
      </left>
      <right style="thin">
        <color theme="3" tint="-0.24994659260841701"/>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theme="3"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auto="1"/>
      </top>
      <bottom style="medium">
        <color auto="1"/>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right/>
      <top style="thin">
        <color indexed="48"/>
      </top>
      <bottom style="double">
        <color indexed="48"/>
      </bottom>
      <diagonal/>
    </border>
    <border>
      <left/>
      <right/>
      <top style="thin">
        <color auto="1"/>
      </top>
      <bottom style="double">
        <color auto="1"/>
      </bottom>
      <diagonal/>
    </border>
    <border>
      <left/>
      <right/>
      <top/>
      <bottom style="medium">
        <color auto="1"/>
      </bottom>
      <diagonal/>
    </border>
    <border>
      <left style="thin">
        <color theme="3" tint="-0.24994659260841701"/>
      </left>
      <right style="thin">
        <color rgb="FF808080"/>
      </right>
      <top style="thin">
        <color rgb="FF808080"/>
      </top>
      <bottom style="thin">
        <color rgb="FF808080"/>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auto="1"/>
      </top>
      <bottom style="medium">
        <color auto="1"/>
      </bottom>
      <diagonal/>
    </border>
    <border>
      <left style="thin">
        <color indexed="18"/>
      </left>
      <right style="thin">
        <color indexed="18"/>
      </right>
      <top style="thin">
        <color indexed="18"/>
      </top>
      <bottom style="thin">
        <color indexed="18"/>
      </bottom>
      <diagonal/>
    </border>
    <border>
      <left style="thin">
        <color indexed="63"/>
      </left>
      <right style="thin">
        <color indexed="63"/>
      </right>
      <top style="thin">
        <color indexed="63"/>
      </top>
      <bottom style="thin">
        <color indexed="63"/>
      </bottom>
      <diagonal/>
    </border>
    <border>
      <left/>
      <right/>
      <top style="thin">
        <color indexed="48"/>
      </top>
      <bottom style="double">
        <color indexed="48"/>
      </bottom>
      <diagonal/>
    </border>
    <border>
      <left/>
      <right/>
      <top style="thin">
        <color auto="1"/>
      </top>
      <bottom style="double">
        <color auto="1"/>
      </bottom>
      <diagonal/>
    </border>
    <border>
      <left style="thin">
        <color indexed="64"/>
      </left>
      <right style="thin">
        <color indexed="64"/>
      </right>
      <top style="thin">
        <color auto="1"/>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auto="1"/>
      </top>
      <bottom style="medium">
        <color auto="1"/>
      </bottom>
      <diagonal/>
    </border>
    <border>
      <left/>
      <right/>
      <top style="thin">
        <color auto="1"/>
      </top>
      <bottom style="double">
        <color auto="1"/>
      </bottom>
      <diagonal/>
    </border>
    <border>
      <left style="thin">
        <color indexed="64"/>
      </left>
      <right style="thin">
        <color indexed="64"/>
      </right>
      <top style="thin">
        <color auto="1"/>
      </top>
      <bottom style="thin">
        <color indexed="64"/>
      </bottom>
      <diagonal/>
    </border>
    <border>
      <left/>
      <right/>
      <top style="thin">
        <color indexed="64"/>
      </top>
      <bottom/>
      <diagonal/>
    </border>
    <border>
      <left/>
      <right/>
      <top style="thin">
        <color auto="1"/>
      </top>
      <bottom style="medium">
        <color auto="1"/>
      </bottom>
      <diagonal/>
    </border>
    <border>
      <left style="thin">
        <color indexed="18"/>
      </left>
      <right style="thin">
        <color indexed="18"/>
      </right>
      <top style="thin">
        <color indexed="18"/>
      </top>
      <bottom style="thin">
        <color indexed="18"/>
      </bottom>
      <diagonal/>
    </border>
    <border>
      <left style="thin">
        <color indexed="63"/>
      </left>
      <right style="thin">
        <color indexed="63"/>
      </right>
      <top style="thin">
        <color indexed="63"/>
      </top>
      <bottom style="thin">
        <color indexed="63"/>
      </bottom>
      <diagonal/>
    </border>
    <border>
      <left/>
      <right/>
      <top style="thin">
        <color indexed="48"/>
      </top>
      <bottom style="double">
        <color indexed="48"/>
      </bottom>
      <diagonal/>
    </border>
    <border>
      <left/>
      <right/>
      <top style="thin">
        <color auto="1"/>
      </top>
      <bottom style="double">
        <color auto="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8"/>
      </left>
      <right style="medium">
        <color indexed="8"/>
      </right>
      <top style="medium">
        <color indexed="8"/>
      </top>
      <bottom style="medium">
        <color indexed="8"/>
      </bottom>
      <diagonal/>
    </border>
  </borders>
  <cellStyleXfs count="1024">
    <xf numFmtId="174" fontId="0" fillId="0" borderId="0" applyProtection="0"/>
    <xf numFmtId="0" fontId="24" fillId="0" borderId="0"/>
    <xf numFmtId="186" fontId="62" fillId="0" borderId="0" applyFont="0" applyFill="0" applyBorder="0" applyAlignment="0" applyProtection="0"/>
    <xf numFmtId="187" fontId="62" fillId="0" borderId="0" applyFont="0" applyFill="0" applyBorder="0" applyAlignment="0" applyProtection="0"/>
    <xf numFmtId="188" fontId="62" fillId="0" borderId="0" applyFont="0" applyFill="0" applyBorder="0" applyAlignment="0" applyProtection="0"/>
    <xf numFmtId="189" fontId="62" fillId="0" borderId="0" applyFont="0" applyFill="0" applyBorder="0" applyAlignment="0" applyProtection="0"/>
    <xf numFmtId="190" fontId="62" fillId="0" borderId="0" applyFont="0" applyFill="0" applyBorder="0" applyAlignment="0" applyProtection="0"/>
    <xf numFmtId="191" fontId="62" fillId="0" borderId="0" applyFont="0" applyFill="0" applyBorder="0" applyAlignment="0" applyProtection="0"/>
    <xf numFmtId="0" fontId="32" fillId="0" borderId="0"/>
    <xf numFmtId="192" fontId="24" fillId="2" borderId="0" applyNumberFormat="0" applyFill="0" applyBorder="0" applyAlignment="0" applyProtection="0">
      <alignment horizontal="right" vertical="center"/>
    </xf>
    <xf numFmtId="192" fontId="56" fillId="0" borderId="0" applyNumberFormat="0" applyFill="0" applyBorder="0" applyAlignment="0" applyProtection="0"/>
    <xf numFmtId="0" fontId="24" fillId="0" borderId="1" applyNumberFormat="0" applyFont="0" applyFill="0" applyAlignment="0" applyProtection="0"/>
    <xf numFmtId="193" fontId="54" fillId="0" borderId="0" applyFont="0" applyFill="0" applyBorder="0" applyAlignment="0" applyProtection="0"/>
    <xf numFmtId="194" fontId="62" fillId="0" borderId="0" applyFont="0" applyFill="0" applyBorder="0" applyProtection="0">
      <alignment horizontal="left"/>
    </xf>
    <xf numFmtId="195" fontId="62" fillId="0" borderId="0" applyFont="0" applyFill="0" applyBorder="0" applyProtection="0">
      <alignment horizontal="left"/>
    </xf>
    <xf numFmtId="196" fontId="62" fillId="0" borderId="0" applyFont="0" applyFill="0" applyBorder="0" applyProtection="0">
      <alignment horizontal="left"/>
    </xf>
    <xf numFmtId="37" fontId="63" fillId="0" borderId="0" applyFont="0" applyFill="0" applyBorder="0" applyAlignment="0" applyProtection="0">
      <alignment vertical="center"/>
      <protection locked="0"/>
    </xf>
    <xf numFmtId="197" fontId="64" fillId="0" borderId="0" applyFont="0" applyFill="0" applyBorder="0" applyAlignment="0" applyProtection="0"/>
    <xf numFmtId="0" fontId="65" fillId="0" borderId="0"/>
    <xf numFmtId="0" fontId="65" fillId="0" borderId="0"/>
    <xf numFmtId="174" fontId="22" fillId="0" borderId="0" applyFill="0"/>
    <xf numFmtId="174" fontId="22" fillId="0" borderId="0">
      <alignment horizontal="center"/>
    </xf>
    <xf numFmtId="0" fontId="22" fillId="0" borderId="0" applyFill="0">
      <alignment horizontal="center"/>
    </xf>
    <xf numFmtId="174" fontId="23" fillId="0" borderId="2" applyFill="0"/>
    <xf numFmtId="0" fontId="24" fillId="0" borderId="0" applyFont="0" applyAlignment="0"/>
    <xf numFmtId="0" fontId="25" fillId="0" borderId="0" applyFill="0">
      <alignment vertical="top"/>
    </xf>
    <xf numFmtId="0" fontId="23" fillId="0" borderId="0" applyFill="0">
      <alignment horizontal="left" vertical="top"/>
    </xf>
    <xf numFmtId="174" fontId="26" fillId="0" borderId="3" applyFill="0"/>
    <xf numFmtId="0" fontId="24" fillId="0" borderId="0" applyNumberFormat="0" applyFont="0" applyAlignment="0"/>
    <xf numFmtId="0" fontId="25" fillId="0" borderId="0" applyFill="0">
      <alignment wrapText="1"/>
    </xf>
    <xf numFmtId="0" fontId="23" fillId="0" borderId="0" applyFill="0">
      <alignment horizontal="left" vertical="top" wrapText="1"/>
    </xf>
    <xf numFmtId="174" fontId="27" fillId="0" borderId="0" applyFill="0"/>
    <xf numFmtId="0" fontId="28" fillId="0" borderId="0" applyNumberFormat="0" applyFont="0" applyAlignment="0">
      <alignment horizontal="center"/>
    </xf>
    <xf numFmtId="0" fontId="29" fillId="0" borderId="0" applyFill="0">
      <alignment vertical="top" wrapText="1"/>
    </xf>
    <xf numFmtId="0" fontId="26" fillId="0" borderId="0" applyFill="0">
      <alignment horizontal="left" vertical="top" wrapText="1"/>
    </xf>
    <xf numFmtId="174" fontId="24" fillId="0" borderId="0" applyFill="0"/>
    <xf numFmtId="0" fontId="28" fillId="0" borderId="0" applyNumberFormat="0" applyFont="0" applyAlignment="0">
      <alignment horizontal="center"/>
    </xf>
    <xf numFmtId="0" fontId="30" fillId="0" borderId="0" applyFill="0">
      <alignment vertical="center" wrapText="1"/>
    </xf>
    <xf numFmtId="0" fontId="31" fillId="0" borderId="0">
      <alignment horizontal="left" vertical="center" wrapText="1"/>
    </xf>
    <xf numFmtId="174" fontId="32" fillId="0" borderId="0" applyFill="0"/>
    <xf numFmtId="0" fontId="28" fillId="0" borderId="0" applyNumberFormat="0" applyFont="0" applyAlignment="0">
      <alignment horizontal="center"/>
    </xf>
    <xf numFmtId="0" fontId="33" fillId="0" borderId="0" applyFill="0">
      <alignment horizontal="center" vertical="center" wrapText="1"/>
    </xf>
    <xf numFmtId="0" fontId="34" fillId="0" borderId="0" applyFill="0">
      <alignment horizontal="center" vertical="center" wrapText="1"/>
    </xf>
    <xf numFmtId="0" fontId="24" fillId="0" borderId="0" applyFill="0">
      <alignment horizontal="center" vertical="center" wrapText="1"/>
    </xf>
    <xf numFmtId="174" fontId="35" fillId="0" borderId="0" applyFill="0"/>
    <xf numFmtId="0" fontId="28" fillId="0" borderId="0" applyNumberFormat="0" applyFont="0" applyAlignment="0">
      <alignment horizontal="center"/>
    </xf>
    <xf numFmtId="0" fontId="36" fillId="0" borderId="0" applyFill="0">
      <alignment horizontal="center" vertical="center" wrapText="1"/>
    </xf>
    <xf numFmtId="0" fontId="37" fillId="0" borderId="0" applyFill="0">
      <alignment horizontal="center" vertical="center" wrapText="1"/>
    </xf>
    <xf numFmtId="174" fontId="38" fillId="0" borderId="0" applyFill="0"/>
    <xf numFmtId="0" fontId="28" fillId="0" borderId="0" applyNumberFormat="0" applyFont="0" applyAlignment="0">
      <alignment horizontal="center"/>
    </xf>
    <xf numFmtId="0" fontId="39" fillId="0" borderId="0">
      <alignment horizontal="center" wrapText="1"/>
    </xf>
    <xf numFmtId="0" fontId="35" fillId="0" borderId="0" applyFill="0">
      <alignment horizontal="center" wrapText="1"/>
    </xf>
    <xf numFmtId="180" fontId="66" fillId="0" borderId="0" applyFont="0" applyFill="0" applyBorder="0" applyAlignment="0" applyProtection="0">
      <protection locked="0"/>
    </xf>
    <xf numFmtId="198" fontId="66" fillId="0" borderId="0" applyFont="0" applyFill="0" applyBorder="0" applyAlignment="0" applyProtection="0">
      <protection locked="0"/>
    </xf>
    <xf numFmtId="39" fontId="24" fillId="0" borderId="0" applyFont="0" applyFill="0" applyBorder="0" applyAlignment="0" applyProtection="0"/>
    <xf numFmtId="199" fontId="67" fillId="0" borderId="0" applyFont="0" applyFill="0" applyBorder="0" applyAlignment="0" applyProtection="0"/>
    <xf numFmtId="183" fontId="64" fillId="0" borderId="0" applyFont="0" applyFill="0" applyBorder="0" applyAlignment="0" applyProtection="0"/>
    <xf numFmtId="0" fontId="24" fillId="0" borderId="1" applyNumberFormat="0" applyFont="0" applyFill="0" applyBorder="0" applyProtection="0">
      <alignment horizontal="centerContinuous" vertical="center"/>
    </xf>
    <xf numFmtId="0" fontId="48" fillId="0" borderId="0" applyFill="0" applyBorder="0" applyProtection="0">
      <alignment horizontal="center"/>
      <protection locked="0"/>
    </xf>
    <xf numFmtId="43" fontId="24" fillId="0" borderId="0" applyFont="0" applyFill="0" applyBorder="0" applyAlignment="0" applyProtection="0"/>
    <xf numFmtId="0" fontId="24"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41" fontId="24" fillId="0" borderId="0" applyFont="0" applyFill="0" applyBorder="0" applyAlignment="0" applyProtection="0"/>
    <xf numFmtId="200" fontId="62" fillId="0" borderId="0" applyFont="0" applyFill="0" applyBorder="0" applyAlignment="0" applyProtection="0"/>
    <xf numFmtId="201" fontId="62" fillId="0" borderId="0" applyFont="0" applyFill="0" applyBorder="0" applyAlignment="0" applyProtection="0"/>
    <xf numFmtId="202" fontId="62" fillId="0" borderId="0" applyFont="0" applyFill="0" applyBorder="0" applyAlignment="0" applyProtection="0"/>
    <xf numFmtId="203" fontId="60" fillId="0" borderId="0" applyFont="0" applyFill="0" applyBorder="0" applyAlignment="0" applyProtection="0"/>
    <xf numFmtId="204" fontId="69" fillId="0" borderId="0" applyFont="0" applyFill="0" applyBorder="0" applyAlignment="0" applyProtection="0"/>
    <xf numFmtId="205" fontId="69" fillId="0" borderId="0" applyFont="0" applyFill="0" applyBorder="0" applyAlignment="0" applyProtection="0"/>
    <xf numFmtId="206" fontId="27" fillId="0" borderId="0" applyFont="0" applyFill="0" applyBorder="0" applyAlignment="0" applyProtection="0">
      <protection locked="0"/>
    </xf>
    <xf numFmtId="43" fontId="20" fillId="0" borderId="0" applyFont="0" applyFill="0" applyBorder="0" applyAlignment="0" applyProtection="0"/>
    <xf numFmtId="43" fontId="44" fillId="0" borderId="0" applyFont="0" applyFill="0" applyBorder="0" applyAlignment="0" applyProtection="0"/>
    <xf numFmtId="43" fontId="34" fillId="0" borderId="0" applyFont="0" applyFill="0" applyBorder="0" applyAlignment="0" applyProtection="0"/>
    <xf numFmtId="43" fontId="24" fillId="0" borderId="0" applyFont="0" applyFill="0" applyBorder="0" applyAlignment="0" applyProtection="0"/>
    <xf numFmtId="43" fontId="58"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1" fillId="0" borderId="0" applyFont="0" applyFill="0" applyBorder="0" applyAlignment="0" applyProtection="0"/>
    <xf numFmtId="43" fontId="20" fillId="0" borderId="0" applyFont="0" applyFill="0" applyBorder="0" applyAlignment="0" applyProtection="0"/>
    <xf numFmtId="43" fontId="106" fillId="0" borderId="0" applyFont="0" applyFill="0" applyBorder="0" applyAlignment="0" applyProtection="0"/>
    <xf numFmtId="37" fontId="70" fillId="0" borderId="0" applyFill="0" applyBorder="0" applyAlignment="0" applyProtection="0"/>
    <xf numFmtId="3" fontId="24" fillId="0" borderId="0" applyFont="0" applyFill="0" applyBorder="0" applyAlignment="0" applyProtection="0"/>
    <xf numFmtId="0" fontId="23" fillId="0" borderId="0" applyFill="0" applyBorder="0" applyAlignment="0" applyProtection="0">
      <protection locked="0"/>
    </xf>
    <xf numFmtId="0" fontId="24" fillId="0" borderId="4"/>
    <xf numFmtId="44" fontId="24" fillId="0" borderId="0" applyFont="0" applyFill="0" applyBorder="0" applyAlignment="0" applyProtection="0"/>
    <xf numFmtId="207" fontId="62" fillId="0" borderId="0" applyFont="0" applyFill="0" applyBorder="0" applyAlignment="0" applyProtection="0"/>
    <xf numFmtId="208" fontId="62" fillId="0" borderId="0" applyFont="0" applyFill="0" applyBorder="0" applyAlignment="0" applyProtection="0"/>
    <xf numFmtId="209" fontId="62" fillId="0" borderId="0" applyFont="0" applyFill="0" applyBorder="0" applyAlignment="0" applyProtection="0"/>
    <xf numFmtId="210" fontId="69" fillId="0" borderId="0" applyFont="0" applyFill="0" applyBorder="0" applyAlignment="0" applyProtection="0"/>
    <xf numFmtId="211" fontId="69" fillId="0" borderId="0" applyFont="0" applyFill="0" applyBorder="0" applyAlignment="0" applyProtection="0"/>
    <xf numFmtId="212" fontId="69" fillId="0" borderId="0" applyFont="0" applyFill="0" applyBorder="0" applyAlignment="0" applyProtection="0"/>
    <xf numFmtId="213" fontId="27" fillId="0" borderId="0" applyFont="0" applyFill="0" applyBorder="0" applyAlignment="0" applyProtection="0">
      <protection locked="0"/>
    </xf>
    <xf numFmtId="44" fontId="34" fillId="0" borderId="0" applyFont="0" applyFill="0" applyBorder="0" applyAlignment="0" applyProtection="0"/>
    <xf numFmtId="44" fontId="24" fillId="0" borderId="0" applyFont="0" applyFill="0" applyBorder="0" applyAlignment="0" applyProtection="0"/>
    <xf numFmtId="44" fontId="58"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5" fontId="70" fillId="0" borderId="0" applyFill="0" applyBorder="0" applyAlignment="0" applyProtection="0"/>
    <xf numFmtId="5" fontId="24" fillId="0" borderId="0" applyFont="0" applyFill="0" applyBorder="0" applyAlignment="0" applyProtection="0"/>
    <xf numFmtId="5" fontId="24" fillId="0" borderId="0" applyFont="0" applyFill="0" applyBorder="0" applyAlignment="0" applyProtection="0"/>
    <xf numFmtId="214" fontId="64" fillId="0" borderId="0" applyFont="0" applyFill="0" applyBorder="0" applyAlignment="0" applyProtection="0"/>
    <xf numFmtId="182" fontId="24" fillId="0" borderId="0" applyFont="0" applyFill="0" applyBorder="0" applyAlignment="0" applyProtection="0"/>
    <xf numFmtId="215" fontId="66" fillId="0" borderId="0" applyFont="0" applyFill="0" applyBorder="0" applyAlignment="0" applyProtection="0">
      <protection locked="0"/>
    </xf>
    <xf numFmtId="7" fontId="22" fillId="0" borderId="0" applyFont="0" applyFill="0" applyBorder="0" applyAlignment="0" applyProtection="0"/>
    <xf numFmtId="216" fontId="67" fillId="0" borderId="0" applyFont="0" applyFill="0" applyBorder="0" applyAlignment="0" applyProtection="0"/>
    <xf numFmtId="181" fontId="71" fillId="0" borderId="0" applyFont="0" applyFill="0" applyBorder="0" applyAlignment="0" applyProtection="0"/>
    <xf numFmtId="0" fontId="72" fillId="3" borderId="5" applyNumberFormat="0" applyFont="0" applyFill="0" applyAlignment="0" applyProtection="0">
      <alignment horizontal="left" indent="1"/>
    </xf>
    <xf numFmtId="14" fontId="24" fillId="0" borderId="0" applyFont="0" applyFill="0" applyBorder="0" applyAlignment="0" applyProtection="0"/>
    <xf numFmtId="217" fontId="62" fillId="0" borderId="0" applyFont="0" applyFill="0" applyBorder="0" applyProtection="0"/>
    <xf numFmtId="218" fontId="62" fillId="0" borderId="0" applyFont="0" applyFill="0" applyBorder="0" applyProtection="0"/>
    <xf numFmtId="219" fontId="62" fillId="0" borderId="0" applyFont="0" applyFill="0" applyBorder="0" applyAlignment="0" applyProtection="0"/>
    <xf numFmtId="220" fontId="62" fillId="0" borderId="0" applyFont="0" applyFill="0" applyBorder="0" applyAlignment="0" applyProtection="0"/>
    <xf numFmtId="221" fontId="62" fillId="0" borderId="0" applyFont="0" applyFill="0" applyBorder="0" applyAlignment="0" applyProtection="0"/>
    <xf numFmtId="222" fontId="73" fillId="0" borderId="0" applyFont="0" applyFill="0" applyBorder="0" applyAlignment="0" applyProtection="0"/>
    <xf numFmtId="5" fontId="74" fillId="0" borderId="0" applyBorder="0"/>
    <xf numFmtId="182" fontId="74" fillId="0" borderId="0" applyBorder="0"/>
    <xf numFmtId="7" fontId="74" fillId="0" borderId="0" applyBorder="0"/>
    <xf numFmtId="37" fontId="74" fillId="0" borderId="0" applyBorder="0"/>
    <xf numFmtId="180" fontId="74" fillId="0" borderId="0" applyBorder="0"/>
    <xf numFmtId="223" fontId="74" fillId="0" borderId="0" applyBorder="0"/>
    <xf numFmtId="39" fontId="74" fillId="0" borderId="0" applyBorder="0"/>
    <xf numFmtId="224" fontId="74" fillId="0" borderId="0" applyBorder="0"/>
    <xf numFmtId="7" fontId="24" fillId="0" borderId="0" applyFont="0" applyFill="0" applyBorder="0" applyAlignment="0" applyProtection="0"/>
    <xf numFmtId="225" fontId="64" fillId="0" borderId="0" applyFont="0" applyFill="0" applyBorder="0" applyAlignment="0" applyProtection="0"/>
    <xf numFmtId="226" fontId="64" fillId="0" borderId="0" applyFont="0" applyFill="0" applyAlignment="0" applyProtection="0"/>
    <xf numFmtId="225" fontId="64" fillId="0" borderId="0" applyFont="0" applyFill="0" applyBorder="0" applyAlignment="0" applyProtection="0"/>
    <xf numFmtId="227" fontId="22" fillId="0" borderId="0" applyFont="0" applyFill="0" applyBorder="0" applyAlignment="0" applyProtection="0"/>
    <xf numFmtId="2" fontId="24" fillId="0" borderId="0" applyFont="0" applyFill="0" applyBorder="0" applyAlignment="0" applyProtection="0"/>
    <xf numFmtId="0" fontId="75" fillId="0" borderId="0"/>
    <xf numFmtId="180" fontId="76" fillId="0" borderId="0" applyNumberFormat="0" applyFill="0" applyBorder="0" applyAlignment="0" applyProtection="0"/>
    <xf numFmtId="0" fontId="22" fillId="0" borderId="0" applyFont="0" applyFill="0" applyBorder="0" applyAlignment="0" applyProtection="0"/>
    <xf numFmtId="0" fontId="62" fillId="0" borderId="0" applyFont="0" applyFill="0" applyBorder="0" applyProtection="0">
      <alignment horizontal="center" wrapText="1"/>
    </xf>
    <xf numFmtId="228" fontId="62" fillId="0" borderId="0" applyFont="0" applyFill="0" applyBorder="0" applyProtection="0">
      <alignment horizontal="right"/>
    </xf>
    <xf numFmtId="0" fontId="76" fillId="0" borderId="0" applyNumberFormat="0" applyFill="0" applyBorder="0" applyAlignment="0" applyProtection="0"/>
    <xf numFmtId="0" fontId="77" fillId="4" borderId="0" applyNumberFormat="0" applyFill="0" applyBorder="0" applyAlignment="0" applyProtection="0"/>
    <xf numFmtId="0" fontId="26" fillId="0" borderId="6" applyNumberFormat="0" applyAlignment="0" applyProtection="0">
      <alignment horizontal="left" vertical="center"/>
    </xf>
    <xf numFmtId="0" fontId="26" fillId="0" borderId="7">
      <alignment horizontal="left" vertical="center"/>
    </xf>
    <xf numFmtId="14" fontId="49" fillId="5" borderId="8">
      <alignment horizontal="center" vertical="center" wrapText="1"/>
    </xf>
    <xf numFmtId="0" fontId="40" fillId="0" borderId="0" applyFont="0" applyFill="0" applyBorder="0" applyAlignment="0" applyProtection="0"/>
    <xf numFmtId="0" fontId="41" fillId="0" borderId="0" applyFont="0" applyFill="0" applyBorder="0" applyAlignment="0" applyProtection="0"/>
    <xf numFmtId="0" fontId="26" fillId="0" borderId="0" applyFont="0" applyFill="0" applyBorder="0" applyAlignment="0" applyProtection="0"/>
    <xf numFmtId="0" fontId="48" fillId="0" borderId="0" applyFill="0" applyAlignment="0" applyProtection="0">
      <protection locked="0"/>
    </xf>
    <xf numFmtId="0" fontId="48" fillId="0" borderId="1" applyFill="0" applyAlignment="0" applyProtection="0">
      <protection locked="0"/>
    </xf>
    <xf numFmtId="0" fontId="42" fillId="0" borderId="8"/>
    <xf numFmtId="0" fontId="43" fillId="0" borderId="0"/>
    <xf numFmtId="0" fontId="78" fillId="0" borderId="1" applyNumberFormat="0" applyFill="0" applyAlignment="0" applyProtection="0"/>
    <xf numFmtId="0" fontId="73" fillId="6" borderId="0" applyNumberFormat="0" applyFont="0" applyBorder="0" applyAlignment="0" applyProtection="0"/>
    <xf numFmtId="0" fontId="79" fillId="0" borderId="0" applyNumberFormat="0" applyFill="0" applyBorder="0" applyAlignment="0" applyProtection="0">
      <alignment vertical="top"/>
      <protection locked="0"/>
    </xf>
    <xf numFmtId="0" fontId="59" fillId="7" borderId="9" applyNumberFormat="0" applyAlignment="0" applyProtection="0"/>
    <xf numFmtId="229" fontId="62" fillId="0" borderId="0" applyFont="0" applyFill="0" applyBorder="0" applyProtection="0">
      <alignment horizontal="left"/>
    </xf>
    <xf numFmtId="230" fontId="62" fillId="0" borderId="0" applyFont="0" applyFill="0" applyBorder="0" applyProtection="0">
      <alignment horizontal="left"/>
    </xf>
    <xf numFmtId="231" fontId="62" fillId="0" borderId="0" applyFont="0" applyFill="0" applyBorder="0" applyProtection="0">
      <alignment horizontal="left"/>
    </xf>
    <xf numFmtId="232" fontId="62" fillId="0" borderId="0" applyFont="0" applyFill="0" applyBorder="0" applyProtection="0">
      <alignment horizontal="left"/>
    </xf>
    <xf numFmtId="10" fontId="22" fillId="8" borderId="9" applyNumberFormat="0" applyBorder="0" applyAlignment="0" applyProtection="0"/>
    <xf numFmtId="5" fontId="80" fillId="0" borderId="0" applyBorder="0"/>
    <xf numFmtId="182" fontId="80" fillId="0" borderId="0" applyBorder="0"/>
    <xf numFmtId="7" fontId="80" fillId="0" borderId="0" applyBorder="0"/>
    <xf numFmtId="37" fontId="80" fillId="0" borderId="0" applyBorder="0"/>
    <xf numFmtId="180" fontId="80" fillId="0" borderId="0" applyBorder="0"/>
    <xf numFmtId="223" fontId="80" fillId="0" borderId="0" applyBorder="0"/>
    <xf numFmtId="39" fontId="80" fillId="0" borderId="0" applyBorder="0"/>
    <xf numFmtId="224" fontId="80" fillId="0" borderId="0" applyBorder="0"/>
    <xf numFmtId="0" fontId="73" fillId="0" borderId="10" applyNumberFormat="0" applyFont="0" applyFill="0" applyAlignment="0" applyProtection="0"/>
    <xf numFmtId="0" fontId="81" fillId="0" borderId="0"/>
    <xf numFmtId="0" fontId="22" fillId="9" borderId="0"/>
    <xf numFmtId="233" fontId="24" fillId="0" borderId="0" applyFont="0" applyFill="0" applyBorder="0" applyAlignment="0" applyProtection="0"/>
    <xf numFmtId="234" fontId="24" fillId="0" borderId="0" applyFont="0" applyFill="0" applyBorder="0" applyAlignment="0" applyProtection="0"/>
    <xf numFmtId="235" fontId="24" fillId="0" borderId="0" applyFont="0" applyFill="0" applyBorder="0" applyAlignment="0" applyProtection="0"/>
    <xf numFmtId="236" fontId="24" fillId="0" borderId="0" applyFont="0" applyFill="0" applyBorder="0" applyAlignment="0" applyProtection="0"/>
    <xf numFmtId="0" fontId="24" fillId="0" borderId="0" applyFont="0" applyFill="0" applyBorder="0" applyAlignment="0" applyProtection="0">
      <alignment horizontal="right"/>
    </xf>
    <xf numFmtId="237" fontId="24" fillId="0" borderId="0" applyFont="0" applyFill="0" applyBorder="0" applyAlignment="0" applyProtection="0"/>
    <xf numFmtId="37" fontId="82" fillId="0" borderId="0"/>
    <xf numFmtId="0" fontId="64" fillId="0" borderId="0"/>
    <xf numFmtId="0" fontId="109" fillId="0" borderId="0"/>
    <xf numFmtId="7" fontId="107" fillId="0" borderId="0"/>
    <xf numFmtId="0" fontId="24" fillId="0" borderId="0"/>
    <xf numFmtId="0" fontId="60" fillId="0" borderId="0"/>
    <xf numFmtId="0" fontId="34" fillId="0" borderId="0"/>
    <xf numFmtId="0" fontId="24" fillId="0" borderId="0"/>
    <xf numFmtId="0" fontId="24" fillId="0" borderId="0"/>
    <xf numFmtId="0" fontId="58" fillId="0" borderId="0"/>
    <xf numFmtId="0" fontId="24" fillId="0" borderId="0"/>
    <xf numFmtId="0" fontId="24" fillId="0" borderId="0"/>
    <xf numFmtId="0" fontId="24" fillId="0" borderId="0"/>
    <xf numFmtId="0" fontId="109" fillId="0" borderId="0"/>
    <xf numFmtId="0" fontId="109" fillId="0" borderId="0"/>
    <xf numFmtId="0" fontId="109" fillId="0" borderId="0"/>
    <xf numFmtId="0" fontId="109" fillId="0" borderId="0"/>
    <xf numFmtId="0" fontId="109" fillId="0" borderId="0"/>
    <xf numFmtId="0" fontId="109" fillId="0" borderId="0"/>
    <xf numFmtId="0" fontId="109" fillId="0" borderId="0"/>
    <xf numFmtId="0" fontId="109" fillId="0" borderId="0"/>
    <xf numFmtId="174" fontId="44" fillId="0" borderId="0" applyProtection="0"/>
    <xf numFmtId="0" fontId="109" fillId="0" borderId="0"/>
    <xf numFmtId="0" fontId="109" fillId="0" borderId="0"/>
    <xf numFmtId="0" fontId="109" fillId="0" borderId="0"/>
    <xf numFmtId="0" fontId="109" fillId="0" borderId="0"/>
    <xf numFmtId="0" fontId="44" fillId="0" borderId="0" applyProtection="0"/>
    <xf numFmtId="174" fontId="44" fillId="0" borderId="0" applyProtection="0"/>
    <xf numFmtId="174" fontId="44" fillId="0" borderId="0" applyProtection="0"/>
    <xf numFmtId="174" fontId="44" fillId="0" borderId="0" applyProtection="0"/>
    <xf numFmtId="0" fontId="24" fillId="0" borderId="0"/>
    <xf numFmtId="174" fontId="44" fillId="0" borderId="0" applyProtection="0"/>
    <xf numFmtId="0" fontId="24" fillId="0" borderId="0"/>
    <xf numFmtId="0" fontId="54" fillId="10" borderId="0" applyNumberFormat="0" applyFont="0" applyBorder="0" applyAlignment="0"/>
    <xf numFmtId="238" fontId="24" fillId="0" borderId="0" applyFont="0" applyFill="0" applyBorder="0" applyAlignment="0" applyProtection="0"/>
    <xf numFmtId="239" fontId="83" fillId="0" borderId="0"/>
    <xf numFmtId="238" fontId="24" fillId="0" borderId="0" applyFont="0" applyFill="0" applyBorder="0" applyAlignment="0" applyProtection="0"/>
    <xf numFmtId="238" fontId="24" fillId="0" borderId="0" applyFont="0" applyFill="0" applyBorder="0" applyAlignment="0" applyProtection="0"/>
    <xf numFmtId="238" fontId="24" fillId="0" borderId="0" applyFont="0" applyFill="0" applyBorder="0" applyAlignment="0" applyProtection="0"/>
    <xf numFmtId="240" fontId="24" fillId="0" borderId="0"/>
    <xf numFmtId="241" fontId="64" fillId="0" borderId="0"/>
    <xf numFmtId="241" fontId="64" fillId="0" borderId="0"/>
    <xf numFmtId="239" fontId="83" fillId="0" borderId="0"/>
    <xf numFmtId="0" fontId="64" fillId="0" borderId="0"/>
    <xf numFmtId="239" fontId="70" fillId="0" borderId="0"/>
    <xf numFmtId="240" fontId="24" fillId="0" borderId="0"/>
    <xf numFmtId="241" fontId="64" fillId="0" borderId="0"/>
    <xf numFmtId="241" fontId="64" fillId="0" borderId="0"/>
    <xf numFmtId="0" fontId="64" fillId="0" borderId="0"/>
    <xf numFmtId="0" fontId="64" fillId="0" borderId="0"/>
    <xf numFmtId="242" fontId="64" fillId="0" borderId="0"/>
    <xf numFmtId="170" fontId="64" fillId="0" borderId="0"/>
    <xf numFmtId="243" fontId="64" fillId="0" borderId="0"/>
    <xf numFmtId="242" fontId="64" fillId="0" borderId="0"/>
    <xf numFmtId="170" fontId="64" fillId="0" borderId="0"/>
    <xf numFmtId="244" fontId="64" fillId="0" borderId="0"/>
    <xf numFmtId="244" fontId="64" fillId="0" borderId="0"/>
    <xf numFmtId="178" fontId="64" fillId="0" borderId="0"/>
    <xf numFmtId="243" fontId="64" fillId="0" borderId="0"/>
    <xf numFmtId="169" fontId="64" fillId="0" borderId="0"/>
    <xf numFmtId="178" fontId="64" fillId="0" borderId="0"/>
    <xf numFmtId="178" fontId="64" fillId="0" borderId="0"/>
    <xf numFmtId="0" fontId="64" fillId="0" borderId="0"/>
    <xf numFmtId="238" fontId="24" fillId="0" borderId="0" applyFont="0" applyFill="0" applyBorder="0" applyAlignment="0" applyProtection="0"/>
    <xf numFmtId="238" fontId="24" fillId="0" borderId="0" applyFont="0" applyFill="0" applyBorder="0" applyAlignment="0" applyProtection="0"/>
    <xf numFmtId="238" fontId="24" fillId="0" borderId="0" applyFont="0" applyFill="0" applyBorder="0" applyAlignment="0" applyProtection="0"/>
    <xf numFmtId="239" fontId="83" fillId="0" borderId="0"/>
    <xf numFmtId="239" fontId="83" fillId="0" borderId="0"/>
    <xf numFmtId="238" fontId="24" fillId="0" borderId="0" applyFont="0" applyFill="0" applyBorder="0" applyAlignment="0" applyProtection="0"/>
    <xf numFmtId="239" fontId="83" fillId="0" borderId="0"/>
    <xf numFmtId="239" fontId="83" fillId="0" borderId="0"/>
    <xf numFmtId="242" fontId="64" fillId="0" borderId="0"/>
    <xf numFmtId="170" fontId="64" fillId="0" borderId="0"/>
    <xf numFmtId="243" fontId="64" fillId="0" borderId="0"/>
    <xf numFmtId="242" fontId="64" fillId="0" borderId="0"/>
    <xf numFmtId="170" fontId="64" fillId="0" borderId="0"/>
    <xf numFmtId="244" fontId="64" fillId="0" borderId="0"/>
    <xf numFmtId="244" fontId="64" fillId="0" borderId="0"/>
    <xf numFmtId="178" fontId="64" fillId="0" borderId="0"/>
    <xf numFmtId="243" fontId="64" fillId="0" borderId="0"/>
    <xf numFmtId="169" fontId="64" fillId="0" borderId="0"/>
    <xf numFmtId="178" fontId="64" fillId="0" borderId="0"/>
    <xf numFmtId="178" fontId="64" fillId="0" borderId="0"/>
    <xf numFmtId="245" fontId="32" fillId="11" borderId="0" applyFont="0" applyFill="0" applyBorder="0" applyAlignment="0" applyProtection="0"/>
    <xf numFmtId="246" fontId="32" fillId="11" borderId="0" applyFont="0" applyFill="0" applyBorder="0" applyAlignment="0" applyProtection="0"/>
    <xf numFmtId="247" fontId="24" fillId="0" borderId="0" applyFont="0" applyFill="0" applyBorder="0" applyAlignment="0" applyProtection="0"/>
    <xf numFmtId="9" fontId="24" fillId="0" borderId="0" applyFont="0" applyFill="0" applyBorder="0" applyAlignment="0" applyProtection="0"/>
    <xf numFmtId="248" fontId="69" fillId="0" borderId="0" applyFont="0" applyFill="0" applyBorder="0" applyAlignment="0" applyProtection="0"/>
    <xf numFmtId="249" fontId="60" fillId="0" borderId="0" applyFont="0" applyFill="0" applyBorder="0" applyAlignment="0" applyProtection="0"/>
    <xf numFmtId="250" fontId="24" fillId="0" borderId="0" applyFont="0" applyFill="0" applyBorder="0" applyAlignment="0" applyProtection="0"/>
    <xf numFmtId="251" fontId="62" fillId="0" borderId="0" applyFont="0" applyFill="0" applyBorder="0" applyAlignment="0" applyProtection="0"/>
    <xf numFmtId="252" fontId="62" fillId="0" borderId="0" applyFont="0" applyFill="0" applyBorder="0" applyAlignment="0" applyProtection="0"/>
    <xf numFmtId="253" fontId="62" fillId="0" borderId="0" applyFont="0" applyFill="0" applyBorder="0" applyAlignment="0" applyProtection="0"/>
    <xf numFmtId="254" fontId="62" fillId="0" borderId="0" applyFont="0" applyFill="0" applyBorder="0" applyAlignment="0" applyProtection="0"/>
    <xf numFmtId="255" fontId="69" fillId="0" borderId="0" applyFont="0" applyFill="0" applyBorder="0" applyAlignment="0" applyProtection="0"/>
    <xf numFmtId="256" fontId="60" fillId="0" borderId="0" applyFont="0" applyFill="0" applyBorder="0" applyAlignment="0" applyProtection="0"/>
    <xf numFmtId="257" fontId="69" fillId="0" borderId="0" applyFont="0" applyFill="0" applyBorder="0" applyAlignment="0" applyProtection="0"/>
    <xf numFmtId="258" fontId="60" fillId="0" borderId="0" applyFont="0" applyFill="0" applyBorder="0" applyAlignment="0" applyProtection="0"/>
    <xf numFmtId="259" fontId="69" fillId="0" borderId="0" applyFont="0" applyFill="0" applyBorder="0" applyAlignment="0" applyProtection="0"/>
    <xf numFmtId="260" fontId="60" fillId="0" borderId="0" applyFont="0" applyFill="0" applyBorder="0" applyAlignment="0" applyProtection="0"/>
    <xf numFmtId="261" fontId="27" fillId="0" borderId="0" applyFont="0" applyFill="0" applyBorder="0" applyAlignment="0" applyProtection="0">
      <protection locked="0"/>
    </xf>
    <xf numFmtId="262" fontId="60" fillId="0" borderId="0" applyFont="0" applyFill="0" applyBorder="0" applyAlignment="0" applyProtection="0"/>
    <xf numFmtId="9" fontId="34" fillId="0" borderId="0" applyFont="0" applyFill="0" applyBorder="0" applyAlignment="0" applyProtection="0"/>
    <xf numFmtId="9" fontId="24" fillId="0" borderId="0" applyFont="0" applyFill="0" applyBorder="0" applyAlignment="0" applyProtection="0"/>
    <xf numFmtId="9" fontId="58"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0" fillId="0" borderId="0" applyFont="0" applyFill="0" applyBorder="0" applyAlignment="0" applyProtection="0"/>
    <xf numFmtId="9" fontId="24" fillId="0" borderId="0" applyFont="0" applyFill="0" applyBorder="0" applyAlignment="0" applyProtection="0"/>
    <xf numFmtId="192" fontId="70" fillId="0" borderId="0" applyFill="0" applyBorder="0" applyAlignment="0" applyProtection="0"/>
    <xf numFmtId="9" fontId="74" fillId="0" borderId="0" applyBorder="0"/>
    <xf numFmtId="171" fontId="74" fillId="0" borderId="0" applyBorder="0"/>
    <xf numFmtId="10" fontId="74" fillId="0" borderId="0" applyBorder="0"/>
    <xf numFmtId="0" fontId="45" fillId="0" borderId="0" applyNumberFormat="0" applyFont="0" applyFill="0" applyBorder="0" applyAlignment="0" applyProtection="0">
      <alignment horizontal="left"/>
    </xf>
    <xf numFmtId="15" fontId="45" fillId="0" borderId="0" applyFont="0" applyFill="0" applyBorder="0" applyAlignment="0" applyProtection="0"/>
    <xf numFmtId="4" fontId="45" fillId="0" borderId="0" applyFont="0" applyFill="0" applyBorder="0" applyAlignment="0" applyProtection="0"/>
    <xf numFmtId="3" fontId="24" fillId="0" borderId="0">
      <alignment horizontal="left" vertical="top"/>
    </xf>
    <xf numFmtId="0" fontId="46" fillId="0" borderId="8">
      <alignment horizontal="center"/>
    </xf>
    <xf numFmtId="3" fontId="45" fillId="0" borderId="0" applyFont="0" applyFill="0" applyBorder="0" applyAlignment="0" applyProtection="0"/>
    <xf numFmtId="0" fontId="45" fillId="12" borderId="0" applyNumberFormat="0" applyFont="0" applyBorder="0" applyAlignment="0" applyProtection="0"/>
    <xf numFmtId="3" fontId="24" fillId="0" borderId="0">
      <alignment horizontal="right" vertical="top"/>
    </xf>
    <xf numFmtId="41" fontId="31" fillId="9" borderId="11" applyFill="0"/>
    <xf numFmtId="0" fontId="47" fillId="0" borderId="0">
      <alignment horizontal="left" indent="7"/>
    </xf>
    <xf numFmtId="41" fontId="31" fillId="0" borderId="11" applyFill="0">
      <alignment horizontal="left" indent="2"/>
    </xf>
    <xf numFmtId="174" fontId="48" fillId="0" borderId="1" applyFill="0">
      <alignment horizontal="right"/>
    </xf>
    <xf numFmtId="0" fontId="49" fillId="0" borderId="9" applyNumberFormat="0" applyFont="0" applyBorder="0">
      <alignment horizontal="right"/>
    </xf>
    <xf numFmtId="0" fontId="50" fillId="0" borderId="0" applyFill="0"/>
    <xf numFmtId="0" fontId="26" fillId="0" borderId="0" applyFill="0"/>
    <xf numFmtId="4" fontId="48" fillId="0" borderId="1" applyFill="0"/>
    <xf numFmtId="0" fontId="24" fillId="0" borderId="0" applyNumberFormat="0" applyFont="0" applyBorder="0" applyAlignment="0"/>
    <xf numFmtId="0" fontId="29" fillId="0" borderId="0" applyFill="0">
      <alignment horizontal="left" indent="1"/>
    </xf>
    <xf numFmtId="0" fontId="51" fillId="0" borderId="0" applyFill="0">
      <alignment horizontal="left" indent="1"/>
    </xf>
    <xf numFmtId="4" fontId="32" fillId="0" borderId="0" applyFill="0"/>
    <xf numFmtId="0" fontId="24" fillId="0" borderId="0" applyNumberFormat="0" applyFont="0" applyFill="0" applyBorder="0" applyAlignment="0"/>
    <xf numFmtId="0" fontId="29" fillId="0" borderId="0" applyFill="0">
      <alignment horizontal="left" indent="2"/>
    </xf>
    <xf numFmtId="0" fontId="26" fillId="0" borderId="0" applyFill="0">
      <alignment horizontal="left" indent="2"/>
    </xf>
    <xf numFmtId="4" fontId="32" fillId="0" borderId="0" applyFill="0"/>
    <xf numFmtId="0" fontId="24" fillId="0" borderId="0" applyNumberFormat="0" applyFont="0" applyBorder="0" applyAlignment="0"/>
    <xf numFmtId="0" fontId="52" fillId="0" borderId="0">
      <alignment horizontal="left" indent="3"/>
    </xf>
    <xf numFmtId="0" fontId="53" fillId="0" borderId="0" applyFill="0">
      <alignment horizontal="left" indent="3"/>
    </xf>
    <xf numFmtId="4" fontId="32" fillId="0" borderId="0" applyFill="0"/>
    <xf numFmtId="0" fontId="24" fillId="0" borderId="0" applyNumberFormat="0" applyFont="0" applyBorder="0" applyAlignment="0"/>
    <xf numFmtId="0" fontId="33" fillId="0" borderId="0">
      <alignment horizontal="left" indent="4"/>
    </xf>
    <xf numFmtId="0" fontId="34" fillId="0" borderId="0" applyFill="0">
      <alignment horizontal="left" indent="4"/>
    </xf>
    <xf numFmtId="0" fontId="24" fillId="0" borderId="0" applyFill="0">
      <alignment horizontal="left" indent="4"/>
    </xf>
    <xf numFmtId="4" fontId="35" fillId="0" borderId="0" applyFill="0"/>
    <xf numFmtId="0" fontId="24" fillId="0" borderId="0" applyNumberFormat="0" applyFont="0" applyBorder="0" applyAlignment="0"/>
    <xf numFmtId="0" fontId="36" fillId="0" borderId="0">
      <alignment horizontal="left" indent="5"/>
    </xf>
    <xf numFmtId="0" fontId="37" fillId="0" borderId="0" applyFill="0">
      <alignment horizontal="left" indent="5"/>
    </xf>
    <xf numFmtId="4" fontId="38" fillId="0" borderId="0" applyFill="0"/>
    <xf numFmtId="0" fontId="24" fillId="0" borderId="0" applyNumberFormat="0" applyFont="0" applyFill="0" applyBorder="0" applyAlignment="0"/>
    <xf numFmtId="0" fontId="39" fillId="0" borderId="0" applyFill="0">
      <alignment horizontal="left" indent="6"/>
    </xf>
    <xf numFmtId="0" fontId="35" fillId="0" borderId="0" applyFill="0">
      <alignment horizontal="left" indent="6"/>
    </xf>
    <xf numFmtId="0" fontId="73" fillId="0" borderId="12" applyNumberFormat="0" applyFont="0" applyFill="0" applyAlignment="0" applyProtection="0"/>
    <xf numFmtId="0" fontId="84" fillId="0" borderId="0" applyNumberFormat="0" applyFill="0" applyBorder="0" applyAlignment="0" applyProtection="0"/>
    <xf numFmtId="0" fontId="85" fillId="0" borderId="0"/>
    <xf numFmtId="0" fontId="85" fillId="0" borderId="0"/>
    <xf numFmtId="0" fontId="61" fillId="0" borderId="8">
      <alignment horizontal="right"/>
    </xf>
    <xf numFmtId="0" fontId="23" fillId="13" borderId="0"/>
    <xf numFmtId="263" fontId="71" fillId="0" borderId="0">
      <alignment horizontal="center"/>
    </xf>
    <xf numFmtId="264" fontId="86" fillId="0" borderId="0">
      <alignment horizontal="center"/>
    </xf>
    <xf numFmtId="0" fontId="87" fillId="0" borderId="0" applyNumberFormat="0" applyFill="0" applyBorder="0" applyAlignment="0" applyProtection="0"/>
    <xf numFmtId="0" fontId="88" fillId="0" borderId="0" applyNumberFormat="0" applyBorder="0" applyAlignment="0"/>
    <xf numFmtId="0" fontId="57" fillId="0" borderId="0" applyNumberFormat="0" applyBorder="0" applyAlignment="0"/>
    <xf numFmtId="0" fontId="24" fillId="9" borderId="4" applyNumberFormat="0" applyFont="0" applyAlignment="0"/>
    <xf numFmtId="0" fontId="73" fillId="3" borderId="0" applyNumberFormat="0" applyFont="0" applyBorder="0" applyAlignment="0" applyProtection="0"/>
    <xf numFmtId="245" fontId="89" fillId="0" borderId="7" applyNumberFormat="0" applyFont="0" applyFill="0" applyAlignment="0" applyProtection="0"/>
    <xf numFmtId="0" fontId="55" fillId="0" borderId="0" applyFill="0" applyBorder="0" applyProtection="0">
      <alignment horizontal="left" vertical="top"/>
    </xf>
    <xf numFmtId="0" fontId="90" fillId="0" borderId="0" applyAlignment="0">
      <alignment horizontal="centerContinuous"/>
    </xf>
    <xf numFmtId="0" fontId="24" fillId="0" borderId="3" applyNumberFormat="0" applyFont="0" applyFill="0" applyAlignment="0" applyProtection="0"/>
    <xf numFmtId="0" fontId="24" fillId="0" borderId="0" applyFont="0" applyFill="0" applyBorder="0" applyAlignment="0" applyProtection="0"/>
    <xf numFmtId="0" fontId="91" fillId="0" borderId="0" applyNumberFormat="0" applyFill="0" applyBorder="0" applyAlignment="0" applyProtection="0"/>
    <xf numFmtId="265" fontId="60" fillId="0" borderId="0" applyFont="0" applyFill="0" applyBorder="0" applyAlignment="0" applyProtection="0"/>
    <xf numFmtId="266" fontId="60" fillId="0" borderId="0" applyFont="0" applyFill="0" applyBorder="0" applyAlignment="0" applyProtection="0"/>
    <xf numFmtId="267" fontId="60" fillId="0" borderId="0" applyFont="0" applyFill="0" applyBorder="0" applyAlignment="0" applyProtection="0"/>
    <xf numFmtId="268" fontId="60" fillId="0" borderId="0" applyFont="0" applyFill="0" applyBorder="0" applyAlignment="0" applyProtection="0"/>
    <xf numFmtId="269" fontId="60" fillId="0" borderId="0" applyFont="0" applyFill="0" applyBorder="0" applyAlignment="0" applyProtection="0"/>
    <xf numFmtId="270" fontId="60" fillId="0" borderId="0" applyFont="0" applyFill="0" applyBorder="0" applyAlignment="0" applyProtection="0"/>
    <xf numFmtId="271" fontId="60" fillId="0" borderId="0" applyFont="0" applyFill="0" applyBorder="0" applyAlignment="0" applyProtection="0"/>
    <xf numFmtId="272" fontId="60" fillId="0" borderId="0" applyFont="0" applyFill="0" applyBorder="0" applyAlignment="0" applyProtection="0"/>
    <xf numFmtId="273" fontId="92" fillId="3" borderId="13" applyFont="0" applyFill="0" applyBorder="0" applyAlignment="0" applyProtection="0"/>
    <xf numFmtId="273" fontId="64" fillId="0" borderId="0" applyFont="0" applyFill="0" applyBorder="0" applyAlignment="0" applyProtection="0"/>
    <xf numFmtId="274" fontId="67" fillId="0" borderId="0" applyFont="0" applyFill="0" applyBorder="0" applyAlignment="0" applyProtection="0"/>
    <xf numFmtId="275" fontId="71" fillId="0" borderId="7" applyFont="0" applyFill="0" applyBorder="0" applyAlignment="0" applyProtection="0">
      <alignment horizontal="right"/>
      <protection locked="0"/>
    </xf>
    <xf numFmtId="43" fontId="20" fillId="0" borderId="0" applyFont="0" applyFill="0" applyBorder="0" applyAlignment="0" applyProtection="0"/>
    <xf numFmtId="43" fontId="88"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43" fontId="18" fillId="0" borderId="0" applyFont="0" applyFill="0" applyBorder="0" applyAlignment="0" applyProtection="0"/>
    <xf numFmtId="9" fontId="18" fillId="0" borderId="0" applyFont="0" applyFill="0" applyBorder="0" applyAlignment="0" applyProtection="0"/>
    <xf numFmtId="0" fontId="116" fillId="0" borderId="0"/>
    <xf numFmtId="0" fontId="17" fillId="0" borderId="0"/>
    <xf numFmtId="43" fontId="17" fillId="0" borderId="0" applyFont="0" applyFill="0" applyBorder="0" applyAlignment="0" applyProtection="0"/>
    <xf numFmtId="0" fontId="24" fillId="0" borderId="0"/>
    <xf numFmtId="174" fontId="44" fillId="0" borderId="0" applyProtection="0"/>
    <xf numFmtId="0" fontId="16" fillId="0" borderId="0"/>
    <xf numFmtId="0" fontId="123" fillId="19" borderId="0" applyNumberFormat="0" applyBorder="0" applyAlignment="0" applyProtection="0"/>
    <xf numFmtId="0" fontId="123" fillId="20" borderId="0" applyNumberFormat="0" applyBorder="0" applyAlignment="0" applyProtection="0"/>
    <xf numFmtId="0" fontId="123" fillId="21" borderId="0" applyNumberFormat="0" applyBorder="0" applyAlignment="0" applyProtection="0"/>
    <xf numFmtId="0" fontId="123" fillId="22" borderId="0" applyNumberFormat="0" applyBorder="0" applyAlignment="0" applyProtection="0"/>
    <xf numFmtId="0" fontId="123" fillId="23" borderId="0" applyNumberFormat="0" applyBorder="0" applyAlignment="0" applyProtection="0"/>
    <xf numFmtId="0" fontId="123" fillId="24" borderId="0" applyNumberFormat="0" applyBorder="0" applyAlignment="0" applyProtection="0"/>
    <xf numFmtId="0" fontId="123" fillId="25" borderId="0" applyNumberFormat="0" applyBorder="0" applyAlignment="0" applyProtection="0"/>
    <xf numFmtId="0" fontId="123" fillId="26" borderId="0" applyNumberFormat="0" applyBorder="0" applyAlignment="0" applyProtection="0"/>
    <xf numFmtId="0" fontId="123" fillId="27" borderId="0" applyNumberFormat="0" applyBorder="0" applyAlignment="0" applyProtection="0"/>
    <xf numFmtId="0" fontId="123" fillId="28" borderId="0" applyNumberFormat="0" applyBorder="0" applyAlignment="0" applyProtection="0"/>
    <xf numFmtId="0" fontId="123" fillId="29" borderId="0" applyNumberFormat="0" applyBorder="0" applyAlignment="0" applyProtection="0"/>
    <xf numFmtId="0" fontId="123" fillId="30" borderId="0" applyNumberFormat="0" applyBorder="0" applyAlignment="0" applyProtection="0"/>
    <xf numFmtId="0" fontId="123" fillId="31" borderId="0" applyNumberFormat="0" applyBorder="0" applyAlignment="0" applyProtection="0"/>
    <xf numFmtId="0" fontId="123" fillId="32" borderId="0" applyNumberFormat="0" applyBorder="0" applyAlignment="0" applyProtection="0"/>
    <xf numFmtId="0" fontId="123" fillId="33" borderId="0" applyNumberFormat="0" applyBorder="0" applyAlignment="0" applyProtection="0"/>
    <xf numFmtId="0" fontId="123" fillId="34" borderId="0" applyNumberFormat="0" applyBorder="0" applyAlignment="0" applyProtection="0"/>
    <xf numFmtId="0" fontId="123" fillId="35" borderId="0" applyNumberFormat="0" applyBorder="0" applyAlignment="0" applyProtection="0"/>
    <xf numFmtId="0" fontId="123" fillId="36" borderId="0" applyNumberFormat="0" applyBorder="0" applyAlignment="0" applyProtection="0"/>
    <xf numFmtId="0" fontId="124" fillId="37" borderId="0" applyNumberFormat="0" applyBorder="0" applyAlignment="0" applyProtection="0"/>
    <xf numFmtId="0" fontId="124" fillId="38" borderId="0" applyNumberFormat="0" applyBorder="0" applyAlignment="0" applyProtection="0"/>
    <xf numFmtId="0" fontId="124" fillId="39" borderId="0" applyNumberFormat="0" applyBorder="0" applyAlignment="0" applyProtection="0"/>
    <xf numFmtId="0" fontId="124" fillId="40" borderId="0" applyNumberFormat="0" applyBorder="0" applyAlignment="0" applyProtection="0"/>
    <xf numFmtId="0" fontId="124" fillId="41" borderId="0" applyNumberFormat="0" applyBorder="0" applyAlignment="0" applyProtection="0"/>
    <xf numFmtId="0" fontId="124" fillId="42" borderId="0" applyNumberFormat="0" applyBorder="0" applyAlignment="0" applyProtection="0"/>
    <xf numFmtId="0" fontId="125" fillId="43" borderId="0" applyNumberFormat="0" applyBorder="0" applyAlignment="0" applyProtection="0"/>
    <xf numFmtId="0" fontId="126" fillId="44" borderId="21" applyNumberFormat="0" applyAlignment="0" applyProtection="0"/>
    <xf numFmtId="0" fontId="127" fillId="45" borderId="24" applyNumberFormat="0" applyAlignment="0" applyProtection="0"/>
    <xf numFmtId="43" fontId="123" fillId="0" borderId="0" applyFill="0" applyBorder="0" applyAlignment="0" applyProtection="0"/>
    <xf numFmtId="43" fontId="123" fillId="0" borderId="0" applyFill="0" applyBorder="0" applyAlignment="0" applyProtection="0"/>
    <xf numFmtId="0" fontId="128" fillId="0" borderId="0" applyNumberFormat="0" applyFill="0" applyBorder="0" applyAlignment="0" applyProtection="0"/>
    <xf numFmtId="0" fontId="129" fillId="46" borderId="0" applyNumberFormat="0" applyBorder="0" applyAlignment="0" applyProtection="0"/>
    <xf numFmtId="0" fontId="130" fillId="0" borderId="20" applyNumberFormat="0" applyFill="0" applyAlignment="0" applyProtection="0"/>
    <xf numFmtId="0" fontId="130" fillId="0" borderId="0" applyNumberFormat="0" applyFill="0" applyBorder="0" applyAlignment="0" applyProtection="0"/>
    <xf numFmtId="0" fontId="131" fillId="18" borderId="21" applyNumberFormat="0" applyAlignment="0" applyProtection="0"/>
    <xf numFmtId="0" fontId="131" fillId="18" borderId="21" applyNumberFormat="0" applyAlignment="0" applyProtection="0"/>
    <xf numFmtId="0" fontId="132" fillId="0" borderId="23" applyNumberFormat="0" applyFill="0" applyAlignment="0" applyProtection="0"/>
    <xf numFmtId="0" fontId="133" fillId="47" borderId="0" applyNumberFormat="0" applyBorder="0" applyAlignment="0" applyProtection="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44" fillId="8" borderId="25" applyNumberFormat="0" applyFont="0" applyAlignment="0" applyProtection="0"/>
    <xf numFmtId="0" fontId="134" fillId="44" borderId="22" applyNumberFormat="0" applyAlignment="0" applyProtection="0"/>
    <xf numFmtId="9" fontId="123" fillId="0" borderId="0" applyFill="0" applyBorder="0" applyAlignment="0" applyProtection="0"/>
    <xf numFmtId="0" fontId="23" fillId="8" borderId="0"/>
    <xf numFmtId="0" fontId="135" fillId="0" borderId="0" applyNumberFormat="0" applyFill="0" applyBorder="0" applyAlignment="0" applyProtection="0"/>
    <xf numFmtId="0" fontId="136" fillId="0" borderId="0" applyNumberFormat="0" applyFill="0" applyBorder="0" applyAlignment="0" applyProtection="0"/>
    <xf numFmtId="0" fontId="15" fillId="0" borderId="0"/>
    <xf numFmtId="43" fontId="15" fillId="0" borderId="0" applyFont="0" applyFill="0" applyBorder="0" applyAlignment="0" applyProtection="0"/>
    <xf numFmtId="9" fontId="15" fillId="0" borderId="0" applyFont="0" applyFill="0" applyBorder="0" applyAlignment="0" applyProtection="0"/>
    <xf numFmtId="43" fontId="24" fillId="0" borderId="0" applyFont="0" applyFill="0" applyBorder="0" applyAlignment="0" applyProtection="0"/>
    <xf numFmtId="0" fontId="139" fillId="0" borderId="0"/>
    <xf numFmtId="0" fontId="31" fillId="0" borderId="0"/>
    <xf numFmtId="0" fontId="139" fillId="0" borderId="0"/>
    <xf numFmtId="0" fontId="139" fillId="0" borderId="0"/>
    <xf numFmtId="0" fontId="139" fillId="0" borderId="0"/>
    <xf numFmtId="0" fontId="139" fillId="0" borderId="0"/>
    <xf numFmtId="0" fontId="31" fillId="0" borderId="0"/>
    <xf numFmtId="0" fontId="31" fillId="0" borderId="0"/>
    <xf numFmtId="0" fontId="31" fillId="0" borderId="0"/>
    <xf numFmtId="0" fontId="31" fillId="0" borderId="0"/>
    <xf numFmtId="0" fontId="31" fillId="0" borderId="0"/>
    <xf numFmtId="0" fontId="146" fillId="48" borderId="26" applyNumberFormat="0" applyAlignment="0" applyProtection="0">
      <alignment horizontal="left" vertical="center" indent="1"/>
    </xf>
    <xf numFmtId="282" fontId="147" fillId="0" borderId="27" applyNumberFormat="0" applyProtection="0">
      <alignment horizontal="right" vertical="center"/>
    </xf>
    <xf numFmtId="282" fontId="146" fillId="0" borderId="28" applyNumberFormat="0" applyProtection="0">
      <alignment horizontal="right" vertical="center"/>
    </xf>
    <xf numFmtId="282" fontId="147" fillId="49" borderId="26" applyNumberFormat="0" applyAlignment="0" applyProtection="0">
      <alignment horizontal="left" vertical="center" indent="1"/>
    </xf>
    <xf numFmtId="0" fontId="148" fillId="50" borderId="28" applyNumberFormat="0" applyAlignment="0">
      <alignment horizontal="left" vertical="center" indent="1"/>
      <protection locked="0"/>
    </xf>
    <xf numFmtId="0" fontId="148" fillId="51" borderId="28" applyNumberFormat="0" applyAlignment="0" applyProtection="0">
      <alignment horizontal="left" vertical="center" indent="1"/>
    </xf>
    <xf numFmtId="282" fontId="147" fillId="52" borderId="27" applyNumberFormat="0" applyBorder="0">
      <alignment horizontal="right" vertical="center"/>
      <protection locked="0"/>
    </xf>
    <xf numFmtId="0" fontId="148" fillId="50" borderId="28" applyNumberFormat="0" applyAlignment="0">
      <alignment horizontal="left" vertical="center" indent="1"/>
      <protection locked="0"/>
    </xf>
    <xf numFmtId="282" fontId="146" fillId="51" borderId="28" applyNumberFormat="0" applyProtection="0">
      <alignment horizontal="right" vertical="center"/>
    </xf>
    <xf numFmtId="282" fontId="146" fillId="52" borderId="28" applyNumberFormat="0" applyBorder="0">
      <alignment horizontal="right" vertical="center"/>
      <protection locked="0"/>
    </xf>
    <xf numFmtId="282" fontId="149" fillId="53" borderId="29" applyNumberFormat="0" applyBorder="0" applyAlignment="0" applyProtection="0">
      <alignment horizontal="right" vertical="center" indent="1"/>
    </xf>
    <xf numFmtId="282" fontId="150" fillId="54" borderId="29" applyNumberFormat="0" applyBorder="0" applyAlignment="0" applyProtection="0">
      <alignment horizontal="right" vertical="center" indent="1"/>
    </xf>
    <xf numFmtId="282" fontId="150" fillId="55" borderId="29" applyNumberFormat="0" applyBorder="0" applyAlignment="0" applyProtection="0">
      <alignment horizontal="right" vertical="center" indent="1"/>
    </xf>
    <xf numFmtId="282" fontId="151" fillId="56" borderId="29" applyNumberFormat="0" applyBorder="0" applyAlignment="0" applyProtection="0">
      <alignment horizontal="right" vertical="center" indent="1"/>
    </xf>
    <xf numFmtId="282" fontId="151" fillId="57" borderId="29" applyNumberFormat="0" applyBorder="0" applyAlignment="0" applyProtection="0">
      <alignment horizontal="right" vertical="center" indent="1"/>
    </xf>
    <xf numFmtId="282" fontId="151" fillId="58" borderId="29" applyNumberFormat="0" applyBorder="0" applyAlignment="0" applyProtection="0">
      <alignment horizontal="right" vertical="center" indent="1"/>
    </xf>
    <xf numFmtId="282" fontId="152" fillId="59" borderId="29" applyNumberFormat="0" applyBorder="0" applyAlignment="0" applyProtection="0">
      <alignment horizontal="right" vertical="center" indent="1"/>
    </xf>
    <xf numFmtId="282" fontId="152" fillId="60" borderId="29" applyNumberFormat="0" applyBorder="0" applyAlignment="0" applyProtection="0">
      <alignment horizontal="right" vertical="center" indent="1"/>
    </xf>
    <xf numFmtId="282" fontId="152" fillId="61" borderId="29" applyNumberFormat="0" applyBorder="0" applyAlignment="0" applyProtection="0">
      <alignment horizontal="right" vertical="center" indent="1"/>
    </xf>
    <xf numFmtId="0" fontId="153" fillId="0" borderId="26" applyNumberFormat="0" applyFont="0" applyFill="0" applyAlignment="0" applyProtection="0"/>
    <xf numFmtId="282" fontId="154" fillId="49" borderId="0" applyNumberFormat="0" applyAlignment="0" applyProtection="0">
      <alignment horizontal="left" vertical="center" indent="1"/>
    </xf>
    <xf numFmtId="0" fontId="153" fillId="0" borderId="30" applyNumberFormat="0" applyFont="0" applyFill="0" applyAlignment="0" applyProtection="0"/>
    <xf numFmtId="282" fontId="147" fillId="0" borderId="27" applyNumberFormat="0" applyFill="0" applyBorder="0" applyAlignment="0" applyProtection="0">
      <alignment horizontal="right" vertical="center"/>
    </xf>
    <xf numFmtId="282" fontId="147" fillId="49" borderId="26" applyNumberFormat="0" applyAlignment="0" applyProtection="0">
      <alignment horizontal="left" vertical="center" indent="1"/>
    </xf>
    <xf numFmtId="0" fontId="146" fillId="48" borderId="28" applyNumberFormat="0" applyAlignment="0" applyProtection="0">
      <alignment horizontal="left" vertical="center" indent="1"/>
    </xf>
    <xf numFmtId="0" fontId="148" fillId="62" borderId="26" applyNumberFormat="0" applyAlignment="0" applyProtection="0">
      <alignment horizontal="left" vertical="center" indent="1"/>
    </xf>
    <xf numFmtId="0" fontId="148" fillId="63" borderId="26" applyNumberFormat="0" applyAlignment="0" applyProtection="0">
      <alignment horizontal="left" vertical="center" indent="1"/>
    </xf>
    <xf numFmtId="0" fontId="148" fillId="64" borderId="26" applyNumberFormat="0" applyAlignment="0" applyProtection="0">
      <alignment horizontal="left" vertical="center" indent="1"/>
    </xf>
    <xf numFmtId="0" fontId="148" fillId="52" borderId="26" applyNumberFormat="0" applyAlignment="0" applyProtection="0">
      <alignment horizontal="left" vertical="center" indent="1"/>
    </xf>
    <xf numFmtId="0" fontId="148" fillId="51" borderId="28" applyNumberFormat="0" applyAlignment="0" applyProtection="0">
      <alignment horizontal="left" vertical="center" indent="1"/>
    </xf>
    <xf numFmtId="0" fontId="155" fillId="0" borderId="31" applyNumberFormat="0" applyFill="0" applyBorder="0" applyAlignment="0" applyProtection="0"/>
    <xf numFmtId="0" fontId="156" fillId="0" borderId="31" applyNumberFormat="0" applyBorder="0" applyAlignment="0" applyProtection="0"/>
    <xf numFmtId="0" fontId="155" fillId="50" borderId="28" applyNumberFormat="0" applyAlignment="0">
      <alignment horizontal="left" vertical="center" indent="1"/>
      <protection locked="0"/>
    </xf>
    <xf numFmtId="0" fontId="155" fillId="50" borderId="28" applyNumberFormat="0" applyAlignment="0">
      <alignment horizontal="left" vertical="center" indent="1"/>
      <protection locked="0"/>
    </xf>
    <xf numFmtId="0" fontId="155" fillId="51" borderId="28" applyNumberFormat="0" applyAlignment="0" applyProtection="0">
      <alignment horizontal="left" vertical="center" indent="1"/>
    </xf>
    <xf numFmtId="282" fontId="157" fillId="51" borderId="28" applyNumberFormat="0" applyProtection="0">
      <alignment horizontal="right" vertical="center"/>
    </xf>
    <xf numFmtId="282" fontId="158" fillId="52" borderId="27" applyNumberFormat="0" applyBorder="0">
      <alignment horizontal="right" vertical="center"/>
      <protection locked="0"/>
    </xf>
    <xf numFmtId="282" fontId="157" fillId="52" borderId="28" applyNumberFormat="0" applyBorder="0">
      <alignment horizontal="right" vertical="center"/>
      <protection locked="0"/>
    </xf>
    <xf numFmtId="282" fontId="147" fillId="0" borderId="27" applyNumberFormat="0" applyFill="0" applyBorder="0" applyAlignment="0" applyProtection="0">
      <alignment horizontal="right" vertical="center"/>
    </xf>
    <xf numFmtId="0" fontId="14" fillId="0" borderId="0"/>
    <xf numFmtId="0" fontId="13" fillId="0" borderId="0"/>
    <xf numFmtId="0" fontId="159" fillId="0" borderId="0"/>
    <xf numFmtId="0" fontId="23" fillId="0" borderId="0" applyNumberFormat="0" applyFill="0" applyBorder="0" applyAlignment="0" applyProtection="0"/>
    <xf numFmtId="0" fontId="31" fillId="0" borderId="0" applyNumberFormat="0" applyFill="0" applyBorder="0" applyAlignment="0" applyProtection="0"/>
    <xf numFmtId="0" fontId="49" fillId="0" borderId="1" applyNumberFormat="0" applyFill="0" applyProtection="0">
      <alignment horizontal="center" wrapText="1"/>
    </xf>
    <xf numFmtId="0" fontId="24" fillId="0" borderId="0" applyNumberFormat="0" applyFont="0" applyFill="0" applyBorder="0" applyProtection="0">
      <alignment horizontal="left" indent="1"/>
    </xf>
    <xf numFmtId="37" fontId="24" fillId="0" borderId="0" applyFont="0" applyFill="0" applyBorder="0" applyAlignment="0" applyProtection="0"/>
    <xf numFmtId="37" fontId="24" fillId="0" borderId="1" applyFont="0" applyFill="0" applyAlignment="0" applyProtection="0"/>
    <xf numFmtId="0" fontId="49" fillId="0" borderId="0" applyNumberFormat="0" applyFill="0" applyBorder="0" applyAlignment="0" applyProtection="0"/>
    <xf numFmtId="37" fontId="24" fillId="0" borderId="14" applyFont="0" applyFill="0" applyAlignment="0" applyProtection="0"/>
    <xf numFmtId="174" fontId="44" fillId="0" borderId="0" applyProtection="0"/>
    <xf numFmtId="0" fontId="12" fillId="0" borderId="0"/>
    <xf numFmtId="0" fontId="12" fillId="0" borderId="0"/>
    <xf numFmtId="0" fontId="12" fillId="0" borderId="0"/>
    <xf numFmtId="0" fontId="123" fillId="0" borderId="0"/>
    <xf numFmtId="0" fontId="160" fillId="0" borderId="0"/>
    <xf numFmtId="0" fontId="24" fillId="0" borderId="0"/>
    <xf numFmtId="0" fontId="161" fillId="0" borderId="0"/>
    <xf numFmtId="0" fontId="12" fillId="0" borderId="0"/>
    <xf numFmtId="43" fontId="160" fillId="0" borderId="0" applyFont="0" applyFill="0" applyBorder="0" applyAlignment="0" applyProtection="0"/>
    <xf numFmtId="0" fontId="11" fillId="0" borderId="0"/>
    <xf numFmtId="43" fontId="11" fillId="0" borderId="0" applyFont="0" applyFill="0" applyBorder="0" applyAlignment="0" applyProtection="0"/>
    <xf numFmtId="0" fontId="24" fillId="0" borderId="0"/>
    <xf numFmtId="281" fontId="162" fillId="66" borderId="34">
      <alignment horizontal="center"/>
    </xf>
    <xf numFmtId="0" fontId="162" fillId="66" borderId="34">
      <alignment horizontal="center"/>
    </xf>
    <xf numFmtId="37" fontId="163" fillId="44" borderId="35" applyProtection="0">
      <alignment horizontal="center"/>
    </xf>
    <xf numFmtId="3" fontId="164" fillId="65" borderId="25" applyProtection="0">
      <alignment horizontal="center"/>
    </xf>
    <xf numFmtId="37" fontId="163" fillId="67" borderId="34">
      <alignment horizont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3" fontId="10" fillId="0" borderId="0" applyFont="0" applyFill="0" applyBorder="0" applyAlignment="0" applyProtection="0"/>
    <xf numFmtId="9"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9" fontId="10"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22" fillId="68" borderId="0"/>
    <xf numFmtId="0" fontId="10" fillId="0" borderId="0"/>
    <xf numFmtId="43" fontId="10" fillId="0" borderId="0" applyFont="0" applyFill="0" applyBorder="0" applyAlignment="0" applyProtection="0"/>
    <xf numFmtId="37" fontId="24" fillId="0" borderId="7" applyFont="0" applyFill="0" applyAlignment="0" applyProtection="0"/>
    <xf numFmtId="37" fontId="24" fillId="0" borderId="36" applyFont="0" applyFill="0" applyAlignment="0" applyProtection="0"/>
    <xf numFmtId="37" fontId="24" fillId="0" borderId="8" applyFont="0" applyFill="0" applyAlignment="0" applyProtection="0"/>
    <xf numFmtId="10" fontId="24" fillId="0" borderId="0" applyFont="0" applyFill="0" applyBorder="0" applyAlignment="0" applyProtection="0"/>
    <xf numFmtId="0" fontId="10" fillId="0" borderId="0"/>
    <xf numFmtId="43" fontId="10" fillId="0" borderId="0" applyFont="0" applyFill="0" applyBorder="0" applyAlignment="0" applyProtection="0"/>
    <xf numFmtId="0" fontId="22" fillId="68" borderId="0"/>
    <xf numFmtId="0" fontId="165" fillId="69" borderId="0" applyNumberFormat="0" applyBorder="0" applyAlignment="0" applyProtection="0"/>
    <xf numFmtId="0" fontId="20" fillId="70" borderId="0" applyNumberFormat="0" applyBorder="0" applyAlignment="0" applyProtection="0"/>
    <xf numFmtId="0" fontId="20" fillId="71" borderId="0" applyNumberFormat="0" applyBorder="0" applyAlignment="0" applyProtection="0"/>
    <xf numFmtId="0" fontId="165" fillId="72" borderId="0" applyNumberFormat="0" applyBorder="0" applyAlignment="0" applyProtection="0"/>
    <xf numFmtId="0" fontId="165" fillId="73" borderId="0" applyNumberFormat="0" applyBorder="0" applyAlignment="0" applyProtection="0"/>
    <xf numFmtId="0" fontId="20" fillId="74" borderId="0" applyNumberFormat="0" applyBorder="0" applyAlignment="0" applyProtection="0"/>
    <xf numFmtId="0" fontId="20" fillId="75" borderId="0" applyNumberFormat="0" applyBorder="0" applyAlignment="0" applyProtection="0"/>
    <xf numFmtId="0" fontId="165" fillId="76" borderId="0" applyNumberFormat="0" applyBorder="0" applyAlignment="0" applyProtection="0"/>
    <xf numFmtId="0" fontId="165" fillId="77" borderId="0" applyNumberFormat="0" applyBorder="0" applyAlignment="0" applyProtection="0"/>
    <xf numFmtId="0" fontId="20" fillId="78" borderId="0" applyNumberFormat="0" applyBorder="0" applyAlignment="0" applyProtection="0"/>
    <xf numFmtId="0" fontId="20" fillId="79" borderId="0" applyNumberFormat="0" applyBorder="0" applyAlignment="0" applyProtection="0"/>
    <xf numFmtId="0" fontId="165" fillId="80" borderId="0" applyNumberFormat="0" applyBorder="0" applyAlignment="0" applyProtection="0"/>
    <xf numFmtId="0" fontId="165" fillId="81" borderId="0" applyNumberFormat="0" applyBorder="0" applyAlignment="0" applyProtection="0"/>
    <xf numFmtId="0" fontId="20" fillId="74" borderId="0" applyNumberFormat="0" applyBorder="0" applyAlignment="0" applyProtection="0"/>
    <xf numFmtId="0" fontId="20" fillId="82" borderId="0" applyNumberFormat="0" applyBorder="0" applyAlignment="0" applyProtection="0"/>
    <xf numFmtId="0" fontId="165" fillId="75" borderId="0" applyNumberFormat="0" applyBorder="0" applyAlignment="0" applyProtection="0"/>
    <xf numFmtId="0" fontId="165" fillId="72" borderId="0" applyNumberFormat="0" applyBorder="0" applyAlignment="0" applyProtection="0"/>
    <xf numFmtId="0" fontId="20" fillId="83" borderId="0" applyNumberFormat="0" applyBorder="0" applyAlignment="0" applyProtection="0"/>
    <xf numFmtId="0" fontId="20" fillId="84" borderId="0" applyNumberFormat="0" applyBorder="0" applyAlignment="0" applyProtection="0"/>
    <xf numFmtId="0" fontId="165" fillId="72" borderId="0" applyNumberFormat="0" applyBorder="0" applyAlignment="0" applyProtection="0"/>
    <xf numFmtId="0" fontId="165" fillId="85" borderId="0" applyNumberFormat="0" applyBorder="0" applyAlignment="0" applyProtection="0"/>
    <xf numFmtId="0" fontId="20" fillId="86" borderId="0" applyNumberFormat="0" applyBorder="0" applyAlignment="0" applyProtection="0"/>
    <xf numFmtId="0" fontId="20" fillId="87" borderId="0" applyNumberFormat="0" applyBorder="0" applyAlignment="0" applyProtection="0"/>
    <xf numFmtId="0" fontId="165" fillId="88" borderId="0" applyNumberFormat="0" applyBorder="0" applyAlignment="0" applyProtection="0"/>
    <xf numFmtId="0" fontId="166" fillId="86" borderId="0" applyNumberFormat="0" applyBorder="0" applyAlignment="0" applyProtection="0"/>
    <xf numFmtId="0" fontId="167" fillId="89" borderId="37" applyNumberFormat="0" applyAlignment="0" applyProtection="0"/>
    <xf numFmtId="0" fontId="168" fillId="81" borderId="38" applyNumberFormat="0" applyAlignment="0" applyProtection="0"/>
    <xf numFmtId="0" fontId="169" fillId="90" borderId="0" applyNumberFormat="0" applyBorder="0" applyAlignment="0" applyProtection="0"/>
    <xf numFmtId="0" fontId="169" fillId="91" borderId="0" applyNumberFormat="0" applyBorder="0" applyAlignment="0" applyProtection="0"/>
    <xf numFmtId="0" fontId="169" fillId="92" borderId="0" applyNumberFormat="0" applyBorder="0" applyAlignment="0" applyProtection="0"/>
    <xf numFmtId="0" fontId="20" fillId="79" borderId="0" applyNumberFormat="0" applyBorder="0" applyAlignment="0" applyProtection="0"/>
    <xf numFmtId="0" fontId="170" fillId="0" borderId="39" applyNumberFormat="0" applyFill="0" applyAlignment="0" applyProtection="0"/>
    <xf numFmtId="0" fontId="171" fillId="0" borderId="40" applyNumberFormat="0" applyFill="0" applyAlignment="0" applyProtection="0"/>
    <xf numFmtId="0" fontId="172" fillId="0" borderId="41" applyNumberFormat="0" applyFill="0" applyAlignment="0" applyProtection="0"/>
    <xf numFmtId="0" fontId="172" fillId="0" borderId="0" applyNumberFormat="0" applyFill="0" applyBorder="0" applyAlignment="0" applyProtection="0"/>
    <xf numFmtId="0" fontId="173" fillId="87" borderId="37" applyNumberFormat="0" applyAlignment="0" applyProtection="0"/>
    <xf numFmtId="0" fontId="174" fillId="0" borderId="42" applyNumberFormat="0" applyFill="0" applyAlignment="0" applyProtection="0"/>
    <xf numFmtId="0" fontId="174" fillId="87" borderId="0" applyNumberFormat="0" applyBorder="0" applyAlignment="0" applyProtection="0"/>
    <xf numFmtId="0" fontId="22" fillId="86" borderId="37" applyNumberFormat="0" applyFont="0" applyAlignment="0" applyProtection="0"/>
    <xf numFmtId="0" fontId="175" fillId="89" borderId="43" applyNumberFormat="0" applyAlignment="0" applyProtection="0"/>
    <xf numFmtId="0" fontId="148" fillId="50" borderId="28" applyNumberFormat="0" applyAlignment="0" applyProtection="0">
      <alignment horizontal="left" vertical="center" indent="1"/>
    </xf>
    <xf numFmtId="0" fontId="148" fillId="50" borderId="28" applyNumberFormat="0" applyAlignment="0" applyProtection="0">
      <alignment horizontal="left" vertical="center" indent="1"/>
    </xf>
    <xf numFmtId="0" fontId="155" fillId="50" borderId="28" applyNumberFormat="0" applyAlignment="0" applyProtection="0">
      <alignment horizontal="left" vertical="center" indent="1"/>
    </xf>
    <xf numFmtId="0" fontId="155" fillId="50" borderId="28" applyNumberFormat="0" applyAlignment="0" applyProtection="0">
      <alignment horizontal="left" vertical="center" indent="1"/>
    </xf>
    <xf numFmtId="282" fontId="158" fillId="52" borderId="27" applyNumberFormat="0" applyBorder="0" applyProtection="0">
      <alignment horizontal="right" vertical="center"/>
    </xf>
    <xf numFmtId="282" fontId="157" fillId="52" borderId="28" applyNumberFormat="0" applyBorder="0" applyProtection="0">
      <alignment horizontal="right" vertical="center"/>
    </xf>
    <xf numFmtId="0" fontId="156" fillId="0" borderId="31" applyBorder="0" applyAlignment="0" applyProtection="0"/>
    <xf numFmtId="282" fontId="178" fillId="55" borderId="29" applyNumberFormat="0" applyBorder="0" applyAlignment="0" applyProtection="0">
      <alignment horizontal="right" vertical="center" indent="1"/>
    </xf>
    <xf numFmtId="282" fontId="179" fillId="58" borderId="29" applyNumberFormat="0" applyBorder="0" applyAlignment="0" applyProtection="0">
      <alignment horizontal="right" vertical="center" indent="1"/>
    </xf>
    <xf numFmtId="282" fontId="180" fillId="60" borderId="29" applyNumberFormat="0" applyBorder="0" applyAlignment="0" applyProtection="0">
      <alignment horizontal="right" vertical="center" indent="1"/>
    </xf>
    <xf numFmtId="282" fontId="147" fillId="52" borderId="27" applyNumberFormat="0" applyBorder="0" applyProtection="0">
      <alignment horizontal="right" vertical="center"/>
    </xf>
    <xf numFmtId="282" fontId="146" fillId="52" borderId="28" applyNumberFormat="0" applyBorder="0" applyProtection="0">
      <alignment horizontal="right" vertical="center"/>
    </xf>
    <xf numFmtId="0" fontId="176" fillId="0" borderId="0" applyNumberFormat="0" applyFill="0" applyBorder="0" applyAlignment="0" applyProtection="0"/>
    <xf numFmtId="0" fontId="169" fillId="0" borderId="44" applyNumberFormat="0" applyFill="0" applyAlignment="0" applyProtection="0"/>
    <xf numFmtId="0" fontId="177" fillId="0" borderId="0" applyNumberFormat="0" applyFill="0" applyBorder="0" applyAlignment="0" applyProtection="0"/>
    <xf numFmtId="43" fontId="22" fillId="0" borderId="0" applyFont="0" applyFill="0" applyBorder="0" applyAlignment="0" applyProtection="0"/>
    <xf numFmtId="0" fontId="49" fillId="0" borderId="0" applyFill="0" applyBorder="0" applyProtection="0">
      <alignment horizontal="center" wrapText="1"/>
    </xf>
    <xf numFmtId="0" fontId="181" fillId="68" borderId="0"/>
    <xf numFmtId="0" fontId="165" fillId="69" borderId="0" applyNumberFormat="0" applyBorder="0" applyAlignment="0" applyProtection="0"/>
    <xf numFmtId="0" fontId="165" fillId="73" borderId="0" applyNumberFormat="0" applyBorder="0" applyAlignment="0" applyProtection="0"/>
    <xf numFmtId="0" fontId="165" fillId="77" borderId="0" applyNumberFormat="0" applyBorder="0" applyAlignment="0" applyProtection="0"/>
    <xf numFmtId="0" fontId="165" fillId="81" borderId="0" applyNumberFormat="0" applyBorder="0" applyAlignment="0" applyProtection="0"/>
    <xf numFmtId="0" fontId="165" fillId="72" borderId="0" applyNumberFormat="0" applyBorder="0" applyAlignment="0" applyProtection="0"/>
    <xf numFmtId="0" fontId="165" fillId="85" borderId="0" applyNumberFormat="0" applyBorder="0" applyAlignment="0" applyProtection="0"/>
    <xf numFmtId="0" fontId="173" fillId="87" borderId="37" applyNumberFormat="0" applyAlignment="0" applyProtection="0"/>
    <xf numFmtId="0" fontId="22" fillId="86" borderId="37" applyNumberFormat="0" applyFont="0" applyAlignment="0" applyProtection="0"/>
    <xf numFmtId="0" fontId="165" fillId="85" borderId="0" applyNumberFormat="0" applyBorder="0" applyAlignment="0" applyProtection="0"/>
    <xf numFmtId="0" fontId="165" fillId="72" borderId="0" applyNumberFormat="0" applyBorder="0" applyAlignment="0" applyProtection="0"/>
    <xf numFmtId="0" fontId="165" fillId="77" borderId="0" applyNumberFormat="0" applyBorder="0" applyAlignment="0" applyProtection="0"/>
    <xf numFmtId="0" fontId="165" fillId="73" borderId="0" applyNumberFormat="0" applyBorder="0" applyAlignment="0" applyProtection="0"/>
    <xf numFmtId="0" fontId="165" fillId="69" borderId="0" applyNumberFormat="0" applyBorder="0" applyAlignment="0" applyProtection="0"/>
    <xf numFmtId="0" fontId="181" fillId="68" borderId="0"/>
    <xf numFmtId="0" fontId="165" fillId="81" borderId="0" applyNumberFormat="0" applyBorder="0" applyAlignment="0" applyProtection="0"/>
    <xf numFmtId="0" fontId="173" fillId="87" borderId="37" applyNumberFormat="0" applyAlignment="0" applyProtection="0"/>
    <xf numFmtId="43" fontId="22" fillId="0" borderId="0" applyFont="0" applyFill="0" applyBorder="0" applyAlignment="0" applyProtection="0"/>
    <xf numFmtId="43" fontId="22" fillId="0" borderId="0" applyFont="0" applyFill="0" applyBorder="0" applyAlignment="0" applyProtection="0"/>
    <xf numFmtId="286" fontId="24" fillId="0" borderId="45" applyFont="0" applyFill="0" applyAlignment="0" applyProtection="0"/>
    <xf numFmtId="0" fontId="49" fillId="0" borderId="0" applyFill="0" applyBorder="0" applyAlignment="0" applyProtection="0"/>
    <xf numFmtId="286" fontId="24" fillId="0" borderId="0" applyFont="0" applyFill="0" applyBorder="0" applyAlignment="0" applyProtection="0"/>
    <xf numFmtId="286" fontId="24" fillId="0" borderId="1" applyFont="0" applyFill="0" applyAlignment="0" applyProtection="0"/>
    <xf numFmtId="0" fontId="24" fillId="0" borderId="0" applyFont="0" applyFill="0" applyBorder="0" applyProtection="0">
      <alignment horizontal="left" indent="1"/>
    </xf>
    <xf numFmtId="0" fontId="49" fillId="0" borderId="1" applyFill="0" applyProtection="0">
      <alignment horizontal="center" wrapText="1"/>
    </xf>
    <xf numFmtId="0" fontId="31" fillId="0" borderId="0" applyFill="0" applyBorder="0" applyAlignment="0" applyProtection="0"/>
    <xf numFmtId="0" fontId="23" fillId="0" borderId="0" applyFill="0" applyBorder="0" applyAlignment="0" applyProtection="0"/>
    <xf numFmtId="0" fontId="9" fillId="0" borderId="0"/>
    <xf numFmtId="0" fontId="9" fillId="0" borderId="0"/>
    <xf numFmtId="0" fontId="9" fillId="0" borderId="0"/>
    <xf numFmtId="286" fontId="24" fillId="0" borderId="36" applyFont="0" applyFill="0" applyAlignment="0" applyProtection="0"/>
    <xf numFmtId="286" fontId="24" fillId="0" borderId="46" applyFont="0" applyFill="0" applyAlignment="0" applyProtection="0"/>
    <xf numFmtId="286" fontId="24" fillId="0" borderId="7" applyFont="0" applyFill="0" applyAlignment="0" applyProtection="0"/>
    <xf numFmtId="0" fontId="8" fillId="0" borderId="0"/>
    <xf numFmtId="0" fontId="24" fillId="0" borderId="0"/>
    <xf numFmtId="9" fontId="24" fillId="0" borderId="0" applyFont="0" applyFill="0" applyBorder="0" applyAlignment="0" applyProtection="0"/>
    <xf numFmtId="44" fontId="24" fillId="0" borderId="0" applyFont="0" applyFill="0" applyBorder="0" applyAlignment="0" applyProtection="0"/>
    <xf numFmtId="42" fontId="24" fillId="0" borderId="0" applyFont="0" applyFill="0" applyBorder="0" applyAlignment="0" applyProtection="0"/>
    <xf numFmtId="43" fontId="24" fillId="0" borderId="0" applyFont="0" applyFill="0" applyBorder="0" applyAlignment="0" applyProtection="0"/>
    <xf numFmtId="0" fontId="49" fillId="0" borderId="0" applyNumberFormat="0" applyFill="0" applyBorder="0" applyProtection="0">
      <alignment horizontal="center" wrapText="1"/>
    </xf>
    <xf numFmtId="0" fontId="24" fillId="0" borderId="0"/>
    <xf numFmtId="43" fontId="24" fillId="0" borderId="0" applyFont="0" applyFill="0" applyBorder="0" applyAlignment="0" applyProtection="0"/>
    <xf numFmtId="37" fontId="24" fillId="0" borderId="46" applyFont="0" applyFill="0" applyAlignment="0" applyProtection="0"/>
    <xf numFmtId="9" fontId="24" fillId="0" borderId="0" applyFont="0" applyFill="0" applyBorder="0" applyAlignment="0" applyProtection="0"/>
    <xf numFmtId="10" fontId="24" fillId="0" borderId="7" applyFont="0" applyFill="0" applyAlignment="0" applyProtection="0"/>
    <xf numFmtId="10" fontId="24" fillId="0" borderId="36" applyFont="0" applyFill="0" applyAlignment="0" applyProtection="0"/>
    <xf numFmtId="10" fontId="24" fillId="0" borderId="46" applyFont="0" applyFill="0" applyAlignment="0" applyProtection="0"/>
    <xf numFmtId="10" fontId="24" fillId="0" borderId="1" applyFont="0" applyFill="0" applyAlignment="0" applyProtection="0"/>
    <xf numFmtId="10" fontId="24" fillId="0" borderId="45" applyFont="0" applyFill="0" applyAlignment="0" applyProtection="0"/>
    <xf numFmtId="44" fontId="24" fillId="0" borderId="0" applyFont="0" applyFill="0" applyBorder="0" applyAlignment="0" applyProtection="0"/>
    <xf numFmtId="0" fontId="7" fillId="0" borderId="0"/>
    <xf numFmtId="227" fontId="64" fillId="0" borderId="0"/>
    <xf numFmtId="43" fontId="64" fillId="0" borderId="0" applyFont="0" applyFill="0" applyBorder="0" applyAlignment="0" applyProtection="0"/>
    <xf numFmtId="0" fontId="31" fillId="0" borderId="0"/>
    <xf numFmtId="0" fontId="7" fillId="0" borderId="0"/>
    <xf numFmtId="174" fontId="183" fillId="0" borderId="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6" fillId="0" borderId="0"/>
    <xf numFmtId="44" fontId="6" fillId="0" borderId="0" applyFont="0" applyFill="0" applyBorder="0" applyAlignment="0" applyProtection="0"/>
    <xf numFmtId="0" fontId="5" fillId="0" borderId="0"/>
    <xf numFmtId="44" fontId="5" fillId="0" borderId="0" applyFont="0" applyFill="0" applyBorder="0" applyAlignment="0" applyProtection="0"/>
    <xf numFmtId="0" fontId="164" fillId="0" borderId="0"/>
    <xf numFmtId="0" fontId="4" fillId="0" borderId="0"/>
    <xf numFmtId="0" fontId="187" fillId="93" borderId="0">
      <alignment horizontal="center" vertical="center" wrapText="1"/>
    </xf>
    <xf numFmtId="0" fontId="188" fillId="94" borderId="0">
      <alignment horizontal="center" vertical="center" wrapText="1"/>
    </xf>
    <xf numFmtId="37" fontId="164" fillId="44" borderId="35" applyProtection="0">
      <alignment horizontal="center"/>
    </xf>
    <xf numFmtId="37" fontId="164" fillId="67" borderId="34">
      <alignment horizontal="center"/>
    </xf>
    <xf numFmtId="0" fontId="164" fillId="65" borderId="25" applyProtection="0">
      <alignment horizontal="center"/>
    </xf>
    <xf numFmtId="37" fontId="164" fillId="65" borderId="25" applyProtection="0">
      <alignment horizontal="center"/>
    </xf>
    <xf numFmtId="9" fontId="4" fillId="0" borderId="0" applyFont="0" applyFill="0" applyBorder="0" applyAlignment="0" applyProtection="0"/>
    <xf numFmtId="44" fontId="4" fillId="0" borderId="0" applyFont="0" applyFill="0" applyBorder="0" applyAlignment="0" applyProtection="0"/>
    <xf numFmtId="0" fontId="123" fillId="0" borderId="0"/>
    <xf numFmtId="0" fontId="3" fillId="0" borderId="0"/>
    <xf numFmtId="43" fontId="3" fillId="0" borderId="0" applyFont="0" applyFill="0" applyBorder="0" applyAlignment="0" applyProtection="0"/>
    <xf numFmtId="0" fontId="123" fillId="0" borderId="0"/>
    <xf numFmtId="289" fontId="24" fillId="0" borderId="0"/>
    <xf numFmtId="289" fontId="24" fillId="0" borderId="0"/>
    <xf numFmtId="289" fontId="24" fillId="0" borderId="0"/>
    <xf numFmtId="289" fontId="24" fillId="0" borderId="0"/>
    <xf numFmtId="289" fontId="24" fillId="0" borderId="0"/>
    <xf numFmtId="289" fontId="24" fillId="0" borderId="0"/>
    <xf numFmtId="0" fontId="189" fillId="0" borderId="0"/>
    <xf numFmtId="174" fontId="44" fillId="0" borderId="0" applyProtection="0"/>
    <xf numFmtId="0" fontId="146" fillId="48" borderId="26" applyNumberFormat="0" applyAlignment="0" applyProtection="0">
      <alignment horizontal="left" vertical="center" indent="1"/>
    </xf>
    <xf numFmtId="0" fontId="148" fillId="62" borderId="26" applyNumberFormat="0" applyAlignment="0" applyProtection="0">
      <alignment horizontal="left" vertical="center" indent="1"/>
    </xf>
    <xf numFmtId="282" fontId="147" fillId="49" borderId="26" applyNumberFormat="0" applyAlignment="0" applyProtection="0">
      <alignment horizontal="left" vertical="center" indent="1"/>
    </xf>
    <xf numFmtId="0" fontId="146" fillId="48" borderId="28" applyNumberFormat="0" applyAlignment="0" applyProtection="0">
      <alignment horizontal="left" vertical="center" indent="1"/>
    </xf>
    <xf numFmtId="282" fontId="147" fillId="0" borderId="27" applyNumberFormat="0" applyProtection="0">
      <alignment horizontal="right" vertical="center"/>
    </xf>
    <xf numFmtId="282" fontId="146" fillId="0" borderId="28" applyNumberFormat="0" applyProtection="0">
      <alignment horizontal="right" vertical="center"/>
    </xf>
    <xf numFmtId="174" fontId="26" fillId="0" borderId="49" applyFill="0"/>
    <xf numFmtId="0" fontId="26" fillId="0" borderId="48">
      <alignment horizontal="left" vertical="center"/>
    </xf>
    <xf numFmtId="0" fontId="59" fillId="7" borderId="50" applyNumberFormat="0" applyAlignment="0" applyProtection="0"/>
    <xf numFmtId="10" fontId="22" fillId="8" borderId="5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9" fillId="0" borderId="50" applyNumberFormat="0" applyFont="0" applyBorder="0">
      <alignment horizontal="right"/>
    </xf>
    <xf numFmtId="245" fontId="89" fillId="0" borderId="48" applyNumberFormat="0" applyFont="0" applyFill="0" applyAlignment="0" applyProtection="0"/>
    <xf numFmtId="0" fontId="24" fillId="0" borderId="49" applyNumberFormat="0" applyFont="0" applyFill="0" applyAlignment="0" applyProtection="0"/>
    <xf numFmtId="275" fontId="71" fillId="0" borderId="48" applyFont="0" applyFill="0" applyBorder="0" applyAlignment="0" applyProtection="0">
      <alignment horizontal="right"/>
      <protection locked="0"/>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37" fontId="24" fillId="0" borderId="48" applyFont="0" applyFill="0" applyAlignment="0" applyProtection="0"/>
    <xf numFmtId="37" fontId="24" fillId="0" borderId="51" applyFont="0" applyFill="0" applyAlignment="0" applyProtection="0"/>
    <xf numFmtId="0" fontId="3" fillId="0" borderId="0"/>
    <xf numFmtId="43" fontId="3" fillId="0" borderId="0" applyFont="0" applyFill="0" applyBorder="0" applyAlignment="0" applyProtection="0"/>
    <xf numFmtId="0" fontId="167" fillId="89" borderId="52" applyNumberFormat="0" applyAlignment="0" applyProtection="0"/>
    <xf numFmtId="0" fontId="173" fillId="87" borderId="52" applyNumberFormat="0" applyAlignment="0" applyProtection="0"/>
    <xf numFmtId="0" fontId="22" fillId="86" borderId="52" applyNumberFormat="0" applyFont="0" applyAlignment="0" applyProtection="0"/>
    <xf numFmtId="0" fontId="175" fillId="89" borderId="53" applyNumberFormat="0" applyAlignment="0" applyProtection="0"/>
    <xf numFmtId="0" fontId="169" fillId="0" borderId="54" applyNumberFormat="0" applyFill="0" applyAlignment="0" applyProtection="0"/>
    <xf numFmtId="286" fontId="24" fillId="0" borderId="55" applyFont="0" applyFill="0" applyAlignment="0" applyProtection="0"/>
    <xf numFmtId="286" fontId="24" fillId="0" borderId="51" applyFont="0" applyFill="0" applyAlignment="0" applyProtection="0"/>
    <xf numFmtId="286" fontId="24" fillId="0" borderId="48" applyFont="0" applyFill="0" applyAlignment="0" applyProtection="0"/>
    <xf numFmtId="0" fontId="3" fillId="0" borderId="0"/>
    <xf numFmtId="9" fontId="3" fillId="0" borderId="0" applyFont="0" applyFill="0" applyBorder="0" applyAlignment="0" applyProtection="0"/>
    <xf numFmtId="0" fontId="24" fillId="0" borderId="0"/>
    <xf numFmtId="286" fontId="24" fillId="0" borderId="14" applyFont="0" applyFill="0" applyAlignment="0" applyProtection="0"/>
    <xf numFmtId="43" fontId="20"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0" fontId="3" fillId="0" borderId="0"/>
    <xf numFmtId="0" fontId="123"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174" fontId="26" fillId="0" borderId="57" applyFill="0"/>
    <xf numFmtId="37" fontId="24" fillId="0" borderId="60" applyFont="0" applyFill="0" applyAlignment="0" applyProtection="0"/>
    <xf numFmtId="10" fontId="22" fillId="8" borderId="61" applyNumberFormat="0" applyBorder="0" applyAlignment="0" applyProtection="0"/>
    <xf numFmtId="0" fontId="49" fillId="0" borderId="61" applyNumberFormat="0" applyFont="0" applyBorder="0">
      <alignment horizontal="right"/>
    </xf>
    <xf numFmtId="0" fontId="167" fillId="89" borderId="64" applyNumberFormat="0" applyAlignment="0" applyProtection="0"/>
    <xf numFmtId="0" fontId="173" fillId="87" borderId="64" applyNumberFormat="0" applyAlignment="0" applyProtection="0"/>
    <xf numFmtId="0" fontId="22" fillId="86" borderId="64" applyNumberFormat="0" applyFont="0" applyAlignment="0" applyProtection="0"/>
    <xf numFmtId="0" fontId="175" fillId="89" borderId="65" applyNumberFormat="0" applyAlignment="0" applyProtection="0"/>
    <xf numFmtId="0" fontId="26" fillId="0" borderId="58">
      <alignment horizontal="left" vertical="center"/>
    </xf>
    <xf numFmtId="0" fontId="59" fillId="7" borderId="56" applyNumberFormat="0" applyAlignment="0" applyProtection="0"/>
    <xf numFmtId="10" fontId="22" fillId="8" borderId="56" applyNumberFormat="0" applyBorder="0" applyAlignment="0" applyProtection="0"/>
    <xf numFmtId="0" fontId="61" fillId="0" borderId="46">
      <alignment horizontal="right"/>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2" fillId="0" borderId="46"/>
    <xf numFmtId="14" fontId="49" fillId="5" borderId="46">
      <alignment horizontal="center" vertical="center" wrapText="1"/>
    </xf>
    <xf numFmtId="0" fontId="49" fillId="0" borderId="56" applyNumberFormat="0" applyFont="0" applyBorder="0">
      <alignment horizontal="right"/>
    </xf>
    <xf numFmtId="245" fontId="89" fillId="0" borderId="58" applyNumberFormat="0" applyFont="0" applyFill="0" applyAlignment="0" applyProtection="0"/>
    <xf numFmtId="0" fontId="24" fillId="0" borderId="57" applyNumberFormat="0" applyFont="0" applyFill="0" applyAlignment="0" applyProtection="0"/>
    <xf numFmtId="286" fontId="24" fillId="0" borderId="67" applyFont="0" applyFill="0" applyAlignment="0" applyProtection="0"/>
    <xf numFmtId="286" fontId="24" fillId="0" borderId="63" applyFont="0" applyFill="0" applyAlignment="0" applyProtection="0"/>
    <xf numFmtId="0" fontId="169" fillId="0" borderId="66" applyNumberFormat="0" applyFill="0" applyAlignment="0" applyProtection="0"/>
    <xf numFmtId="275" fontId="71" fillId="0" borderId="58" applyFont="0" applyFill="0" applyBorder="0" applyAlignment="0" applyProtection="0">
      <alignment horizontal="right"/>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59" fillId="7" borderId="61" applyNumberFormat="0" applyAlignment="0" applyProtection="0"/>
    <xf numFmtId="37" fontId="24" fillId="0" borderId="63" applyFont="0" applyFill="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24"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37" fontId="24" fillId="0" borderId="58" applyFont="0" applyFill="0" applyAlignment="0" applyProtection="0"/>
    <xf numFmtId="37" fontId="24" fillId="0" borderId="59" applyFont="0" applyFill="0" applyAlignment="0" applyProtection="0"/>
    <xf numFmtId="0" fontId="1" fillId="0" borderId="0"/>
    <xf numFmtId="43" fontId="1" fillId="0" borderId="0" applyFont="0" applyFill="0" applyBorder="0" applyAlignment="0" applyProtection="0"/>
    <xf numFmtId="0" fontId="24" fillId="0" borderId="62" applyNumberFormat="0" applyFont="0" applyFill="0" applyAlignment="0" applyProtection="0"/>
    <xf numFmtId="0" fontId="22" fillId="68" borderId="0"/>
    <xf numFmtId="0" fontId="173" fillId="87" borderId="52" applyNumberFormat="0" applyAlignment="0" applyProtection="0"/>
    <xf numFmtId="0" fontId="22" fillId="86" borderId="52" applyNumberFormat="0" applyFont="0" applyAlignment="0" applyProtection="0"/>
    <xf numFmtId="0" fontId="22" fillId="68" borderId="0"/>
    <xf numFmtId="0" fontId="173" fillId="87" borderId="52" applyNumberFormat="0" applyAlignment="0" applyProtection="0"/>
    <xf numFmtId="286" fontId="24" fillId="0" borderId="60" applyFont="0" applyFill="0" applyAlignment="0" applyProtection="0"/>
    <xf numFmtId="0" fontId="1" fillId="0" borderId="0"/>
    <xf numFmtId="0" fontId="1" fillId="0" borderId="0"/>
    <xf numFmtId="0" fontId="1" fillId="0" borderId="0"/>
    <xf numFmtId="286" fontId="24" fillId="0" borderId="59" applyFont="0" applyFill="0" applyAlignment="0" applyProtection="0"/>
    <xf numFmtId="286" fontId="24" fillId="0" borderId="58" applyFont="0" applyFill="0" applyAlignment="0" applyProtection="0"/>
    <xf numFmtId="0" fontId="1" fillId="0" borderId="0"/>
    <xf numFmtId="10" fontId="24" fillId="0" borderId="58" applyFont="0" applyFill="0" applyAlignment="0" applyProtection="0"/>
    <xf numFmtId="10" fontId="24" fillId="0" borderId="59" applyFont="0" applyFill="0" applyAlignment="0" applyProtection="0"/>
    <xf numFmtId="10" fontId="24" fillId="0" borderId="60" applyFont="0" applyFill="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0" fontId="46" fillId="0" borderId="46">
      <alignment horizontal="center"/>
    </xf>
    <xf numFmtId="174" fontId="26" fillId="0" borderId="57" applyFill="0"/>
    <xf numFmtId="0" fontId="26" fillId="0" borderId="58">
      <alignment horizontal="left" vertical="center"/>
    </xf>
    <xf numFmtId="0" fontId="59" fillId="7" borderId="56" applyNumberFormat="0" applyAlignment="0" applyProtection="0"/>
    <xf numFmtId="10" fontId="22" fillId="8" borderId="56"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56" applyNumberFormat="0" applyFont="0" applyBorder="0">
      <alignment horizontal="right"/>
    </xf>
    <xf numFmtId="245" fontId="89" fillId="0" borderId="58" applyNumberFormat="0" applyFont="0" applyFill="0" applyAlignment="0" applyProtection="0"/>
    <xf numFmtId="0" fontId="24" fillId="0" borderId="57" applyNumberFormat="0" applyFont="0" applyFill="0" applyAlignment="0" applyProtection="0"/>
    <xf numFmtId="275" fontId="71" fillId="0" borderId="58" applyFont="0" applyFill="0" applyBorder="0" applyAlignment="0" applyProtection="0">
      <alignment horizontal="right"/>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37" fontId="24" fillId="0" borderId="58" applyFont="0" applyFill="0" applyAlignment="0" applyProtection="0"/>
    <xf numFmtId="37" fontId="24" fillId="0" borderId="59" applyFont="0" applyFill="0" applyAlignment="0" applyProtection="0"/>
    <xf numFmtId="0" fontId="1" fillId="0" borderId="0"/>
    <xf numFmtId="43" fontId="1" fillId="0" borderId="0" applyFont="0" applyFill="0" applyBorder="0" applyAlignment="0" applyProtection="0"/>
    <xf numFmtId="286" fontId="24" fillId="0" borderId="60" applyFont="0" applyFill="0" applyAlignment="0" applyProtection="0"/>
    <xf numFmtId="286" fontId="24" fillId="0" borderId="59" applyFont="0" applyFill="0" applyAlignment="0" applyProtection="0"/>
    <xf numFmtId="286" fontId="24" fillId="0" borderId="58" applyFont="0" applyFill="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174" fontId="26" fillId="0" borderId="62" applyFill="0"/>
    <xf numFmtId="286" fontId="24" fillId="0" borderId="60" applyFont="0" applyFill="0" applyAlignment="0" applyProtection="0"/>
    <xf numFmtId="286" fontId="24" fillId="0" borderId="68" applyFont="0" applyFill="0" applyAlignment="0" applyProtection="0"/>
  </cellStyleXfs>
  <cellXfs count="708">
    <xf numFmtId="174" fontId="0" fillId="0" borderId="0" xfId="0"/>
    <xf numFmtId="0" fontId="64" fillId="0" borderId="0" xfId="212" applyFont="1"/>
    <xf numFmtId="0" fontId="71" fillId="0" borderId="0" xfId="212" applyFont="1" applyAlignment="1">
      <alignment horizontal="centerContinuous"/>
    </xf>
    <xf numFmtId="0" fontId="71" fillId="0" borderId="0" xfId="212" applyFont="1" applyAlignment="1">
      <alignment horizontal="center" wrapText="1"/>
    </xf>
    <xf numFmtId="0" fontId="71" fillId="0" borderId="0" xfId="206" applyFont="1" applyAlignment="1">
      <alignment horizontal="center" wrapText="1"/>
    </xf>
    <xf numFmtId="0" fontId="64" fillId="0" borderId="0" xfId="212" quotePrefix="1" applyFont="1" applyAlignment="1">
      <alignment horizontal="left"/>
    </xf>
    <xf numFmtId="41" fontId="64" fillId="14" borderId="0" xfId="212" applyNumberFormat="1" applyFont="1" applyFill="1"/>
    <xf numFmtId="0" fontId="64" fillId="0" borderId="0" xfId="212" applyFont="1" applyAlignment="1">
      <alignment horizontal="right"/>
    </xf>
    <xf numFmtId="43" fontId="64" fillId="0" borderId="14" xfId="59" applyFont="1" applyBorder="1"/>
    <xf numFmtId="37" fontId="64" fillId="0" borderId="0" xfId="212" applyNumberFormat="1" applyFont="1"/>
    <xf numFmtId="0" fontId="71" fillId="0" borderId="0" xfId="212" applyFont="1" applyAlignment="1">
      <alignment horizontal="centerContinuous" wrapText="1"/>
    </xf>
    <xf numFmtId="0" fontId="71" fillId="0" borderId="0" xfId="212" applyFont="1" applyAlignment="1">
      <alignment horizontal="center"/>
    </xf>
    <xf numFmtId="174" fontId="64" fillId="0" borderId="0" xfId="0" applyFont="1" applyAlignment="1">
      <alignment wrapText="1"/>
    </xf>
    <xf numFmtId="0" fontId="94" fillId="0" borderId="0" xfId="0" applyNumberFormat="1" applyFont="1" applyAlignment="1">
      <alignment horizontal="center"/>
    </xf>
    <xf numFmtId="174" fontId="94" fillId="0" borderId="0" xfId="0" applyFont="1"/>
    <xf numFmtId="174" fontId="64" fillId="0" borderId="0" xfId="0" applyFont="1"/>
    <xf numFmtId="174" fontId="64" fillId="0" borderId="0" xfId="207" applyFont="1"/>
    <xf numFmtId="174" fontId="94" fillId="0" borderId="0" xfId="0" applyFont="1" applyAlignment="1">
      <alignment horizontal="center"/>
    </xf>
    <xf numFmtId="175" fontId="64" fillId="0" borderId="0" xfId="59" applyNumberFormat="1" applyFont="1" applyAlignment="1"/>
    <xf numFmtId="0" fontId="64" fillId="0" borderId="0" xfId="201" applyNumberFormat="1" applyFont="1" applyProtection="1">
      <protection locked="0"/>
    </xf>
    <xf numFmtId="0" fontId="64" fillId="0" borderId="0" xfId="201" applyNumberFormat="1" applyFont="1" applyAlignment="1" applyProtection="1">
      <alignment horizontal="center"/>
      <protection locked="0"/>
    </xf>
    <xf numFmtId="0" fontId="64" fillId="14" borderId="0" xfId="201" applyNumberFormat="1" applyFont="1" applyFill="1" applyAlignment="1">
      <alignment horizontal="right"/>
    </xf>
    <xf numFmtId="3" fontId="64" fillId="0" borderId="0" xfId="201" applyNumberFormat="1" applyFont="1"/>
    <xf numFmtId="3" fontId="64" fillId="0" borderId="0" xfId="201" applyNumberFormat="1" applyFont="1" applyAlignment="1">
      <alignment horizontal="center"/>
    </xf>
    <xf numFmtId="174" fontId="64" fillId="0" borderId="0" xfId="201" applyFont="1"/>
    <xf numFmtId="0" fontId="64" fillId="0" borderId="0" xfId="201" applyNumberFormat="1" applyFont="1"/>
    <xf numFmtId="43" fontId="64" fillId="0" borderId="0" xfId="59" applyFont="1" applyAlignment="1"/>
    <xf numFmtId="0" fontId="64" fillId="0" borderId="0" xfId="211" applyNumberFormat="1" applyFont="1" applyProtection="1">
      <protection locked="0"/>
    </xf>
    <xf numFmtId="3" fontId="64" fillId="0" borderId="0" xfId="211" applyNumberFormat="1" applyFont="1"/>
    <xf numFmtId="0" fontId="64" fillId="0" borderId="0" xfId="211" applyNumberFormat="1" applyFont="1"/>
    <xf numFmtId="3" fontId="64" fillId="0" borderId="0" xfId="211" applyNumberFormat="1" applyFont="1" applyAlignment="1">
      <alignment horizontal="center"/>
    </xf>
    <xf numFmtId="174" fontId="64" fillId="0" borderId="0" xfId="211" applyFont="1"/>
    <xf numFmtId="169" fontId="64" fillId="0" borderId="0" xfId="211" applyNumberFormat="1" applyFont="1"/>
    <xf numFmtId="166" fontId="64" fillId="0" borderId="0" xfId="211" applyNumberFormat="1" applyFont="1" applyAlignment="1">
      <alignment horizontal="center"/>
    </xf>
    <xf numFmtId="164" fontId="64" fillId="0" borderId="0" xfId="211" applyNumberFormat="1" applyFont="1" applyAlignment="1">
      <alignment horizontal="left"/>
    </xf>
    <xf numFmtId="175" fontId="64" fillId="0" borderId="0" xfId="59" applyNumberFormat="1" applyFont="1" applyBorder="1" applyAlignment="1"/>
    <xf numFmtId="10" fontId="64" fillId="0" borderId="0" xfId="211" applyNumberFormat="1" applyFont="1" applyAlignment="1">
      <alignment horizontal="left"/>
    </xf>
    <xf numFmtId="3" fontId="64" fillId="0" borderId="0" xfId="188" applyNumberFormat="1" applyFont="1"/>
    <xf numFmtId="166" fontId="64" fillId="0" borderId="0" xfId="188" applyNumberFormat="1" applyFont="1"/>
    <xf numFmtId="0" fontId="64" fillId="0" borderId="0" xfId="188" applyFont="1"/>
    <xf numFmtId="164" fontId="64" fillId="0" borderId="0" xfId="211" applyNumberFormat="1" applyFont="1" applyAlignment="1" applyProtection="1">
      <alignment horizontal="left"/>
      <protection locked="0"/>
    </xf>
    <xf numFmtId="174" fontId="64" fillId="14" borderId="0" xfId="201" applyFont="1" applyFill="1"/>
    <xf numFmtId="174" fontId="64" fillId="0" borderId="1" xfId="201" applyFont="1" applyBorder="1"/>
    <xf numFmtId="174" fontId="64" fillId="0" borderId="15" xfId="201" applyFont="1" applyBorder="1"/>
    <xf numFmtId="175" fontId="64" fillId="0" borderId="0" xfId="59" applyNumberFormat="1" applyFont="1" applyFill="1" applyBorder="1" applyAlignment="1"/>
    <xf numFmtId="43" fontId="64" fillId="0" borderId="0" xfId="59" applyFont="1" applyFill="1" applyBorder="1" applyAlignment="1"/>
    <xf numFmtId="174" fontId="95" fillId="0" borderId="0" xfId="201" applyFont="1"/>
    <xf numFmtId="174" fontId="64" fillId="0" borderId="0" xfId="201" applyFont="1" applyAlignment="1">
      <alignment horizontal="center"/>
    </xf>
    <xf numFmtId="174" fontId="64" fillId="0" borderId="0" xfId="201" applyFont="1" applyAlignment="1">
      <alignment horizontal="right"/>
    </xf>
    <xf numFmtId="0" fontId="64" fillId="0" borderId="0" xfId="201" applyNumberFormat="1" applyFont="1" applyAlignment="1">
      <alignment horizontal="right"/>
    </xf>
    <xf numFmtId="0" fontId="96" fillId="0" borderId="0" xfId="201" applyNumberFormat="1" applyFont="1"/>
    <xf numFmtId="0" fontId="96" fillId="0" borderId="0" xfId="201" applyNumberFormat="1" applyFont="1" applyAlignment="1">
      <alignment horizontal="center"/>
    </xf>
    <xf numFmtId="49" fontId="64" fillId="0" borderId="0" xfId="201" applyNumberFormat="1" applyFont="1"/>
    <xf numFmtId="0" fontId="64" fillId="0" borderId="0" xfId="201" applyNumberFormat="1" applyFont="1" applyAlignment="1">
      <alignment horizontal="center"/>
    </xf>
    <xf numFmtId="49" fontId="64" fillId="0" borderId="0" xfId="201" applyNumberFormat="1" applyFont="1" applyAlignment="1">
      <alignment horizontal="center"/>
    </xf>
    <xf numFmtId="3" fontId="71" fillId="0" borderId="0" xfId="201" applyNumberFormat="1" applyFont="1" applyAlignment="1">
      <alignment horizontal="center"/>
    </xf>
    <xf numFmtId="174" fontId="71" fillId="0" borderId="0" xfId="201" applyFont="1" applyAlignment="1">
      <alignment horizontal="center"/>
    </xf>
    <xf numFmtId="0" fontId="71" fillId="0" borderId="0" xfId="201" applyNumberFormat="1" applyFont="1" applyAlignment="1" applyProtection="1">
      <alignment horizontal="center"/>
      <protection locked="0"/>
    </xf>
    <xf numFmtId="0" fontId="71" fillId="0" borderId="0" xfId="201" applyNumberFormat="1" applyFont="1" applyAlignment="1">
      <alignment horizontal="center"/>
    </xf>
    <xf numFmtId="0" fontId="71" fillId="0" borderId="0" xfId="201" applyNumberFormat="1" applyFont="1"/>
    <xf numFmtId="0" fontId="97" fillId="0" borderId="0" xfId="201" applyNumberFormat="1" applyFont="1" applyAlignment="1" applyProtection="1">
      <alignment horizontal="center"/>
      <protection locked="0"/>
    </xf>
    <xf numFmtId="3" fontId="64" fillId="0" borderId="0" xfId="201" applyNumberFormat="1" applyFont="1" applyAlignment="1">
      <alignment horizontal="left"/>
    </xf>
    <xf numFmtId="179" fontId="64" fillId="0" borderId="0" xfId="59" applyNumberFormat="1" applyFont="1" applyFill="1" applyBorder="1" applyAlignment="1"/>
    <xf numFmtId="10" fontId="71" fillId="0" borderId="0" xfId="201" applyNumberFormat="1" applyFont="1"/>
    <xf numFmtId="3" fontId="71" fillId="0" borderId="0" xfId="201" applyNumberFormat="1" applyFont="1"/>
    <xf numFmtId="165" fontId="71" fillId="0" borderId="0" xfId="201" applyNumberFormat="1" applyFont="1"/>
    <xf numFmtId="10" fontId="64" fillId="0" borderId="0" xfId="201" applyNumberFormat="1" applyFont="1"/>
    <xf numFmtId="43" fontId="64" fillId="0" borderId="0" xfId="59" applyFont="1" applyFill="1" applyBorder="1" applyAlignment="1">
      <alignment horizontal="center"/>
    </xf>
    <xf numFmtId="49" fontId="71" fillId="0" borderId="0" xfId="201" applyNumberFormat="1" applyFont="1" applyAlignment="1">
      <alignment horizontal="center"/>
    </xf>
    <xf numFmtId="174" fontId="71" fillId="0" borderId="0" xfId="201" applyFont="1"/>
    <xf numFmtId="3" fontId="71" fillId="0" borderId="0" xfId="201" applyNumberFormat="1" applyFont="1" applyAlignment="1">
      <alignment horizontal="left"/>
    </xf>
    <xf numFmtId="43" fontId="71" fillId="0" borderId="0" xfId="59" applyFont="1" applyFill="1" applyBorder="1" applyAlignment="1"/>
    <xf numFmtId="10" fontId="71" fillId="0" borderId="0" xfId="266" applyNumberFormat="1" applyFont="1" applyFill="1" applyBorder="1" applyAlignment="1"/>
    <xf numFmtId="0" fontId="64" fillId="0" borderId="0" xfId="201" applyNumberFormat="1" applyFont="1" applyAlignment="1">
      <alignment horizontal="fill"/>
    </xf>
    <xf numFmtId="164" fontId="64" fillId="0" borderId="0" xfId="201" applyNumberFormat="1" applyFont="1" applyAlignment="1">
      <alignment horizontal="left"/>
    </xf>
    <xf numFmtId="164" fontId="64" fillId="0" borderId="0" xfId="201" applyNumberFormat="1" applyFont="1" applyAlignment="1">
      <alignment horizontal="center"/>
    </xf>
    <xf numFmtId="170" fontId="64" fillId="0" borderId="0" xfId="201" applyNumberFormat="1" applyFont="1"/>
    <xf numFmtId="49" fontId="64" fillId="0" borderId="0" xfId="201" applyNumberFormat="1" applyFont="1" applyAlignment="1">
      <alignment horizontal="left"/>
    </xf>
    <xf numFmtId="177" fontId="71" fillId="0" borderId="0" xfId="201" applyNumberFormat="1" applyFont="1" applyAlignment="1">
      <alignment horizontal="center"/>
    </xf>
    <xf numFmtId="0" fontId="64" fillId="0" borderId="10" xfId="201" applyNumberFormat="1" applyFont="1" applyBorder="1"/>
    <xf numFmtId="0" fontId="64" fillId="0" borderId="11" xfId="201" applyNumberFormat="1" applyFont="1" applyBorder="1"/>
    <xf numFmtId="3" fontId="64" fillId="0" borderId="11" xfId="201" applyNumberFormat="1" applyFont="1" applyBorder="1"/>
    <xf numFmtId="174" fontId="64" fillId="0" borderId="10" xfId="209" applyFont="1" applyBorder="1"/>
    <xf numFmtId="174" fontId="64" fillId="0" borderId="0" xfId="209" applyFont="1"/>
    <xf numFmtId="174" fontId="64" fillId="14" borderId="0" xfId="209" applyFont="1" applyFill="1"/>
    <xf numFmtId="0" fontId="64" fillId="14" borderId="0" xfId="59" applyNumberFormat="1" applyFont="1" applyFill="1" applyBorder="1" applyAlignment="1"/>
    <xf numFmtId="176" fontId="64" fillId="14" borderId="0" xfId="93" applyNumberFormat="1" applyFont="1" applyFill="1" applyBorder="1" applyAlignment="1"/>
    <xf numFmtId="43" fontId="64" fillId="0" borderId="11" xfId="59" applyFont="1" applyFill="1" applyBorder="1" applyAlignment="1"/>
    <xf numFmtId="174" fontId="64" fillId="0" borderId="10" xfId="201" applyFont="1" applyBorder="1"/>
    <xf numFmtId="174" fontId="64" fillId="0" borderId="16" xfId="201" applyFont="1" applyBorder="1"/>
    <xf numFmtId="175" fontId="64" fillId="0" borderId="0" xfId="59" applyNumberFormat="1" applyFont="1" applyFill="1" applyBorder="1" applyAlignment="1">
      <alignment horizontal="center"/>
    </xf>
    <xf numFmtId="1" fontId="64" fillId="0" borderId="0" xfId="59" applyNumberFormat="1" applyFont="1" applyFill="1" applyBorder="1" applyAlignment="1">
      <alignment horizontal="center"/>
    </xf>
    <xf numFmtId="174" fontId="64" fillId="0" borderId="0" xfId="201" applyFont="1" applyAlignment="1">
      <alignment horizontal="center" vertical="top"/>
    </xf>
    <xf numFmtId="49" fontId="94" fillId="0" borderId="0" xfId="0" applyNumberFormat="1" applyFont="1" applyAlignment="1">
      <alignment horizontal="center"/>
    </xf>
    <xf numFmtId="3" fontId="94" fillId="0" borderId="0" xfId="211" applyNumberFormat="1" applyFont="1"/>
    <xf numFmtId="3" fontId="64" fillId="0" borderId="0" xfId="211" applyNumberFormat="1" applyFont="1" applyAlignment="1">
      <alignment wrapText="1"/>
    </xf>
    <xf numFmtId="0" fontId="64" fillId="0" borderId="0" xfId="192" applyFont="1"/>
    <xf numFmtId="0" fontId="64" fillId="0" borderId="0" xfId="192" applyFont="1" applyAlignment="1">
      <alignment horizontal="center"/>
    </xf>
    <xf numFmtId="0" fontId="64" fillId="0" borderId="0" xfId="192" applyFont="1" applyAlignment="1">
      <alignment horizontal="center" wrapText="1"/>
    </xf>
    <xf numFmtId="43" fontId="64" fillId="0" borderId="0" xfId="59" applyFont="1" applyFill="1"/>
    <xf numFmtId="43" fontId="64" fillId="0" borderId="0" xfId="192" applyNumberFormat="1" applyFont="1"/>
    <xf numFmtId="0" fontId="64" fillId="0" borderId="0" xfId="192" applyFont="1" applyAlignment="1">
      <alignment horizontal="center" vertical="center" wrapText="1"/>
    </xf>
    <xf numFmtId="174" fontId="64" fillId="0" borderId="0" xfId="0" applyFont="1" applyAlignment="1">
      <alignment horizontal="center" vertical="center" wrapText="1"/>
    </xf>
    <xf numFmtId="0" fontId="64" fillId="0" borderId="0" xfId="192" applyFont="1" applyAlignment="1">
      <alignment wrapText="1"/>
    </xf>
    <xf numFmtId="0" fontId="93" fillId="0" borderId="0" xfId="192" applyFont="1"/>
    <xf numFmtId="0" fontId="64" fillId="0" borderId="0" xfId="192" applyFont="1" applyAlignment="1">
      <alignment horizontal="left" wrapText="1"/>
    </xf>
    <xf numFmtId="0" fontId="64" fillId="0" borderId="0" xfId="188" applyFont="1" applyAlignment="1">
      <alignment horizontal="right"/>
    </xf>
    <xf numFmtId="0" fontId="64" fillId="0" borderId="0" xfId="211" applyNumberFormat="1" applyFont="1" applyAlignment="1" applyProtection="1">
      <alignment horizontal="center"/>
      <protection locked="0"/>
    </xf>
    <xf numFmtId="0" fontId="64" fillId="14" borderId="0" xfId="188" applyFont="1" applyFill="1"/>
    <xf numFmtId="0" fontId="64" fillId="14" borderId="0" xfId="211" applyNumberFormat="1" applyFont="1" applyFill="1"/>
    <xf numFmtId="0" fontId="100" fillId="0" borderId="0" xfId="211" applyNumberFormat="1" applyFont="1"/>
    <xf numFmtId="49" fontId="64" fillId="0" borderId="0" xfId="211" applyNumberFormat="1" applyFont="1"/>
    <xf numFmtId="49" fontId="64" fillId="0" borderId="0" xfId="211" applyNumberFormat="1" applyFont="1" applyAlignment="1">
      <alignment horizontal="center"/>
    </xf>
    <xf numFmtId="0" fontId="64" fillId="0" borderId="0" xfId="211" applyNumberFormat="1" applyFont="1" applyAlignment="1">
      <alignment horizontal="center"/>
    </xf>
    <xf numFmtId="42" fontId="64" fillId="0" borderId="0" xfId="188" applyNumberFormat="1" applyFont="1"/>
    <xf numFmtId="43" fontId="64" fillId="0" borderId="0" xfId="59" applyFont="1" applyFill="1" applyAlignment="1"/>
    <xf numFmtId="3" fontId="64" fillId="0" borderId="0" xfId="211" applyNumberFormat="1" applyFont="1" applyAlignment="1">
      <alignment horizontal="left"/>
    </xf>
    <xf numFmtId="3" fontId="64" fillId="0" borderId="0" xfId="211" applyNumberFormat="1" applyFont="1" applyAlignment="1">
      <alignment horizontal="fill"/>
    </xf>
    <xf numFmtId="166" fontId="64" fillId="0" borderId="0" xfId="211" applyNumberFormat="1" applyFont="1"/>
    <xf numFmtId="42" fontId="64" fillId="0" borderId="17" xfId="211" applyNumberFormat="1" applyFont="1" applyBorder="1" applyAlignment="1" applyProtection="1">
      <alignment horizontal="right"/>
      <protection locked="0"/>
    </xf>
    <xf numFmtId="170" fontId="95" fillId="0" borderId="0" xfId="0" applyNumberFormat="1" applyFont="1"/>
    <xf numFmtId="174" fontId="95" fillId="0" borderId="0" xfId="0" applyFont="1"/>
    <xf numFmtId="0" fontId="64" fillId="0" borderId="0" xfId="206" applyFont="1" applyAlignment="1" applyProtection="1">
      <alignment horizontal="center"/>
      <protection locked="0"/>
    </xf>
    <xf numFmtId="0" fontId="64" fillId="0" borderId="0" xfId="206" applyFont="1"/>
    <xf numFmtId="166" fontId="64" fillId="0" borderId="0" xfId="206" applyNumberFormat="1" applyFont="1"/>
    <xf numFmtId="3" fontId="64" fillId="0" borderId="0" xfId="206" applyNumberFormat="1" applyFont="1"/>
    <xf numFmtId="42" fontId="64" fillId="0" borderId="17" xfId="206" applyNumberFormat="1" applyFont="1" applyBorder="1" applyAlignment="1" applyProtection="1">
      <alignment horizontal="right"/>
      <protection locked="0"/>
    </xf>
    <xf numFmtId="168" fontId="64" fillId="0" borderId="0" xfId="188" applyNumberFormat="1" applyFont="1"/>
    <xf numFmtId="168" fontId="64" fillId="0" borderId="0" xfId="211" applyNumberFormat="1" applyFont="1"/>
    <xf numFmtId="168" fontId="64" fillId="0" borderId="0" xfId="211" applyNumberFormat="1" applyFont="1" applyAlignment="1">
      <alignment horizontal="center"/>
    </xf>
    <xf numFmtId="174" fontId="64" fillId="0" borderId="0" xfId="211" applyFont="1" applyAlignment="1">
      <alignment horizontal="center"/>
    </xf>
    <xf numFmtId="0" fontId="64" fillId="0" borderId="0" xfId="211" applyNumberFormat="1" applyFont="1" applyAlignment="1">
      <alignment horizontal="left"/>
    </xf>
    <xf numFmtId="173" fontId="64" fillId="0" borderId="0" xfId="188" applyNumberFormat="1" applyFont="1"/>
    <xf numFmtId="173" fontId="64" fillId="0" borderId="0" xfId="211" applyNumberFormat="1" applyFont="1" applyProtection="1">
      <protection locked="0"/>
    </xf>
    <xf numFmtId="0" fontId="64" fillId="0" borderId="0" xfId="211" applyNumberFormat="1" applyFont="1" applyAlignment="1">
      <alignment horizontal="right"/>
    </xf>
    <xf numFmtId="0" fontId="93" fillId="0" borderId="0" xfId="211" applyNumberFormat="1" applyFont="1"/>
    <xf numFmtId="3" fontId="71" fillId="0" borderId="0" xfId="211" applyNumberFormat="1" applyFont="1" applyAlignment="1">
      <alignment horizontal="center"/>
    </xf>
    <xf numFmtId="0" fontId="71" fillId="0" borderId="0" xfId="211" applyNumberFormat="1" applyFont="1" applyAlignment="1" applyProtection="1">
      <alignment horizontal="center"/>
      <protection locked="0"/>
    </xf>
    <xf numFmtId="174" fontId="71" fillId="0" borderId="0" xfId="211" applyFont="1" applyAlignment="1">
      <alignment horizontal="center"/>
    </xf>
    <xf numFmtId="3" fontId="71" fillId="0" borderId="0" xfId="211" applyNumberFormat="1" applyFont="1"/>
    <xf numFmtId="0" fontId="71" fillId="0" borderId="0" xfId="211" applyNumberFormat="1" applyFont="1"/>
    <xf numFmtId="175" fontId="64" fillId="14" borderId="0" xfId="59" applyNumberFormat="1" applyFont="1" applyFill="1" applyAlignment="1"/>
    <xf numFmtId="165" fontId="64" fillId="0" borderId="0" xfId="211" applyNumberFormat="1" applyFont="1"/>
    <xf numFmtId="43" fontId="64" fillId="0" borderId="0" xfId="59" applyFont="1" applyAlignment="1">
      <alignment horizontal="center"/>
    </xf>
    <xf numFmtId="164" fontId="64" fillId="0" borderId="0" xfId="211" applyNumberFormat="1" applyFont="1" applyAlignment="1">
      <alignment horizontal="center"/>
    </xf>
    <xf numFmtId="165" fontId="64" fillId="0" borderId="0" xfId="188" applyNumberFormat="1" applyFont="1" applyAlignment="1">
      <alignment horizontal="right"/>
    </xf>
    <xf numFmtId="175" fontId="64" fillId="14" borderId="0" xfId="59" applyNumberFormat="1" applyFont="1" applyFill="1" applyBorder="1" applyAlignment="1"/>
    <xf numFmtId="185" fontId="64" fillId="0" borderId="0" xfId="59" applyNumberFormat="1" applyFont="1" applyAlignment="1"/>
    <xf numFmtId="185" fontId="64" fillId="0" borderId="0" xfId="59" applyNumberFormat="1" applyFont="1" applyFill="1" applyBorder="1" applyAlignment="1"/>
    <xf numFmtId="185" fontId="64" fillId="0" borderId="0" xfId="59" applyNumberFormat="1" applyFont="1" applyBorder="1" applyAlignment="1"/>
    <xf numFmtId="3" fontId="64" fillId="0" borderId="0" xfId="211" quotePrefix="1" applyNumberFormat="1" applyFont="1" applyAlignment="1">
      <alignment horizontal="left"/>
    </xf>
    <xf numFmtId="175" fontId="64" fillId="0" borderId="0" xfId="59" applyNumberFormat="1" applyFont="1" applyFill="1" applyAlignment="1"/>
    <xf numFmtId="175" fontId="64" fillId="0" borderId="17" xfId="59" applyNumberFormat="1" applyFont="1" applyBorder="1" applyAlignment="1"/>
    <xf numFmtId="164" fontId="64" fillId="0" borderId="0" xfId="188" applyNumberFormat="1" applyFont="1" applyAlignment="1">
      <alignment horizontal="center"/>
    </xf>
    <xf numFmtId="3" fontId="64" fillId="0" borderId="0" xfId="211" applyNumberFormat="1" applyFont="1" applyAlignment="1">
      <alignment horizontal="right"/>
    </xf>
    <xf numFmtId="172" fontId="64" fillId="0" borderId="0" xfId="211" applyNumberFormat="1" applyFont="1" applyAlignment="1">
      <alignment horizontal="left"/>
    </xf>
    <xf numFmtId="184" fontId="64" fillId="0" borderId="0" xfId="59" applyNumberFormat="1" applyFont="1" applyAlignment="1"/>
    <xf numFmtId="184" fontId="64" fillId="0" borderId="0" xfId="59" applyNumberFormat="1" applyFont="1" applyFill="1" applyAlignment="1"/>
    <xf numFmtId="184" fontId="64" fillId="0" borderId="0" xfId="59" applyNumberFormat="1" applyFont="1" applyFill="1" applyBorder="1" applyAlignment="1"/>
    <xf numFmtId="0" fontId="64" fillId="0" borderId="0" xfId="211" applyNumberFormat="1" applyFont="1" applyAlignment="1">
      <alignment wrapText="1"/>
    </xf>
    <xf numFmtId="0" fontId="64" fillId="0" borderId="0" xfId="211" quotePrefix="1" applyNumberFormat="1" applyFont="1" applyAlignment="1">
      <alignment horizontal="left"/>
    </xf>
    <xf numFmtId="175" fontId="64" fillId="0" borderId="0" xfId="59" applyNumberFormat="1" applyFont="1" applyFill="1" applyAlignment="1">
      <alignment horizontal="right"/>
    </xf>
    <xf numFmtId="167" fontId="64" fillId="0" borderId="0" xfId="211" applyNumberFormat="1" applyFont="1"/>
    <xf numFmtId="166" fontId="64" fillId="0" borderId="0" xfId="188" applyNumberFormat="1" applyFont="1" applyAlignment="1">
      <alignment horizontal="center"/>
    </xf>
    <xf numFmtId="175" fontId="64" fillId="0" borderId="14" xfId="59" applyNumberFormat="1" applyFont="1" applyBorder="1" applyAlignment="1"/>
    <xf numFmtId="174" fontId="64" fillId="0" borderId="0" xfId="211" applyFont="1" applyAlignment="1">
      <alignment horizontal="right"/>
    </xf>
    <xf numFmtId="0" fontId="94" fillId="0" borderId="0" xfId="211" applyNumberFormat="1" applyFont="1" applyAlignment="1" applyProtection="1">
      <alignment horizontal="center"/>
      <protection locked="0"/>
    </xf>
    <xf numFmtId="184" fontId="64" fillId="0" borderId="0" xfId="59" applyNumberFormat="1" applyFont="1" applyFill="1" applyAlignment="1">
      <alignment horizontal="right"/>
    </xf>
    <xf numFmtId="4" fontId="64" fillId="0" borderId="0" xfId="211" applyNumberFormat="1" applyFont="1"/>
    <xf numFmtId="3" fontId="64" fillId="0" borderId="0" xfId="188" applyNumberFormat="1" applyFont="1" applyAlignment="1">
      <alignment horizontal="center"/>
    </xf>
    <xf numFmtId="0" fontId="64" fillId="0" borderId="0" xfId="188" applyFont="1" applyAlignment="1">
      <alignment horizontal="center"/>
    </xf>
    <xf numFmtId="166" fontId="64" fillId="0" borderId="0" xfId="211" applyNumberFormat="1" applyFont="1" applyAlignment="1" applyProtection="1">
      <alignment horizontal="center"/>
      <protection locked="0"/>
    </xf>
    <xf numFmtId="185" fontId="64" fillId="0" borderId="0" xfId="59" applyNumberFormat="1" applyFont="1" applyAlignment="1">
      <alignment horizontal="center"/>
    </xf>
    <xf numFmtId="3" fontId="64" fillId="0" borderId="0" xfId="211" quotePrefix="1" applyNumberFormat="1" applyFont="1"/>
    <xf numFmtId="175" fontId="64" fillId="0" borderId="0" xfId="59" applyNumberFormat="1" applyFont="1" applyFill="1" applyAlignment="1">
      <alignment horizontal="center"/>
    </xf>
    <xf numFmtId="174" fontId="64" fillId="0" borderId="0" xfId="211" applyFont="1" applyProtection="1"/>
    <xf numFmtId="179" fontId="64" fillId="14" borderId="0" xfId="59" applyNumberFormat="1" applyFont="1" applyFill="1" applyBorder="1" applyProtection="1">
      <protection locked="0"/>
    </xf>
    <xf numFmtId="38" fontId="64" fillId="0" borderId="0" xfId="211" applyNumberFormat="1" applyFont="1" applyProtection="1"/>
    <xf numFmtId="38" fontId="64" fillId="0" borderId="0" xfId="211" applyNumberFormat="1" applyFont="1"/>
    <xf numFmtId="179" fontId="64" fillId="0" borderId="0" xfId="59" applyNumberFormat="1" applyFont="1" applyFill="1" applyBorder="1" applyProtection="1"/>
    <xf numFmtId="170" fontId="64" fillId="0" borderId="0" xfId="211" applyNumberFormat="1" applyFont="1" applyProtection="1"/>
    <xf numFmtId="168" fontId="64" fillId="0" borderId="0" xfId="211" applyNumberFormat="1" applyFont="1" applyProtection="1">
      <protection locked="0"/>
    </xf>
    <xf numFmtId="175" fontId="64" fillId="14" borderId="0" xfId="59" applyNumberFormat="1" applyFont="1" applyFill="1" applyBorder="1" applyProtection="1"/>
    <xf numFmtId="1" fontId="64" fillId="0" borderId="0" xfId="211" applyNumberFormat="1" applyFont="1" applyProtection="1"/>
    <xf numFmtId="0" fontId="64" fillId="0" borderId="0" xfId="211" applyNumberFormat="1" applyFont="1" applyAlignment="1" applyProtection="1">
      <alignment horizontal="left"/>
      <protection locked="0"/>
    </xf>
    <xf numFmtId="175" fontId="64" fillId="14" borderId="0" xfId="59" applyNumberFormat="1" applyFont="1" applyFill="1" applyBorder="1" applyAlignment="1" applyProtection="1">
      <protection locked="0"/>
    </xf>
    <xf numFmtId="3" fontId="64" fillId="0" borderId="0" xfId="211" applyNumberFormat="1" applyFont="1" applyProtection="1"/>
    <xf numFmtId="3" fontId="64" fillId="0" borderId="0" xfId="211" applyNumberFormat="1" applyFont="1" applyAlignment="1" applyProtection="1">
      <alignment horizontal="right"/>
      <protection locked="0"/>
    </xf>
    <xf numFmtId="175" fontId="64" fillId="0" borderId="0" xfId="59" applyNumberFormat="1" applyFont="1" applyFill="1" applyBorder="1" applyAlignment="1" applyProtection="1"/>
    <xf numFmtId="174" fontId="64" fillId="0" borderId="0" xfId="211" applyFont="1" applyProtection="1">
      <protection locked="0"/>
    </xf>
    <xf numFmtId="170" fontId="64" fillId="0" borderId="0" xfId="211" applyNumberFormat="1" applyFont="1" applyAlignment="1" applyProtection="1">
      <alignment horizontal="right"/>
      <protection locked="0"/>
    </xf>
    <xf numFmtId="170" fontId="64" fillId="0" borderId="0" xfId="211" applyNumberFormat="1" applyFont="1" applyProtection="1">
      <protection locked="0"/>
    </xf>
    <xf numFmtId="0" fontId="64" fillId="0" borderId="0" xfId="211" applyNumberFormat="1" applyFont="1" applyAlignment="1" applyProtection="1">
      <alignment horizontal="left" indent="8"/>
      <protection locked="0"/>
    </xf>
    <xf numFmtId="3" fontId="64" fillId="0" borderId="0" xfId="211" applyNumberFormat="1" applyFont="1" applyAlignment="1">
      <alignment vertical="top" wrapText="1"/>
    </xf>
    <xf numFmtId="0" fontId="64" fillId="0" borderId="0" xfId="211" applyNumberFormat="1" applyFont="1" applyAlignment="1" applyProtection="1">
      <alignment vertical="top" wrapText="1"/>
      <protection locked="0"/>
    </xf>
    <xf numFmtId="174" fontId="64" fillId="0" borderId="0" xfId="0" applyFont="1" applyAlignment="1">
      <alignment horizontal="left"/>
    </xf>
    <xf numFmtId="177" fontId="71" fillId="0" borderId="0" xfId="201" quotePrefix="1" applyNumberFormat="1" applyFont="1" applyAlignment="1">
      <alignment horizontal="center"/>
    </xf>
    <xf numFmtId="174" fontId="64" fillId="0" borderId="0" xfId="201" applyFont="1" applyAlignment="1">
      <alignment horizontal="left"/>
    </xf>
    <xf numFmtId="10" fontId="64" fillId="0" borderId="0" xfId="266" applyNumberFormat="1" applyFont="1" applyAlignment="1"/>
    <xf numFmtId="2" fontId="64" fillId="0" borderId="0" xfId="0" applyNumberFormat="1" applyFont="1" applyAlignment="1">
      <alignment horizontal="center"/>
    </xf>
    <xf numFmtId="2" fontId="64" fillId="0" borderId="0" xfId="0" applyNumberFormat="1" applyFont="1"/>
    <xf numFmtId="0" fontId="64" fillId="0" borderId="0" xfId="0" applyNumberFormat="1" applyFont="1"/>
    <xf numFmtId="10" fontId="64" fillId="0" borderId="0" xfId="266" applyNumberFormat="1" applyFont="1" applyAlignment="1">
      <alignment horizontal="center"/>
    </xf>
    <xf numFmtId="0" fontId="64" fillId="0" borderId="0" xfId="187" applyFont="1" applyAlignment="1">
      <alignment horizontal="center"/>
    </xf>
    <xf numFmtId="176" fontId="64" fillId="0" borderId="0" xfId="93" applyNumberFormat="1" applyFont="1" applyFill="1" applyBorder="1"/>
    <xf numFmtId="174" fontId="64" fillId="0" borderId="1" xfId="0" applyFont="1" applyBorder="1"/>
    <xf numFmtId="176" fontId="64" fillId="0" borderId="1" xfId="93" applyNumberFormat="1" applyFont="1" applyFill="1" applyBorder="1"/>
    <xf numFmtId="174" fontId="64" fillId="0" borderId="0" xfId="0" applyFont="1" applyAlignment="1">
      <alignment horizontal="center"/>
    </xf>
    <xf numFmtId="174" fontId="64" fillId="0" borderId="0" xfId="0" applyFont="1" applyAlignment="1">
      <alignment horizontal="right"/>
    </xf>
    <xf numFmtId="174" fontId="26" fillId="0" borderId="0" xfId="201" applyFont="1"/>
    <xf numFmtId="174" fontId="31" fillId="0" borderId="0" xfId="201" applyFont="1"/>
    <xf numFmtId="174" fontId="31" fillId="0" borderId="0" xfId="201" quotePrefix="1" applyFont="1" applyAlignment="1">
      <alignment horizontal="left"/>
    </xf>
    <xf numFmtId="174" fontId="102" fillId="0" borderId="0" xfId="201" quotePrefix="1" applyFont="1" applyAlignment="1">
      <alignment horizontal="left"/>
    </xf>
    <xf numFmtId="0" fontId="64" fillId="0" borderId="0" xfId="0" applyNumberFormat="1" applyFont="1" applyAlignment="1">
      <alignment horizontal="center"/>
    </xf>
    <xf numFmtId="0" fontId="64" fillId="0" borderId="0" xfId="0" applyNumberFormat="1" applyFont="1" applyAlignment="1">
      <alignment horizontal="center" wrapText="1"/>
    </xf>
    <xf numFmtId="0" fontId="93" fillId="0" borderId="0" xfId="0" applyNumberFormat="1" applyFont="1" applyAlignment="1">
      <alignment horizontal="center"/>
    </xf>
    <xf numFmtId="174" fontId="93" fillId="0" borderId="0" xfId="0" applyFont="1" applyAlignment="1">
      <alignment horizontal="center"/>
    </xf>
    <xf numFmtId="44" fontId="93" fillId="0" borderId="0" xfId="0" applyNumberFormat="1" applyFont="1"/>
    <xf numFmtId="175" fontId="0" fillId="0" borderId="0" xfId="59" applyNumberFormat="1" applyFont="1" applyAlignment="1"/>
    <xf numFmtId="0" fontId="31" fillId="0" borderId="0" xfId="201" applyNumberFormat="1" applyFont="1" applyProtection="1">
      <protection locked="0"/>
    </xf>
    <xf numFmtId="0" fontId="31" fillId="0" borderId="0" xfId="201" applyNumberFormat="1" applyFont="1" applyAlignment="1" applyProtection="1">
      <alignment horizontal="center"/>
      <protection locked="0"/>
    </xf>
    <xf numFmtId="3" fontId="31" fillId="0" borderId="0" xfId="201" applyNumberFormat="1" applyFont="1"/>
    <xf numFmtId="174" fontId="44" fillId="0" borderId="0" xfId="201"/>
    <xf numFmtId="0" fontId="31" fillId="0" borderId="0" xfId="201" applyNumberFormat="1" applyFont="1"/>
    <xf numFmtId="174" fontId="54" fillId="0" borderId="0" xfId="0" applyFont="1"/>
    <xf numFmtId="43" fontId="54" fillId="0" borderId="0" xfId="59" applyFont="1" applyAlignment="1"/>
    <xf numFmtId="175" fontId="54" fillId="0" borderId="0" xfId="59" applyNumberFormat="1" applyFont="1" applyAlignment="1" applyProtection="1">
      <alignment horizontal="center"/>
      <protection locked="0"/>
    </xf>
    <xf numFmtId="0" fontId="54" fillId="0" borderId="0" xfId="211" applyNumberFormat="1" applyFont="1" applyProtection="1">
      <protection locked="0"/>
    </xf>
    <xf numFmtId="3" fontId="54" fillId="0" borderId="0" xfId="211" applyNumberFormat="1" applyFont="1"/>
    <xf numFmtId="170" fontId="54" fillId="0" borderId="0" xfId="0" applyNumberFormat="1" applyFont="1"/>
    <xf numFmtId="0" fontId="54" fillId="0" borderId="0" xfId="211" applyNumberFormat="1" applyFont="1"/>
    <xf numFmtId="3" fontId="54" fillId="0" borderId="0" xfId="211" applyNumberFormat="1" applyFont="1" applyAlignment="1">
      <alignment horizontal="center"/>
    </xf>
    <xf numFmtId="174" fontId="54" fillId="0" borderId="0" xfId="211" applyFont="1"/>
    <xf numFmtId="43" fontId="54" fillId="14" borderId="0" xfId="59" applyFont="1" applyFill="1" applyAlignment="1">
      <alignment horizontal="center"/>
    </xf>
    <xf numFmtId="43" fontId="54" fillId="0" borderId="0" xfId="59" applyFont="1" applyFill="1" applyAlignment="1">
      <alignment horizontal="center"/>
    </xf>
    <xf numFmtId="166" fontId="54" fillId="0" borderId="0" xfId="211" applyNumberFormat="1" applyFont="1" applyAlignment="1">
      <alignment horizontal="center"/>
    </xf>
    <xf numFmtId="164" fontId="54" fillId="0" borderId="0" xfId="211" applyNumberFormat="1" applyFont="1" applyAlignment="1">
      <alignment horizontal="left"/>
    </xf>
    <xf numFmtId="43" fontId="54" fillId="0" borderId="0" xfId="59" applyFont="1" applyFill="1" applyAlignment="1">
      <alignment horizontal="right"/>
    </xf>
    <xf numFmtId="175" fontId="54" fillId="0" borderId="0" xfId="59" applyNumberFormat="1" applyFont="1" applyBorder="1" applyAlignment="1"/>
    <xf numFmtId="10" fontId="54" fillId="0" borderId="0" xfId="211" applyNumberFormat="1" applyFont="1" applyAlignment="1">
      <alignment horizontal="left"/>
    </xf>
    <xf numFmtId="3" fontId="54" fillId="0" borderId="0" xfId="188" applyNumberFormat="1" applyFont="1"/>
    <xf numFmtId="166" fontId="54" fillId="0" borderId="0" xfId="188" applyNumberFormat="1" applyFont="1"/>
    <xf numFmtId="0" fontId="54" fillId="0" borderId="0" xfId="188" applyFont="1"/>
    <xf numFmtId="164" fontId="54" fillId="0" borderId="0" xfId="211" applyNumberFormat="1" applyFont="1" applyAlignment="1" applyProtection="1">
      <alignment horizontal="left"/>
      <protection locked="0"/>
    </xf>
    <xf numFmtId="43" fontId="54" fillId="0" borderId="1" xfId="59" applyFont="1" applyBorder="1" applyAlignment="1"/>
    <xf numFmtId="0" fontId="64" fillId="0" borderId="0" xfId="212" applyFont="1" applyAlignment="1">
      <alignment horizontal="center"/>
    </xf>
    <xf numFmtId="0" fontId="64" fillId="0" borderId="0" xfId="212" applyFont="1" applyAlignment="1">
      <alignment horizontal="center" wrapText="1"/>
    </xf>
    <xf numFmtId="0" fontId="64" fillId="0" borderId="0" xfId="206" applyFont="1" applyAlignment="1">
      <alignment horizontal="center" wrapText="1"/>
    </xf>
    <xf numFmtId="43" fontId="64" fillId="14" borderId="0" xfId="59" applyFont="1" applyFill="1"/>
    <xf numFmtId="49" fontId="64" fillId="0" borderId="0" xfId="0" applyNumberFormat="1" applyFont="1" applyAlignment="1">
      <alignment horizontal="center"/>
    </xf>
    <xf numFmtId="0" fontId="64" fillId="0" borderId="0" xfId="211" applyNumberFormat="1" applyFont="1" applyAlignment="1" applyProtection="1">
      <alignment vertical="top"/>
      <protection locked="0"/>
    </xf>
    <xf numFmtId="174" fontId="64" fillId="0" borderId="0" xfId="211" applyFont="1" applyAlignment="1">
      <alignment vertical="top" wrapText="1"/>
    </xf>
    <xf numFmtId="0" fontId="64" fillId="0" borderId="0" xfId="188" applyFont="1" applyAlignment="1">
      <alignment vertical="top" wrapText="1"/>
    </xf>
    <xf numFmtId="0" fontId="64" fillId="0" borderId="0" xfId="188" applyFont="1" applyAlignment="1">
      <alignment vertical="top"/>
    </xf>
    <xf numFmtId="170" fontId="64" fillId="0" borderId="0" xfId="211" applyNumberFormat="1" applyFont="1" applyAlignment="1" applyProtection="1">
      <alignment vertical="top"/>
    </xf>
    <xf numFmtId="3" fontId="64" fillId="0" borderId="0" xfId="211" applyNumberFormat="1" applyFont="1" applyAlignment="1" applyProtection="1">
      <alignment vertical="top"/>
    </xf>
    <xf numFmtId="174" fontId="64" fillId="0" borderId="0" xfId="0" applyFont="1" applyAlignment="1">
      <alignment vertical="top"/>
    </xf>
    <xf numFmtId="0" fontId="24" fillId="0" borderId="0" xfId="187"/>
    <xf numFmtId="0" fontId="24" fillId="0" borderId="18" xfId="187" applyBorder="1" applyAlignment="1">
      <alignment horizontal="center"/>
    </xf>
    <xf numFmtId="0" fontId="24" fillId="0" borderId="0" xfId="187" applyAlignment="1">
      <alignment horizontal="center"/>
    </xf>
    <xf numFmtId="0" fontId="103" fillId="0" borderId="0" xfId="187" applyFont="1" applyAlignment="1">
      <alignment horizontal="left"/>
    </xf>
    <xf numFmtId="1" fontId="64" fillId="0" borderId="0" xfId="0" applyNumberFormat="1" applyFont="1" applyAlignment="1">
      <alignment horizontal="center"/>
    </xf>
    <xf numFmtId="175" fontId="54" fillId="0" borderId="0" xfId="59" applyNumberFormat="1" applyFont="1" applyAlignment="1"/>
    <xf numFmtId="174" fontId="104" fillId="0" borderId="0" xfId="0" applyFont="1"/>
    <xf numFmtId="0" fontId="49" fillId="0" borderId="0" xfId="185" applyFont="1" applyAlignment="1">
      <alignment horizontal="center"/>
    </xf>
    <xf numFmtId="175" fontId="64" fillId="0" borderId="0" xfId="59" applyNumberFormat="1" applyFont="1" applyAlignment="1">
      <alignment horizontal="right"/>
    </xf>
    <xf numFmtId="43" fontId="54" fillId="0" borderId="0" xfId="59" applyFont="1" applyAlignment="1">
      <alignment horizontal="right"/>
    </xf>
    <xf numFmtId="174" fontId="31" fillId="0" borderId="0" xfId="201" applyFont="1" applyAlignment="1">
      <alignment horizontal="center"/>
    </xf>
    <xf numFmtId="174" fontId="0" fillId="0" borderId="0" xfId="0" applyAlignment="1">
      <alignment horizontal="center"/>
    </xf>
    <xf numFmtId="0" fontId="31" fillId="0" borderId="0" xfId="201" applyNumberFormat="1" applyFont="1" applyAlignment="1">
      <alignment horizontal="center"/>
    </xf>
    <xf numFmtId="175" fontId="64" fillId="0" borderId="11" xfId="59" applyNumberFormat="1" applyFont="1" applyFill="1" applyBorder="1" applyAlignment="1"/>
    <xf numFmtId="175" fontId="64" fillId="0" borderId="15" xfId="59" applyNumberFormat="1" applyFont="1" applyFill="1" applyBorder="1" applyAlignment="1"/>
    <xf numFmtId="184" fontId="31" fillId="0" borderId="0" xfId="59" applyNumberFormat="1" applyFont="1" applyFill="1" applyAlignment="1">
      <alignment horizontal="right"/>
    </xf>
    <xf numFmtId="43" fontId="64" fillId="0" borderId="0" xfId="59" applyFont="1" applyAlignment="1">
      <alignment horizontal="fill"/>
    </xf>
    <xf numFmtId="49" fontId="64" fillId="0" borderId="0" xfId="0" applyNumberFormat="1" applyFont="1" applyAlignment="1">
      <alignment horizontal="center" vertical="center" wrapText="1"/>
    </xf>
    <xf numFmtId="174" fontId="24" fillId="0" borderId="0" xfId="201" applyFont="1"/>
    <xf numFmtId="174" fontId="24" fillId="0" borderId="0" xfId="201" applyFont="1" applyAlignment="1">
      <alignment horizontal="center" vertical="top"/>
    </xf>
    <xf numFmtId="3" fontId="54" fillId="0" borderId="0" xfId="0" applyNumberFormat="1" applyFont="1"/>
    <xf numFmtId="0" fontId="54" fillId="0" borderId="0" xfId="0" applyNumberFormat="1" applyFont="1" applyProtection="1">
      <protection locked="0"/>
    </xf>
    <xf numFmtId="3" fontId="54" fillId="0" borderId="0" xfId="0" applyNumberFormat="1" applyFont="1" applyAlignment="1">
      <alignment horizontal="center"/>
    </xf>
    <xf numFmtId="3" fontId="64" fillId="0" borderId="0" xfId="188" applyNumberFormat="1" applyFont="1" applyAlignment="1">
      <alignment wrapText="1"/>
    </xf>
    <xf numFmtId="174" fontId="108" fillId="0" borderId="0" xfId="201" applyFont="1"/>
    <xf numFmtId="175" fontId="0" fillId="0" borderId="0" xfId="59" applyNumberFormat="1" applyFont="1" applyAlignment="1">
      <alignment horizontal="center"/>
    </xf>
    <xf numFmtId="1" fontId="31" fillId="0" borderId="0" xfId="201" applyNumberFormat="1" applyFont="1" applyAlignment="1">
      <alignment horizontal="left"/>
    </xf>
    <xf numFmtId="174" fontId="31" fillId="0" borderId="0" xfId="201" applyFont="1" applyAlignment="1">
      <alignment horizontal="left"/>
    </xf>
    <xf numFmtId="174" fontId="54" fillId="0" borderId="0" xfId="211" applyFont="1" applyAlignment="1">
      <alignment wrapText="1"/>
    </xf>
    <xf numFmtId="175" fontId="54" fillId="0" borderId="0" xfId="59" applyNumberFormat="1" applyFont="1" applyAlignment="1">
      <alignment horizontal="left" indent="2"/>
    </xf>
    <xf numFmtId="184" fontId="54" fillId="0" borderId="0" xfId="59" applyNumberFormat="1" applyFont="1" applyAlignment="1"/>
    <xf numFmtId="0" fontId="54" fillId="0" borderId="0" xfId="201" applyNumberFormat="1" applyFont="1" applyAlignment="1">
      <alignment horizontal="right"/>
    </xf>
    <xf numFmtId="43" fontId="54" fillId="0" borderId="1" xfId="59" applyFont="1" applyBorder="1" applyAlignment="1">
      <alignment horizontal="right"/>
    </xf>
    <xf numFmtId="0" fontId="93" fillId="0" borderId="0" xfId="192" applyFont="1" applyAlignment="1">
      <alignment horizontal="center" vertical="center" wrapText="1"/>
    </xf>
    <xf numFmtId="0" fontId="93" fillId="0" borderId="0" xfId="192" applyFont="1" applyAlignment="1">
      <alignment horizontal="center"/>
    </xf>
    <xf numFmtId="43" fontId="99" fillId="0" borderId="0" xfId="59" applyFont="1" applyFill="1" applyBorder="1"/>
    <xf numFmtId="176" fontId="93" fillId="0" borderId="0" xfId="93" applyNumberFormat="1" applyFont="1" applyFill="1" applyBorder="1"/>
    <xf numFmtId="0" fontId="64" fillId="0" borderId="0" xfId="208" applyNumberFormat="1" applyFont="1" applyAlignment="1" applyProtection="1">
      <alignment horizontal="center"/>
      <protection locked="0"/>
    </xf>
    <xf numFmtId="175" fontId="64" fillId="14" borderId="10" xfId="59" applyNumberFormat="1" applyFont="1" applyFill="1" applyBorder="1" applyAlignment="1"/>
    <xf numFmtId="41" fontId="64" fillId="15" borderId="0" xfId="212" applyNumberFormat="1" applyFont="1" applyFill="1"/>
    <xf numFmtId="43" fontId="54" fillId="14" borderId="0" xfId="59" applyFont="1" applyFill="1" applyAlignment="1"/>
    <xf numFmtId="175" fontId="54" fillId="14" borderId="0" xfId="59" applyNumberFormat="1" applyFont="1" applyFill="1" applyAlignment="1"/>
    <xf numFmtId="175" fontId="54" fillId="0" borderId="0" xfId="59" applyNumberFormat="1" applyFont="1" applyFill="1" applyAlignment="1" applyProtection="1">
      <protection locked="0"/>
    </xf>
    <xf numFmtId="43" fontId="31" fillId="0" borderId="0" xfId="59" applyFont="1" applyAlignment="1"/>
    <xf numFmtId="43" fontId="31" fillId="0" borderId="0" xfId="59" applyFont="1" applyBorder="1" applyAlignment="1"/>
    <xf numFmtId="169" fontId="54" fillId="17" borderId="0" xfId="59" applyNumberFormat="1" applyFont="1" applyFill="1" applyAlignment="1"/>
    <xf numFmtId="44" fontId="64" fillId="0" borderId="0" xfId="0" applyNumberFormat="1" applyFont="1"/>
    <xf numFmtId="0" fontId="64" fillId="0" borderId="0" xfId="187" applyFont="1"/>
    <xf numFmtId="3" fontId="64" fillId="0" borderId="0" xfId="187" applyNumberFormat="1" applyFont="1" applyAlignment="1">
      <alignment horizontal="center" wrapText="1"/>
    </xf>
    <xf numFmtId="0" fontId="64" fillId="0" borderId="0" xfId="187" applyFont="1" applyAlignment="1">
      <alignment horizontal="center" wrapText="1"/>
    </xf>
    <xf numFmtId="0" fontId="64" fillId="16" borderId="0" xfId="187" applyFont="1" applyFill="1"/>
    <xf numFmtId="175" fontId="64" fillId="16" borderId="0" xfId="59" applyNumberFormat="1" applyFont="1" applyFill="1" applyBorder="1" applyAlignment="1">
      <alignment horizontal="center"/>
    </xf>
    <xf numFmtId="174" fontId="94" fillId="16" borderId="0" xfId="0" applyFont="1" applyFill="1"/>
    <xf numFmtId="175" fontId="64" fillId="0" borderId="0" xfId="59" applyNumberFormat="1" applyFont="1" applyFill="1" applyBorder="1" applyAlignment="1">
      <alignment horizontal="center" wrapText="1"/>
    </xf>
    <xf numFmtId="175" fontId="64" fillId="16" borderId="0" xfId="59" applyNumberFormat="1" applyFont="1" applyFill="1" applyBorder="1"/>
    <xf numFmtId="0" fontId="64" fillId="16" borderId="1" xfId="187" applyFont="1" applyFill="1" applyBorder="1"/>
    <xf numFmtId="175" fontId="64" fillId="16" borderId="1" xfId="59" applyNumberFormat="1" applyFont="1" applyFill="1" applyBorder="1"/>
    <xf numFmtId="175" fontId="64" fillId="16" borderId="1" xfId="59" applyNumberFormat="1" applyFont="1" applyFill="1" applyBorder="1" applyAlignment="1">
      <alignment horizontal="center"/>
    </xf>
    <xf numFmtId="174" fontId="94" fillId="16" borderId="1" xfId="0" applyFont="1" applyFill="1" applyBorder="1"/>
    <xf numFmtId="175" fontId="64" fillId="0" borderId="1" xfId="59" applyNumberFormat="1" applyFont="1" applyFill="1" applyBorder="1" applyAlignment="1">
      <alignment horizontal="center" wrapText="1"/>
    </xf>
    <xf numFmtId="175" fontId="64" fillId="0" borderId="0" xfId="59" applyNumberFormat="1" applyFont="1" applyFill="1" applyBorder="1"/>
    <xf numFmtId="0" fontId="64" fillId="0" borderId="0" xfId="0" applyNumberFormat="1" applyFont="1" applyAlignment="1">
      <alignment horizontal="center" vertical="top"/>
    </xf>
    <xf numFmtId="185" fontId="64" fillId="0" borderId="0" xfId="59" applyNumberFormat="1" applyFont="1" applyFill="1" applyAlignment="1"/>
    <xf numFmtId="174" fontId="64" fillId="0" borderId="15" xfId="0" applyFont="1" applyBorder="1" applyAlignment="1">
      <alignment horizontal="center"/>
    </xf>
    <xf numFmtId="174" fontId="64" fillId="0" borderId="11" xfId="0" applyFont="1" applyBorder="1"/>
    <xf numFmtId="174" fontId="64" fillId="0" borderId="11" xfId="0" applyFont="1" applyBorder="1" applyAlignment="1">
      <alignment horizontal="center"/>
    </xf>
    <xf numFmtId="174" fontId="64" fillId="0" borderId="15" xfId="0" applyFont="1" applyBorder="1"/>
    <xf numFmtId="176" fontId="64" fillId="0" borderId="19" xfId="93" applyNumberFormat="1" applyFont="1" applyFill="1" applyBorder="1"/>
    <xf numFmtId="174" fontId="64" fillId="0" borderId="0" xfId="0" applyFont="1" applyProtection="1"/>
    <xf numFmtId="174" fontId="64" fillId="0" borderId="1" xfId="201" applyFont="1" applyBorder="1" applyAlignment="1">
      <alignment horizontal="center"/>
    </xf>
    <xf numFmtId="174" fontId="64" fillId="0" borderId="10" xfId="201" applyFont="1" applyBorder="1" applyAlignment="1">
      <alignment horizontal="center"/>
    </xf>
    <xf numFmtId="174" fontId="64" fillId="0" borderId="11" xfId="201" applyFont="1" applyBorder="1" applyAlignment="1">
      <alignment horizontal="center"/>
    </xf>
    <xf numFmtId="43" fontId="64" fillId="16" borderId="10" xfId="59" applyFont="1" applyFill="1" applyBorder="1" applyAlignment="1">
      <alignment horizontal="center"/>
    </xf>
    <xf numFmtId="43" fontId="64" fillId="16" borderId="11" xfId="59" applyFont="1" applyFill="1" applyBorder="1" applyAlignment="1"/>
    <xf numFmtId="175" fontId="64" fillId="0" borderId="11" xfId="59" applyNumberFormat="1" applyFont="1" applyBorder="1" applyAlignment="1"/>
    <xf numFmtId="174" fontId="64" fillId="0" borderId="16" xfId="201" applyFont="1" applyBorder="1" applyAlignment="1">
      <alignment horizontal="center"/>
    </xf>
    <xf numFmtId="0" fontId="64" fillId="0" borderId="0" xfId="210" applyFont="1"/>
    <xf numFmtId="174" fontId="64" fillId="16" borderId="11" xfId="0" applyFont="1" applyFill="1" applyBorder="1"/>
    <xf numFmtId="43" fontId="64" fillId="16" borderId="0" xfId="59" applyFont="1" applyFill="1" applyBorder="1"/>
    <xf numFmtId="0" fontId="64" fillId="0" borderId="0" xfId="206" applyFont="1" applyAlignment="1">
      <alignment horizontal="left"/>
    </xf>
    <xf numFmtId="49" fontId="24" fillId="0" borderId="0" xfId="187" applyNumberFormat="1" applyAlignment="1">
      <alignment horizontal="center"/>
    </xf>
    <xf numFmtId="3" fontId="64" fillId="0" borderId="0" xfId="187" applyNumberFormat="1" applyFont="1"/>
    <xf numFmtId="174" fontId="71" fillId="0" borderId="1" xfId="201" applyFont="1" applyBorder="1" applyAlignment="1">
      <alignment horizontal="center" wrapText="1"/>
    </xf>
    <xf numFmtId="174" fontId="71" fillId="0" borderId="0" xfId="201" applyFont="1" applyAlignment="1">
      <alignment horizontal="center" wrapText="1"/>
    </xf>
    <xf numFmtId="0" fontId="64" fillId="0" borderId="0" xfId="204" applyFont="1"/>
    <xf numFmtId="0" fontId="64" fillId="0" borderId="0" xfId="204" applyFont="1" applyAlignment="1">
      <alignment wrapText="1"/>
    </xf>
    <xf numFmtId="174" fontId="64" fillId="14" borderId="0" xfId="0" applyFont="1" applyFill="1"/>
    <xf numFmtId="174" fontId="105" fillId="0" borderId="0" xfId="0" applyFont="1"/>
    <xf numFmtId="0" fontId="24" fillId="0" borderId="0" xfId="0" applyNumberFormat="1" applyFont="1" applyAlignment="1">
      <alignment horizontal="center" vertical="center"/>
    </xf>
    <xf numFmtId="174" fontId="64" fillId="0" borderId="0" xfId="201" applyFont="1" applyAlignment="1">
      <alignment vertical="top"/>
    </xf>
    <xf numFmtId="174" fontId="64" fillId="0" borderId="0" xfId="0" applyFont="1" applyAlignment="1">
      <alignment horizontal="left" vertical="center" wrapText="1"/>
    </xf>
    <xf numFmtId="175" fontId="64" fillId="14" borderId="0" xfId="59" applyNumberFormat="1" applyFont="1" applyFill="1"/>
    <xf numFmtId="175" fontId="64" fillId="14" borderId="0" xfId="59" applyNumberFormat="1" applyFont="1" applyFill="1" applyAlignment="1">
      <alignment horizontal="right"/>
    </xf>
    <xf numFmtId="0" fontId="64" fillId="0" borderId="0" xfId="59" applyNumberFormat="1" applyFont="1" applyFill="1" applyBorder="1" applyAlignment="1">
      <alignment horizontal="center"/>
    </xf>
    <xf numFmtId="0" fontId="64" fillId="0" borderId="0" xfId="59" applyNumberFormat="1" applyFont="1" applyFill="1" applyBorder="1" applyAlignment="1" applyProtection="1">
      <alignment horizontal="center"/>
      <protection locked="0"/>
    </xf>
    <xf numFmtId="0" fontId="64" fillId="0" borderId="0" xfId="59" applyNumberFormat="1" applyFont="1" applyAlignment="1">
      <alignment horizontal="center"/>
    </xf>
    <xf numFmtId="176" fontId="64" fillId="16" borderId="10" xfId="93" applyNumberFormat="1" applyFont="1" applyFill="1" applyBorder="1"/>
    <xf numFmtId="174" fontId="64" fillId="0" borderId="10" xfId="0" applyFont="1" applyBorder="1" applyAlignment="1">
      <alignment horizontal="center"/>
    </xf>
    <xf numFmtId="174" fontId="64" fillId="0" borderId="12" xfId="0" applyFont="1" applyBorder="1" applyAlignment="1">
      <alignment horizontal="center"/>
    </xf>
    <xf numFmtId="174" fontId="108" fillId="0" borderId="15" xfId="201" applyFont="1" applyBorder="1" applyAlignment="1">
      <alignment horizontal="center"/>
    </xf>
    <xf numFmtId="43" fontId="64" fillId="0" borderId="12" xfId="59" applyFont="1" applyBorder="1"/>
    <xf numFmtId="43" fontId="64" fillId="0" borderId="11" xfId="59" applyFont="1" applyBorder="1" applyAlignment="1">
      <alignment horizontal="center"/>
    </xf>
    <xf numFmtId="43" fontId="64" fillId="16" borderId="10" xfId="59" applyFont="1" applyFill="1" applyBorder="1"/>
    <xf numFmtId="43" fontId="64" fillId="0" borderId="11" xfId="59" applyFont="1" applyBorder="1"/>
    <xf numFmtId="43" fontId="64" fillId="16" borderId="12" xfId="59" applyFont="1" applyFill="1" applyBorder="1"/>
    <xf numFmtId="43" fontId="64" fillId="16" borderId="11" xfId="59" applyFont="1" applyFill="1" applyBorder="1"/>
    <xf numFmtId="176" fontId="64" fillId="0" borderId="16" xfId="93" applyNumberFormat="1" applyFont="1" applyFill="1" applyBorder="1"/>
    <xf numFmtId="10" fontId="64" fillId="0" borderId="15" xfId="266" applyNumberFormat="1" applyFont="1" applyBorder="1"/>
    <xf numFmtId="43" fontId="64" fillId="0" borderId="0" xfId="59" applyFont="1"/>
    <xf numFmtId="0" fontId="71" fillId="0" borderId="0" xfId="59" applyNumberFormat="1" applyFont="1" applyFill="1" applyBorder="1" applyAlignment="1">
      <alignment horizontal="left"/>
    </xf>
    <xf numFmtId="0" fontId="64" fillId="0" borderId="0" xfId="59" applyNumberFormat="1" applyFont="1" applyFill="1" applyAlignment="1">
      <alignment horizontal="center"/>
    </xf>
    <xf numFmtId="0" fontId="64" fillId="0" borderId="0" xfId="59" applyNumberFormat="1" applyFont="1" applyFill="1" applyAlignment="1">
      <alignment horizontal="center" vertical="top"/>
    </xf>
    <xf numFmtId="3" fontId="64" fillId="0" borderId="0" xfId="188" applyNumberFormat="1" applyFont="1" applyAlignment="1">
      <alignment horizontal="center" wrapText="1"/>
    </xf>
    <xf numFmtId="174" fontId="64" fillId="0" borderId="0" xfId="0" applyFont="1" applyAlignment="1">
      <alignment vertical="center" wrapText="1"/>
    </xf>
    <xf numFmtId="174" fontId="64" fillId="0" borderId="0" xfId="0" applyFont="1" applyAlignment="1">
      <alignment horizontal="left" vertical="center"/>
    </xf>
    <xf numFmtId="0" fontId="64" fillId="0" borderId="0" xfId="0" applyNumberFormat="1" applyFont="1" applyAlignment="1">
      <alignment vertical="top"/>
    </xf>
    <xf numFmtId="174" fontId="64" fillId="0" borderId="0" xfId="0" applyFont="1" applyAlignment="1">
      <alignment horizontal="center" wrapText="1"/>
    </xf>
    <xf numFmtId="174" fontId="71" fillId="0" borderId="0" xfId="0" applyFont="1"/>
    <xf numFmtId="174" fontId="71" fillId="0" borderId="0" xfId="211" applyFont="1" applyAlignment="1">
      <alignment horizontal="center" wrapText="1"/>
    </xf>
    <xf numFmtId="0" fontId="71" fillId="0" borderId="0" xfId="211" applyNumberFormat="1" applyFont="1" applyAlignment="1" applyProtection="1">
      <alignment horizontal="center" wrapText="1"/>
      <protection locked="0"/>
    </xf>
    <xf numFmtId="0" fontId="71" fillId="0" borderId="0" xfId="188" applyFont="1" applyAlignment="1">
      <alignment horizontal="center" vertical="center" wrapText="1"/>
    </xf>
    <xf numFmtId="0" fontId="71" fillId="0" borderId="0" xfId="211" applyNumberFormat="1" applyFont="1" applyAlignment="1">
      <alignment horizontal="center" wrapText="1"/>
    </xf>
    <xf numFmtId="43" fontId="64" fillId="0" borderId="0" xfId="59" applyFont="1" applyBorder="1" applyAlignment="1"/>
    <xf numFmtId="174" fontId="64" fillId="16" borderId="0" xfId="0" applyFont="1" applyFill="1"/>
    <xf numFmtId="175" fontId="96" fillId="0" borderId="0" xfId="59" applyNumberFormat="1" applyFont="1" applyFill="1" applyBorder="1"/>
    <xf numFmtId="276" fontId="71" fillId="0" borderId="0" xfId="59" applyNumberFormat="1" applyFont="1" applyFill="1" applyBorder="1" applyAlignment="1"/>
    <xf numFmtId="0" fontId="64" fillId="0" borderId="0" xfId="211" quotePrefix="1" applyNumberFormat="1" applyFont="1" applyProtection="1">
      <protection locked="0"/>
    </xf>
    <xf numFmtId="43" fontId="64" fillId="0" borderId="0" xfId="59" applyFont="1" applyFill="1" applyBorder="1"/>
    <xf numFmtId="43" fontId="64" fillId="16" borderId="0" xfId="59" applyFont="1" applyFill="1" applyBorder="1" applyAlignment="1">
      <alignment horizontal="center"/>
    </xf>
    <xf numFmtId="174" fontId="64" fillId="0" borderId="12" xfId="0" applyFont="1" applyBorder="1"/>
    <xf numFmtId="174" fontId="64" fillId="16" borderId="12" xfId="0" applyFont="1" applyFill="1" applyBorder="1"/>
    <xf numFmtId="10" fontId="64" fillId="0" borderId="1" xfId="266" applyNumberFormat="1" applyFont="1" applyFill="1" applyBorder="1"/>
    <xf numFmtId="174" fontId="64" fillId="0" borderId="19" xfId="0" applyFont="1" applyBorder="1"/>
    <xf numFmtId="174" fontId="64" fillId="0" borderId="10" xfId="0" applyFont="1" applyBorder="1"/>
    <xf numFmtId="43" fontId="64" fillId="0" borderId="10" xfId="59" applyFont="1" applyBorder="1" applyAlignment="1"/>
    <xf numFmtId="43" fontId="64" fillId="0" borderId="16" xfId="59" applyFont="1" applyBorder="1" applyAlignment="1"/>
    <xf numFmtId="43" fontId="64" fillId="14" borderId="0" xfId="59" applyFont="1" applyFill="1" applyBorder="1" applyAlignment="1">
      <alignment horizontal="right"/>
    </xf>
    <xf numFmtId="175" fontId="64" fillId="0" borderId="14" xfId="59" applyNumberFormat="1" applyFont="1" applyBorder="1"/>
    <xf numFmtId="175" fontId="64" fillId="16" borderId="0" xfId="59" applyNumberFormat="1" applyFont="1" applyFill="1" applyAlignment="1"/>
    <xf numFmtId="174" fontId="64" fillId="0" borderId="16" xfId="0" applyFont="1" applyBorder="1" applyAlignment="1">
      <alignment horizontal="center"/>
    </xf>
    <xf numFmtId="174" fontId="64" fillId="0" borderId="19" xfId="0" applyFont="1" applyBorder="1" applyAlignment="1">
      <alignment horizontal="center"/>
    </xf>
    <xf numFmtId="174" fontId="64" fillId="0" borderId="16" xfId="0" applyFont="1" applyBorder="1"/>
    <xf numFmtId="174" fontId="64" fillId="0" borderId="1" xfId="0" applyFont="1" applyBorder="1" applyAlignment="1">
      <alignment horizontal="center"/>
    </xf>
    <xf numFmtId="174" fontId="108" fillId="0" borderId="1" xfId="201" applyFont="1" applyBorder="1" applyAlignment="1">
      <alignment horizontal="center"/>
    </xf>
    <xf numFmtId="278" fontId="64" fillId="0" borderId="11" xfId="59" applyNumberFormat="1" applyFont="1" applyBorder="1" applyAlignment="1"/>
    <xf numFmtId="43" fontId="64" fillId="0" borderId="0" xfId="59" applyFont="1" applyFill="1" applyAlignment="1" applyProtection="1">
      <alignment vertical="top"/>
      <protection locked="0"/>
    </xf>
    <xf numFmtId="174" fontId="0" fillId="0" borderId="0" xfId="201" applyFont="1"/>
    <xf numFmtId="174" fontId="0" fillId="0" borderId="0" xfId="0" applyAlignment="1">
      <alignment horizontal="right"/>
    </xf>
    <xf numFmtId="0" fontId="64" fillId="0" borderId="0" xfId="201" applyNumberFormat="1" applyFont="1" applyAlignment="1" applyProtection="1">
      <alignment horizontal="right"/>
      <protection locked="0"/>
    </xf>
    <xf numFmtId="43" fontId="64" fillId="0" borderId="0" xfId="59" applyFont="1" applyFill="1" applyAlignment="1">
      <alignment horizontal="center"/>
    </xf>
    <xf numFmtId="175" fontId="64" fillId="0" borderId="1" xfId="59" applyNumberFormat="1" applyFont="1" applyFill="1" applyBorder="1" applyAlignment="1"/>
    <xf numFmtId="175" fontId="93" fillId="0" borderId="16" xfId="59" applyNumberFormat="1" applyFont="1" applyFill="1" applyBorder="1" applyAlignment="1"/>
    <xf numFmtId="175" fontId="93" fillId="0" borderId="15" xfId="59" applyNumberFormat="1" applyFont="1" applyFill="1" applyBorder="1" applyAlignment="1"/>
    <xf numFmtId="175" fontId="93" fillId="0" borderId="1" xfId="59" applyNumberFormat="1" applyFont="1" applyFill="1" applyBorder="1" applyAlignment="1"/>
    <xf numFmtId="175" fontId="111" fillId="0" borderId="0" xfId="59" applyNumberFormat="1" applyFont="1" applyAlignment="1">
      <alignment horizontal="center"/>
    </xf>
    <xf numFmtId="174" fontId="111" fillId="0" borderId="0" xfId="0" applyFont="1"/>
    <xf numFmtId="43" fontId="113" fillId="0" borderId="0" xfId="59" applyFont="1" applyFill="1"/>
    <xf numFmtId="49" fontId="111" fillId="0" borderId="0" xfId="59" applyNumberFormat="1" applyFont="1" applyFill="1"/>
    <xf numFmtId="39" fontId="111" fillId="0" borderId="0" xfId="59" applyNumberFormat="1" applyFont="1" applyFill="1" applyAlignment="1">
      <alignment horizontal="right"/>
    </xf>
    <xf numFmtId="49" fontId="111" fillId="0" borderId="0" xfId="59" applyNumberFormat="1" applyFont="1" applyAlignment="1"/>
    <xf numFmtId="49" fontId="111" fillId="0" borderId="0" xfId="0" applyNumberFormat="1" applyFont="1"/>
    <xf numFmtId="175" fontId="111" fillId="0" borderId="0" xfId="59" applyNumberFormat="1" applyFont="1" applyFill="1" applyAlignment="1">
      <alignment horizontal="center"/>
    </xf>
    <xf numFmtId="2" fontId="111" fillId="0" borderId="0" xfId="0" applyNumberFormat="1" applyFont="1"/>
    <xf numFmtId="174" fontId="111" fillId="0" borderId="0" xfId="0" applyFont="1" applyAlignment="1">
      <alignment vertical="center" wrapText="1"/>
    </xf>
    <xf numFmtId="174" fontId="24" fillId="0" borderId="0" xfId="201" applyFont="1" applyAlignment="1">
      <alignment horizontal="left"/>
    </xf>
    <xf numFmtId="174" fontId="24" fillId="0" borderId="0" xfId="0" applyFont="1"/>
    <xf numFmtId="174" fontId="64" fillId="0" borderId="0" xfId="59" applyNumberFormat="1" applyFont="1" applyFill="1" applyBorder="1" applyAlignment="1"/>
    <xf numFmtId="174" fontId="24" fillId="0" borderId="0" xfId="201" applyFont="1" applyAlignment="1">
      <alignment vertical="top"/>
    </xf>
    <xf numFmtId="174" fontId="24" fillId="17" borderId="0" xfId="0" applyFont="1" applyFill="1"/>
    <xf numFmtId="10" fontId="111" fillId="0" borderId="0" xfId="266" applyNumberFormat="1" applyFont="1" applyAlignment="1">
      <alignment horizontal="center"/>
    </xf>
    <xf numFmtId="174" fontId="111" fillId="0" borderId="0" xfId="0" applyFont="1" applyAlignment="1">
      <alignment horizontal="left"/>
    </xf>
    <xf numFmtId="10" fontId="64" fillId="0" borderId="0" xfId="266" applyNumberFormat="1" applyFont="1" applyFill="1" applyAlignment="1">
      <alignment horizontal="right"/>
    </xf>
    <xf numFmtId="43" fontId="64" fillId="0" borderId="0" xfId="59" applyFont="1" applyFill="1" applyAlignment="1">
      <alignment horizontal="right"/>
    </xf>
    <xf numFmtId="10" fontId="64" fillId="0" borderId="0" xfId="266" applyNumberFormat="1" applyFont="1" applyFill="1" applyAlignment="1"/>
    <xf numFmtId="174" fontId="115" fillId="0" borderId="0" xfId="0" applyFont="1" applyAlignment="1">
      <alignment horizontal="center" vertical="center"/>
    </xf>
    <xf numFmtId="0" fontId="88" fillId="0" borderId="0" xfId="383" applyFont="1" applyAlignment="1">
      <alignment horizontal="center"/>
    </xf>
    <xf numFmtId="0" fontId="88" fillId="0" borderId="0" xfId="383" applyFont="1"/>
    <xf numFmtId="0" fontId="31" fillId="0" borderId="0" xfId="383" applyFont="1" applyAlignment="1">
      <alignment horizontal="center"/>
    </xf>
    <xf numFmtId="279" fontId="31" fillId="0" borderId="0" xfId="266" applyNumberFormat="1" applyFont="1" applyFill="1" applyAlignment="1">
      <alignment horizontal="center"/>
    </xf>
    <xf numFmtId="0" fontId="88" fillId="0" borderId="0" xfId="383" applyFont="1" applyAlignment="1">
      <alignment horizontal="center" wrapText="1"/>
    </xf>
    <xf numFmtId="10" fontId="117" fillId="14" borderId="0" xfId="383" applyNumberFormat="1" applyFont="1" applyFill="1"/>
    <xf numFmtId="279" fontId="31" fillId="0" borderId="0" xfId="266" applyNumberFormat="1" applyFont="1" applyFill="1" applyBorder="1" applyAlignment="1">
      <alignment horizontal="center"/>
    </xf>
    <xf numFmtId="10" fontId="117" fillId="0" borderId="0" xfId="383" applyNumberFormat="1" applyFont="1"/>
    <xf numFmtId="10" fontId="88" fillId="0" borderId="0" xfId="383" applyNumberFormat="1" applyFont="1"/>
    <xf numFmtId="0" fontId="118" fillId="0" borderId="0" xfId="383" applyFont="1"/>
    <xf numFmtId="174" fontId="64" fillId="0" borderId="0" xfId="0" applyFont="1" applyAlignment="1">
      <alignment horizontal="center" vertical="center"/>
    </xf>
    <xf numFmtId="43" fontId="111" fillId="0" borderId="0" xfId="59" applyFont="1" applyAlignment="1"/>
    <xf numFmtId="0" fontId="111" fillId="0" borderId="0" xfId="59" applyNumberFormat="1" applyFont="1" applyAlignment="1">
      <alignment horizontal="center"/>
    </xf>
    <xf numFmtId="174" fontId="119" fillId="17" borderId="0" xfId="0" applyFont="1" applyFill="1"/>
    <xf numFmtId="174" fontId="121" fillId="17" borderId="0" xfId="0" applyFont="1" applyFill="1"/>
    <xf numFmtId="2" fontId="119" fillId="0" borderId="0" xfId="0" applyNumberFormat="1" applyFont="1" applyAlignment="1">
      <alignment horizontal="center"/>
    </xf>
    <xf numFmtId="10" fontId="119" fillId="0" borderId="0" xfId="266" applyNumberFormat="1" applyFont="1" applyAlignment="1">
      <alignment horizontal="center"/>
    </xf>
    <xf numFmtId="174" fontId="122" fillId="0" borderId="0" xfId="0" applyFont="1"/>
    <xf numFmtId="174" fontId="119" fillId="0" borderId="0" xfId="0" applyFont="1"/>
    <xf numFmtId="0" fontId="64" fillId="0" borderId="0" xfId="388" applyFont="1" applyAlignment="1">
      <alignment vertical="center"/>
    </xf>
    <xf numFmtId="0" fontId="64" fillId="0" borderId="0" xfId="0" applyNumberFormat="1" applyFont="1" applyProtection="1"/>
    <xf numFmtId="174" fontId="64" fillId="17" borderId="0" xfId="0" applyFont="1" applyFill="1" applyProtection="1"/>
    <xf numFmtId="174" fontId="64" fillId="0" borderId="0" xfId="209" applyFont="1" applyAlignment="1">
      <alignment vertical="top"/>
    </xf>
    <xf numFmtId="174" fontId="31" fillId="0" borderId="0" xfId="0" applyFont="1" applyAlignment="1">
      <alignment horizontal="center" vertical="center"/>
    </xf>
    <xf numFmtId="175" fontId="64" fillId="0" borderId="0" xfId="192" applyNumberFormat="1" applyFont="1"/>
    <xf numFmtId="10" fontId="31" fillId="0" borderId="0" xfId="266" applyNumberFormat="1" applyFont="1" applyAlignment="1"/>
    <xf numFmtId="0" fontId="115" fillId="0" borderId="0" xfId="380" applyFont="1"/>
    <xf numFmtId="0" fontId="140" fillId="0" borderId="0" xfId="380" applyFont="1"/>
    <xf numFmtId="0" fontId="140" fillId="0" borderId="0" xfId="380" applyFont="1" applyAlignment="1">
      <alignment horizontal="right"/>
    </xf>
    <xf numFmtId="0" fontId="141" fillId="16" borderId="0" xfId="380" applyFont="1" applyFill="1"/>
    <xf numFmtId="0" fontId="142" fillId="0" borderId="0" xfId="380" applyFont="1"/>
    <xf numFmtId="0" fontId="142" fillId="0" borderId="0" xfId="380" applyFont="1" applyAlignment="1">
      <alignment vertical="center"/>
    </xf>
    <xf numFmtId="0" fontId="142" fillId="0" borderId="0" xfId="380" applyFont="1" applyAlignment="1">
      <alignment horizontal="center" vertical="center" wrapText="1"/>
    </xf>
    <xf numFmtId="0" fontId="142" fillId="0" borderId="0" xfId="380" applyFont="1" applyAlignment="1">
      <alignment horizontal="center" vertical="center"/>
    </xf>
    <xf numFmtId="0" fontId="140" fillId="0" borderId="15" xfId="380" applyFont="1" applyBorder="1" applyAlignment="1">
      <alignment horizontal="center" vertical="center" wrapText="1"/>
    </xf>
    <xf numFmtId="0" fontId="140" fillId="0" borderId="0" xfId="380" applyFont="1" applyAlignment="1">
      <alignment horizontal="center" vertical="center" wrapText="1"/>
    </xf>
    <xf numFmtId="0" fontId="140" fillId="0" borderId="0" xfId="380" applyFont="1" applyAlignment="1">
      <alignment horizontal="left" vertical="center"/>
    </xf>
    <xf numFmtId="15" fontId="140" fillId="0" borderId="0" xfId="380" applyNumberFormat="1" applyFont="1" applyAlignment="1">
      <alignment vertical="center" wrapText="1"/>
    </xf>
    <xf numFmtId="175" fontId="140" fillId="0" borderId="0" xfId="381" applyNumberFormat="1" applyFont="1" applyBorder="1" applyAlignment="1">
      <alignment horizontal="right" vertical="center" wrapText="1"/>
    </xf>
    <xf numFmtId="175" fontId="140" fillId="0" borderId="0" xfId="381" applyNumberFormat="1" applyFont="1" applyBorder="1" applyAlignment="1">
      <alignment vertical="center" wrapText="1"/>
    </xf>
    <xf numFmtId="175" fontId="140" fillId="16" borderId="0" xfId="381" applyNumberFormat="1" applyFont="1" applyFill="1" applyBorder="1" applyAlignment="1">
      <alignment vertical="center" wrapText="1"/>
    </xf>
    <xf numFmtId="175" fontId="140" fillId="0" borderId="0" xfId="381" applyNumberFormat="1" applyFont="1" applyFill="1" applyBorder="1" applyAlignment="1">
      <alignment horizontal="right" vertical="center" wrapText="1"/>
    </xf>
    <xf numFmtId="175" fontId="140" fillId="16" borderId="0" xfId="381" applyNumberFormat="1" applyFont="1" applyFill="1" applyBorder="1" applyAlignment="1">
      <alignment horizontal="right" vertical="center" wrapText="1"/>
    </xf>
    <xf numFmtId="175" fontId="140" fillId="0" borderId="0" xfId="464" applyNumberFormat="1" applyFont="1" applyBorder="1" applyAlignment="1"/>
    <xf numFmtId="43" fontId="140" fillId="0" borderId="0" xfId="59" applyFont="1"/>
    <xf numFmtId="0" fontId="140" fillId="0" borderId="0" xfId="380" applyFont="1" applyAlignment="1">
      <alignment horizontal="right" vertical="center" wrapText="1"/>
    </xf>
    <xf numFmtId="0" fontId="140" fillId="0" borderId="0" xfId="380" applyFont="1" applyAlignment="1">
      <alignment vertical="center" wrapText="1"/>
    </xf>
    <xf numFmtId="0" fontId="140" fillId="0" borderId="0" xfId="380" applyFont="1" applyAlignment="1">
      <alignment horizontal="justify" vertical="center" wrapText="1"/>
    </xf>
    <xf numFmtId="175" fontId="140" fillId="0" borderId="0" xfId="381" applyNumberFormat="1" applyFont="1" applyFill="1" applyBorder="1" applyAlignment="1">
      <alignment vertical="center" wrapText="1"/>
    </xf>
    <xf numFmtId="175" fontId="142" fillId="0" borderId="0" xfId="380" applyNumberFormat="1" applyFont="1"/>
    <xf numFmtId="175" fontId="142" fillId="0" borderId="0" xfId="381" applyNumberFormat="1" applyFont="1" applyFill="1" applyBorder="1" applyAlignment="1">
      <alignment vertical="center" wrapText="1"/>
    </xf>
    <xf numFmtId="175" fontId="140" fillId="0" borderId="0" xfId="59" applyNumberFormat="1" applyFont="1"/>
    <xf numFmtId="175" fontId="54" fillId="0" borderId="0" xfId="59" applyNumberFormat="1" applyFont="1" applyFill="1" applyAlignment="1">
      <alignment horizontal="center"/>
    </xf>
    <xf numFmtId="280" fontId="140" fillId="0" borderId="0" xfId="59" applyNumberFormat="1" applyFont="1" applyBorder="1" applyAlignment="1">
      <alignment horizontal="right" vertical="center" wrapText="1"/>
    </xf>
    <xf numFmtId="175" fontId="140" fillId="0" borderId="0" xfId="380" applyNumberFormat="1" applyFont="1"/>
    <xf numFmtId="0" fontId="143" fillId="0" borderId="0" xfId="380" applyFont="1"/>
    <xf numFmtId="43" fontId="140" fillId="0" borderId="0" xfId="380" applyNumberFormat="1" applyFont="1"/>
    <xf numFmtId="0" fontId="144" fillId="0" borderId="0" xfId="187" applyFont="1" applyAlignment="1">
      <alignment horizontal="left" indent="1"/>
    </xf>
    <xf numFmtId="0" fontId="145" fillId="0" borderId="0" xfId="380" applyFont="1"/>
    <xf numFmtId="0" fontId="64" fillId="16" borderId="0" xfId="59" applyNumberFormat="1" applyFont="1" applyFill="1"/>
    <xf numFmtId="1" fontId="64" fillId="16" borderId="0" xfId="59" applyNumberFormat="1" applyFont="1" applyFill="1"/>
    <xf numFmtId="10" fontId="64" fillId="16" borderId="0" xfId="266" applyNumberFormat="1" applyFont="1" applyFill="1"/>
    <xf numFmtId="10" fontId="64" fillId="16" borderId="0" xfId="59" applyNumberFormat="1" applyFont="1" applyFill="1" applyAlignment="1"/>
    <xf numFmtId="10" fontId="88" fillId="0" borderId="0" xfId="266" applyNumberFormat="1" applyFont="1"/>
    <xf numFmtId="10" fontId="88" fillId="0" borderId="1" xfId="266" applyNumberFormat="1" applyFont="1" applyBorder="1"/>
    <xf numFmtId="10" fontId="31" fillId="0" borderId="1" xfId="266" applyNumberFormat="1" applyFont="1" applyBorder="1" applyAlignment="1"/>
    <xf numFmtId="0" fontId="146" fillId="48" borderId="26" xfId="476" quotePrefix="1" applyNumberFormat="1" applyAlignment="1"/>
    <xf numFmtId="1" fontId="31" fillId="0" borderId="0" xfId="59" applyNumberFormat="1" applyFont="1" applyFill="1" applyAlignment="1"/>
    <xf numFmtId="175" fontId="140" fillId="0" borderId="1" xfId="381" applyNumberFormat="1" applyFont="1" applyBorder="1" applyAlignment="1">
      <alignment vertical="center" wrapText="1"/>
    </xf>
    <xf numFmtId="10" fontId="64" fillId="0" borderId="0" xfId="0" applyNumberFormat="1" applyFont="1"/>
    <xf numFmtId="285" fontId="64" fillId="0" borderId="0" xfId="0" applyNumberFormat="1" applyFont="1"/>
    <xf numFmtId="0" fontId="147" fillId="49" borderId="26" xfId="499" applyNumberFormat="1" applyAlignment="1"/>
    <xf numFmtId="283" fontId="147" fillId="0" borderId="27" xfId="477" applyNumberFormat="1">
      <alignment horizontal="right" vertical="center"/>
    </xf>
    <xf numFmtId="283" fontId="147" fillId="0" borderId="32" xfId="477" applyNumberFormat="1" applyBorder="1">
      <alignment horizontal="right" vertical="center"/>
    </xf>
    <xf numFmtId="0" fontId="147" fillId="49" borderId="26" xfId="499" quotePrefix="1" applyNumberFormat="1" applyAlignment="1"/>
    <xf numFmtId="175" fontId="140" fillId="0" borderId="0" xfId="86" applyNumberFormat="1" applyFont="1" applyFill="1" applyBorder="1" applyAlignment="1">
      <alignment vertical="center" wrapText="1"/>
    </xf>
    <xf numFmtId="37" fontId="0" fillId="0" borderId="0" xfId="0" applyNumberFormat="1"/>
    <xf numFmtId="174" fontId="137" fillId="0" borderId="0" xfId="0" applyFont="1"/>
    <xf numFmtId="0" fontId="146" fillId="48" borderId="28" xfId="500" quotePrefix="1" applyNumberFormat="1" applyAlignment="1"/>
    <xf numFmtId="41" fontId="186" fillId="0" borderId="0" xfId="188" applyNumberFormat="1" applyFont="1"/>
    <xf numFmtId="41" fontId="186" fillId="0" borderId="0" xfId="211" applyNumberFormat="1" applyFont="1"/>
    <xf numFmtId="174" fontId="186" fillId="0" borderId="0" xfId="211" applyFont="1" applyAlignment="1">
      <alignment horizontal="right"/>
    </xf>
    <xf numFmtId="3" fontId="186" fillId="0" borderId="0" xfId="188" applyNumberFormat="1" applyFont="1" applyAlignment="1">
      <alignment horizontal="right"/>
    </xf>
    <xf numFmtId="174" fontId="186" fillId="0" borderId="0" xfId="0" applyFont="1" applyAlignment="1">
      <alignment horizontal="right"/>
    </xf>
    <xf numFmtId="10" fontId="186" fillId="0" borderId="0" xfId="0" applyNumberFormat="1" applyFont="1"/>
    <xf numFmtId="0" fontId="184" fillId="0" borderId="0" xfId="190" applyFont="1" applyAlignment="1">
      <alignment horizontal="left"/>
    </xf>
    <xf numFmtId="176" fontId="185" fillId="0" borderId="0" xfId="190" applyNumberFormat="1" applyFont="1"/>
    <xf numFmtId="43" fontId="185" fillId="0" borderId="0" xfId="190" applyNumberFormat="1" applyFont="1"/>
    <xf numFmtId="0" fontId="185" fillId="0" borderId="0" xfId="190" applyFont="1" applyAlignment="1">
      <alignment horizontal="left"/>
    </xf>
    <xf numFmtId="44" fontId="185" fillId="0" borderId="0" xfId="190" applyNumberFormat="1" applyFont="1"/>
    <xf numFmtId="279" fontId="185" fillId="0" borderId="0" xfId="190" applyNumberFormat="1" applyFont="1"/>
    <xf numFmtId="0" fontId="185" fillId="0" borderId="0" xfId="190" applyFont="1"/>
    <xf numFmtId="176" fontId="185" fillId="0" borderId="0" xfId="190" applyNumberFormat="1" applyFont="1" applyAlignment="1">
      <alignment horizontal="left"/>
    </xf>
    <xf numFmtId="37" fontId="185" fillId="0" borderId="0" xfId="190" applyNumberFormat="1" applyFont="1" applyAlignment="1">
      <alignment horizontal="left"/>
    </xf>
    <xf numFmtId="287" fontId="148" fillId="51" borderId="47" xfId="505" quotePrefix="1" applyNumberFormat="1" applyBorder="1" applyAlignment="1"/>
    <xf numFmtId="284" fontId="148" fillId="51" borderId="47" xfId="505" quotePrefix="1" applyNumberFormat="1" applyBorder="1" applyAlignment="1"/>
    <xf numFmtId="0" fontId="148" fillId="62" borderId="26" xfId="501" quotePrefix="1" applyNumberFormat="1" applyAlignment="1">
      <alignment wrapText="1"/>
    </xf>
    <xf numFmtId="9" fontId="64" fillId="14" borderId="0" xfId="59" applyNumberFormat="1" applyFont="1" applyFill="1" applyAlignment="1">
      <alignment horizontal="right"/>
    </xf>
    <xf numFmtId="9" fontId="64" fillId="14" borderId="0" xfId="59" applyNumberFormat="1" applyFont="1" applyFill="1" applyAlignment="1" applyProtection="1">
      <alignment vertical="top"/>
      <protection locked="0"/>
    </xf>
    <xf numFmtId="164" fontId="64" fillId="14" borderId="0" xfId="59" applyNumberFormat="1" applyFont="1" applyFill="1" applyAlignment="1" applyProtection="1">
      <alignment vertical="top"/>
      <protection locked="0"/>
    </xf>
    <xf numFmtId="41" fontId="64" fillId="0" borderId="11" xfId="59" applyNumberFormat="1" applyFont="1" applyBorder="1" applyAlignment="1">
      <alignment horizontal="center"/>
    </xf>
    <xf numFmtId="41" fontId="64" fillId="0" borderId="12" xfId="59" applyNumberFormat="1" applyFont="1" applyBorder="1"/>
    <xf numFmtId="0" fontId="24" fillId="0" borderId="0" xfId="184"/>
    <xf numFmtId="0" fontId="49" fillId="0" borderId="0" xfId="650" quotePrefix="1">
      <alignment horizontal="center" wrapText="1"/>
    </xf>
    <xf numFmtId="174" fontId="0" fillId="0" borderId="0" xfId="0" quotePrefix="1"/>
    <xf numFmtId="0" fontId="24" fillId="0" borderId="0" xfId="674" quotePrefix="1">
      <alignment horizontal="left" indent="1"/>
    </xf>
    <xf numFmtId="286" fontId="24" fillId="0" borderId="0" xfId="672"/>
    <xf numFmtId="41" fontId="24" fillId="0" borderId="0" xfId="184" applyNumberFormat="1"/>
    <xf numFmtId="10" fontId="24" fillId="0" borderId="0" xfId="184" applyNumberFormat="1"/>
    <xf numFmtId="283" fontId="146" fillId="48" borderId="33" xfId="500" quotePrefix="1" applyNumberFormat="1" applyBorder="1" applyAlignment="1">
      <alignment horizontal="right"/>
    </xf>
    <xf numFmtId="41" fontId="64" fillId="0" borderId="0" xfId="59" applyNumberFormat="1" applyFont="1"/>
    <xf numFmtId="41" fontId="64" fillId="16" borderId="10" xfId="59" applyNumberFormat="1" applyFont="1" applyFill="1" applyBorder="1"/>
    <xf numFmtId="41" fontId="64" fillId="0" borderId="11" xfId="59" applyNumberFormat="1" applyFont="1" applyBorder="1"/>
    <xf numFmtId="175" fontId="144" fillId="16" borderId="11" xfId="59" applyNumberFormat="1" applyFont="1" applyFill="1" applyBorder="1"/>
    <xf numFmtId="0" fontId="49" fillId="0" borderId="0" xfId="184" applyFont="1"/>
    <xf numFmtId="0" fontId="31" fillId="0" borderId="0" xfId="676" applyAlignment="1"/>
    <xf numFmtId="0" fontId="23" fillId="0" borderId="0" xfId="677" quotePrefix="1" applyAlignment="1"/>
    <xf numFmtId="0" fontId="49" fillId="0" borderId="1" xfId="675" quotePrefix="1">
      <alignment horizontal="center" wrapText="1"/>
    </xf>
    <xf numFmtId="0" fontId="49" fillId="0" borderId="0" xfId="675" applyFill="1" applyBorder="1">
      <alignment horizontal="center" wrapText="1"/>
    </xf>
    <xf numFmtId="0" fontId="24" fillId="0" borderId="0" xfId="184" quotePrefix="1"/>
    <xf numFmtId="0" fontId="24" fillId="0" borderId="0" xfId="685" quotePrefix="1"/>
    <xf numFmtId="0" fontId="24" fillId="0" borderId="0" xfId="685"/>
    <xf numFmtId="0" fontId="31" fillId="0" borderId="0" xfId="676" quotePrefix="1" applyAlignment="1"/>
    <xf numFmtId="286" fontId="24" fillId="0" borderId="0" xfId="672" applyFont="1"/>
    <xf numFmtId="286" fontId="24" fillId="0" borderId="0" xfId="184" applyNumberFormat="1"/>
    <xf numFmtId="286" fontId="24" fillId="0" borderId="0" xfId="672" applyFont="1" applyFill="1"/>
    <xf numFmtId="286" fontId="24" fillId="0" borderId="1" xfId="673" applyFont="1"/>
    <xf numFmtId="286" fontId="24" fillId="0" borderId="0" xfId="673" applyFont="1" applyFill="1" applyBorder="1"/>
    <xf numFmtId="286" fontId="24" fillId="0" borderId="1" xfId="673" applyFont="1" applyFill="1"/>
    <xf numFmtId="286" fontId="24" fillId="0" borderId="0" xfId="672" applyFont="1" applyBorder="1"/>
    <xf numFmtId="0" fontId="64" fillId="0" borderId="46" xfId="211" applyNumberFormat="1" applyFont="1" applyBorder="1" applyAlignment="1" applyProtection="1">
      <alignment horizontal="center"/>
      <protection locked="0"/>
    </xf>
    <xf numFmtId="0" fontId="64" fillId="0" borderId="46" xfId="211" applyNumberFormat="1" applyFont="1" applyBorder="1" applyAlignment="1" applyProtection="1">
      <alignment horizontal="centerContinuous"/>
      <protection locked="0"/>
    </xf>
    <xf numFmtId="43" fontId="64" fillId="0" borderId="46" xfId="59" applyFont="1" applyBorder="1" applyAlignment="1"/>
    <xf numFmtId="175" fontId="64" fillId="14" borderId="46" xfId="59" applyNumberFormat="1" applyFont="1" applyFill="1" applyBorder="1" applyAlignment="1"/>
    <xf numFmtId="175" fontId="64" fillId="0" borderId="46" xfId="59" applyNumberFormat="1" applyFont="1" applyBorder="1" applyAlignment="1"/>
    <xf numFmtId="175" fontId="64" fillId="0" borderId="46" xfId="59" applyNumberFormat="1" applyFont="1" applyFill="1" applyBorder="1" applyAlignment="1"/>
    <xf numFmtId="175" fontId="64" fillId="0" borderId="46" xfId="59" applyNumberFormat="1" applyFont="1" applyBorder="1" applyAlignment="1">
      <alignment horizontal="right"/>
    </xf>
    <xf numFmtId="0" fontId="64" fillId="0" borderId="46" xfId="211" applyNumberFormat="1" applyFont="1" applyBorder="1" applyProtection="1">
      <protection locked="0"/>
    </xf>
    <xf numFmtId="0" fontId="64" fillId="0" borderId="46" xfId="211" applyNumberFormat="1" applyFont="1" applyBorder="1"/>
    <xf numFmtId="3" fontId="64" fillId="0" borderId="46" xfId="211" applyNumberFormat="1" applyFont="1" applyBorder="1"/>
    <xf numFmtId="3" fontId="64" fillId="0" borderId="46" xfId="211" applyNumberFormat="1" applyFont="1" applyBorder="1" applyAlignment="1">
      <alignment horizontal="center"/>
    </xf>
    <xf numFmtId="0" fontId="64" fillId="0" borderId="46" xfId="188" applyFont="1" applyBorder="1" applyAlignment="1">
      <alignment horizontal="center"/>
    </xf>
    <xf numFmtId="175" fontId="64" fillId="0" borderId="46" xfId="59" applyNumberFormat="1" applyFont="1" applyFill="1" applyBorder="1" applyAlignment="1">
      <alignment horizontal="center"/>
    </xf>
    <xf numFmtId="43" fontId="64" fillId="0" borderId="46" xfId="59" applyFont="1" applyFill="1" applyBorder="1" applyAlignment="1">
      <alignment horizontal="center"/>
    </xf>
    <xf numFmtId="0" fontId="95" fillId="0" borderId="0" xfId="211" applyNumberFormat="1" applyFont="1" applyProtection="1">
      <protection locked="0"/>
    </xf>
    <xf numFmtId="174" fontId="95" fillId="0" borderId="0" xfId="211" applyFont="1"/>
    <xf numFmtId="174" fontId="64" fillId="0" borderId="46" xfId="211" applyFont="1" applyBorder="1"/>
    <xf numFmtId="179" fontId="64" fillId="0" borderId="46" xfId="59" applyNumberFormat="1" applyFont="1" applyFill="1" applyBorder="1" applyProtection="1">
      <protection locked="0"/>
    </xf>
    <xf numFmtId="0" fontId="64" fillId="0" borderId="46" xfId="188" applyFont="1" applyBorder="1" applyAlignment="1">
      <alignment horizontal="left" vertical="center" wrapText="1"/>
    </xf>
    <xf numFmtId="175" fontId="64" fillId="0" borderId="46" xfId="59" applyNumberFormat="1" applyFont="1" applyFill="1" applyBorder="1" applyAlignment="1" applyProtection="1">
      <protection locked="0"/>
    </xf>
    <xf numFmtId="277" fontId="85" fillId="0" borderId="0" xfId="59" applyNumberFormat="1" applyFont="1" applyFill="1" applyBorder="1" applyAlignment="1"/>
    <xf numFmtId="10" fontId="85" fillId="0" borderId="0" xfId="266" applyNumberFormat="1" applyFont="1" applyFill="1" applyBorder="1" applyAlignment="1"/>
    <xf numFmtId="43" fontId="85" fillId="0" borderId="0" xfId="59" applyFont="1" applyFill="1" applyBorder="1" applyAlignment="1"/>
    <xf numFmtId="3" fontId="95" fillId="0" borderId="0" xfId="201" applyNumberFormat="1" applyFont="1"/>
    <xf numFmtId="0" fontId="95" fillId="0" borderId="0" xfId="201" applyNumberFormat="1" applyFont="1"/>
    <xf numFmtId="174" fontId="71" fillId="0" borderId="69" xfId="201" applyFont="1" applyBorder="1" applyAlignment="1">
      <alignment horizontal="center" wrapText="1"/>
    </xf>
    <xf numFmtId="174" fontId="71" fillId="0" borderId="70" xfId="201" applyFont="1" applyBorder="1"/>
    <xf numFmtId="174" fontId="71" fillId="0" borderId="71" xfId="201" applyFont="1" applyBorder="1"/>
    <xf numFmtId="174" fontId="71" fillId="0" borderId="70" xfId="201" applyFont="1" applyBorder="1" applyAlignment="1">
      <alignment horizontal="center" wrapText="1"/>
    </xf>
    <xf numFmtId="0" fontId="71" fillId="0" borderId="70" xfId="201" applyNumberFormat="1" applyFont="1" applyBorder="1" applyAlignment="1">
      <alignment horizontal="center" wrapText="1"/>
    </xf>
    <xf numFmtId="174" fontId="71" fillId="0" borderId="72" xfId="201" applyFont="1" applyBorder="1" applyAlignment="1">
      <alignment horizontal="center" wrapText="1"/>
    </xf>
    <xf numFmtId="3" fontId="71" fillId="0" borderId="72" xfId="201" applyNumberFormat="1" applyFont="1" applyBorder="1" applyAlignment="1">
      <alignment horizontal="center" wrapText="1"/>
    </xf>
    <xf numFmtId="0" fontId="64" fillId="0" borderId="69" xfId="201" applyNumberFormat="1" applyFont="1" applyBorder="1"/>
    <xf numFmtId="0" fontId="64" fillId="0" borderId="70" xfId="201" applyNumberFormat="1" applyFont="1" applyBorder="1"/>
    <xf numFmtId="0" fontId="64" fillId="0" borderId="70" xfId="201" applyNumberFormat="1" applyFont="1" applyBorder="1" applyAlignment="1">
      <alignment horizontal="center"/>
    </xf>
    <xf numFmtId="0" fontId="64" fillId="0" borderId="72" xfId="201" applyNumberFormat="1" applyFont="1" applyBorder="1" applyAlignment="1">
      <alignment horizontal="center"/>
    </xf>
    <xf numFmtId="0" fontId="64" fillId="0" borderId="72" xfId="201" applyNumberFormat="1" applyFont="1" applyBorder="1" applyAlignment="1">
      <alignment horizontal="center" wrapText="1"/>
    </xf>
    <xf numFmtId="3" fontId="64" fillId="0" borderId="72" xfId="201" applyNumberFormat="1" applyFont="1" applyBorder="1" applyAlignment="1">
      <alignment horizontal="center" wrapText="1"/>
    </xf>
    <xf numFmtId="0" fontId="64" fillId="0" borderId="70" xfId="201" applyNumberFormat="1" applyFont="1" applyBorder="1" applyAlignment="1">
      <alignment horizontal="center" wrapText="1"/>
    </xf>
    <xf numFmtId="3" fontId="64" fillId="0" borderId="70" xfId="201" applyNumberFormat="1" applyFont="1" applyBorder="1" applyAlignment="1">
      <alignment horizontal="center"/>
    </xf>
    <xf numFmtId="0" fontId="64" fillId="0" borderId="73" xfId="201" applyNumberFormat="1" applyFont="1" applyBorder="1"/>
    <xf numFmtId="0" fontId="64" fillId="0" borderId="74" xfId="201" applyNumberFormat="1" applyFont="1" applyBorder="1"/>
    <xf numFmtId="174" fontId="64" fillId="0" borderId="46" xfId="201" applyFont="1" applyBorder="1"/>
    <xf numFmtId="3" fontId="54" fillId="0" borderId="46" xfId="211" applyNumberFormat="1" applyFont="1" applyBorder="1" applyAlignment="1">
      <alignment horizontal="center"/>
    </xf>
    <xf numFmtId="0" fontId="54" fillId="0" borderId="46" xfId="211" applyNumberFormat="1" applyFont="1" applyBorder="1" applyAlignment="1" applyProtection="1">
      <alignment horizontal="center"/>
      <protection locked="0"/>
    </xf>
    <xf numFmtId="43" fontId="54" fillId="0" borderId="46" xfId="59" applyFont="1" applyBorder="1" applyAlignment="1">
      <alignment horizontal="center"/>
    </xf>
    <xf numFmtId="43" fontId="54" fillId="0" borderId="46" xfId="59" applyFont="1" applyBorder="1" applyAlignment="1"/>
    <xf numFmtId="174" fontId="64" fillId="0" borderId="73" xfId="0" applyFont="1" applyBorder="1"/>
    <xf numFmtId="174" fontId="64" fillId="0" borderId="74" xfId="0" applyFont="1" applyBorder="1" applyAlignment="1">
      <alignment horizontal="center"/>
    </xf>
    <xf numFmtId="174" fontId="64" fillId="0" borderId="71" xfId="0" applyFont="1" applyBorder="1"/>
    <xf numFmtId="174" fontId="64" fillId="0" borderId="75" xfId="0" applyFont="1" applyBorder="1"/>
    <xf numFmtId="174" fontId="64" fillId="0" borderId="74" xfId="0" applyFont="1" applyBorder="1"/>
    <xf numFmtId="174" fontId="64" fillId="0" borderId="72" xfId="0" applyFont="1" applyBorder="1" applyAlignment="1">
      <alignment horizontal="center"/>
    </xf>
    <xf numFmtId="174" fontId="64" fillId="0" borderId="73" xfId="0" applyFont="1" applyBorder="1" applyAlignment="1">
      <alignment horizontal="center"/>
    </xf>
    <xf numFmtId="175" fontId="64" fillId="16" borderId="73" xfId="59" applyNumberFormat="1" applyFont="1" applyFill="1" applyBorder="1"/>
    <xf numFmtId="43" fontId="64" fillId="0" borderId="74" xfId="59" applyFont="1" applyBorder="1"/>
    <xf numFmtId="175" fontId="144" fillId="16" borderId="74" xfId="59" applyNumberFormat="1" applyFont="1" applyFill="1" applyBorder="1"/>
    <xf numFmtId="174" fontId="64" fillId="0" borderId="73" xfId="201" applyFont="1" applyBorder="1" applyAlignment="1">
      <alignment horizontal="center"/>
    </xf>
    <xf numFmtId="174" fontId="64" fillId="0" borderId="74" xfId="201" applyFont="1" applyBorder="1" applyAlignment="1">
      <alignment horizontal="center"/>
    </xf>
    <xf numFmtId="0" fontId="142" fillId="0" borderId="74" xfId="380" applyFont="1" applyBorder="1" applyAlignment="1">
      <alignment horizontal="center" vertical="center"/>
    </xf>
    <xf numFmtId="0" fontId="140" fillId="0" borderId="71" xfId="380" applyFont="1" applyBorder="1" applyAlignment="1">
      <alignment vertical="center" wrapText="1"/>
    </xf>
    <xf numFmtId="175" fontId="140" fillId="0" borderId="71" xfId="380" applyNumberFormat="1" applyFont="1" applyBorder="1" applyAlignment="1">
      <alignment vertical="center" wrapText="1"/>
    </xf>
    <xf numFmtId="0" fontId="140" fillId="0" borderId="71" xfId="380" applyFont="1" applyBorder="1" applyAlignment="1">
      <alignment horizontal="right" vertical="center" wrapText="1"/>
    </xf>
    <xf numFmtId="175" fontId="140" fillId="0" borderId="71" xfId="381" applyNumberFormat="1" applyFont="1" applyBorder="1" applyAlignment="1">
      <alignment vertical="center" wrapText="1"/>
    </xf>
    <xf numFmtId="175" fontId="54" fillId="0" borderId="71" xfId="381" applyNumberFormat="1" applyFont="1" applyFill="1" applyBorder="1" applyAlignment="1">
      <alignment vertical="center" wrapText="1"/>
    </xf>
    <xf numFmtId="0" fontId="64" fillId="0" borderId="71" xfId="192" applyFont="1" applyBorder="1"/>
    <xf numFmtId="176" fontId="64" fillId="0" borderId="71" xfId="93" applyNumberFormat="1" applyFont="1" applyBorder="1"/>
    <xf numFmtId="3" fontId="54" fillId="0" borderId="46" xfId="0" applyNumberFormat="1" applyFont="1" applyBorder="1" applyAlignment="1">
      <alignment horizontal="center"/>
    </xf>
    <xf numFmtId="175" fontId="54" fillId="14" borderId="46" xfId="59" applyNumberFormat="1" applyFont="1" applyFill="1" applyBorder="1" applyAlignment="1"/>
    <xf numFmtId="175" fontId="64" fillId="16" borderId="46" xfId="59" applyNumberFormat="1" applyFont="1" applyFill="1" applyBorder="1" applyAlignment="1">
      <alignment horizontal="center"/>
    </xf>
    <xf numFmtId="174" fontId="64" fillId="0" borderId="69" xfId="0" applyFont="1" applyBorder="1" applyAlignment="1">
      <alignment horizontal="center"/>
    </xf>
    <xf numFmtId="174" fontId="64" fillId="0" borderId="70" xfId="0" applyFont="1" applyBorder="1" applyAlignment="1">
      <alignment horizontal="center"/>
    </xf>
    <xf numFmtId="174" fontId="64" fillId="0" borderId="76" xfId="0" applyFont="1" applyBorder="1" applyAlignment="1">
      <alignment horizontal="center"/>
    </xf>
    <xf numFmtId="174" fontId="64" fillId="0" borderId="75" xfId="0" applyFont="1" applyBorder="1" applyAlignment="1">
      <alignment horizontal="center"/>
    </xf>
    <xf numFmtId="174" fontId="24" fillId="0" borderId="46" xfId="201" applyFont="1" applyBorder="1"/>
    <xf numFmtId="0" fontId="24" fillId="0" borderId="71" xfId="184" applyBorder="1"/>
    <xf numFmtId="286" fontId="24" fillId="0" borderId="71" xfId="672" applyFont="1" applyBorder="1"/>
    <xf numFmtId="286" fontId="24" fillId="0" borderId="71" xfId="672" applyFont="1" applyFill="1" applyBorder="1"/>
    <xf numFmtId="174" fontId="64" fillId="0" borderId="0" xfId="201" applyFont="1" applyFill="1"/>
    <xf numFmtId="174" fontId="64" fillId="0" borderId="0" xfId="0" applyFont="1" applyAlignment="1">
      <alignment horizontal="center"/>
    </xf>
    <xf numFmtId="0" fontId="147" fillId="49" borderId="26" xfId="499" quotePrefix="1" applyNumberFormat="1" applyAlignment="1">
      <alignment horizontal="center"/>
    </xf>
    <xf numFmtId="279" fontId="24" fillId="0" borderId="1" xfId="266" applyNumberFormat="1" applyBorder="1"/>
    <xf numFmtId="175" fontId="24" fillId="0" borderId="0" xfId="59" applyNumberFormat="1"/>
    <xf numFmtId="175" fontId="24" fillId="0" borderId="0" xfId="184" applyNumberFormat="1"/>
    <xf numFmtId="174" fontId="190" fillId="0" borderId="77" xfId="0" applyFont="1" applyBorder="1" applyAlignment="1">
      <alignment horizontal="center" vertical="center" wrapText="1"/>
    </xf>
    <xf numFmtId="288" fontId="190" fillId="0" borderId="0" xfId="0" applyNumberFormat="1" applyFont="1" applyAlignment="1">
      <alignment horizontal="right"/>
    </xf>
    <xf numFmtId="174" fontId="190" fillId="0" borderId="0" xfId="0" applyFont="1" applyAlignment="1">
      <alignment horizontal="left" indent="2"/>
    </xf>
    <xf numFmtId="290" fontId="190" fillId="0" borderId="0" xfId="0" applyNumberFormat="1" applyFont="1" applyAlignment="1">
      <alignment horizontal="right"/>
    </xf>
    <xf numFmtId="288" fontId="0" fillId="0" borderId="0" xfId="0" applyNumberFormat="1"/>
    <xf numFmtId="43" fontId="0" fillId="0" borderId="0" xfId="59" applyFont="1"/>
    <xf numFmtId="10" fontId="64" fillId="0" borderId="0" xfId="266" applyNumberFormat="1" applyFont="1"/>
    <xf numFmtId="175" fontId="64" fillId="0" borderId="0" xfId="59" applyNumberFormat="1" applyFont="1"/>
    <xf numFmtId="283" fontId="24" fillId="0" borderId="0" xfId="184" applyNumberFormat="1"/>
    <xf numFmtId="174" fontId="190" fillId="0" borderId="0" xfId="0" applyFont="1" applyAlignment="1">
      <alignment horizontal="left" indent="3"/>
    </xf>
    <xf numFmtId="10" fontId="0" fillId="0" borderId="0" xfId="0" applyNumberFormat="1"/>
    <xf numFmtId="290" fontId="190" fillId="0" borderId="0" xfId="0" applyNumberFormat="1" applyFont="1" applyFill="1" applyAlignment="1">
      <alignment horizontal="right"/>
    </xf>
    <xf numFmtId="174" fontId="0" fillId="0" borderId="0" xfId="0" applyBorder="1"/>
    <xf numFmtId="43" fontId="0" fillId="0" borderId="0" xfId="59" applyFont="1" applyBorder="1"/>
    <xf numFmtId="175" fontId="0" fillId="0" borderId="0" xfId="59" applyNumberFormat="1" applyFont="1" applyBorder="1"/>
    <xf numFmtId="0" fontId="190" fillId="0" borderId="0" xfId="0" applyNumberFormat="1" applyFont="1" applyAlignment="1">
      <alignment horizontal="left" indent="2"/>
    </xf>
    <xf numFmtId="37" fontId="190" fillId="0" borderId="0" xfId="0" applyNumberFormat="1" applyFont="1" applyAlignment="1">
      <alignment horizontal="right"/>
    </xf>
    <xf numFmtId="37" fontId="190" fillId="0" borderId="0" xfId="0" applyNumberFormat="1" applyFont="1" applyFill="1" applyAlignment="1">
      <alignment horizontal="right"/>
    </xf>
    <xf numFmtId="174" fontId="182" fillId="0" borderId="0" xfId="0" applyFont="1" applyAlignment="1">
      <alignment horizontal="left" indent="3"/>
    </xf>
    <xf numFmtId="174" fontId="182" fillId="0" borderId="77" xfId="0" applyFont="1" applyBorder="1" applyAlignment="1">
      <alignment horizontal="center" vertical="center" wrapText="1"/>
    </xf>
    <xf numFmtId="0" fontId="24" fillId="0" borderId="0" xfId="184" applyBorder="1"/>
    <xf numFmtId="283" fontId="147" fillId="0" borderId="0" xfId="477" applyNumberFormat="1" applyBorder="1">
      <alignment horizontal="right" vertical="center"/>
    </xf>
    <xf numFmtId="0" fontId="64" fillId="0" borderId="0" xfId="211" applyNumberFormat="1" applyFont="1" applyAlignment="1" applyProtection="1">
      <alignment vertical="top" wrapText="1"/>
      <protection locked="0"/>
    </xf>
    <xf numFmtId="0" fontId="64" fillId="17" borderId="0" xfId="0" applyNumberFormat="1" applyFont="1" applyFill="1" applyAlignment="1" applyProtection="1">
      <alignment vertical="top" wrapText="1"/>
    </xf>
    <xf numFmtId="0" fontId="64" fillId="0" borderId="0" xfId="206" applyFont="1" applyAlignment="1">
      <alignment vertical="top" wrapText="1"/>
    </xf>
    <xf numFmtId="0" fontId="64" fillId="0" borderId="0" xfId="0" applyNumberFormat="1" applyFont="1" applyAlignment="1">
      <alignment horizontal="left" vertical="top" wrapText="1"/>
    </xf>
    <xf numFmtId="174" fontId="64" fillId="0" borderId="0" xfId="0" applyFont="1" applyAlignment="1">
      <alignment horizontal="left" wrapText="1"/>
    </xf>
    <xf numFmtId="0" fontId="64" fillId="0" borderId="0" xfId="211" quotePrefix="1" applyNumberFormat="1" applyFont="1" applyAlignment="1">
      <alignment vertical="top" wrapText="1"/>
    </xf>
    <xf numFmtId="0" fontId="64" fillId="0" borderId="0" xfId="211" applyNumberFormat="1" applyFont="1" applyAlignment="1">
      <alignment vertical="top" wrapText="1"/>
    </xf>
    <xf numFmtId="0" fontId="64" fillId="0" borderId="0" xfId="188" quotePrefix="1" applyFont="1" applyAlignment="1">
      <alignment vertical="top" wrapText="1"/>
    </xf>
    <xf numFmtId="0" fontId="64" fillId="0" borderId="0" xfId="188" applyFont="1" applyAlignment="1">
      <alignment vertical="top" wrapText="1"/>
    </xf>
    <xf numFmtId="174" fontId="64" fillId="0" borderId="0" xfId="211" applyFont="1" applyAlignment="1">
      <alignment horizontal="center"/>
    </xf>
    <xf numFmtId="49" fontId="64" fillId="0" borderId="0" xfId="211" applyNumberFormat="1" applyFont="1" applyAlignment="1" applyProtection="1">
      <alignment horizontal="center"/>
      <protection locked="0"/>
    </xf>
    <xf numFmtId="0" fontId="101" fillId="0" borderId="0" xfId="211" applyNumberFormat="1" applyFont="1" applyAlignment="1" applyProtection="1">
      <alignment vertical="top" wrapText="1"/>
      <protection locked="0"/>
    </xf>
    <xf numFmtId="174" fontId="54" fillId="0" borderId="0" xfId="0" applyFont="1" applyAlignment="1">
      <alignment horizontal="left" vertical="center" wrapText="1"/>
    </xf>
    <xf numFmtId="174" fontId="64" fillId="0" borderId="0" xfId="201" applyFont="1" applyAlignment="1">
      <alignment horizontal="left"/>
    </xf>
    <xf numFmtId="174" fontId="64" fillId="0" borderId="0" xfId="201" applyFont="1" applyAlignment="1">
      <alignment horizontal="left" vertical="top" wrapText="1"/>
    </xf>
    <xf numFmtId="174" fontId="64" fillId="0" borderId="0" xfId="201" applyFont="1" applyAlignment="1">
      <alignment horizontal="left" wrapText="1"/>
    </xf>
    <xf numFmtId="174" fontId="64" fillId="0" borderId="73" xfId="0" applyFont="1" applyBorder="1" applyAlignment="1">
      <alignment horizontal="center"/>
    </xf>
    <xf numFmtId="174" fontId="64" fillId="0" borderId="75" xfId="0" applyFont="1" applyBorder="1" applyAlignment="1">
      <alignment horizontal="center"/>
    </xf>
    <xf numFmtId="174" fontId="64" fillId="0" borderId="16" xfId="0" applyFont="1" applyBorder="1" applyAlignment="1">
      <alignment horizontal="center"/>
    </xf>
    <xf numFmtId="174" fontId="64" fillId="0" borderId="19" xfId="0" applyFont="1" applyBorder="1" applyAlignment="1">
      <alignment horizontal="center"/>
    </xf>
    <xf numFmtId="174" fontId="64" fillId="0" borderId="0" xfId="0" applyFont="1" applyAlignment="1">
      <alignment horizontal="left" vertical="top" wrapText="1"/>
    </xf>
    <xf numFmtId="0" fontId="64" fillId="0" borderId="0" xfId="188" applyFont="1" applyAlignment="1">
      <alignment horizontal="left" vertical="top" wrapText="1"/>
    </xf>
    <xf numFmtId="174" fontId="71" fillId="0" borderId="0" xfId="0" applyFont="1" applyAlignment="1">
      <alignment horizontal="center"/>
    </xf>
    <xf numFmtId="0" fontId="71" fillId="0" borderId="0" xfId="212" applyFont="1" applyAlignment="1">
      <alignment horizontal="center"/>
    </xf>
    <xf numFmtId="174" fontId="64" fillId="0" borderId="0" xfId="0" applyFont="1" applyAlignment="1">
      <alignment horizontal="left" vertical="center" wrapText="1"/>
    </xf>
    <xf numFmtId="0" fontId="93" fillId="0" borderId="0" xfId="188" applyFont="1" applyAlignment="1">
      <alignment horizontal="left" vertical="top" wrapText="1"/>
    </xf>
    <xf numFmtId="0" fontId="142" fillId="0" borderId="73" xfId="380" applyFont="1" applyBorder="1" applyAlignment="1">
      <alignment horizontal="center" vertical="center"/>
    </xf>
    <xf numFmtId="0" fontId="142" fillId="0" borderId="71" xfId="380" applyFont="1" applyBorder="1" applyAlignment="1">
      <alignment horizontal="center" vertical="center"/>
    </xf>
    <xf numFmtId="0" fontId="142" fillId="0" borderId="75" xfId="380" applyFont="1" applyBorder="1" applyAlignment="1">
      <alignment horizontal="center" vertical="center"/>
    </xf>
    <xf numFmtId="0" fontId="142" fillId="0" borderId="69" xfId="380" applyFont="1" applyBorder="1" applyAlignment="1">
      <alignment horizontal="center" vertical="center"/>
    </xf>
    <xf numFmtId="0" fontId="142" fillId="0" borderId="70" xfId="380" applyFont="1" applyBorder="1" applyAlignment="1">
      <alignment horizontal="center" vertical="center"/>
    </xf>
    <xf numFmtId="0" fontId="142" fillId="0" borderId="76" xfId="380" applyFont="1" applyBorder="1" applyAlignment="1">
      <alignment horizontal="center" vertical="center"/>
    </xf>
    <xf numFmtId="0" fontId="115" fillId="0" borderId="0" xfId="380" applyFont="1" applyAlignment="1">
      <alignment horizontal="center"/>
    </xf>
    <xf numFmtId="0" fontId="115" fillId="16" borderId="0" xfId="380" applyFont="1" applyFill="1" applyAlignment="1">
      <alignment horizontal="center"/>
    </xf>
    <xf numFmtId="174" fontId="64" fillId="0" borderId="10" xfId="0" applyFont="1" applyBorder="1" applyAlignment="1">
      <alignment horizontal="center"/>
    </xf>
    <xf numFmtId="174" fontId="64" fillId="0" borderId="0" xfId="0" applyFont="1" applyAlignment="1">
      <alignment horizontal="center"/>
    </xf>
    <xf numFmtId="174" fontId="64" fillId="0" borderId="12" xfId="0" applyFont="1" applyBorder="1" applyAlignment="1">
      <alignment horizontal="center"/>
    </xf>
    <xf numFmtId="0" fontId="64" fillId="0" borderId="0" xfId="201" applyNumberFormat="1" applyFont="1" applyAlignment="1" applyProtection="1">
      <alignment horizontal="center"/>
      <protection locked="0"/>
    </xf>
    <xf numFmtId="0" fontId="64" fillId="0" borderId="0" xfId="0" applyNumberFormat="1" applyFont="1" applyAlignment="1">
      <alignment horizontal="center"/>
    </xf>
    <xf numFmtId="10" fontId="64" fillId="0" borderId="0" xfId="266" applyNumberFormat="1" applyFont="1" applyFill="1" applyAlignment="1">
      <alignment horizontal="center"/>
    </xf>
  </cellXfs>
  <cellStyles count="1024">
    <cellStyle name="¢ Currency [1]" xfId="2" xr:uid="{00000000-0005-0000-0000-000000000000}"/>
    <cellStyle name="¢ Currency [2]" xfId="3" xr:uid="{00000000-0005-0000-0000-000001000000}"/>
    <cellStyle name="¢ Currency [3]" xfId="4" xr:uid="{00000000-0005-0000-0000-000002000000}"/>
    <cellStyle name="£ Currency [0]" xfId="5" xr:uid="{00000000-0005-0000-0000-000003000000}"/>
    <cellStyle name="£ Currency [1]" xfId="6" xr:uid="{00000000-0005-0000-0000-000004000000}"/>
    <cellStyle name="£ Currency [2]" xfId="7" xr:uid="{00000000-0005-0000-0000-000005000000}"/>
    <cellStyle name="=C:\WINNT35\SYSTEM32\COMMAND.COM" xfId="1" xr:uid="{00000000-0005-0000-0000-000006000000}"/>
    <cellStyle name="20% - Accent1 2" xfId="389" xr:uid="{00000000-0005-0000-0000-000007000000}"/>
    <cellStyle name="20% - Accent2 2" xfId="390" xr:uid="{00000000-0005-0000-0000-000008000000}"/>
    <cellStyle name="20% - Accent3 2" xfId="391" xr:uid="{00000000-0005-0000-0000-000009000000}"/>
    <cellStyle name="20% - Accent4 2" xfId="392" xr:uid="{00000000-0005-0000-0000-00000A000000}"/>
    <cellStyle name="20% - Accent5 2" xfId="393" xr:uid="{00000000-0005-0000-0000-00000B000000}"/>
    <cellStyle name="20% - Accent6 2" xfId="394" xr:uid="{00000000-0005-0000-0000-00000C000000}"/>
    <cellStyle name="40% - Accent1 2" xfId="395" xr:uid="{00000000-0005-0000-0000-00000D000000}"/>
    <cellStyle name="40% - Accent2 2" xfId="396" xr:uid="{00000000-0005-0000-0000-00000E000000}"/>
    <cellStyle name="40% - Accent3 2" xfId="397" xr:uid="{00000000-0005-0000-0000-00000F000000}"/>
    <cellStyle name="40% - Accent4 2" xfId="398" xr:uid="{00000000-0005-0000-0000-000010000000}"/>
    <cellStyle name="40% - Accent5 2" xfId="399" xr:uid="{00000000-0005-0000-0000-000011000000}"/>
    <cellStyle name="40% - Accent6 2" xfId="400" xr:uid="{00000000-0005-0000-0000-000012000000}"/>
    <cellStyle name="60% - Accent1 2" xfId="401" xr:uid="{00000000-0005-0000-0000-000013000000}"/>
    <cellStyle name="60% - Accent2 2" xfId="402" xr:uid="{00000000-0005-0000-0000-000014000000}"/>
    <cellStyle name="60% - Accent3 2" xfId="403" xr:uid="{00000000-0005-0000-0000-000015000000}"/>
    <cellStyle name="60% - Accent4 2" xfId="404" xr:uid="{00000000-0005-0000-0000-000016000000}"/>
    <cellStyle name="60% - Accent5 2" xfId="405" xr:uid="{00000000-0005-0000-0000-000017000000}"/>
    <cellStyle name="60% - Accent6 2" xfId="406" xr:uid="{00000000-0005-0000-0000-000018000000}"/>
    <cellStyle name="Accent1 - 20%" xfId="595" xr:uid="{A55200CF-5178-4953-B262-2A33FB82812D}"/>
    <cellStyle name="Accent1 - 40%" xfId="596" xr:uid="{5188C1BF-F7A5-4EEB-A192-7FEF5F65FDD6}"/>
    <cellStyle name="Accent1 - 60%" xfId="597" xr:uid="{7D946914-A58F-46C0-863B-E66E255A310F}"/>
    <cellStyle name="Accent1 2" xfId="407" xr:uid="{00000000-0005-0000-0000-000019000000}"/>
    <cellStyle name="Accent1 3" xfId="594" xr:uid="{C2FF9493-72E5-488A-942C-B9E16971D21B}"/>
    <cellStyle name="Accent1 4" xfId="652" xr:uid="{0CBAB108-A447-454A-B9F5-984BCDD902B2}"/>
    <cellStyle name="Accent1 5" xfId="664" xr:uid="{39D6162D-29FF-4D68-8EE4-0782799BA2F4}"/>
    <cellStyle name="Accent2 - 20%" xfId="599" xr:uid="{294A45C0-80FE-4C15-A40D-145C8BD91241}"/>
    <cellStyle name="Accent2 - 40%" xfId="600" xr:uid="{6EB530F1-45D9-4E4B-8F45-0A2E9EB49C41}"/>
    <cellStyle name="Accent2 - 60%" xfId="601" xr:uid="{CC237959-26C1-4E6E-81B1-9A74C9312637}"/>
    <cellStyle name="Accent2 2" xfId="408" xr:uid="{00000000-0005-0000-0000-00001A000000}"/>
    <cellStyle name="Accent2 3" xfId="598" xr:uid="{557E481E-395B-49BC-9593-D7BD105BCA1B}"/>
    <cellStyle name="Accent2 4" xfId="653" xr:uid="{125DDEA5-7551-4E15-8C57-AB58B0E3D2D4}"/>
    <cellStyle name="Accent2 5" xfId="663" xr:uid="{0F6B151E-809F-4B4D-9F52-60F3D9A782B9}"/>
    <cellStyle name="Accent3 - 20%" xfId="603" xr:uid="{B20F90FF-19E2-4294-88D3-20CB77C1180B}"/>
    <cellStyle name="Accent3 - 40%" xfId="604" xr:uid="{CEAF7744-5930-478F-B99F-FFFF68CC639D}"/>
    <cellStyle name="Accent3 - 60%" xfId="605" xr:uid="{A2588A12-BF3F-4122-8783-0A69008FF5EB}"/>
    <cellStyle name="Accent3 2" xfId="409" xr:uid="{00000000-0005-0000-0000-00001B000000}"/>
    <cellStyle name="Accent3 3" xfId="602" xr:uid="{1DDDE77C-DA97-44D8-88A4-C1EC518AEB49}"/>
    <cellStyle name="Accent3 4" xfId="654" xr:uid="{0D8DA810-6A01-4568-8B29-78C15C7098B8}"/>
    <cellStyle name="Accent3 5" xfId="662" xr:uid="{D9AA867C-1FC2-4AE4-87D7-4675488FC641}"/>
    <cellStyle name="Accent4 - 20%" xfId="607" xr:uid="{D97A3B01-4EA5-45EA-B5A6-1962865DA6C9}"/>
    <cellStyle name="Accent4 - 40%" xfId="608" xr:uid="{0CB909D5-2524-4532-BE9B-F7DA802A0747}"/>
    <cellStyle name="Accent4 - 60%" xfId="609" xr:uid="{2A72B11B-A2F3-4C6E-9901-95D3047F6F5D}"/>
    <cellStyle name="Accent4 2" xfId="410" xr:uid="{00000000-0005-0000-0000-00001C000000}"/>
    <cellStyle name="Accent4 3" xfId="606" xr:uid="{161A29DF-0512-47E8-BB5A-B6A2F6A442A4}"/>
    <cellStyle name="Accent4 4" xfId="655" xr:uid="{32CDB0B5-3BC8-4571-9427-3CA33D227CDB}"/>
    <cellStyle name="Accent4 5" xfId="666" xr:uid="{7B86FB88-F4AB-48AD-B6F4-DEFAF26997D4}"/>
    <cellStyle name="Accent5 - 20%" xfId="611" xr:uid="{401847B6-FB2C-44D1-B238-03EAF53E88E7}"/>
    <cellStyle name="Accent5 - 40%" xfId="612" xr:uid="{F04F398A-C6A9-4B52-912E-A5F100A391BB}"/>
    <cellStyle name="Accent5 - 60%" xfId="613" xr:uid="{21DEEC27-02C9-495E-9903-1A883B2429EC}"/>
    <cellStyle name="Accent5 2" xfId="411" xr:uid="{00000000-0005-0000-0000-00001D000000}"/>
    <cellStyle name="Accent5 3" xfId="610" xr:uid="{A0C2950A-B516-44B7-9D48-34FE7C9F007F}"/>
    <cellStyle name="Accent5 4" xfId="656" xr:uid="{7C481D3D-419C-4E72-8C53-1C2FD4F5E479}"/>
    <cellStyle name="Accent5 5" xfId="661" xr:uid="{8F41DBE8-F3B6-4DCB-B005-D3FAE275ADE6}"/>
    <cellStyle name="Accent6 - 20%" xfId="615" xr:uid="{BE73DFF0-F36F-42EB-842B-6727F6041786}"/>
    <cellStyle name="Accent6 - 40%" xfId="616" xr:uid="{23638822-99FB-460B-9827-1770F6F52055}"/>
    <cellStyle name="Accent6 - 60%" xfId="617" xr:uid="{A9200EED-88B2-44BD-BE90-18E9E64D2588}"/>
    <cellStyle name="Accent6 2" xfId="412" xr:uid="{00000000-0005-0000-0000-00001E000000}"/>
    <cellStyle name="Accent6 3" xfId="614" xr:uid="{299A5C83-219A-4D4C-8ED5-965D2262F40D}"/>
    <cellStyle name="Accent6 4" xfId="657" xr:uid="{363E1ED2-0987-4DEB-A807-A196DC9AB910}"/>
    <cellStyle name="Accent6 5" xfId="660" xr:uid="{E6F6B375-2A1D-42A1-889B-4F58CE485004}"/>
    <cellStyle name="Bad 2" xfId="413" xr:uid="{00000000-0005-0000-0000-00001F000000}"/>
    <cellStyle name="Bad 3" xfId="618" xr:uid="{550C5C4D-FC70-4456-83D3-E7CE97A122BD}"/>
    <cellStyle name="Basic" xfId="8" xr:uid="{00000000-0005-0000-0000-000020000000}"/>
    <cellStyle name="black" xfId="9" xr:uid="{00000000-0005-0000-0000-000021000000}"/>
    <cellStyle name="blu" xfId="10" xr:uid="{00000000-0005-0000-0000-000022000000}"/>
    <cellStyle name="BoldUnderlineNumber" xfId="589" xr:uid="{6ED20EAA-5AE3-4188-9BB4-5E5B6A317E43}"/>
    <cellStyle name="BoldUnderlineNumber 2" xfId="682" xr:uid="{18697351-6560-49C3-A281-0831A487DC96}"/>
    <cellStyle name="BoldUnderlineNumber 3" xfId="693" xr:uid="{F0F4C1D5-69A6-4978-AE5B-59C976827A4F}"/>
    <cellStyle name="BoldUnderlineRate" xfId="697" xr:uid="{9EAABA9E-1643-4AFD-8BA4-52CB3CC1580D}"/>
    <cellStyle name="bot" xfId="11" xr:uid="{00000000-0005-0000-0000-000023000000}"/>
    <cellStyle name="Bullet" xfId="12" xr:uid="{00000000-0005-0000-0000-000024000000}"/>
    <cellStyle name="Bullet [0]" xfId="13" xr:uid="{00000000-0005-0000-0000-000025000000}"/>
    <cellStyle name="Bullet [2]" xfId="14" xr:uid="{00000000-0005-0000-0000-000026000000}"/>
    <cellStyle name="Bullet [4]" xfId="15" xr:uid="{00000000-0005-0000-0000-000027000000}"/>
    <cellStyle name="c" xfId="16" xr:uid="{00000000-0005-0000-0000-000028000000}"/>
    <cellStyle name="c," xfId="17" xr:uid="{00000000-0005-0000-0000-000029000000}"/>
    <cellStyle name="c_HardInc " xfId="18" xr:uid="{00000000-0005-0000-0000-00002A000000}"/>
    <cellStyle name="c_HardInc _ITC Great Plains Formula 1-12-09a" xfId="19" xr:uid="{00000000-0005-0000-0000-00002B000000}"/>
    <cellStyle name="C00A" xfId="20" xr:uid="{00000000-0005-0000-0000-00002C000000}"/>
    <cellStyle name="C00B" xfId="21" xr:uid="{00000000-0005-0000-0000-00002D000000}"/>
    <cellStyle name="C00L" xfId="22" xr:uid="{00000000-0005-0000-0000-00002E000000}"/>
    <cellStyle name="C01A" xfId="23" xr:uid="{00000000-0005-0000-0000-00002F000000}"/>
    <cellStyle name="C01B" xfId="24" xr:uid="{00000000-0005-0000-0000-000030000000}"/>
    <cellStyle name="C01H" xfId="25" xr:uid="{00000000-0005-0000-0000-000031000000}"/>
    <cellStyle name="C01L" xfId="26" xr:uid="{00000000-0005-0000-0000-000032000000}"/>
    <cellStyle name="C02A" xfId="27" xr:uid="{00000000-0005-0000-0000-000033000000}"/>
    <cellStyle name="C02A 2" xfId="743" xr:uid="{A57FFEE7-DE8C-464D-B7A9-610CD10B2944}"/>
    <cellStyle name="C02A 2 2" xfId="957" xr:uid="{A01D5809-7B7A-469E-9E38-4B75961F29C9}"/>
    <cellStyle name="C02A 2 3" xfId="1021" xr:uid="{12FCC01F-0E27-4087-B099-29241510802D}"/>
    <cellStyle name="C02A 3" xfId="817" xr:uid="{9E424354-E83F-4AA4-9C6F-0CFCDEBD7EB3}"/>
    <cellStyle name="C02B" xfId="28" xr:uid="{00000000-0005-0000-0000-000034000000}"/>
    <cellStyle name="C02H" xfId="29" xr:uid="{00000000-0005-0000-0000-000035000000}"/>
    <cellStyle name="C02L" xfId="30" xr:uid="{00000000-0005-0000-0000-000036000000}"/>
    <cellStyle name="C03A" xfId="31" xr:uid="{00000000-0005-0000-0000-000037000000}"/>
    <cellStyle name="C03B" xfId="32" xr:uid="{00000000-0005-0000-0000-000038000000}"/>
    <cellStyle name="C03H" xfId="33" xr:uid="{00000000-0005-0000-0000-000039000000}"/>
    <cellStyle name="C03L" xfId="34" xr:uid="{00000000-0005-0000-0000-00003A000000}"/>
    <cellStyle name="C04A" xfId="35" xr:uid="{00000000-0005-0000-0000-00003B000000}"/>
    <cellStyle name="C04B" xfId="36" xr:uid="{00000000-0005-0000-0000-00003C000000}"/>
    <cellStyle name="C04H" xfId="37" xr:uid="{00000000-0005-0000-0000-00003D000000}"/>
    <cellStyle name="C04L" xfId="38" xr:uid="{00000000-0005-0000-0000-00003E000000}"/>
    <cellStyle name="C05A" xfId="39" xr:uid="{00000000-0005-0000-0000-00003F000000}"/>
    <cellStyle name="C05B" xfId="40" xr:uid="{00000000-0005-0000-0000-000040000000}"/>
    <cellStyle name="C05H" xfId="41" xr:uid="{00000000-0005-0000-0000-000041000000}"/>
    <cellStyle name="C05L" xfId="42" xr:uid="{00000000-0005-0000-0000-000042000000}"/>
    <cellStyle name="C05L 2" xfId="43" xr:uid="{00000000-0005-0000-0000-000043000000}"/>
    <cellStyle name="C06A" xfId="44" xr:uid="{00000000-0005-0000-0000-000044000000}"/>
    <cellStyle name="C06B" xfId="45" xr:uid="{00000000-0005-0000-0000-000045000000}"/>
    <cellStyle name="C06H" xfId="46" xr:uid="{00000000-0005-0000-0000-000046000000}"/>
    <cellStyle name="C06L" xfId="47" xr:uid="{00000000-0005-0000-0000-000047000000}"/>
    <cellStyle name="C07A" xfId="48" xr:uid="{00000000-0005-0000-0000-000048000000}"/>
    <cellStyle name="C07B" xfId="49" xr:uid="{00000000-0005-0000-0000-000049000000}"/>
    <cellStyle name="C07H" xfId="50" xr:uid="{00000000-0005-0000-0000-00004A000000}"/>
    <cellStyle name="C07L" xfId="51" xr:uid="{00000000-0005-0000-0000-00004B000000}"/>
    <cellStyle name="c1" xfId="52" xr:uid="{00000000-0005-0000-0000-00004C000000}"/>
    <cellStyle name="c1," xfId="53" xr:uid="{00000000-0005-0000-0000-00004D000000}"/>
    <cellStyle name="c2" xfId="54" xr:uid="{00000000-0005-0000-0000-00004E000000}"/>
    <cellStyle name="c2," xfId="55" xr:uid="{00000000-0005-0000-0000-00004F000000}"/>
    <cellStyle name="c3" xfId="56" xr:uid="{00000000-0005-0000-0000-000050000000}"/>
    <cellStyle name="Calc 0,000." xfId="543" xr:uid="{80D19574-2BBC-487B-AF05-42A48D024D67}"/>
    <cellStyle name="Calc 0,000. 2" xfId="720" xr:uid="{F88CC4F0-1A94-45D1-99BF-188449351C0B}"/>
    <cellStyle name="Calculation 2" xfId="414" xr:uid="{00000000-0005-0000-0000-000051000000}"/>
    <cellStyle name="Calculation 3" xfId="619" xr:uid="{6BA25A7D-FC77-4764-B030-346F5D1C84E9}"/>
    <cellStyle name="Calculation 3 2" xfId="792" xr:uid="{1ECAC02D-DA2A-4870-AD69-8408E8F8D070}"/>
    <cellStyle name="Calculation 3 2 2" xfId="821" xr:uid="{7F35FBD2-9486-432C-83BF-DEDFBB1D805C}"/>
    <cellStyle name="cas" xfId="57" xr:uid="{00000000-0005-0000-0000-000052000000}"/>
    <cellStyle name="Centered Heading" xfId="58" xr:uid="{00000000-0005-0000-0000-000053000000}"/>
    <cellStyle name="Check Cell 2" xfId="415" xr:uid="{00000000-0005-0000-0000-000054000000}"/>
    <cellStyle name="Check Cell 3" xfId="620" xr:uid="{9182442E-E04D-44B1-AED9-37D513620353}"/>
    <cellStyle name="ColumnHeader" xfId="520" xr:uid="{509A42E5-13B9-4917-B9FC-45DACB9C5A6A}"/>
    <cellStyle name="ColumnHeader 2" xfId="675" xr:uid="{9126107A-45A4-4DF2-BC18-C6494D1E7C7D}"/>
    <cellStyle name="Comma" xfId="59" builtinId="3"/>
    <cellStyle name="Comma  - Style1" xfId="60" xr:uid="{00000000-0005-0000-0000-000056000000}"/>
    <cellStyle name="Comma  - Style2" xfId="61" xr:uid="{00000000-0005-0000-0000-000057000000}"/>
    <cellStyle name="Comma  - Style3" xfId="62" xr:uid="{00000000-0005-0000-0000-000058000000}"/>
    <cellStyle name="Comma  - Style4" xfId="63" xr:uid="{00000000-0005-0000-0000-000059000000}"/>
    <cellStyle name="Comma  - Style5" xfId="64" xr:uid="{00000000-0005-0000-0000-00005A000000}"/>
    <cellStyle name="Comma  - Style6" xfId="65" xr:uid="{00000000-0005-0000-0000-00005B000000}"/>
    <cellStyle name="Comma  - Style7" xfId="66" xr:uid="{00000000-0005-0000-0000-00005C000000}"/>
    <cellStyle name="Comma  - Style8" xfId="67" xr:uid="{00000000-0005-0000-0000-00005D000000}"/>
    <cellStyle name="Comma [0] 2" xfId="68" xr:uid="{00000000-0005-0000-0000-00005E000000}"/>
    <cellStyle name="Comma [1]" xfId="69" xr:uid="{00000000-0005-0000-0000-00005F000000}"/>
    <cellStyle name="Comma [2]" xfId="70" xr:uid="{00000000-0005-0000-0000-000060000000}"/>
    <cellStyle name="Comma [3]" xfId="71" xr:uid="{00000000-0005-0000-0000-000061000000}"/>
    <cellStyle name="Comma 0.0" xfId="72" xr:uid="{00000000-0005-0000-0000-000062000000}"/>
    <cellStyle name="Comma 0.00" xfId="73" xr:uid="{00000000-0005-0000-0000-000063000000}"/>
    <cellStyle name="Comma 0.000" xfId="74" xr:uid="{00000000-0005-0000-0000-000064000000}"/>
    <cellStyle name="Comma 0.0000" xfId="75" xr:uid="{00000000-0005-0000-0000-000065000000}"/>
    <cellStyle name="Comma 10" xfId="76" xr:uid="{00000000-0005-0000-0000-000066000000}"/>
    <cellStyle name="Comma 11" xfId="77" xr:uid="{00000000-0005-0000-0000-000067000000}"/>
    <cellStyle name="Comma 12" xfId="381" xr:uid="{00000000-0005-0000-0000-000068000000}"/>
    <cellStyle name="Comma 12 2" xfId="416" xr:uid="{00000000-0005-0000-0000-000069000000}"/>
    <cellStyle name="Comma 12 3" xfId="537" xr:uid="{E7B8ACC1-F427-4EE0-9E48-9BA3E68ECB16}"/>
    <cellStyle name="Comma 12 3 2" xfId="586" xr:uid="{C3B636D8-CCBC-46AE-947E-EADEF2F19BC5}"/>
    <cellStyle name="Comma 12 3 2 2" xfId="920" xr:uid="{32D299C3-8A70-4422-9E15-AEBACB5E381C}"/>
    <cellStyle name="Comma 12 3 3" xfId="787" xr:uid="{A268A09A-D311-4307-94CE-A465ADF5DA81}"/>
    <cellStyle name="Comma 12 3 3 2" xfId="1001" xr:uid="{19FF21F5-787A-4E89-96E4-4DCEBEC0323F}"/>
    <cellStyle name="Comma 12 3 4" xfId="883" xr:uid="{21AEA36E-C125-48B0-9918-EF88A7AA63C1}"/>
    <cellStyle name="Comma 12 4" xfId="592" xr:uid="{66C10EA7-66E9-46C5-9B2A-04116B9B7015}"/>
    <cellStyle name="Comma 12 4 2" xfId="791" xr:uid="{0CC12E30-70F2-4AE1-BAE9-0AEE97035B2D}"/>
    <cellStyle name="Comma 12 4 2 2" xfId="1005" xr:uid="{DDFEAED5-075E-4505-9FF0-1C90281257F0}"/>
    <cellStyle name="Comma 12 4 3" xfId="924" xr:uid="{A44A59BB-23C9-4C56-9120-0AE02420A187}"/>
    <cellStyle name="Comma 12 5" xfId="571" xr:uid="{96744987-70EF-4A63-89F5-DA41F791564A}"/>
    <cellStyle name="Comma 12 5 2" xfId="911" xr:uid="{1189441F-DBF5-4A3F-AF83-4959EC913B85}"/>
    <cellStyle name="Comma 12 6" xfId="778" xr:uid="{FB8C7C41-F226-4B98-9C47-0380D5B4B769}"/>
    <cellStyle name="Comma 12 6 2" xfId="992" xr:uid="{3019316F-0356-44D2-A08C-8F28B6D24AF7}"/>
    <cellStyle name="Comma 12 7" xfId="865" xr:uid="{52ED6D08-4EAC-40BD-AC41-437A1BCB05B0}"/>
    <cellStyle name="Comma 13" xfId="462" xr:uid="{00000000-0005-0000-0000-00006A000000}"/>
    <cellStyle name="Comma 13 2" xfId="577" xr:uid="{BD26C10F-1E78-4ED6-8577-6E22035BF8DA}"/>
    <cellStyle name="Comma 13 2 2" xfId="917" xr:uid="{BAB97176-8F57-4CAA-A9B8-063F78181755}"/>
    <cellStyle name="Comma 13 3" xfId="784" xr:uid="{193E8B0E-911C-4AD7-8361-9DA3CF4B25FE}"/>
    <cellStyle name="Comma 13 3 2" xfId="998" xr:uid="{78E661D2-6EDA-44AB-A798-A5E0CB84389F}"/>
    <cellStyle name="Comma 13 4" xfId="873" xr:uid="{EFA06176-C8CC-4759-BDAD-28558350F687}"/>
    <cellStyle name="Comma 14" xfId="649" xr:uid="{4EF95D73-CC4B-40BB-83A9-2588B37E3B18}"/>
    <cellStyle name="Comma 15" xfId="668" xr:uid="{9AE36A24-9B69-4550-B8EA-11DCEA95A73F}"/>
    <cellStyle name="Comma 16" xfId="669" xr:uid="{8ECA33A1-F578-4F25-8FC5-40A182B9B29E}"/>
    <cellStyle name="Comma 17" xfId="689" xr:uid="{C40D3FFF-323A-4541-873A-FC1910C0CBDB}"/>
    <cellStyle name="Comma 18" xfId="692" xr:uid="{B17963A6-CC00-4AC3-AB6B-50F0FE421309}"/>
    <cellStyle name="Comma 19" xfId="727" xr:uid="{A6AC563D-47AB-4D21-8C98-5D4E9FE7D0F0}"/>
    <cellStyle name="Comma 19 2" xfId="955" xr:uid="{BE40778F-D720-4843-9F94-6435DA2A1FA0}"/>
    <cellStyle name="Comma 2" xfId="78" xr:uid="{00000000-0005-0000-0000-00006B000000}"/>
    <cellStyle name="Comma 2 2" xfId="79" xr:uid="{00000000-0005-0000-0000-00006C000000}"/>
    <cellStyle name="Comma 2 2 2" xfId="805" xr:uid="{17F6BA2A-296F-45E9-8476-FD8519466508}"/>
    <cellStyle name="Comma 2 2 2 2" xfId="806" xr:uid="{F36C5839-9F3C-485D-8964-ED38F29BE60A}"/>
    <cellStyle name="Comma 2 2 2 3" xfId="1011" xr:uid="{A7269647-B687-4619-85BF-9CC0ACAFF063}"/>
    <cellStyle name="Comma 2 3" xfId="535" xr:uid="{21F13029-DCF9-45A7-8C55-54C23431620E}"/>
    <cellStyle name="Comma 2 3 2" xfId="703" xr:uid="{0BB3FE0B-3709-4DB0-AE5C-CDA5405246F5}"/>
    <cellStyle name="Comma 2 3 3" xfId="804" xr:uid="{17CF05E5-54C9-451D-83FF-A3171D9EBB35}"/>
    <cellStyle name="Comma 20" xfId="810" xr:uid="{B4041EEB-7604-434D-A691-AD80B330664D}"/>
    <cellStyle name="Comma 20 2" xfId="1014" xr:uid="{98F98E6A-3D54-4F54-BA40-3025235480E6}"/>
    <cellStyle name="Comma 21" xfId="814" xr:uid="{8735BEAE-559F-4DDA-B973-388F1C5844EC}"/>
    <cellStyle name="Comma 21 2" xfId="1018" xr:uid="{95D9FBC1-CDB0-49F1-AF1A-85D2EBC023BE}"/>
    <cellStyle name="Comma 22" xfId="811" xr:uid="{4848F76F-F639-4D44-99D5-EF1921C76B65}"/>
    <cellStyle name="Comma 22 2" xfId="1015" xr:uid="{1AD58019-ACE0-4E5D-A5AB-D79931C7760C}"/>
    <cellStyle name="Comma 23" xfId="812" xr:uid="{6BF5A666-2007-42D5-B8D7-B752BF47AB25}"/>
    <cellStyle name="Comma 23 2" xfId="1016" xr:uid="{922BEC79-1417-4686-B9A1-63BF29AF439F}"/>
    <cellStyle name="Comma 3" xfId="80" xr:uid="{00000000-0005-0000-0000-00006D000000}"/>
    <cellStyle name="Comma 3 2" xfId="81" xr:uid="{00000000-0005-0000-0000-00006E000000}"/>
    <cellStyle name="Comma 3 3" xfId="707" xr:uid="{686902AE-5F2C-440A-BA21-C1AFA164E347}"/>
    <cellStyle name="Comma 3 3 2" xfId="943" xr:uid="{5BB1861F-EDC1-4BDC-A4E6-5B0234D38C93}"/>
    <cellStyle name="Comma 4" xfId="82" xr:uid="{00000000-0005-0000-0000-00006F000000}"/>
    <cellStyle name="Comma 4 2" xfId="709" xr:uid="{9BE6D9BB-68E5-4A1F-9B6F-1563305E9FA7}"/>
    <cellStyle name="Comma 4 2 2" xfId="945" xr:uid="{28BFEB0D-9F57-4F5F-8F0A-5B50F101CC1E}"/>
    <cellStyle name="Comma 5" xfId="83" xr:uid="{00000000-0005-0000-0000-000070000000}"/>
    <cellStyle name="Comma 5 2" xfId="464" xr:uid="{00000000-0005-0000-0000-000071000000}"/>
    <cellStyle name="Comma 6" xfId="84" xr:uid="{00000000-0005-0000-0000-000072000000}"/>
    <cellStyle name="Comma 6 2" xfId="385" xr:uid="{00000000-0005-0000-0000-000073000000}"/>
    <cellStyle name="Comma 6 2 2" xfId="417" xr:uid="{00000000-0005-0000-0000-000074000000}"/>
    <cellStyle name="Comma 6 2 3" xfId="574" xr:uid="{0805ACCF-8354-491C-A532-C402F83E1489}"/>
    <cellStyle name="Comma 6 2 3 2" xfId="914" xr:uid="{77B1C768-A1D3-4ABF-AC36-7F0D96B8CF44}"/>
    <cellStyle name="Comma 6 2 4" xfId="781" xr:uid="{1FB26CF9-A4F4-4C21-97DE-3995627A7EC2}"/>
    <cellStyle name="Comma 6 2 4 2" xfId="995" xr:uid="{54309C22-D9AE-48FB-B97A-D536180B21AD}"/>
    <cellStyle name="Comma 6 2 5" xfId="868" xr:uid="{73F3A6A5-4A8A-4DCA-BEF0-FBCC61CBB458}"/>
    <cellStyle name="Comma 7" xfId="85" xr:uid="{00000000-0005-0000-0000-000075000000}"/>
    <cellStyle name="Comma 8" xfId="86" xr:uid="{00000000-0005-0000-0000-000076000000}"/>
    <cellStyle name="Comma 8 2" xfId="87" xr:uid="{00000000-0005-0000-0000-000077000000}"/>
    <cellStyle name="Comma 8 2 2" xfId="365" xr:uid="{00000000-0005-0000-0000-000078000000}"/>
    <cellStyle name="Comma 9" xfId="88" xr:uid="{00000000-0005-0000-0000-000079000000}"/>
    <cellStyle name="Comma 9 2" xfId="366" xr:uid="{00000000-0005-0000-0000-00007A000000}"/>
    <cellStyle name="Comma Input" xfId="89" xr:uid="{00000000-0005-0000-0000-00007B000000}"/>
    <cellStyle name="Comma0" xfId="90" xr:uid="{00000000-0005-0000-0000-00007C000000}"/>
    <cellStyle name="Company Name" xfId="91" xr:uid="{00000000-0005-0000-0000-00007D000000}"/>
    <cellStyle name="Config Data" xfId="92" xr:uid="{00000000-0005-0000-0000-00007E000000}"/>
    <cellStyle name="Currency" xfId="93" builtinId="4"/>
    <cellStyle name="Currency [0] 2" xfId="688" xr:uid="{F4751363-B32F-4403-B820-F45B40C45E40}"/>
    <cellStyle name="Currency [1]" xfId="94" xr:uid="{00000000-0005-0000-0000-000080000000}"/>
    <cellStyle name="Currency [2]" xfId="95" xr:uid="{00000000-0005-0000-0000-000081000000}"/>
    <cellStyle name="Currency [3]" xfId="96" xr:uid="{00000000-0005-0000-0000-000082000000}"/>
    <cellStyle name="Currency 0.0" xfId="97" xr:uid="{00000000-0005-0000-0000-000083000000}"/>
    <cellStyle name="Currency 0.00" xfId="98" xr:uid="{00000000-0005-0000-0000-000084000000}"/>
    <cellStyle name="Currency 0.000" xfId="99" xr:uid="{00000000-0005-0000-0000-000085000000}"/>
    <cellStyle name="Currency 0.0000" xfId="100" xr:uid="{00000000-0005-0000-0000-000086000000}"/>
    <cellStyle name="Currency 2" xfId="101" xr:uid="{00000000-0005-0000-0000-000087000000}"/>
    <cellStyle name="Currency 2 2" xfId="102" xr:uid="{00000000-0005-0000-0000-000088000000}"/>
    <cellStyle name="Currency 3" xfId="103" xr:uid="{00000000-0005-0000-0000-000089000000}"/>
    <cellStyle name="Currency 3 2" xfId="104" xr:uid="{00000000-0005-0000-0000-00008A000000}"/>
    <cellStyle name="Currency 4" xfId="105" xr:uid="{00000000-0005-0000-0000-00008B000000}"/>
    <cellStyle name="Currency 5" xfId="687" xr:uid="{CAB2AAA9-0609-400F-9BB0-66BA31F08867}"/>
    <cellStyle name="Currency 6" xfId="700" xr:uid="{112A9162-94AC-4DC5-8374-9D860141E88E}"/>
    <cellStyle name="Currency 7" xfId="712" xr:uid="{73582FD4-FAEF-473E-BED3-938411B24CC4}"/>
    <cellStyle name="Currency 7 2" xfId="948" xr:uid="{B05A21FC-02B0-4BC6-834E-0EFD894BB934}"/>
    <cellStyle name="Currency 8" xfId="714" xr:uid="{C2251073-81C6-425D-B2CC-32D2E7C850B4}"/>
    <cellStyle name="Currency 8 2" xfId="950" xr:uid="{8A6CFDA4-EFC7-4B0A-8AA9-EDF3F0626483}"/>
    <cellStyle name="Currency 9" xfId="724" xr:uid="{115A33B7-D0F8-4672-ABA8-CBA989C5290B}"/>
    <cellStyle name="Currency 9 2" xfId="953" xr:uid="{33E08AD8-254A-459B-BB1A-B76F4AA54B5B}"/>
    <cellStyle name="Currency Input" xfId="106" xr:uid="{00000000-0005-0000-0000-00008C000000}"/>
    <cellStyle name="Currency0" xfId="107" xr:uid="{00000000-0005-0000-0000-00008D000000}"/>
    <cellStyle name="d" xfId="108" xr:uid="{00000000-0005-0000-0000-00008E000000}"/>
    <cellStyle name="d," xfId="109" xr:uid="{00000000-0005-0000-0000-00008F000000}"/>
    <cellStyle name="d1" xfId="110" xr:uid="{00000000-0005-0000-0000-000090000000}"/>
    <cellStyle name="d1," xfId="111" xr:uid="{00000000-0005-0000-0000-000091000000}"/>
    <cellStyle name="d2" xfId="112" xr:uid="{00000000-0005-0000-0000-000092000000}"/>
    <cellStyle name="d2," xfId="113" xr:uid="{00000000-0005-0000-0000-000093000000}"/>
    <cellStyle name="d3" xfId="114" xr:uid="{00000000-0005-0000-0000-000094000000}"/>
    <cellStyle name="Dash" xfId="115" xr:uid="{00000000-0005-0000-0000-000095000000}"/>
    <cellStyle name="Date" xfId="116" xr:uid="{00000000-0005-0000-0000-000096000000}"/>
    <cellStyle name="Date [Abbreviated]" xfId="117" xr:uid="{00000000-0005-0000-0000-000097000000}"/>
    <cellStyle name="Date [Long Europe]" xfId="118" xr:uid="{00000000-0005-0000-0000-000098000000}"/>
    <cellStyle name="Date [Long U.S.]" xfId="119" xr:uid="{00000000-0005-0000-0000-000099000000}"/>
    <cellStyle name="Date [Short Europe]" xfId="120" xr:uid="{00000000-0005-0000-0000-00009A000000}"/>
    <cellStyle name="Date [Short U.S.]" xfId="121" xr:uid="{00000000-0005-0000-0000-00009B000000}"/>
    <cellStyle name="Date_ITCM 2010 Template" xfId="122" xr:uid="{00000000-0005-0000-0000-00009C000000}"/>
    <cellStyle name="Define$0" xfId="123" xr:uid="{00000000-0005-0000-0000-00009D000000}"/>
    <cellStyle name="Define$1" xfId="124" xr:uid="{00000000-0005-0000-0000-00009E000000}"/>
    <cellStyle name="Define$2" xfId="125" xr:uid="{00000000-0005-0000-0000-00009F000000}"/>
    <cellStyle name="Define0" xfId="126" xr:uid="{00000000-0005-0000-0000-0000A0000000}"/>
    <cellStyle name="Define1" xfId="127" xr:uid="{00000000-0005-0000-0000-0000A1000000}"/>
    <cellStyle name="Define1x" xfId="128" xr:uid="{00000000-0005-0000-0000-0000A2000000}"/>
    <cellStyle name="Define2" xfId="129" xr:uid="{00000000-0005-0000-0000-0000A3000000}"/>
    <cellStyle name="Define2x" xfId="130" xr:uid="{00000000-0005-0000-0000-0000A4000000}"/>
    <cellStyle name="DetailIndented" xfId="521" xr:uid="{4EF753E3-F5E3-4128-BE76-CFFBCC29437F}"/>
    <cellStyle name="DetailIndented 2" xfId="674" xr:uid="{E6B79E74-24D7-4346-A24D-1780E31B564A}"/>
    <cellStyle name="DetailTotalNumber" xfId="523" xr:uid="{17EE4C8F-90E4-42D4-9866-F43595F64FD2}"/>
    <cellStyle name="DetailTotalNumber 2" xfId="673" xr:uid="{9E5E5E62-16E4-4DA5-8090-107A03357957}"/>
    <cellStyle name="DetailTotalRate" xfId="698" xr:uid="{12C26731-1E7B-4287-A265-49DCA4CD8011}"/>
    <cellStyle name="Dollar" xfId="131" xr:uid="{00000000-0005-0000-0000-0000A5000000}"/>
    <cellStyle name="e" xfId="132" xr:uid="{00000000-0005-0000-0000-0000A6000000}"/>
    <cellStyle name="e1" xfId="133" xr:uid="{00000000-0005-0000-0000-0000A7000000}"/>
    <cellStyle name="e2" xfId="134" xr:uid="{00000000-0005-0000-0000-0000A8000000}"/>
    <cellStyle name="Emphasis 1" xfId="621" xr:uid="{F597C2D6-2110-4DD5-8D77-5520FFEE31CE}"/>
    <cellStyle name="Emphasis 2" xfId="622" xr:uid="{85E943B9-A994-4D7E-95D5-E8C62E718FC3}"/>
    <cellStyle name="Emphasis 3" xfId="623" xr:uid="{BB258937-0CD8-4CD0-B924-5FE26A76C780}"/>
    <cellStyle name="Euro" xfId="135" xr:uid="{00000000-0005-0000-0000-0000A9000000}"/>
    <cellStyle name="Explanatory Text 2" xfId="418" xr:uid="{00000000-0005-0000-0000-0000AA000000}"/>
    <cellStyle name="Fixed" xfId="136" xr:uid="{00000000-0005-0000-0000-0000AB000000}"/>
    <cellStyle name="FOOTER - Style1" xfId="137" xr:uid="{00000000-0005-0000-0000-0000AC000000}"/>
    <cellStyle name="g" xfId="138" xr:uid="{00000000-0005-0000-0000-0000AD000000}"/>
    <cellStyle name="general" xfId="139" xr:uid="{00000000-0005-0000-0000-0000AE000000}"/>
    <cellStyle name="General [C]" xfId="140" xr:uid="{00000000-0005-0000-0000-0000AF000000}"/>
    <cellStyle name="General [R]" xfId="141" xr:uid="{00000000-0005-0000-0000-0000B0000000}"/>
    <cellStyle name="Good 2" xfId="419" xr:uid="{00000000-0005-0000-0000-0000B1000000}"/>
    <cellStyle name="Good 3" xfId="624" xr:uid="{14B6AE89-236C-4999-A077-AC96CEC17D60}"/>
    <cellStyle name="GrandTotalNumber" xfId="588" xr:uid="{A1C174A8-CC97-42E0-AB5B-06346C69AFEE}"/>
    <cellStyle name="GrandTotalNumber 2" xfId="681" xr:uid="{B218B962-FF2A-45DC-AB79-A64946665B0F}"/>
    <cellStyle name="GrandTotalNumber 2 2" xfId="798" xr:uid="{20373105-73FD-46C0-BA45-094C4481A619}"/>
    <cellStyle name="GrandTotalNumber 2 2 2" xfId="1007" xr:uid="{E429EDEC-FBF2-40B0-8E14-3892A5403DC1}"/>
    <cellStyle name="GrandTotalNumber 2 2 3" xfId="848" xr:uid="{2398905E-39DB-4C29-97BE-FA9CFD34F205}"/>
    <cellStyle name="GrandTotalNumber 2 3" xfId="935" xr:uid="{C8DE52C2-C249-480F-A175-6BEE8AD89EC5}"/>
    <cellStyle name="GrandTotalNumber 3" xfId="789" xr:uid="{EB105870-FD92-469F-844C-A8521B1FB4D4}"/>
    <cellStyle name="GrandTotalNumber 3 2" xfId="1003" xr:uid="{9DE105BE-32F0-48CC-A51E-568CCE0DD7D1}"/>
    <cellStyle name="GrandTotalNumber 3 3" xfId="871" xr:uid="{E3B0BD7E-3C2A-4247-808A-B0F63DF5FAC6}"/>
    <cellStyle name="GrandTotalNumber 4" xfId="922" xr:uid="{F840CF4C-30DD-4467-AF03-5186C5552AA5}"/>
    <cellStyle name="GrandTotalRate" xfId="696" xr:uid="{56681785-5041-420B-823C-13FDCD57E951}"/>
    <cellStyle name="GrandTotalRate 2" xfId="939" xr:uid="{E3272544-BB9F-431B-A4ED-DC9558BBD295}"/>
    <cellStyle name="Green" xfId="142" xr:uid="{00000000-0005-0000-0000-0000B2000000}"/>
    <cellStyle name="grey" xfId="143" xr:uid="{00000000-0005-0000-0000-0000B3000000}"/>
    <cellStyle name="Header" xfId="518" xr:uid="{8F96D52E-5555-40ED-BDD1-03B6216554FA}"/>
    <cellStyle name="Header 2" xfId="677" xr:uid="{234FB327-6A12-4AF2-94EB-373406425841}"/>
    <cellStyle name="Header1" xfId="144" xr:uid="{00000000-0005-0000-0000-0000B4000000}"/>
    <cellStyle name="Header2" xfId="145" xr:uid="{00000000-0005-0000-0000-0000B5000000}"/>
    <cellStyle name="Header2 2" xfId="744" xr:uid="{675A82D8-0FAB-4013-932F-957EBD2F59BC}"/>
    <cellStyle name="Header2 2 2" xfId="958" xr:uid="{D1F891D6-2477-462E-9DD6-0D76724295E6}"/>
    <cellStyle name="Header2 3" xfId="825" xr:uid="{4349630C-5E01-4478-9F3B-9870EFDAB543}"/>
    <cellStyle name="Heading" xfId="146" xr:uid="{00000000-0005-0000-0000-0000B6000000}"/>
    <cellStyle name="Heading 1" xfId="147" builtinId="16" customBuiltin="1"/>
    <cellStyle name="Heading 1 2" xfId="625" xr:uid="{A81C0E1A-AC6E-40E2-98F6-78F1112F9633}"/>
    <cellStyle name="Heading 2" xfId="148" builtinId="17" customBuiltin="1"/>
    <cellStyle name="Heading 2 2" xfId="149" xr:uid="{00000000-0005-0000-0000-0000B9000000}"/>
    <cellStyle name="Heading 2 3" xfId="626" xr:uid="{D60E45C6-40BC-4C70-B9B5-41AF6B310C4C}"/>
    <cellStyle name="Heading 3 2" xfId="420" xr:uid="{00000000-0005-0000-0000-0000BA000000}"/>
    <cellStyle name="Heading 3 3" xfId="627" xr:uid="{40B60E80-F98E-437F-BA6C-43F4EE618F49}"/>
    <cellStyle name="Heading 4 2" xfId="421" xr:uid="{00000000-0005-0000-0000-0000BB000000}"/>
    <cellStyle name="Heading 4 3" xfId="628" xr:uid="{E03C4B49-355A-4EBC-ACC1-C92B61FF5483}"/>
    <cellStyle name="Heading 5" xfId="843" xr:uid="{8C4A0505-B6B5-4C16-B91C-F1EBEE08B913}"/>
    <cellStyle name="Heading No Underline" xfId="150" xr:uid="{00000000-0005-0000-0000-0000BC000000}"/>
    <cellStyle name="Heading With Underline" xfId="151" xr:uid="{00000000-0005-0000-0000-0000BD000000}"/>
    <cellStyle name="Heading1" xfId="152" xr:uid="{00000000-0005-0000-0000-0000BE000000}"/>
    <cellStyle name="Heading1 2" xfId="717" xr:uid="{757EB71B-9143-444C-B02F-08CAD6E74755}"/>
    <cellStyle name="Heading1 3" xfId="842" xr:uid="{E8CE25CA-E4C8-455B-99D6-92C7657214D1}"/>
    <cellStyle name="Heading2" xfId="153" xr:uid="{00000000-0005-0000-0000-0000BF000000}"/>
    <cellStyle name="Heading2 2" xfId="718" xr:uid="{25203E90-B4C7-4E8C-813C-B3387A931C52}"/>
    <cellStyle name="Headline" xfId="154" xr:uid="{00000000-0005-0000-0000-0000C0000000}"/>
    <cellStyle name="Highlight" xfId="155" xr:uid="{00000000-0005-0000-0000-0000C1000000}"/>
    <cellStyle name="Hyperlink 2" xfId="156" xr:uid="{00000000-0005-0000-0000-0000C2000000}"/>
    <cellStyle name="in" xfId="157" xr:uid="{00000000-0005-0000-0000-0000C3000000}"/>
    <cellStyle name="in 2" xfId="745" xr:uid="{54929A16-A620-4EFC-984F-966E9A4EB8C6}"/>
    <cellStyle name="in 2 2" xfId="959" xr:uid="{7711C523-D9D9-48F5-854D-A0CE157C3C01}"/>
    <cellStyle name="in 2 3" xfId="870" xr:uid="{C5ADAC8E-8F3E-4607-8E25-EA1E929EAB3E}"/>
    <cellStyle name="in 3" xfId="826" xr:uid="{432B508C-2E86-4EFC-9340-4C6A9919A54B}"/>
    <cellStyle name="Indented [0]" xfId="158" xr:uid="{00000000-0005-0000-0000-0000C4000000}"/>
    <cellStyle name="Indented [2]" xfId="159" xr:uid="{00000000-0005-0000-0000-0000C5000000}"/>
    <cellStyle name="Indented [4]" xfId="160" xr:uid="{00000000-0005-0000-0000-0000C6000000}"/>
    <cellStyle name="Indented [6]" xfId="161" xr:uid="{00000000-0005-0000-0000-0000C7000000}"/>
    <cellStyle name="Input [yellow]" xfId="162" xr:uid="{00000000-0005-0000-0000-0000C8000000}"/>
    <cellStyle name="Input [yellow] 2" xfId="746" xr:uid="{B4C5D352-CAAD-4118-B6E1-A5234DA79B09}"/>
    <cellStyle name="Input [yellow] 2 2" xfId="960" xr:uid="{3CCC555D-563E-401C-AFF2-645CAA368C6B}"/>
    <cellStyle name="Input [yellow] 2 3" xfId="819" xr:uid="{B05404C9-5E46-42F3-A8A5-D3E6B1FFD5F2}"/>
    <cellStyle name="Input [yellow] 3" xfId="827" xr:uid="{63BB9D61-428A-4FA0-8803-002D4293F381}"/>
    <cellStyle name="Input 0,000." xfId="542" xr:uid="{887B1FCC-0DD1-4BD1-BB60-E35972149312}"/>
    <cellStyle name="Input 0,000. 2" xfId="722" xr:uid="{D517045C-7F47-459B-8133-42D529A786F2}"/>
    <cellStyle name="Input 0000." xfId="721" xr:uid="{1BAF9018-906D-4143-B834-1E547A8B811D}"/>
    <cellStyle name="Input 2" xfId="423" xr:uid="{00000000-0005-0000-0000-0000C9000000}"/>
    <cellStyle name="Input 3" xfId="422" xr:uid="{00000000-0005-0000-0000-0000CA000000}"/>
    <cellStyle name="Input 4" xfId="629" xr:uid="{1248DA62-C28E-4D7D-BF37-5533725D89B7}"/>
    <cellStyle name="Input 4 2" xfId="793" xr:uid="{2E070205-4924-4FF4-988B-58EFAE23F430}"/>
    <cellStyle name="Input 4 2 2" xfId="822" xr:uid="{7AA07156-731A-4F65-80E1-90E6FC773368}"/>
    <cellStyle name="Input 5" xfId="658" xr:uid="{796D05EC-3FAF-42D9-BF25-7049E4153EB0}"/>
    <cellStyle name="Input 5 2" xfId="927" xr:uid="{319EDEFF-EDBB-49BD-97EF-59D842E83C77}"/>
    <cellStyle name="Input 6" xfId="667" xr:uid="{509A649B-C7CE-48B3-9415-B40AEE463882}"/>
    <cellStyle name="Input 6 2" xfId="930" xr:uid="{00B2A99B-A636-4DE4-ACD0-F52E687EC895}"/>
    <cellStyle name="Input$0" xfId="163" xr:uid="{00000000-0005-0000-0000-0000CB000000}"/>
    <cellStyle name="Input$1" xfId="164" xr:uid="{00000000-0005-0000-0000-0000CC000000}"/>
    <cellStyle name="Input$2" xfId="165" xr:uid="{00000000-0005-0000-0000-0000CD000000}"/>
    <cellStyle name="Input0" xfId="166" xr:uid="{00000000-0005-0000-0000-0000CE000000}"/>
    <cellStyle name="Input1" xfId="167" xr:uid="{00000000-0005-0000-0000-0000CF000000}"/>
    <cellStyle name="Input1x" xfId="168" xr:uid="{00000000-0005-0000-0000-0000D0000000}"/>
    <cellStyle name="Input2" xfId="169" xr:uid="{00000000-0005-0000-0000-0000D1000000}"/>
    <cellStyle name="Input2x" xfId="170" xr:uid="{00000000-0005-0000-0000-0000D2000000}"/>
    <cellStyle name="lborder" xfId="171" xr:uid="{00000000-0005-0000-0000-0000D3000000}"/>
    <cellStyle name="LeftSubtitle" xfId="172" xr:uid="{00000000-0005-0000-0000-0000D4000000}"/>
    <cellStyle name="Lines" xfId="173" xr:uid="{00000000-0005-0000-0000-0000D5000000}"/>
    <cellStyle name="Linked Cell 2" xfId="424" xr:uid="{00000000-0005-0000-0000-0000D6000000}"/>
    <cellStyle name="Linked Cell 3" xfId="630" xr:uid="{CE93C0CD-99E6-4755-BC71-920EEF8245D8}"/>
    <cellStyle name="m" xfId="174" xr:uid="{00000000-0005-0000-0000-0000D7000000}"/>
    <cellStyle name="m1" xfId="175" xr:uid="{00000000-0005-0000-0000-0000D8000000}"/>
    <cellStyle name="m2" xfId="176" xr:uid="{00000000-0005-0000-0000-0000D9000000}"/>
    <cellStyle name="m3" xfId="177" xr:uid="{00000000-0005-0000-0000-0000DA000000}"/>
    <cellStyle name="MM-YYYY" xfId="539" xr:uid="{6075BE0B-8A99-41FD-B334-EA876638B8A2}"/>
    <cellStyle name="Multiple" xfId="178" xr:uid="{00000000-0005-0000-0000-0000DB000000}"/>
    <cellStyle name="Negative" xfId="179" xr:uid="{00000000-0005-0000-0000-0000DC000000}"/>
    <cellStyle name="Neutral 2" xfId="425" xr:uid="{00000000-0005-0000-0000-0000DD000000}"/>
    <cellStyle name="Neutral 3" xfId="631" xr:uid="{7F259C2D-86D9-433B-B63E-148DB9FDFE7C}"/>
    <cellStyle name="no dec" xfId="180" xr:uid="{00000000-0005-0000-0000-0000DE000000}"/>
    <cellStyle name="Normal" xfId="0" builtinId="0"/>
    <cellStyle name="Normal - Style1" xfId="181" xr:uid="{00000000-0005-0000-0000-0000E0000000}"/>
    <cellStyle name="Normal 10" xfId="182" xr:uid="{00000000-0005-0000-0000-0000E1000000}"/>
    <cellStyle name="Normal 10 2" xfId="367" xr:uid="{00000000-0005-0000-0000-0000E2000000}"/>
    <cellStyle name="Normal 10 2 2" xfId="427" xr:uid="{00000000-0005-0000-0000-0000E3000000}"/>
    <cellStyle name="Normal 10 2 3" xfId="557" xr:uid="{194899A1-141A-42C2-9FBE-B5DCDF7E6A46}"/>
    <cellStyle name="Normal 10 2 3 2" xfId="897" xr:uid="{7F48C0DB-191C-4163-B03F-8BDFE5966E8F}"/>
    <cellStyle name="Normal 10 2 4" xfId="734" xr:uid="{B6F2359A-CD4F-421A-A9E5-5EAEAC98CA74}"/>
    <cellStyle name="Normal 10 2 5" xfId="764" xr:uid="{D7FA210B-3F05-47C8-9488-93EDABC075E8}"/>
    <cellStyle name="Normal 10 2 5 2" xfId="978" xr:uid="{61A03BCE-4E35-4E9F-8E18-B8465B2F964F}"/>
    <cellStyle name="Normal 10 2 6" xfId="851" xr:uid="{2D973718-E106-436E-BAD2-94D2FBC1A271}"/>
    <cellStyle name="Normal 10 3" xfId="426" xr:uid="{00000000-0005-0000-0000-0000E4000000}"/>
    <cellStyle name="Normal 10 4" xfId="544" xr:uid="{F564A34E-F996-484C-9E67-B4D241E6AE3A}"/>
    <cellStyle name="Normal 10 4 2" xfId="802" xr:uid="{DFE48543-56B7-4D3B-A8F3-F8E254FE4563}"/>
    <cellStyle name="Normal 10 4 3" xfId="884" xr:uid="{0E4B9F7D-AA3A-4EEE-A19C-7CDD8E71989C}"/>
    <cellStyle name="Normal 10 5" xfId="747" xr:uid="{A09B694A-AE15-45E1-B2E8-89CE0555AFB1}"/>
    <cellStyle name="Normal 10 5 2" xfId="961" xr:uid="{B0B9DAAF-5DFE-4E53-A5FE-014F8C9FD25C}"/>
    <cellStyle name="Normal 10 6" xfId="829" xr:uid="{C37EA9A9-43D7-45A5-B3FB-199A7081E934}"/>
    <cellStyle name="Normal 102 3 2 2" xfId="705" xr:uid="{E0B0113E-EA6C-4F38-B997-A15149554F16}"/>
    <cellStyle name="Normal 102 3 2 2 2" xfId="942" xr:uid="{6CE4CBD5-951F-449C-BE28-A4E2DB543C3A}"/>
    <cellStyle name="Normal 11" xfId="183" xr:uid="{00000000-0005-0000-0000-0000E5000000}"/>
    <cellStyle name="Normal 12" xfId="380" xr:uid="{00000000-0005-0000-0000-0000E6000000}"/>
    <cellStyle name="Normal 12 2" xfId="428" xr:uid="{00000000-0005-0000-0000-0000E7000000}"/>
    <cellStyle name="Normal 12 3" xfId="536" xr:uid="{928A05C2-7EBA-4DFC-AD42-CCF8A8E26AC6}"/>
    <cellStyle name="Normal 12 3 2" xfId="585" xr:uid="{E070344F-672C-4F6E-8718-883D85E061DB}"/>
    <cellStyle name="Normal 12 3 2 2" xfId="919" xr:uid="{08A2F876-AA27-4E8F-8481-60F31E246CAE}"/>
    <cellStyle name="Normal 12 3 3" xfId="786" xr:uid="{F7A0D91A-3004-4819-982E-1901B868B27D}"/>
    <cellStyle name="Normal 12 3 3 2" xfId="1000" xr:uid="{DBA3B813-67F1-49F8-AFA3-B6E280A809A7}"/>
    <cellStyle name="Normal 12 3 4" xfId="882" xr:uid="{E95B0100-950C-421D-9DF2-D3279118BF55}"/>
    <cellStyle name="Normal 12 4" xfId="591" xr:uid="{D3EFB27B-A6B7-4612-8025-51D23E8A4D1D}"/>
    <cellStyle name="Normal 12 4 2" xfId="790" xr:uid="{666A46A7-BB66-413F-92C8-E04283EBA3A4}"/>
    <cellStyle name="Normal 12 4 2 2" xfId="1004" xr:uid="{BB3FD9E1-DFA7-423F-BF04-33361102F450}"/>
    <cellStyle name="Normal 12 4 3" xfId="923" xr:uid="{7AD6C9D7-02EA-4738-8E76-D314D81D1AF1}"/>
    <cellStyle name="Normal 12 5" xfId="570" xr:uid="{95B95D66-43A6-467C-80CF-111904007E2C}"/>
    <cellStyle name="Normal 12 5 2" xfId="910" xr:uid="{9595E3C2-DF26-48E3-B0BF-12C479397307}"/>
    <cellStyle name="Normal 12 6" xfId="777" xr:uid="{F0A6EC37-1101-41A0-AB6D-8D9D1F479EF6}"/>
    <cellStyle name="Normal 12 6 2" xfId="991" xr:uid="{4B5616A4-5FA8-433B-8A87-1C2F1D6ACFCF}"/>
    <cellStyle name="Normal 12 7" xfId="864" xr:uid="{AD4E0A87-0BF7-4ABA-A7D8-BCC33EA41AEA}"/>
    <cellStyle name="Normal 13" xfId="388" xr:uid="{00000000-0005-0000-0000-0000E8000000}"/>
    <cellStyle name="Normal 13 2" xfId="429" xr:uid="{00000000-0005-0000-0000-0000E9000000}"/>
    <cellStyle name="Normal 13 3" xfId="461" xr:uid="{00000000-0005-0000-0000-0000EA000000}"/>
    <cellStyle name="Normal 13 3 2" xfId="576" xr:uid="{700AC2D4-92A7-4AA5-A893-9BBE8987AE02}"/>
    <cellStyle name="Normal 13 3 2 2" xfId="916" xr:uid="{07A37835-8FE7-42AC-950D-96E0A139ED0C}"/>
    <cellStyle name="Normal 13 3 3" xfId="783" xr:uid="{A7F4C45B-86A1-4DF3-97FB-BF95D3159AC1}"/>
    <cellStyle name="Normal 13 3 3 2" xfId="997" xr:uid="{A8FDB675-2B1A-4D37-B0F6-5EA1E9CB62CB}"/>
    <cellStyle name="Normal 13 3 4" xfId="872" xr:uid="{821BA172-717F-49C5-9F12-1EE057F4C8FA}"/>
    <cellStyle name="Normal 13 4" xfId="575" xr:uid="{8088C71D-7773-43CF-9E50-6BAD5ACF4BB5}"/>
    <cellStyle name="Normal 13 4 2" xfId="807" xr:uid="{E9884441-77E3-49A3-8C0A-56E085C4E753}"/>
    <cellStyle name="Normal 13 4 2 2" xfId="1012" xr:uid="{885BB265-0886-4C1F-8085-55BB6C54C964}"/>
    <cellStyle name="Normal 13 4 3" xfId="915" xr:uid="{465C51C8-28FA-4D51-BF1D-E1D22B1BAF7A}"/>
    <cellStyle name="Normal 13 5" xfId="782" xr:uid="{CCB84973-A6D1-45B0-9AE3-8B48A2B770F3}"/>
    <cellStyle name="Normal 13 5 2" xfId="996" xr:uid="{DC4DB75B-46F6-405F-ACE8-62CA9C369251}"/>
    <cellStyle name="Normal 13 6" xfId="869" xr:uid="{E9298CE3-F18C-4396-86C0-C9748F0039BA}"/>
    <cellStyle name="Normal 14" xfId="465" xr:uid="{00000000-0005-0000-0000-0000EB000000}"/>
    <cellStyle name="Normal 14 2" xfId="579" xr:uid="{AFD68B85-2B44-41FD-A4BC-CAC3084C3F95}"/>
    <cellStyle name="Normal 14 2 2" xfId="731" xr:uid="{D0ECE975-9DC5-4365-85DA-AC24BF3F8E02}"/>
    <cellStyle name="Normal 15" xfId="467" xr:uid="{00000000-0005-0000-0000-0000EC000000}"/>
    <cellStyle name="Normal 15 2" xfId="580" xr:uid="{DBBF38ED-D64F-44B2-930D-2D7BB571C54D}"/>
    <cellStyle name="Normal 16" xfId="468" xr:uid="{00000000-0005-0000-0000-0000ED000000}"/>
    <cellStyle name="Normal 16 2" xfId="581" xr:uid="{EDE18378-12BF-40A4-9E2A-0A6590214A42}"/>
    <cellStyle name="Normal 17" xfId="469" xr:uid="{00000000-0005-0000-0000-0000EE000000}"/>
    <cellStyle name="Normal 17 2" xfId="582" xr:uid="{DFC0E485-4DF3-4E6B-B645-8BF992F28E05}"/>
    <cellStyle name="Normal 18" xfId="470" xr:uid="{00000000-0005-0000-0000-0000EF000000}"/>
    <cellStyle name="Normal 18 2" xfId="583" xr:uid="{0B743E36-1D70-40CC-9F62-1ECDDFAB198C}"/>
    <cellStyle name="Normal 19" xfId="471" xr:uid="{00000000-0005-0000-0000-0000F0000000}"/>
    <cellStyle name="Normal 2" xfId="184" xr:uid="{00000000-0005-0000-0000-0000F1000000}"/>
    <cellStyle name="Normal 2 19" xfId="704" xr:uid="{F482A2A6-E473-4F03-8CA9-45A121B318B5}"/>
    <cellStyle name="Normal 2 2" xfId="185" xr:uid="{00000000-0005-0000-0000-0000F2000000}"/>
    <cellStyle name="Normal 2 2 2" xfId="532" xr:uid="{3594F80F-3AB3-4AAB-B0FF-ED4B74BE459A}"/>
    <cellStyle name="Normal 2 2 2 2" xfId="534" xr:uid="{90E5F130-0ED6-4A1E-8D22-42416FC3B021}"/>
    <cellStyle name="Normal 2 2 2 2 2" xfId="881" xr:uid="{BD8A5E2D-E7D6-4FED-AE86-08FB9DCDDF61}"/>
    <cellStyle name="Normal 2 2 2 3" xfId="702" xr:uid="{FBC865D1-7475-4B76-BD42-68B847A483C4}"/>
    <cellStyle name="Normal 2 3" xfId="466" xr:uid="{00000000-0005-0000-0000-0000F3000000}"/>
    <cellStyle name="Normal 2 4" xfId="526" xr:uid="{C569C93C-6978-4951-B6C5-7698D649360C}"/>
    <cellStyle name="Normal 2 5" xfId="715" xr:uid="{19192A6A-BA69-4A7C-BD8A-280C51357C13}"/>
    <cellStyle name="Normal 2 53" xfId="736" xr:uid="{63F93568-8D0C-4FDC-A071-87F4496719D2}"/>
    <cellStyle name="Normal 2 6" xfId="728" xr:uid="{26E94944-ED8F-45D7-A66A-F350A7B16219}"/>
    <cellStyle name="Normal 20" xfId="472" xr:uid="{00000000-0005-0000-0000-0000F4000000}"/>
    <cellStyle name="Normal 21" xfId="473" xr:uid="{00000000-0005-0000-0000-0000F5000000}"/>
    <cellStyle name="Normal 22" xfId="474" xr:uid="{00000000-0005-0000-0000-0000F6000000}"/>
    <cellStyle name="Normal 23" xfId="475" xr:uid="{00000000-0005-0000-0000-0000F7000000}"/>
    <cellStyle name="Normal 24" xfId="515" xr:uid="{CE489DE9-D46E-4901-8225-DBEBA2F5CD03}"/>
    <cellStyle name="Normal 24 2" xfId="528" xr:uid="{AA0D2140-A1EA-49BF-9956-AFF43C5C114C}"/>
    <cellStyle name="Normal 24 2 2" xfId="879" xr:uid="{CF150461-0CDA-44A9-BCEE-7451269BE384}"/>
    <cellStyle name="Normal 24 3" xfId="584" xr:uid="{B9A0E2C3-CE09-4D11-BD5F-7FA2C0AF1D3A}"/>
    <cellStyle name="Normal 24 4" xfId="679" xr:uid="{A5355D6B-519D-4F8E-AEE1-C97C72A62FF2}"/>
    <cellStyle name="Normal 24 4 2" xfId="684" xr:uid="{749FDC48-FDC5-4FD7-B2CB-E0BF9A28CBE7}"/>
    <cellStyle name="Normal 24 4 2 2" xfId="937" xr:uid="{817F3B27-ECF9-4622-922C-2A30DB93C65A}"/>
    <cellStyle name="Normal 24 4 3" xfId="933" xr:uid="{4453CB5C-E12B-4C4D-8D42-91FBA645319C}"/>
    <cellStyle name="Normal 24 5" xfId="875" xr:uid="{C34AC84B-23AF-41A8-8F3E-5994F1CC726E}"/>
    <cellStyle name="Normal 25" xfId="516" xr:uid="{7DE0224B-5609-45FF-8D6A-A426E8B7D5C2}"/>
    <cellStyle name="Normal 25 2" xfId="593" xr:uid="{1A3E3CC2-40DA-498E-B53B-48332E063641}"/>
    <cellStyle name="Normal 25 3" xfId="876" xr:uid="{56C49561-62B8-4FBA-81B9-8635102CE944}"/>
    <cellStyle name="Normal 26" xfId="517" xr:uid="{3C2E58B5-CD20-4894-823A-3C8FA550312B}"/>
    <cellStyle name="Normal 26 2" xfId="527" xr:uid="{09EB2C32-A626-4938-A5BC-1780CAFD6963}"/>
    <cellStyle name="Normal 26 2 2" xfId="878" xr:uid="{D8B5E329-6B4B-4B23-BA31-F5646DF7A336}"/>
    <cellStyle name="Normal 26 3" xfId="651" xr:uid="{99541BA0-AA6C-4C1F-B1F5-F149AC328009}"/>
    <cellStyle name="Normal 26 3 2" xfId="926" xr:uid="{5BB21439-4554-4AC1-B4DF-04C0F3B4CE9D}"/>
    <cellStyle name="Normal 26 4" xfId="680" xr:uid="{2BBE001F-106D-481C-AC7A-CF82177651D6}"/>
    <cellStyle name="Normal 26 4 2" xfId="934" xr:uid="{BCB16BC6-DFB7-4A94-8DF3-A881BD69D06D}"/>
    <cellStyle name="Normal 26 5" xfId="800" xr:uid="{2753DA0C-9CC4-42EF-B1D4-688C9CEBFDDC}"/>
    <cellStyle name="Normal 26 5 2" xfId="1009" xr:uid="{E282D442-3E7C-4223-979E-67C75300F0DB}"/>
    <cellStyle name="Normal 26 6" xfId="877" xr:uid="{25DACDD6-77DD-4FFC-9F21-56227C13A3FE}"/>
    <cellStyle name="Normal 27" xfId="529" xr:uid="{6208F7E7-D4BE-419D-B32F-506EBF0385A7}"/>
    <cellStyle name="Normal 27 2" xfId="665" xr:uid="{6EDBE150-6584-41D4-9CE6-A47F28949CCC}"/>
    <cellStyle name="Normal 27 2 2" xfId="929" xr:uid="{0D047813-CA9B-4A68-87BA-0C9E658CE372}"/>
    <cellStyle name="Normal 27 3" xfId="678" xr:uid="{2F2F602E-9053-4D46-9963-143D3C5B877B}"/>
    <cellStyle name="Normal 27 3 2" xfId="932" xr:uid="{6837F984-D1E5-4751-B986-6A2AF540C07A}"/>
    <cellStyle name="Normal 27 4" xfId="808" xr:uid="{326385FE-C8A5-4696-834F-EF2A223D49A0}"/>
    <cellStyle name="Normal 27 5" xfId="880" xr:uid="{A2AEE311-AF90-44DF-8F12-6A4E302CD203}"/>
    <cellStyle name="Normal 28" xfId="685" xr:uid="{47DCE894-0CAB-4659-B8B4-E388B962FFF6}"/>
    <cellStyle name="Normal 28 2" xfId="706" xr:uid="{7F92E358-02B3-4869-B19D-49F1D12A246B}"/>
    <cellStyle name="Normal 29" xfId="691" xr:uid="{78883DBD-ADC2-48A9-82C6-8FD143A2D1BA}"/>
    <cellStyle name="Normal 3" xfId="186" xr:uid="{00000000-0005-0000-0000-0000F8000000}"/>
    <cellStyle name="Normal 3 2" xfId="187" xr:uid="{00000000-0005-0000-0000-0000F9000000}"/>
    <cellStyle name="Normal 3 2 2" xfId="533" xr:uid="{1CD9821B-1E0C-4455-B2CF-453E3EE0B6AC}"/>
    <cellStyle name="Normal 3 2 2 2" xfId="538" xr:uid="{2B9AA3B5-2C30-4994-90D0-940C6CB5D9BA}"/>
    <cellStyle name="Normal 3 3" xfId="530" xr:uid="{853D2D97-2B4F-4DCC-9427-A51E4DA9C03E}"/>
    <cellStyle name="Normal 3_Attach O, GG, Support -New Method 2-14-11" xfId="188" xr:uid="{00000000-0005-0000-0000-0000FA000000}"/>
    <cellStyle name="Normal 30" xfId="711" xr:uid="{80A9AC4A-D56C-48DD-8799-64ADEF049E4E}"/>
    <cellStyle name="Normal 30 2" xfId="947" xr:uid="{19E96A31-5B99-45F8-A8AF-940FEF514F51}"/>
    <cellStyle name="Normal 31" xfId="713" xr:uid="{FD0039B3-E88D-4722-91BB-EA6CD36E07FC}"/>
    <cellStyle name="Normal 31 2" xfId="949" xr:uid="{80652796-9E21-499D-B4C5-A91338BBD186}"/>
    <cellStyle name="Normal 32" xfId="716" xr:uid="{4C565272-96C8-4BCF-89D3-7FE6C6896AEA}"/>
    <cellStyle name="Normal 32 2" xfId="951" xr:uid="{4143A568-8ACF-4DD9-A0D9-AE402E032F0E}"/>
    <cellStyle name="Normal 33" xfId="725" xr:uid="{D340FB7D-F8BC-42B9-AA25-91B40C39B019}"/>
    <cellStyle name="Normal 34" xfId="726" xr:uid="{64423B0B-1832-4DA4-8059-E9FB0B9FC507}"/>
    <cellStyle name="Normal 34 2" xfId="954" xr:uid="{B2A76092-BB45-4975-ACD5-618BDAFE5596}"/>
    <cellStyle name="Normal 35" xfId="809" xr:uid="{1FDEF35B-3774-451C-840E-E338EFD103A5}"/>
    <cellStyle name="Normal 35 2" xfId="1013" xr:uid="{0AB94C58-61A4-40A8-9389-02C41E649A24}"/>
    <cellStyle name="Normal 36" xfId="815" xr:uid="{4B3CD9D8-FBE1-4560-932C-8439183CE4F1}"/>
    <cellStyle name="Normal 36 2" xfId="1019" xr:uid="{09BC857F-7A74-46E7-AD3A-D66FBE4389E7}"/>
    <cellStyle name="Normal 37" xfId="813" xr:uid="{673F43E1-C992-4FBD-B3E6-1FDFFE433C0D}"/>
    <cellStyle name="Normal 37 2" xfId="1017" xr:uid="{BBBD1F57-D68B-4E0E-93D1-A71DC22A5361}"/>
    <cellStyle name="Normal 38" xfId="816" xr:uid="{BE8BA3CA-5095-41C4-8A73-A950F65ECACD}"/>
    <cellStyle name="Normal 38 2" xfId="1020" xr:uid="{99F92171-A133-45A7-A138-06B2725CC68E}"/>
    <cellStyle name="Normal 4" xfId="189" xr:uid="{00000000-0005-0000-0000-0000FB000000}"/>
    <cellStyle name="Normal 4 2" xfId="190" xr:uid="{00000000-0005-0000-0000-0000FC000000}"/>
    <cellStyle name="Normal 4 2 2" xfId="735" xr:uid="{19E4F1AB-8500-4FEF-8ECA-8E35E3B10B14}"/>
    <cellStyle name="Normal 4 3" xfId="531" xr:uid="{42FCAF11-C0EB-498D-AE89-E286EC9E1376}"/>
    <cellStyle name="Normal 4 3 2" xfId="701" xr:uid="{34226FFE-9386-4545-A28D-F73D8C888F7F}"/>
    <cellStyle name="Normal 4 3 2 2" xfId="941" xr:uid="{57F1E23A-12BE-4D98-8888-9BC1AD617D3E}"/>
    <cellStyle name="Normal 4 4" xfId="733" xr:uid="{1416A060-7CF7-4509-87D7-435F496A7509}"/>
    <cellStyle name="Normal 4_Attach O, GG, Support -New Method 2-14-11" xfId="191" xr:uid="{00000000-0005-0000-0000-0000FD000000}"/>
    <cellStyle name="Normal 5" xfId="192" xr:uid="{00000000-0005-0000-0000-0000FE000000}"/>
    <cellStyle name="Normal 5 2" xfId="387" xr:uid="{00000000-0005-0000-0000-0000FF000000}"/>
    <cellStyle name="Normal 5 3" xfId="729" xr:uid="{B6911574-5AFB-475D-BAB6-4CA484071C47}"/>
    <cellStyle name="Normal 6" xfId="193" xr:uid="{00000000-0005-0000-0000-000000010000}"/>
    <cellStyle name="Normal 6 10" xfId="732" xr:uid="{CC15A3EE-89B6-4779-92B3-D508D9B228CE}"/>
    <cellStyle name="Normal 6 2" xfId="194" xr:uid="{00000000-0005-0000-0000-000001010000}"/>
    <cellStyle name="Normal 6 2 2" xfId="195" xr:uid="{00000000-0005-0000-0000-000002010000}"/>
    <cellStyle name="Normal 6 2 2 2" xfId="196" xr:uid="{00000000-0005-0000-0000-000003010000}"/>
    <cellStyle name="Normal 6 2 2 2 2" xfId="371" xr:uid="{00000000-0005-0000-0000-000004010000}"/>
    <cellStyle name="Normal 6 2 2 2 2 2" xfId="434" xr:uid="{00000000-0005-0000-0000-000005010000}"/>
    <cellStyle name="Normal 6 2 2 2 2 3" xfId="561" xr:uid="{C7C16800-A3DE-4948-A7BB-0ED6A9815EA1}"/>
    <cellStyle name="Normal 6 2 2 2 2 3 2" xfId="901" xr:uid="{2D64557A-35A1-450E-BE71-C2ACF25197F4}"/>
    <cellStyle name="Normal 6 2 2 2 2 4" xfId="768" xr:uid="{C1862075-4207-4119-8980-36C85114A054}"/>
    <cellStyle name="Normal 6 2 2 2 2 4 2" xfId="982" xr:uid="{998662F5-4F81-4307-A40C-EA053AC8250D}"/>
    <cellStyle name="Normal 6 2 2 2 2 5" xfId="855" xr:uid="{AA70CDE7-0DB3-4652-A1F2-00794DC483CC}"/>
    <cellStyle name="Normal 6 2 2 2 3" xfId="433" xr:uid="{00000000-0005-0000-0000-000006010000}"/>
    <cellStyle name="Normal 6 2 2 2 4" xfId="548" xr:uid="{B62B618F-CF76-4FAB-986D-AD6CA026594E}"/>
    <cellStyle name="Normal 6 2 2 2 4 2" xfId="888" xr:uid="{9082539D-44AE-4695-ADBB-FBAC0016C881}"/>
    <cellStyle name="Normal 6 2 2 2 5" xfId="751" xr:uid="{63D9A805-8139-488F-9335-11505DDFA96E}"/>
    <cellStyle name="Normal 6 2 2 2 5 2" xfId="965" xr:uid="{15D638A6-0884-41A0-AF16-650C02EAC669}"/>
    <cellStyle name="Normal 6 2 2 2 6" xfId="833" xr:uid="{51420001-D090-4E17-A625-1F8C32E4149A}"/>
    <cellStyle name="Normal 6 2 2 3" xfId="370" xr:uid="{00000000-0005-0000-0000-000007010000}"/>
    <cellStyle name="Normal 6 2 2 3 2" xfId="435" xr:uid="{00000000-0005-0000-0000-000008010000}"/>
    <cellStyle name="Normal 6 2 2 3 3" xfId="560" xr:uid="{4AEADD53-8562-4197-AF3E-25BA579BA88B}"/>
    <cellStyle name="Normal 6 2 2 3 3 2" xfId="900" xr:uid="{54E35EFB-6B65-4F65-A785-FC8C74BE7420}"/>
    <cellStyle name="Normal 6 2 2 3 4" xfId="767" xr:uid="{F5F631ED-6133-4DB1-9D45-DF386532654D}"/>
    <cellStyle name="Normal 6 2 2 3 4 2" xfId="981" xr:uid="{84A950FB-D48D-4504-AF12-9AB25B5AE6F1}"/>
    <cellStyle name="Normal 6 2 2 3 5" xfId="854" xr:uid="{525F7BD9-35CC-44A0-A4AD-274E9ADDA07D}"/>
    <cellStyle name="Normal 6 2 2 4" xfId="432" xr:uid="{00000000-0005-0000-0000-000009010000}"/>
    <cellStyle name="Normal 6 2 2 5" xfId="547" xr:uid="{9F9DD5F8-3F2F-401A-B516-6301757EB5E1}"/>
    <cellStyle name="Normal 6 2 2 5 2" xfId="887" xr:uid="{5354DA5A-00EB-4C28-94FE-2B08D0BF7547}"/>
    <cellStyle name="Normal 6 2 2 6" xfId="750" xr:uid="{1E9D7F29-364C-45E7-A962-1292996947ED}"/>
    <cellStyle name="Normal 6 2 2 6 2" xfId="964" xr:uid="{141A858B-C9A6-4260-8CF3-A8743C304444}"/>
    <cellStyle name="Normal 6 2 2 7" xfId="832" xr:uid="{C2EB18D7-8192-4BC3-813F-0B3E3F3E127F}"/>
    <cellStyle name="Normal 6 2 3" xfId="197" xr:uid="{00000000-0005-0000-0000-00000A010000}"/>
    <cellStyle name="Normal 6 2 3 2" xfId="372" xr:uid="{00000000-0005-0000-0000-00000B010000}"/>
    <cellStyle name="Normal 6 2 3 2 2" xfId="437" xr:uid="{00000000-0005-0000-0000-00000C010000}"/>
    <cellStyle name="Normal 6 2 3 2 3" xfId="562" xr:uid="{E075EF3D-8C3D-4046-B121-B7D2EF4824F7}"/>
    <cellStyle name="Normal 6 2 3 2 3 2" xfId="902" xr:uid="{DB63B075-BAD5-4380-8E53-D7A9DDC10A5D}"/>
    <cellStyle name="Normal 6 2 3 2 4" xfId="769" xr:uid="{3CADA6E1-2B08-4D7B-B441-36055701A4CE}"/>
    <cellStyle name="Normal 6 2 3 2 4 2" xfId="983" xr:uid="{B4DBE6C5-6F9A-437C-A423-E30F02B0B513}"/>
    <cellStyle name="Normal 6 2 3 2 5" xfId="856" xr:uid="{6551EB39-2350-4458-9357-B148F11C82DC}"/>
    <cellStyle name="Normal 6 2 3 3" xfId="436" xr:uid="{00000000-0005-0000-0000-00000D010000}"/>
    <cellStyle name="Normal 6 2 3 4" xfId="549" xr:uid="{FF26A283-40D5-4A7A-8605-6CD743B37AF3}"/>
    <cellStyle name="Normal 6 2 3 4 2" xfId="889" xr:uid="{CA33F1A7-0433-4EE5-ADEC-C079B391183E}"/>
    <cellStyle name="Normal 6 2 3 5" xfId="752" xr:uid="{377F2062-8831-4F45-AD49-7386CE3ABB3F}"/>
    <cellStyle name="Normal 6 2 3 5 2" xfId="966" xr:uid="{C032430E-1D1F-42A0-8C62-F91754BFC727}"/>
    <cellStyle name="Normal 6 2 3 6" xfId="834" xr:uid="{35DE51AA-DBA8-411A-9DF3-5E81C0CFDAFF}"/>
    <cellStyle name="Normal 6 2 4" xfId="369" xr:uid="{00000000-0005-0000-0000-00000E010000}"/>
    <cellStyle name="Normal 6 2 4 2" xfId="438" xr:uid="{00000000-0005-0000-0000-00000F010000}"/>
    <cellStyle name="Normal 6 2 4 3" xfId="559" xr:uid="{17E3D473-4F74-4D94-BA0D-FD7CBAA19998}"/>
    <cellStyle name="Normal 6 2 4 3 2" xfId="899" xr:uid="{B504A298-3E00-4D69-A2C8-BD8AD1B5D3B0}"/>
    <cellStyle name="Normal 6 2 4 4" xfId="766" xr:uid="{0547635E-8AA4-40D8-95F4-4EAF93C3597F}"/>
    <cellStyle name="Normal 6 2 4 4 2" xfId="980" xr:uid="{0CF9903F-C73C-4527-8450-8DD1ACB5857C}"/>
    <cellStyle name="Normal 6 2 4 5" xfId="853" xr:uid="{3663B347-FAEA-4C8D-9971-7DE4DC0F2EEF}"/>
    <cellStyle name="Normal 6 2 5" xfId="386" xr:uid="{00000000-0005-0000-0000-000010010000}"/>
    <cellStyle name="Normal 6 2 6" xfId="431" xr:uid="{00000000-0005-0000-0000-000011010000}"/>
    <cellStyle name="Normal 6 2 7" xfId="546" xr:uid="{E1D066ED-38D7-4426-83B0-D6DBD3D02D1F}"/>
    <cellStyle name="Normal 6 2 7 2" xfId="886" xr:uid="{A13965ED-6A40-40DE-8437-BC8EC179AE40}"/>
    <cellStyle name="Normal 6 2 8" xfId="749" xr:uid="{CE4F34FC-6A52-4BBE-9B6B-C95CA445D784}"/>
    <cellStyle name="Normal 6 2 8 2" xfId="963" xr:uid="{11BEEC79-E65A-4B3D-AA90-BCE4A0C5A331}"/>
    <cellStyle name="Normal 6 2 9" xfId="831" xr:uid="{2EE59395-DB40-44CB-8B7F-300CC0ED7649}"/>
    <cellStyle name="Normal 6 3" xfId="198" xr:uid="{00000000-0005-0000-0000-000012010000}"/>
    <cellStyle name="Normal 6 3 2" xfId="199" xr:uid="{00000000-0005-0000-0000-000013010000}"/>
    <cellStyle name="Normal 6 3 2 2" xfId="374" xr:uid="{00000000-0005-0000-0000-000014010000}"/>
    <cellStyle name="Normal 6 3 2 2 2" xfId="441" xr:uid="{00000000-0005-0000-0000-000015010000}"/>
    <cellStyle name="Normal 6 3 2 2 3" xfId="564" xr:uid="{B09BDA61-9B84-4174-9C30-AAE9651DBA56}"/>
    <cellStyle name="Normal 6 3 2 2 3 2" xfId="904" xr:uid="{CFAF5854-AC9A-46F4-A216-33936518E0C8}"/>
    <cellStyle name="Normal 6 3 2 2 4" xfId="771" xr:uid="{EF67A1A2-66C1-403E-AB87-6AFD4BD845EB}"/>
    <cellStyle name="Normal 6 3 2 2 4 2" xfId="985" xr:uid="{B3B557E2-3D09-47D7-A86B-1F8C91330DCC}"/>
    <cellStyle name="Normal 6 3 2 2 5" xfId="858" xr:uid="{FD130248-8FE7-400D-B737-4C362A5B6E1E}"/>
    <cellStyle name="Normal 6 3 2 3" xfId="440" xr:uid="{00000000-0005-0000-0000-000016010000}"/>
    <cellStyle name="Normal 6 3 2 4" xfId="551" xr:uid="{E76BBCF6-9085-4711-A898-782F53E085F8}"/>
    <cellStyle name="Normal 6 3 2 4 2" xfId="891" xr:uid="{1FA98749-00CD-4590-A51E-F2CC15FC7BB6}"/>
    <cellStyle name="Normal 6 3 2 5" xfId="754" xr:uid="{0FCD64F2-26BE-4CF8-AB07-208DDAB5977F}"/>
    <cellStyle name="Normal 6 3 2 5 2" xfId="968" xr:uid="{0F93064F-6628-487E-B8CA-8B3FB57858F7}"/>
    <cellStyle name="Normal 6 3 2 6" xfId="836" xr:uid="{5E9FC9A8-6355-49B5-A584-A3D75999B971}"/>
    <cellStyle name="Normal 6 3 3" xfId="373" xr:uid="{00000000-0005-0000-0000-000017010000}"/>
    <cellStyle name="Normal 6 3 3 2" xfId="442" xr:uid="{00000000-0005-0000-0000-000018010000}"/>
    <cellStyle name="Normal 6 3 3 3" xfId="563" xr:uid="{FF4A4106-7283-4346-B5E7-3C56736CA059}"/>
    <cellStyle name="Normal 6 3 3 3 2" xfId="903" xr:uid="{A81A8F6A-EF68-47FB-BFDB-0BCC0C2C47B8}"/>
    <cellStyle name="Normal 6 3 3 4" xfId="770" xr:uid="{94519F39-3049-4133-902A-CC8DBA58D395}"/>
    <cellStyle name="Normal 6 3 3 4 2" xfId="984" xr:uid="{3E6E5861-1236-4ADD-B3B6-B89FA0D8AC96}"/>
    <cellStyle name="Normal 6 3 3 5" xfId="857" xr:uid="{FACD8492-48AA-461E-AF93-771CFE33CFE8}"/>
    <cellStyle name="Normal 6 3 4" xfId="439" xr:uid="{00000000-0005-0000-0000-000019010000}"/>
    <cellStyle name="Normal 6 3 5" xfId="550" xr:uid="{A7A08175-0CD3-4E2B-8D1E-B3EEDE8FA6DB}"/>
    <cellStyle name="Normal 6 3 5 2" xfId="890" xr:uid="{1D2673A8-E17A-4E44-B86D-25B5C90530B9}"/>
    <cellStyle name="Normal 6 3 6" xfId="753" xr:uid="{B189AF9E-BB18-4B72-B5FA-E4140C5E167F}"/>
    <cellStyle name="Normal 6 3 6 2" xfId="967" xr:uid="{FD4C7634-7290-4C17-B1E6-2DD5796604B3}"/>
    <cellStyle name="Normal 6 3 7" xfId="835" xr:uid="{B0FF2556-46D7-4D81-9251-7F270D1F1FB4}"/>
    <cellStyle name="Normal 6 4" xfId="200" xr:uid="{00000000-0005-0000-0000-00001A010000}"/>
    <cellStyle name="Normal 6 4 2" xfId="375" xr:uid="{00000000-0005-0000-0000-00001B010000}"/>
    <cellStyle name="Normal 6 4 2 2" xfId="444" xr:uid="{00000000-0005-0000-0000-00001C010000}"/>
    <cellStyle name="Normal 6 4 2 3" xfId="565" xr:uid="{B8706CB7-5C89-4042-8266-F77CDFB00EE9}"/>
    <cellStyle name="Normal 6 4 2 3 2" xfId="905" xr:uid="{B044B424-61C9-445D-B7EB-5CAE882BED58}"/>
    <cellStyle name="Normal 6 4 2 4" xfId="772" xr:uid="{26D2BFFF-E891-4453-BCFD-8C7310FDACD9}"/>
    <cellStyle name="Normal 6 4 2 4 2" xfId="986" xr:uid="{BB9FDB16-99EB-4ABF-A03D-35C0AA2699A5}"/>
    <cellStyle name="Normal 6 4 2 5" xfId="859" xr:uid="{AE6D1F3C-CAEE-4AB0-928F-F6C3172CBC53}"/>
    <cellStyle name="Normal 6 4 3" xfId="443" xr:uid="{00000000-0005-0000-0000-00001D010000}"/>
    <cellStyle name="Normal 6 4 4" xfId="552" xr:uid="{966D8F79-BD93-4FCB-AF53-3E1F918CD0C6}"/>
    <cellStyle name="Normal 6 4 4 2" xfId="892" xr:uid="{A692F2DB-F262-40DA-9188-A16426545DD8}"/>
    <cellStyle name="Normal 6 4 5" xfId="755" xr:uid="{02304799-5DC6-4E43-949A-D2A96A2AC448}"/>
    <cellStyle name="Normal 6 4 5 2" xfId="969" xr:uid="{2E15ED68-B0AF-4686-8F6B-A7CD283535D9}"/>
    <cellStyle name="Normal 6 4 6" xfId="837" xr:uid="{9C1B0F3B-5AEC-4098-9E79-39D1EB3363C5}"/>
    <cellStyle name="Normal 6 5" xfId="368" xr:uid="{00000000-0005-0000-0000-00001E010000}"/>
    <cellStyle name="Normal 6 5 2" xfId="445" xr:uid="{00000000-0005-0000-0000-00001F010000}"/>
    <cellStyle name="Normal 6 5 3" xfId="558" xr:uid="{5211311C-C4EA-4E37-B452-AD2D8BF0E0BD}"/>
    <cellStyle name="Normal 6 5 3 2" xfId="898" xr:uid="{B0F7FC5B-F459-4141-90A4-9C28154A14D3}"/>
    <cellStyle name="Normal 6 5 4" xfId="765" xr:uid="{25D0D433-A862-497B-94F4-461FA2B9A39F}"/>
    <cellStyle name="Normal 6 5 4 2" xfId="979" xr:uid="{38B0B22D-1B79-4D3A-B0A8-508029A93BCC}"/>
    <cellStyle name="Normal 6 5 5" xfId="852" xr:uid="{50CE91C7-F60D-4FC3-A255-709952A21AB1}"/>
    <cellStyle name="Normal 6 6" xfId="430" xr:uid="{00000000-0005-0000-0000-000020010000}"/>
    <cellStyle name="Normal 6 6 2" xfId="708" xr:uid="{E0F834C5-0CE7-4D47-A40E-B8AE1E6B978F}"/>
    <cellStyle name="Normal 6 6 2 2" xfId="944" xr:uid="{4D61850D-1B70-4FF6-ABDA-57FDA480840A}"/>
    <cellStyle name="Normal 6 7" xfId="545" xr:uid="{2EDF352D-0F9A-45A9-91DD-F5FBB09D6B17}"/>
    <cellStyle name="Normal 6 7 2" xfId="885" xr:uid="{80806124-0896-4DF0-B1C2-4B468DA98721}"/>
    <cellStyle name="Normal 6 8" xfId="748" xr:uid="{A7CDBA70-536B-4C26-9976-62A0BE52D28B}"/>
    <cellStyle name="Normal 6 8 2" xfId="962" xr:uid="{C2391D59-F0DB-44A5-A689-6C314D320807}"/>
    <cellStyle name="Normal 6 9" xfId="830" xr:uid="{E143257B-A315-4767-BF6A-337B8A24E4A2}"/>
    <cellStyle name="Normal 7" xfId="201" xr:uid="{00000000-0005-0000-0000-000021010000}"/>
    <cellStyle name="Normal 7 7" xfId="730" xr:uid="{7E795075-87A7-43D3-B7EF-A0DEE48C1A9A}"/>
    <cellStyle name="Normal 8" xfId="202" xr:uid="{00000000-0005-0000-0000-000022010000}"/>
    <cellStyle name="Normal 8 2" xfId="203" xr:uid="{00000000-0005-0000-0000-000023010000}"/>
    <cellStyle name="Normal 8 2 2" xfId="377" xr:uid="{00000000-0005-0000-0000-000024010000}"/>
    <cellStyle name="Normal 8 2 2 2" xfId="448" xr:uid="{00000000-0005-0000-0000-000025010000}"/>
    <cellStyle name="Normal 8 2 2 3" xfId="567" xr:uid="{3ACF214C-4DA6-4B88-97BC-08F3BCB48800}"/>
    <cellStyle name="Normal 8 2 2 3 2" xfId="907" xr:uid="{A2E48973-DA67-4A02-A897-06808215276E}"/>
    <cellStyle name="Normal 8 2 2 4" xfId="774" xr:uid="{3275F0E3-570B-462D-B2E8-2406AF08662C}"/>
    <cellStyle name="Normal 8 2 2 4 2" xfId="988" xr:uid="{38D68A82-DBE3-48AE-8FA9-862980B7C516}"/>
    <cellStyle name="Normal 8 2 2 5" xfId="861" xr:uid="{0849705A-1FF8-4277-A89A-FD24316A5E1F}"/>
    <cellStyle name="Normal 8 2 3" xfId="447" xr:uid="{00000000-0005-0000-0000-000026010000}"/>
    <cellStyle name="Normal 8 2 4" xfId="554" xr:uid="{1967598C-261B-4599-B248-E5FC68D0EB8E}"/>
    <cellStyle name="Normal 8 2 4 2" xfId="894" xr:uid="{EB700D37-F735-4EB4-9F2E-AC0C117964F2}"/>
    <cellStyle name="Normal 8 2 5" xfId="757" xr:uid="{20A2AC8C-4FD4-47B3-B316-CC38AB278554}"/>
    <cellStyle name="Normal 8 2 5 2" xfId="971" xr:uid="{837BB63E-81A3-46DA-AE44-78E94F520CD1}"/>
    <cellStyle name="Normal 8 2 6" xfId="839" xr:uid="{8D835AA7-86F4-497B-8BD2-BC85869C9D8F}"/>
    <cellStyle name="Normal 8 3" xfId="376" xr:uid="{00000000-0005-0000-0000-000027010000}"/>
    <cellStyle name="Normal 8 3 2" xfId="449" xr:uid="{00000000-0005-0000-0000-000028010000}"/>
    <cellStyle name="Normal 8 3 3" xfId="566" xr:uid="{861B3EBB-A14D-457C-BCB1-2A4046DC4B18}"/>
    <cellStyle name="Normal 8 3 3 2" xfId="906" xr:uid="{715BE8A7-91DC-4CD2-8079-1100588C7FAF}"/>
    <cellStyle name="Normal 8 3 4" xfId="773" xr:uid="{0F91A232-0A9B-4648-9ECB-3F311A2347BA}"/>
    <cellStyle name="Normal 8 3 4 2" xfId="987" xr:uid="{980D909F-72E7-42BB-9ABB-0046E449B9DD}"/>
    <cellStyle name="Normal 8 3 5" xfId="860" xr:uid="{D3235BC3-3855-4D5F-91B0-A62605E89689}"/>
    <cellStyle name="Normal 8 4" xfId="384" xr:uid="{00000000-0005-0000-0000-000029010000}"/>
    <cellStyle name="Normal 8 4 2" xfId="450" xr:uid="{00000000-0005-0000-0000-00002A010000}"/>
    <cellStyle name="Normal 8 4 3" xfId="573" xr:uid="{44DAB4F7-7DFA-4B6F-8910-C77259B30341}"/>
    <cellStyle name="Normal 8 4 3 2" xfId="913" xr:uid="{BD0D7AED-1BE6-439B-ABC5-4DC2C1B8D41D}"/>
    <cellStyle name="Normal 8 4 4" xfId="780" xr:uid="{330352E8-B68B-414D-BEC7-BBDFB2FABEDB}"/>
    <cellStyle name="Normal 8 4 4 2" xfId="994" xr:uid="{BFCCCF4A-FCCB-49F5-AA48-D6A1C94C41A4}"/>
    <cellStyle name="Normal 8 4 5" xfId="867" xr:uid="{B4550992-979C-482F-991D-8BB87A9C3B80}"/>
    <cellStyle name="Normal 8 5" xfId="446" xr:uid="{00000000-0005-0000-0000-00002B010000}"/>
    <cellStyle name="Normal 8 6" xfId="553" xr:uid="{05E7CF4B-F9D8-489B-84D5-D80B36DFAB03}"/>
    <cellStyle name="Normal 8 6 2" xfId="893" xr:uid="{80792A8F-0AC7-4978-A059-452F41A1724B}"/>
    <cellStyle name="Normal 8 7" xfId="756" xr:uid="{CF3864EC-3C8B-47F8-9DE4-C36D44DE2FE9}"/>
    <cellStyle name="Normal 8 7 2" xfId="970" xr:uid="{5C573E7A-014A-4038-B419-8DC2921E54A2}"/>
    <cellStyle name="Normal 8 8" xfId="838" xr:uid="{E1BF82F4-9A25-4267-8E4D-F21784D91672}"/>
    <cellStyle name="Normal 9" xfId="204" xr:uid="{00000000-0005-0000-0000-00002C010000}"/>
    <cellStyle name="Normal 9 2" xfId="205" xr:uid="{00000000-0005-0000-0000-00002D010000}"/>
    <cellStyle name="Normal 9 2 2" xfId="379" xr:uid="{00000000-0005-0000-0000-00002E010000}"/>
    <cellStyle name="Normal 9 2 2 2" xfId="453" xr:uid="{00000000-0005-0000-0000-00002F010000}"/>
    <cellStyle name="Normal 9 2 2 3" xfId="569" xr:uid="{A99C1D8C-8047-45FE-8CA2-6A7A5E588AB7}"/>
    <cellStyle name="Normal 9 2 2 3 2" xfId="909" xr:uid="{14F140E3-2CCF-4D11-B8F8-E5F2A4CCE52B}"/>
    <cellStyle name="Normal 9 2 2 4" xfId="776" xr:uid="{D015925A-3C62-4DA0-B049-C61E9E8B2504}"/>
    <cellStyle name="Normal 9 2 2 4 2" xfId="990" xr:uid="{40B57581-A405-409B-A3EC-9C4F428F3ACF}"/>
    <cellStyle name="Normal 9 2 2 5" xfId="863" xr:uid="{19D6E83B-F31D-4E22-92F0-CF9BA035BAF2}"/>
    <cellStyle name="Normal 9 2 3" xfId="452" xr:uid="{00000000-0005-0000-0000-000030010000}"/>
    <cellStyle name="Normal 9 2 4" xfId="556" xr:uid="{36B8FB1D-0BF6-4A1B-9143-F2031231391C}"/>
    <cellStyle name="Normal 9 2 4 2" xfId="896" xr:uid="{15DEA01C-4975-43A8-BC68-54B0337D178B}"/>
    <cellStyle name="Normal 9 2 5" xfId="759" xr:uid="{DA2C6AC4-F6E3-4F3C-86BE-B13CB21C4B2D}"/>
    <cellStyle name="Normal 9 2 5 2" xfId="973" xr:uid="{E1BC1C2A-A346-4D3D-9795-AFB295425A93}"/>
    <cellStyle name="Normal 9 2 6" xfId="841" xr:uid="{D5E44660-3D51-48CF-8E3F-D68E1BF02BB7}"/>
    <cellStyle name="Normal 9 3" xfId="378" xr:uid="{00000000-0005-0000-0000-000031010000}"/>
    <cellStyle name="Normal 9 3 2" xfId="454" xr:uid="{00000000-0005-0000-0000-000032010000}"/>
    <cellStyle name="Normal 9 3 3" xfId="568" xr:uid="{2D610942-6139-4828-819D-5688C1B6993C}"/>
    <cellStyle name="Normal 9 3 3 2" xfId="908" xr:uid="{4F000372-F8BA-452C-85B7-6526AE00B7C5}"/>
    <cellStyle name="Normal 9 3 4" xfId="775" xr:uid="{255276EF-4E3B-4CFE-BA70-87905AF4E4E5}"/>
    <cellStyle name="Normal 9 3 4 2" xfId="989" xr:uid="{520B0448-CD34-4629-978A-6B96AB968CE4}"/>
    <cellStyle name="Normal 9 3 5" xfId="862" xr:uid="{6F56C9D5-5508-4476-B278-0263DB19273D}"/>
    <cellStyle name="Normal 9 4" xfId="451" xr:uid="{00000000-0005-0000-0000-000033010000}"/>
    <cellStyle name="Normal 9 5" xfId="555" xr:uid="{B28A6F71-978A-4100-AA30-22493BC80EA3}"/>
    <cellStyle name="Normal 9 5 2" xfId="895" xr:uid="{A68504DF-8781-4E73-8C6E-907736A7BD04}"/>
    <cellStyle name="Normal 9 6" xfId="758" xr:uid="{DDDE4A0D-BA3A-4533-A35D-4ECAD19F0D8E}"/>
    <cellStyle name="Normal 9 6 2" xfId="972" xr:uid="{A68BDA1D-486A-4145-96B6-C2F35AD9A0F0}"/>
    <cellStyle name="Normal 9 7" xfId="840" xr:uid="{CEC27AFE-6048-47B3-BAFA-6D7B4C24708D}"/>
    <cellStyle name="Normal_21 Exh B" xfId="206" xr:uid="{00000000-0005-0000-0000-000034010000}"/>
    <cellStyle name="Normal_ATC Projected 2008 Monthly Plant Balances for Attachment O 2 (2)" xfId="207" xr:uid="{00000000-0005-0000-0000-000035010000}"/>
    <cellStyle name="Normal_Attachment GG Example 8 26 09" xfId="208" xr:uid="{00000000-0005-0000-0000-000036010000}"/>
    <cellStyle name="Normal_Attachment GG Template ER11-28 11-18-10" xfId="209" xr:uid="{00000000-0005-0000-0000-000037010000}"/>
    <cellStyle name="Normal_Attachment O Support - 2004 True-up" xfId="210" xr:uid="{00000000-0005-0000-0000-000038010000}"/>
    <cellStyle name="Normal_Attachment Os for 2002 True-up" xfId="211" xr:uid="{00000000-0005-0000-0000-000039010000}"/>
    <cellStyle name="Normal_interest calc Book1" xfId="383" xr:uid="{00000000-0005-0000-0000-00003A010000}"/>
    <cellStyle name="Normal_Schedule O Info for Mike" xfId="212" xr:uid="{00000000-0005-0000-0000-00003B010000}"/>
    <cellStyle name="Note 2" xfId="455" xr:uid="{00000000-0005-0000-0000-00003C010000}"/>
    <cellStyle name="Note 3" xfId="632" xr:uid="{0CA88021-67FC-4D47-9678-D78E630A701D}"/>
    <cellStyle name="Note 3 2" xfId="794" xr:uid="{F26B5580-BF0D-46AC-B7E5-89AECA0D38F0}"/>
    <cellStyle name="Note 3 2 2" xfId="823" xr:uid="{5BE39A84-CCF6-4E4B-955D-1B8310E5D154}"/>
    <cellStyle name="Note 4" xfId="659" xr:uid="{E71BD73D-8E7D-445D-A724-E4E3549FD77F}"/>
    <cellStyle name="Note 4 2" xfId="928" xr:uid="{4AE3909A-48E6-4E3D-A055-F2C143AB1CBA}"/>
    <cellStyle name="Output 0,000" xfId="541" xr:uid="{CE886066-EC91-4FB2-9200-BF78F49F7802}"/>
    <cellStyle name="Output 0,000 2" xfId="719" xr:uid="{A826433F-8E24-4A0E-BEE6-FD64C4F82945}"/>
    <cellStyle name="Output 2" xfId="456" xr:uid="{00000000-0005-0000-0000-00003D010000}"/>
    <cellStyle name="Output 3" xfId="633" xr:uid="{79CFB6E1-968A-4961-9752-22F0BD9BC363}"/>
    <cellStyle name="Output 3 2" xfId="795" xr:uid="{993309DD-A5A4-4FE0-A25C-E3C99D64AF7F}"/>
    <cellStyle name="Output 3 2 2" xfId="824" xr:uid="{7A1C68D1-5EB0-49D1-AA97-835A53B6D618}"/>
    <cellStyle name="Output1_Back" xfId="213" xr:uid="{00000000-0005-0000-0000-00003E010000}"/>
    <cellStyle name="p" xfId="214" xr:uid="{00000000-0005-0000-0000-00003F010000}"/>
    <cellStyle name="p_2010 Attachment O  GG_082709" xfId="215" xr:uid="{00000000-0005-0000-0000-000040010000}"/>
    <cellStyle name="p_2010 Attachment O Template Supporting Work Papers_ITC Midwest" xfId="216" xr:uid="{00000000-0005-0000-0000-000041010000}"/>
    <cellStyle name="p_2010 Attachment O Template Supporting Work Papers_ITCTransmission" xfId="217" xr:uid="{00000000-0005-0000-0000-000042010000}"/>
    <cellStyle name="p_2010 Attachment O Template Supporting Work Papers_METC" xfId="218" xr:uid="{00000000-0005-0000-0000-000043010000}"/>
    <cellStyle name="p_2Mod11" xfId="219" xr:uid="{00000000-0005-0000-0000-000044010000}"/>
    <cellStyle name="p_aavidmod11.xls Chart 1" xfId="220" xr:uid="{00000000-0005-0000-0000-000045010000}"/>
    <cellStyle name="p_aavidmod11.xls Chart 2" xfId="221" xr:uid="{00000000-0005-0000-0000-000046010000}"/>
    <cellStyle name="p_Attachment O &amp; GG" xfId="222" xr:uid="{00000000-0005-0000-0000-000047010000}"/>
    <cellStyle name="p_charts for capm" xfId="223" xr:uid="{00000000-0005-0000-0000-000048010000}"/>
    <cellStyle name="p_DCF" xfId="224" xr:uid="{00000000-0005-0000-0000-000049010000}"/>
    <cellStyle name="p_DCF_2Mod11" xfId="225" xr:uid="{00000000-0005-0000-0000-00004A010000}"/>
    <cellStyle name="p_DCF_aavidmod11.xls Chart 1" xfId="226" xr:uid="{00000000-0005-0000-0000-00004B010000}"/>
    <cellStyle name="p_DCF_aavidmod11.xls Chart 2" xfId="227" xr:uid="{00000000-0005-0000-0000-00004C010000}"/>
    <cellStyle name="p_DCF_charts for capm" xfId="228" xr:uid="{00000000-0005-0000-0000-00004D010000}"/>
    <cellStyle name="p_DCF_DCF5" xfId="229" xr:uid="{00000000-0005-0000-0000-00004E010000}"/>
    <cellStyle name="p_DCF_Template2" xfId="230" xr:uid="{00000000-0005-0000-0000-00004F010000}"/>
    <cellStyle name="p_DCF_Template2_1" xfId="231" xr:uid="{00000000-0005-0000-0000-000050010000}"/>
    <cellStyle name="p_DCF_VERA" xfId="232" xr:uid="{00000000-0005-0000-0000-000051010000}"/>
    <cellStyle name="p_DCF_VERA_1" xfId="233" xr:uid="{00000000-0005-0000-0000-000052010000}"/>
    <cellStyle name="p_DCF_VERA_1_Template2" xfId="234" xr:uid="{00000000-0005-0000-0000-000053010000}"/>
    <cellStyle name="p_DCF_VERA_aavidmod11.xls Chart 2" xfId="235" xr:uid="{00000000-0005-0000-0000-000054010000}"/>
    <cellStyle name="p_DCF_VERA_Model02" xfId="236" xr:uid="{00000000-0005-0000-0000-000055010000}"/>
    <cellStyle name="p_DCF_VERA_Template2" xfId="237" xr:uid="{00000000-0005-0000-0000-000056010000}"/>
    <cellStyle name="p_DCF_VERA_VERA" xfId="238" xr:uid="{00000000-0005-0000-0000-000057010000}"/>
    <cellStyle name="p_DCF_VERA_VERA_1" xfId="239" xr:uid="{00000000-0005-0000-0000-000058010000}"/>
    <cellStyle name="p_DCF_VERA_VERA_2" xfId="240" xr:uid="{00000000-0005-0000-0000-000059010000}"/>
    <cellStyle name="p_DCF_VERA_VERA_Template2" xfId="241" xr:uid="{00000000-0005-0000-0000-00005A010000}"/>
    <cellStyle name="p_DCF5" xfId="242" xr:uid="{00000000-0005-0000-0000-00005B010000}"/>
    <cellStyle name="p_ITC Great Plains Formula 1-12-09a" xfId="243" xr:uid="{00000000-0005-0000-0000-00005C010000}"/>
    <cellStyle name="p_ITCM 2010 Template" xfId="244" xr:uid="{00000000-0005-0000-0000-00005D010000}"/>
    <cellStyle name="p_ITCMW 2009 Rate" xfId="245" xr:uid="{00000000-0005-0000-0000-00005E010000}"/>
    <cellStyle name="p_ITCMW 2010 Rate_083109" xfId="246" xr:uid="{00000000-0005-0000-0000-00005F010000}"/>
    <cellStyle name="p_ITCOP 2010 Rate_083109" xfId="247" xr:uid="{00000000-0005-0000-0000-000060010000}"/>
    <cellStyle name="p_ITCT 2009 Rate" xfId="248" xr:uid="{00000000-0005-0000-0000-000061010000}"/>
    <cellStyle name="p_ITCT New 2010 Attachment O &amp; GG_111209NL" xfId="249" xr:uid="{00000000-0005-0000-0000-000062010000}"/>
    <cellStyle name="p_METC 2010 Rate_083109" xfId="250" xr:uid="{00000000-0005-0000-0000-000063010000}"/>
    <cellStyle name="p_Template2" xfId="251" xr:uid="{00000000-0005-0000-0000-000064010000}"/>
    <cellStyle name="p_Template2_1" xfId="252" xr:uid="{00000000-0005-0000-0000-000065010000}"/>
    <cellStyle name="p_VERA" xfId="253" xr:uid="{00000000-0005-0000-0000-000066010000}"/>
    <cellStyle name="p_VERA_1" xfId="254" xr:uid="{00000000-0005-0000-0000-000067010000}"/>
    <cellStyle name="p_VERA_1_Template2" xfId="255" xr:uid="{00000000-0005-0000-0000-000068010000}"/>
    <cellStyle name="p_VERA_aavidmod11.xls Chart 2" xfId="256" xr:uid="{00000000-0005-0000-0000-000069010000}"/>
    <cellStyle name="p_VERA_Model02" xfId="257" xr:uid="{00000000-0005-0000-0000-00006A010000}"/>
    <cellStyle name="p_VERA_Template2" xfId="258" xr:uid="{00000000-0005-0000-0000-00006B010000}"/>
    <cellStyle name="p_VERA_VERA" xfId="259" xr:uid="{00000000-0005-0000-0000-00006C010000}"/>
    <cellStyle name="p_VERA_VERA_1" xfId="260" xr:uid="{00000000-0005-0000-0000-00006D010000}"/>
    <cellStyle name="p_VERA_VERA_2" xfId="261" xr:uid="{00000000-0005-0000-0000-00006E010000}"/>
    <cellStyle name="p_VERA_VERA_Template2" xfId="262" xr:uid="{00000000-0005-0000-0000-00006F010000}"/>
    <cellStyle name="p1" xfId="263" xr:uid="{00000000-0005-0000-0000-000070010000}"/>
    <cellStyle name="p2" xfId="264" xr:uid="{00000000-0005-0000-0000-000071010000}"/>
    <cellStyle name="p3" xfId="265" xr:uid="{00000000-0005-0000-0000-000072010000}"/>
    <cellStyle name="Percent" xfId="266" builtinId="5"/>
    <cellStyle name="Percent %" xfId="267" xr:uid="{00000000-0005-0000-0000-000074010000}"/>
    <cellStyle name="Percent % Long Underline" xfId="268" xr:uid="{00000000-0005-0000-0000-000075010000}"/>
    <cellStyle name="Percent (0)" xfId="269" xr:uid="{00000000-0005-0000-0000-000076010000}"/>
    <cellStyle name="Percent [0]" xfId="270" xr:uid="{00000000-0005-0000-0000-000077010000}"/>
    <cellStyle name="Percent [1]" xfId="271" xr:uid="{00000000-0005-0000-0000-000078010000}"/>
    <cellStyle name="Percent [2]" xfId="272" xr:uid="{00000000-0005-0000-0000-000079010000}"/>
    <cellStyle name="Percent [3]" xfId="273" xr:uid="{00000000-0005-0000-0000-00007A010000}"/>
    <cellStyle name="Percent 0.0%" xfId="274" xr:uid="{00000000-0005-0000-0000-00007B010000}"/>
    <cellStyle name="Percent 0.0% Long Underline" xfId="275" xr:uid="{00000000-0005-0000-0000-00007C010000}"/>
    <cellStyle name="Percent 0.00%" xfId="276" xr:uid="{00000000-0005-0000-0000-00007D010000}"/>
    <cellStyle name="Percent 0.00% Long Underline" xfId="277" xr:uid="{00000000-0005-0000-0000-00007E010000}"/>
    <cellStyle name="Percent 0.000%" xfId="278" xr:uid="{00000000-0005-0000-0000-00007F010000}"/>
    <cellStyle name="Percent 0.000% Long Underline" xfId="279" xr:uid="{00000000-0005-0000-0000-000080010000}"/>
    <cellStyle name="Percent 0.0000%" xfId="280" xr:uid="{00000000-0005-0000-0000-000081010000}"/>
    <cellStyle name="Percent 0.0000% Long Underline" xfId="281" xr:uid="{00000000-0005-0000-0000-000082010000}"/>
    <cellStyle name="Percent 10" xfId="686" xr:uid="{50F16835-ADB0-474C-95D7-2D2616EB4202}"/>
    <cellStyle name="Percent 10 2" xfId="801" xr:uid="{3CA20C46-D4C9-4CB8-9C7E-C9E16A9B43D5}"/>
    <cellStyle name="Percent 10 2 2" xfId="1010" xr:uid="{ACD3AB69-8634-4FDA-BF25-4FF33F08FCE3}"/>
    <cellStyle name="Percent 11" xfId="694" xr:uid="{6A035491-721B-47CA-BCE7-589E94C0AB5C}"/>
    <cellStyle name="Percent 12" xfId="723" xr:uid="{77EC72DC-AC7D-475D-964B-0C0696513A4C}"/>
    <cellStyle name="Percent 12 2" xfId="952" xr:uid="{217670CE-01EC-490F-B1E3-300BD91B992D}"/>
    <cellStyle name="Percent 2" xfId="282" xr:uid="{00000000-0005-0000-0000-000083010000}"/>
    <cellStyle name="Percent 2 2" xfId="283" xr:uid="{00000000-0005-0000-0000-000084010000}"/>
    <cellStyle name="Percent 3" xfId="284" xr:uid="{00000000-0005-0000-0000-000085010000}"/>
    <cellStyle name="Percent 3 2" xfId="285" xr:uid="{00000000-0005-0000-0000-000086010000}"/>
    <cellStyle name="Percent 3 3" xfId="710" xr:uid="{5EDE7A61-C737-4C97-8E76-5741E0B9042B}"/>
    <cellStyle name="Percent 3 3 2" xfId="946" xr:uid="{468F94B8-D0A8-4DF1-A60C-BD4A45E6432F}"/>
    <cellStyle name="Percent 4" xfId="286" xr:uid="{00000000-0005-0000-0000-000087010000}"/>
    <cellStyle name="Percent 5" xfId="287" xr:uid="{00000000-0005-0000-0000-000088010000}"/>
    <cellStyle name="Percent 6" xfId="288" xr:uid="{00000000-0005-0000-0000-000089010000}"/>
    <cellStyle name="Percent 7" xfId="289" xr:uid="{00000000-0005-0000-0000-00008A010000}"/>
    <cellStyle name="Percent 8" xfId="382" xr:uid="{00000000-0005-0000-0000-00008B010000}"/>
    <cellStyle name="Percent 8 2" xfId="457" xr:uid="{00000000-0005-0000-0000-00008C010000}"/>
    <cellStyle name="Percent 8 3" xfId="572" xr:uid="{C73D0746-EF13-42CB-8DFF-57DCBE060306}"/>
    <cellStyle name="Percent 8 3 2" xfId="912" xr:uid="{33EDBCE7-28AC-45AE-A13B-D39CF3132711}"/>
    <cellStyle name="Percent 8 4" xfId="779" xr:uid="{8EACF4B1-21E8-49C3-86C8-ADAAA901563A}"/>
    <cellStyle name="Percent 8 4 2" xfId="993" xr:uid="{B5367161-D868-4D03-9B91-509F088C109C}"/>
    <cellStyle name="Percent 8 5" xfId="866" xr:uid="{DC7769E0-D840-4338-A1BE-EC5F41D32121}"/>
    <cellStyle name="Percent 9" xfId="463" xr:uid="{00000000-0005-0000-0000-00008D010000}"/>
    <cellStyle name="Percent 9 2" xfId="578" xr:uid="{F7CA7DD7-9AD0-4862-8402-84450EFC8558}"/>
    <cellStyle name="Percent 9 2 2" xfId="918" xr:uid="{9ACBAADD-14CC-485A-9473-B743AB09EB3A}"/>
    <cellStyle name="Percent 9 3" xfId="785" xr:uid="{934E2874-17A7-4F21-824E-CE87B048163E}"/>
    <cellStyle name="Percent 9 3 2" xfId="999" xr:uid="{41532F91-C2B2-4413-8BC6-F00584E26E86}"/>
    <cellStyle name="Percent 9 4" xfId="874" xr:uid="{90A09588-E701-4A2D-A2D8-54F6C68D2144}"/>
    <cellStyle name="Percent Input" xfId="290" xr:uid="{00000000-0005-0000-0000-00008E010000}"/>
    <cellStyle name="Percent0" xfId="291" xr:uid="{00000000-0005-0000-0000-00008F010000}"/>
    <cellStyle name="Percent1" xfId="292" xr:uid="{00000000-0005-0000-0000-000090010000}"/>
    <cellStyle name="Percent2" xfId="293" xr:uid="{00000000-0005-0000-0000-000091010000}"/>
    <cellStyle name="PSChar" xfId="294" xr:uid="{00000000-0005-0000-0000-000092010000}"/>
    <cellStyle name="PSDate" xfId="295" xr:uid="{00000000-0005-0000-0000-000093010000}"/>
    <cellStyle name="PSDec" xfId="296" xr:uid="{00000000-0005-0000-0000-000094010000}"/>
    <cellStyle name="PSdesc" xfId="297" xr:uid="{00000000-0005-0000-0000-000095010000}"/>
    <cellStyle name="PSHeading" xfId="298" xr:uid="{00000000-0005-0000-0000-000096010000}"/>
    <cellStyle name="PSHeading 2" xfId="956" xr:uid="{D4F35688-D950-4995-8D3E-5443188100CF}"/>
    <cellStyle name="PSInt" xfId="299" xr:uid="{00000000-0005-0000-0000-000097010000}"/>
    <cellStyle name="PSSpacer" xfId="300" xr:uid="{00000000-0005-0000-0000-000098010000}"/>
    <cellStyle name="PStest" xfId="301" xr:uid="{00000000-0005-0000-0000-000099010000}"/>
    <cellStyle name="R00A" xfId="302" xr:uid="{00000000-0005-0000-0000-00009A010000}"/>
    <cellStyle name="R00B" xfId="303" xr:uid="{00000000-0005-0000-0000-00009B010000}"/>
    <cellStyle name="R00L" xfId="304" xr:uid="{00000000-0005-0000-0000-00009C010000}"/>
    <cellStyle name="R01A" xfId="305" xr:uid="{00000000-0005-0000-0000-00009D010000}"/>
    <cellStyle name="R01B" xfId="306" xr:uid="{00000000-0005-0000-0000-00009E010000}"/>
    <cellStyle name="R01B 2" xfId="760" xr:uid="{F27BC412-BC70-4CF6-A646-CB5EF195A052}"/>
    <cellStyle name="R01B 2 2" xfId="974" xr:uid="{ACE399BA-EA68-4F46-A521-C283104C8FC1}"/>
    <cellStyle name="R01B 2 3" xfId="820" xr:uid="{646C1989-4A1C-4403-B481-9600696D000A}"/>
    <cellStyle name="R01B 3" xfId="844" xr:uid="{D1CEB336-25CE-4B0C-94FA-D11E066243B1}"/>
    <cellStyle name="R01H" xfId="307" xr:uid="{00000000-0005-0000-0000-00009F010000}"/>
    <cellStyle name="R01L" xfId="308" xr:uid="{00000000-0005-0000-0000-0000A0010000}"/>
    <cellStyle name="R02A" xfId="309" xr:uid="{00000000-0005-0000-0000-0000A1010000}"/>
    <cellStyle name="R02B" xfId="310" xr:uid="{00000000-0005-0000-0000-0000A2010000}"/>
    <cellStyle name="R02H" xfId="311" xr:uid="{00000000-0005-0000-0000-0000A3010000}"/>
    <cellStyle name="R02L" xfId="312" xr:uid="{00000000-0005-0000-0000-0000A4010000}"/>
    <cellStyle name="R03A" xfId="313" xr:uid="{00000000-0005-0000-0000-0000A5010000}"/>
    <cellStyle name="R03B" xfId="314" xr:uid="{00000000-0005-0000-0000-0000A6010000}"/>
    <cellStyle name="R03H" xfId="315" xr:uid="{00000000-0005-0000-0000-0000A7010000}"/>
    <cellStyle name="R03L" xfId="316" xr:uid="{00000000-0005-0000-0000-0000A8010000}"/>
    <cellStyle name="R04A" xfId="317" xr:uid="{00000000-0005-0000-0000-0000A9010000}"/>
    <cellStyle name="R04B" xfId="318" xr:uid="{00000000-0005-0000-0000-0000AA010000}"/>
    <cellStyle name="R04H" xfId="319" xr:uid="{00000000-0005-0000-0000-0000AB010000}"/>
    <cellStyle name="R04L" xfId="320" xr:uid="{00000000-0005-0000-0000-0000AC010000}"/>
    <cellStyle name="R05A" xfId="321" xr:uid="{00000000-0005-0000-0000-0000AD010000}"/>
    <cellStyle name="R05B" xfId="322" xr:uid="{00000000-0005-0000-0000-0000AE010000}"/>
    <cellStyle name="R05H" xfId="323" xr:uid="{00000000-0005-0000-0000-0000AF010000}"/>
    <cellStyle name="R05L" xfId="324" xr:uid="{00000000-0005-0000-0000-0000B0010000}"/>
    <cellStyle name="R05L 2" xfId="325" xr:uid="{00000000-0005-0000-0000-0000B1010000}"/>
    <cellStyle name="R06A" xfId="326" xr:uid="{00000000-0005-0000-0000-0000B2010000}"/>
    <cellStyle name="R06B" xfId="327" xr:uid="{00000000-0005-0000-0000-0000B3010000}"/>
    <cellStyle name="R06H" xfId="328" xr:uid="{00000000-0005-0000-0000-0000B4010000}"/>
    <cellStyle name="R06L" xfId="329" xr:uid="{00000000-0005-0000-0000-0000B5010000}"/>
    <cellStyle name="R07A" xfId="330" xr:uid="{00000000-0005-0000-0000-0000B6010000}"/>
    <cellStyle name="R07B" xfId="331" xr:uid="{00000000-0005-0000-0000-0000B7010000}"/>
    <cellStyle name="R07H" xfId="332" xr:uid="{00000000-0005-0000-0000-0000B8010000}"/>
    <cellStyle name="R07L" xfId="333" xr:uid="{00000000-0005-0000-0000-0000B9010000}"/>
    <cellStyle name="rborder" xfId="334" xr:uid="{00000000-0005-0000-0000-0000BA010000}"/>
    <cellStyle name="red" xfId="335" xr:uid="{00000000-0005-0000-0000-0000BB010000}"/>
    <cellStyle name="s_HardInc " xfId="336" xr:uid="{00000000-0005-0000-0000-0000BC010000}"/>
    <cellStyle name="s_HardInc _ITC Great Plains Formula 1-12-09a" xfId="337" xr:uid="{00000000-0005-0000-0000-0000BD010000}"/>
    <cellStyle name="SAPBorder" xfId="495" xr:uid="{41C7B45B-1E91-4082-8BC4-960C0F9993C0}"/>
    <cellStyle name="SAPDataCell" xfId="477" xr:uid="{637CC1E4-23E3-4541-A923-903E996BAC86}"/>
    <cellStyle name="SAPDataCell 2" xfId="741" xr:uid="{92D10BD5-ADF2-46F0-AEB7-CB701E1316AB}"/>
    <cellStyle name="SAPDataRemoved" xfId="496" xr:uid="{9C5E7A79-6F94-4189-863D-4A5A0DD909D3}"/>
    <cellStyle name="SAPDataTotalCell" xfId="478" xr:uid="{860A0205-F508-458A-BE81-5D2B486E5775}"/>
    <cellStyle name="SAPDataTotalCell 2" xfId="742" xr:uid="{364E3348-445B-42FC-8912-DDE05E362B0E}"/>
    <cellStyle name="SAPDimensionCell" xfId="476" xr:uid="{5026E0AD-BD0E-42EF-966C-957B0DE07F15}"/>
    <cellStyle name="SAPDimensionCell 2" xfId="737" xr:uid="{17D50183-4A7E-4F85-97A5-B4A334429811}"/>
    <cellStyle name="SAPEditableDataCell" xfId="480" xr:uid="{55F1F9E2-540B-4633-8B22-9E2B6D39CEE7}"/>
    <cellStyle name="SAPEditableDataCell 2" xfId="634" xr:uid="{DA2F7D41-CFB1-4890-9014-5DFEED451B99}"/>
    <cellStyle name="SAPEditableDataTotalCell" xfId="483" xr:uid="{AC268D5B-E7E2-4185-ABF6-DAF218363C0E}"/>
    <cellStyle name="SAPEditableDataTotalCell 2" xfId="635" xr:uid="{74E90DB8-7D5C-4825-B669-228AD6690F27}"/>
    <cellStyle name="SAPEmphasized" xfId="506" xr:uid="{FB5D78EC-3FC5-451E-A5FB-63784086AA80}"/>
    <cellStyle name="SAPEmphasizedEditableDataCell" xfId="508" xr:uid="{A50D6E86-FB2B-4FA1-8221-79A3CDAA4473}"/>
    <cellStyle name="SAPEmphasizedEditableDataCell 2" xfId="636" xr:uid="{70F7AA7B-19A0-4D70-B072-BC44BA5C8FCA}"/>
    <cellStyle name="SAPEmphasizedEditableDataTotalCell" xfId="509" xr:uid="{ED5216C3-5619-4583-A7D4-DC46CB1FB7FA}"/>
    <cellStyle name="SAPEmphasizedEditableDataTotalCell 2" xfId="637" xr:uid="{484F4AD9-E7C0-4D87-B341-4C4DEF3C97D2}"/>
    <cellStyle name="SAPEmphasizedLockedDataCell" xfId="512" xr:uid="{BBCAF203-1DE9-4DB1-9E25-70B3C1F1F214}"/>
    <cellStyle name="SAPEmphasizedLockedDataCell 2" xfId="638" xr:uid="{875C9E76-1AD3-4D7A-8646-F4A179E7B2F5}"/>
    <cellStyle name="SAPEmphasizedLockedDataTotalCell" xfId="513" xr:uid="{22D12315-51F7-4462-B28B-617274904BE6}"/>
    <cellStyle name="SAPEmphasizedLockedDataTotalCell 2" xfId="639" xr:uid="{D255F498-33AD-40C0-9110-2F9B63391350}"/>
    <cellStyle name="SAPEmphasizedReadonlyDataCell" xfId="510" xr:uid="{C3AF473D-D1D0-4462-A5DE-F1ED60B7E8EA}"/>
    <cellStyle name="SAPEmphasizedReadonlyDataTotalCell" xfId="511" xr:uid="{7B163A38-3552-4717-AE24-A782C41512C0}"/>
    <cellStyle name="SAPEmphasizedTotal" xfId="507" xr:uid="{7EFCF6DE-B8BF-40DF-99C7-C6648CAFF631}"/>
    <cellStyle name="SAPEmphasizedTotal 2" xfId="640" xr:uid="{79D3BC7F-54CB-4E34-8495-FF38CAE25DFA}"/>
    <cellStyle name="SAPError" xfId="497" xr:uid="{50295A01-11F8-41C3-B80C-7BCE23DB722B}"/>
    <cellStyle name="SAPExceptionLevel1" xfId="486" xr:uid="{DA8CBA72-4117-4C75-BAEE-42406DAD372F}"/>
    <cellStyle name="SAPExceptionLevel2" xfId="487" xr:uid="{E284AEE8-8EC7-45E1-A723-540DF0D3A13F}"/>
    <cellStyle name="SAPExceptionLevel3" xfId="488" xr:uid="{C2E7C678-C578-4A18-980D-FB47F95B0DFB}"/>
    <cellStyle name="SAPExceptionLevel3 2" xfId="641" xr:uid="{F60F8062-497C-4843-BCFC-F89F613117C5}"/>
    <cellStyle name="SAPExceptionLevel4" xfId="489" xr:uid="{296C5C8F-59F2-41FC-AC1C-96D58967706D}"/>
    <cellStyle name="SAPExceptionLevel5" xfId="490" xr:uid="{79A77100-AA22-4DE6-8B3A-B67F0DB16E83}"/>
    <cellStyle name="SAPExceptionLevel6" xfId="491" xr:uid="{47D3B1B7-D963-48CD-B399-225796092037}"/>
    <cellStyle name="SAPExceptionLevel6 2" xfId="642" xr:uid="{082BE147-418F-43D5-87E7-83AEBC740C59}"/>
    <cellStyle name="SAPExceptionLevel7" xfId="492" xr:uid="{8783D2E9-5546-469C-B05D-ADFBD021557B}"/>
    <cellStyle name="SAPExceptionLevel8" xfId="493" xr:uid="{3F1404AB-9373-4719-8A88-68AE6041D862}"/>
    <cellStyle name="SAPExceptionLevel8 2" xfId="643" xr:uid="{E336AA47-8776-4D0E-9605-5B5D1541EB6C}"/>
    <cellStyle name="SAPExceptionLevel9" xfId="494" xr:uid="{5E6F61FC-2DFE-4A55-A666-8EE3E47BFA70}"/>
    <cellStyle name="SAPFormula" xfId="514" xr:uid="{5534F03F-73BD-48E9-BEEE-EBED07101128}"/>
    <cellStyle name="SAPGroupingFillCell" xfId="479" xr:uid="{1EE54A07-9C35-4AD7-894E-F46422DEFDBF}"/>
    <cellStyle name="SAPHierarchyCell0" xfId="501" xr:uid="{B5D0A50A-0CE9-4A67-B5F3-747A2B53C58A}"/>
    <cellStyle name="SAPHierarchyCell0 2" xfId="738" xr:uid="{54C7941D-2EBB-4DF2-94C0-0112DF3428B2}"/>
    <cellStyle name="SAPHierarchyCell1" xfId="502" xr:uid="{B2B87B4A-0C93-476F-A66F-E56480359A68}"/>
    <cellStyle name="SAPHierarchyCell2" xfId="503" xr:uid="{870227B9-BDB4-475D-9EA1-29B5B36621CB}"/>
    <cellStyle name="SAPHierarchyCell3" xfId="504" xr:uid="{D2B2EC84-F5B5-4779-AA1F-8BF1FFF28CD7}"/>
    <cellStyle name="SAPHierarchyCell4" xfId="505" xr:uid="{65F0F3CE-C467-4927-9163-DECC54A91BC8}"/>
    <cellStyle name="SAPLockedDataCell" xfId="482" xr:uid="{B52B4DFD-72C0-4041-B156-71B55E712D14}"/>
    <cellStyle name="SAPLockedDataCell 2" xfId="644" xr:uid="{8126B5B8-AE97-44F1-994E-DC066A84FC2B}"/>
    <cellStyle name="SAPLockedDataTotalCell" xfId="485" xr:uid="{DC6CDA28-4B8E-4519-A6E3-D6FC7CE5352F}"/>
    <cellStyle name="SAPLockedDataTotalCell 2" xfId="645" xr:uid="{AB24777B-2C5C-4D1B-9DB5-40DBACCB428D}"/>
    <cellStyle name="SAPMemberCell" xfId="499" xr:uid="{31C7B782-A01A-45D4-8721-CBA5E7799CA5}"/>
    <cellStyle name="SAPMemberCell 2" xfId="739" xr:uid="{58446E92-6FA9-4461-B16D-2C55CF7DA588}"/>
    <cellStyle name="SAPMemberTotalCell" xfId="500" xr:uid="{66372B23-8CFF-435B-9AE2-3709BFF58B4E}"/>
    <cellStyle name="SAPMemberTotalCell 2" xfId="740" xr:uid="{4B3FA945-7FA2-48EC-8CD9-2783B540CE8E}"/>
    <cellStyle name="SAPMessageText" xfId="498" xr:uid="{484E3421-0235-4C85-B3DE-C6A597B9EF0E}"/>
    <cellStyle name="SAPReadonlyDataCell" xfId="481" xr:uid="{48333976-D37A-4FFD-9533-3E5C0D994FD5}"/>
    <cellStyle name="SAPReadonlyDataTotalCell" xfId="484" xr:uid="{6B8D49B5-BB4C-498A-8756-30459F99D342}"/>
    <cellStyle name="scenario" xfId="338" xr:uid="{00000000-0005-0000-0000-0000BE010000}"/>
    <cellStyle name="scenario 2" xfId="828" xr:uid="{709A2454-25F4-4462-82AC-4D886C4C7930}"/>
    <cellStyle name="SECTION" xfId="339" xr:uid="{00000000-0005-0000-0000-0000BF010000}"/>
    <cellStyle name="SECTION 2" xfId="458" xr:uid="{00000000-0005-0000-0000-0000C0010000}"/>
    <cellStyle name="Sheet Title" xfId="646" xr:uid="{4824BD7C-5FF4-4F36-831E-55C94A188BD5}"/>
    <cellStyle name="Sheetmult" xfId="340" xr:uid="{00000000-0005-0000-0000-0000C1010000}"/>
    <cellStyle name="Shtmultx" xfId="341" xr:uid="{00000000-0005-0000-0000-0000C2010000}"/>
    <cellStyle name="Style 1" xfId="342" xr:uid="{00000000-0005-0000-0000-0000C3010000}"/>
    <cellStyle name="STYLE1" xfId="343" xr:uid="{00000000-0005-0000-0000-0000C4010000}"/>
    <cellStyle name="STYLE2" xfId="344" xr:uid="{00000000-0005-0000-0000-0000C5010000}"/>
    <cellStyle name="SubHeader" xfId="519" xr:uid="{FDD9A605-9F0A-4BEE-BF84-CBE8A653E63A}"/>
    <cellStyle name="SubHeader 2" xfId="676" xr:uid="{FE803EA6-8F70-4DAC-ADCE-FB0A40A944F8}"/>
    <cellStyle name="SubTotalNumber" xfId="587" xr:uid="{49E785B3-8B21-4517-AD06-8DF3CDDD9140}"/>
    <cellStyle name="SubTotalNumber 2" xfId="683" xr:uid="{780EBE0C-AE04-4909-B684-357D9A16B8CC}"/>
    <cellStyle name="SubTotalNumber 2 2" xfId="799" xr:uid="{8BD6E81D-E32A-4788-B459-74F28C5DFFAE}"/>
    <cellStyle name="SubTotalNumber 2 2 2" xfId="1008" xr:uid="{40FE36CA-3B06-480D-B644-D3FC629C279F}"/>
    <cellStyle name="SubTotalNumber 2 3" xfId="936" xr:uid="{CD611710-491E-4374-ABA4-DC9E338F4924}"/>
    <cellStyle name="SubTotalNumber 2 4" xfId="1023" xr:uid="{4A878688-9364-49E4-B28F-85AA3DD7ACA9}"/>
    <cellStyle name="SubTotalNumber 3" xfId="788" xr:uid="{1BA543E8-2790-4D13-B482-CC685667697F}"/>
    <cellStyle name="SubTotalNumber 3 2" xfId="1002" xr:uid="{E3CB6148-5190-4D5E-AC2A-906F38D2042A}"/>
    <cellStyle name="SubTotalNumber 4" xfId="921" xr:uid="{EECDC749-1A24-470C-81D7-A3340933CC5C}"/>
    <cellStyle name="SubTotalRate" xfId="695" xr:uid="{DE8C8AB3-D012-4A4E-A0A9-F46403E21520}"/>
    <cellStyle name="SubTotalRate 2" xfId="938" xr:uid="{B8CED6A5-116A-4CF4-B0E2-1EB1CD651C0E}"/>
    <cellStyle name="System Defined" xfId="345" xr:uid="{00000000-0005-0000-0000-0000C6010000}"/>
    <cellStyle name="TableHeading" xfId="346" xr:uid="{00000000-0005-0000-0000-0000C7010000}"/>
    <cellStyle name="tb" xfId="347" xr:uid="{00000000-0005-0000-0000-0000C8010000}"/>
    <cellStyle name="tb 2" xfId="761" xr:uid="{55A04314-612C-46EA-8C20-F290347C55DF}"/>
    <cellStyle name="tb 2 2" xfId="975" xr:uid="{5B70F4D0-0D0B-4253-B7EA-72DD23817B2A}"/>
    <cellStyle name="tb 3" xfId="845" xr:uid="{CD31CCD5-B6A8-4216-B324-86736B78238D}"/>
    <cellStyle name="TextNumber" xfId="522" xr:uid="{E290E464-3BEF-4A16-9FD4-1D59A7B39C5E}"/>
    <cellStyle name="TextNumber 2" xfId="672" xr:uid="{E59569D7-F0DE-4129-82EC-51F799FACD6D}"/>
    <cellStyle name="TextRate" xfId="590" xr:uid="{6D7A6610-42EE-4D2A-B3FE-B3E36B476169}"/>
    <cellStyle name="Tickmark" xfId="348" xr:uid="{00000000-0005-0000-0000-0000C9010000}"/>
    <cellStyle name="Title 2" xfId="459" xr:uid="{00000000-0005-0000-0000-0000CA010000}"/>
    <cellStyle name="Title1" xfId="349" xr:uid="{00000000-0005-0000-0000-0000CB010000}"/>
    <cellStyle name="top" xfId="350" xr:uid="{00000000-0005-0000-0000-0000CC010000}"/>
    <cellStyle name="top 2" xfId="762" xr:uid="{EB0B1440-5F25-4A80-ADF0-645658726B78}"/>
    <cellStyle name="top 2 2" xfId="976" xr:uid="{7777EA9B-013E-45F5-86A5-6C50F8421C88}"/>
    <cellStyle name="top 2 3" xfId="925" xr:uid="{EE383AA8-5CE0-41F3-A832-62DCC3F03F70}"/>
    <cellStyle name="top 3" xfId="846" xr:uid="{B17C2E44-3821-4B6D-A9B9-F7C868A2C1F1}"/>
    <cellStyle name="Total" xfId="351" builtinId="25" customBuiltin="1"/>
    <cellStyle name="Total 2" xfId="647" xr:uid="{3AFAEC6A-B990-4D62-AC3A-42802C02A39D}"/>
    <cellStyle name="Total 2 2" xfId="796" xr:uid="{288E3013-AD61-4EC7-897A-1B6E891BBE7B}"/>
    <cellStyle name="Total 2 2 2" xfId="849" xr:uid="{F6551D52-CE8C-4163-94C8-7B385CBE293A}"/>
    <cellStyle name="TotalNumber" xfId="525" xr:uid="{1117E80A-25B2-47EA-9E1E-8F617EA50B39}"/>
    <cellStyle name="TotalNumber 2" xfId="670" xr:uid="{F482BCD4-3925-45D7-BE6D-E3DC4C9F4D7D}"/>
    <cellStyle name="TotalNumber 2 2" xfId="803" xr:uid="{A1A9F46B-247A-44E7-A0AA-574FF6398DC2}"/>
    <cellStyle name="TotalNumber 2 2 2" xfId="1022" xr:uid="{D84DD966-7C2E-4BE4-8754-4FF32B58BE0F}"/>
    <cellStyle name="TotalNumber 2 3" xfId="797" xr:uid="{B53DDED2-9109-4336-8B1B-64D2CDB10F75}"/>
    <cellStyle name="TotalNumber 2 3 2" xfId="1006" xr:uid="{62FA1FD2-BC5F-4C8A-9F60-BD79A70A6E31}"/>
    <cellStyle name="TotalNumber 2 3 3" xfId="847" xr:uid="{BA8D9D1F-A079-4623-AFC0-BF06A221DFAA}"/>
    <cellStyle name="TotalNumber 2 4" xfId="931" xr:uid="{15218AC7-4D91-47C7-81B7-933E4A15B454}"/>
    <cellStyle name="TotalNumber 3" xfId="818" xr:uid="{7CEFAA5C-EB17-42FB-93B0-BEA0667FCB4B}"/>
    <cellStyle name="TotalRate" xfId="699" xr:uid="{EA2FBB05-0C22-459B-A729-685C3FB111AF}"/>
    <cellStyle name="TotalRate 2" xfId="940" xr:uid="{C34A2490-F601-4EE0-97E1-EC5B82511EF6}"/>
    <cellStyle name="TotalText" xfId="524" xr:uid="{538EF8D0-3464-4874-AD87-A4562340DE31}"/>
    <cellStyle name="TotalText 2" xfId="671" xr:uid="{CC03672A-DD46-40F3-B0E5-796D351A0A60}"/>
    <cellStyle name="UnitHeader" xfId="650" xr:uid="{B6097FDF-E807-40CB-939F-93A5FE1D4AB6}"/>
    <cellStyle name="UnitHeader 2" xfId="690" xr:uid="{41C62BD9-C31E-40DC-817F-9369FF11E417}"/>
    <cellStyle name="w" xfId="352" xr:uid="{00000000-0005-0000-0000-0000CE010000}"/>
    <cellStyle name="Warning Text 2" xfId="460" xr:uid="{00000000-0005-0000-0000-0000CF010000}"/>
    <cellStyle name="Warning Text 3" xfId="648" xr:uid="{FFEB803D-F7AE-4AB3-85D9-DDAF626A8BEF}"/>
    <cellStyle name="XComma" xfId="353" xr:uid="{00000000-0005-0000-0000-0000D0010000}"/>
    <cellStyle name="XComma 0.0" xfId="354" xr:uid="{00000000-0005-0000-0000-0000D1010000}"/>
    <cellStyle name="XComma 0.00" xfId="355" xr:uid="{00000000-0005-0000-0000-0000D2010000}"/>
    <cellStyle name="XComma 0.000" xfId="356" xr:uid="{00000000-0005-0000-0000-0000D3010000}"/>
    <cellStyle name="XCurrency" xfId="357" xr:uid="{00000000-0005-0000-0000-0000D4010000}"/>
    <cellStyle name="XCurrency 0.0" xfId="358" xr:uid="{00000000-0005-0000-0000-0000D5010000}"/>
    <cellStyle name="XCurrency 0.00" xfId="359" xr:uid="{00000000-0005-0000-0000-0000D6010000}"/>
    <cellStyle name="XCurrency 0.000" xfId="360" xr:uid="{00000000-0005-0000-0000-0000D7010000}"/>
    <cellStyle name="Year" xfId="540" xr:uid="{B7DBD587-37C4-4AD8-845B-66A36E0518E5}"/>
    <cellStyle name="yra" xfId="361" xr:uid="{00000000-0005-0000-0000-0000D8010000}"/>
    <cellStyle name="yrActual" xfId="362" xr:uid="{00000000-0005-0000-0000-0000D9010000}"/>
    <cellStyle name="yre" xfId="363" xr:uid="{00000000-0005-0000-0000-0000DA010000}"/>
    <cellStyle name="yrExpect" xfId="364" xr:uid="{00000000-0005-0000-0000-0000DB010000}"/>
    <cellStyle name="yrExpect 2" xfId="763" xr:uid="{363E0E31-00F5-4E66-84CB-5AE686982F8D}"/>
    <cellStyle name="yrExpect 2 2" xfId="977" xr:uid="{263991F3-1FB6-4D4F-A6D0-A7342F5A37AB}"/>
    <cellStyle name="yrExpect 3" xfId="850" xr:uid="{4025185A-C52A-4062-B1EA-F0C0E821F43C}"/>
  </cellStyles>
  <dxfs count="0"/>
  <tableStyles count="0" defaultTableStyle="TableStyleMedium2" defaultPivotStyle="PivotStyleLight16"/>
  <colors>
    <mruColors>
      <color rgb="FFFFFF99"/>
      <color rgb="FF0000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9" Type="http://schemas.openxmlformats.org/officeDocument/2006/relationships/externalLink" Target="externalLinks/externalLink23.xml"/><Relationship Id="rId3" Type="http://schemas.openxmlformats.org/officeDocument/2006/relationships/worksheet" Target="worksheets/sheet3.xml"/><Relationship Id="rId21" Type="http://schemas.openxmlformats.org/officeDocument/2006/relationships/externalLink" Target="externalLinks/externalLink5.xml"/><Relationship Id="rId34" Type="http://schemas.openxmlformats.org/officeDocument/2006/relationships/externalLink" Target="externalLinks/externalLink18.xml"/><Relationship Id="rId42" Type="http://schemas.openxmlformats.org/officeDocument/2006/relationships/externalLink" Target="externalLinks/externalLink26.xml"/><Relationship Id="rId47" Type="http://schemas.openxmlformats.org/officeDocument/2006/relationships/styles" Target="styles.xml"/><Relationship Id="rId50"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externalLink" Target="externalLinks/externalLink17.xml"/><Relationship Id="rId38" Type="http://schemas.openxmlformats.org/officeDocument/2006/relationships/externalLink" Target="externalLinks/externalLink22.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externalLink" Target="externalLinks/externalLink13.xml"/><Relationship Id="rId41" Type="http://schemas.openxmlformats.org/officeDocument/2006/relationships/externalLink" Target="externalLinks/externalLink25.xml"/><Relationship Id="rId54"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externalLink" Target="externalLinks/externalLink16.xml"/><Relationship Id="rId37" Type="http://schemas.openxmlformats.org/officeDocument/2006/relationships/externalLink" Target="externalLinks/externalLink21.xml"/><Relationship Id="rId40" Type="http://schemas.openxmlformats.org/officeDocument/2006/relationships/externalLink" Target="externalLinks/externalLink24.xml"/><Relationship Id="rId45" Type="http://schemas.openxmlformats.org/officeDocument/2006/relationships/externalLink" Target="externalLinks/externalLink29.xml"/><Relationship Id="rId53"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36" Type="http://schemas.openxmlformats.org/officeDocument/2006/relationships/externalLink" Target="externalLinks/externalLink20.xml"/><Relationship Id="rId49"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externalLink" Target="externalLinks/externalLink15.xml"/><Relationship Id="rId44" Type="http://schemas.openxmlformats.org/officeDocument/2006/relationships/externalLink" Target="externalLinks/externalLink28.xml"/><Relationship Id="rId52"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externalLink" Target="externalLinks/externalLink14.xml"/><Relationship Id="rId35" Type="http://schemas.openxmlformats.org/officeDocument/2006/relationships/externalLink" Target="externalLinks/externalLink19.xml"/><Relationship Id="rId43" Type="http://schemas.openxmlformats.org/officeDocument/2006/relationships/externalLink" Target="externalLinks/externalLink27.xml"/><Relationship Id="rId48"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Documents%20and%20Settings\guajpae1\Local%20Settings\Temporary%20Internet%20Files\OLK17\03%202005%20StorageClosePackag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fxc0afm\AppData\Roaming\Microsoft\Excel\Wind_Template_2019-06-05%20(version%202).xlsb"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44608;&#47749;&#54732;\&#45224;&#50577;&#51452;\765KV.MUL\TOTAL\&#45817;1&#5478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Documents%20and%20Settings\atb0hw9\Desktop\Ab_temp\Desktop\WIP2\Hurdle_Rate_Study_2003\Hurdle_Rate_Study_2002\2002VLData\2002HRDat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Data%20Sheets\Vendor%20Spreadsheets\BridgeCran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jbxsf23\VOL1\ZZ%20-%20Template%20Owners\Transmission_Substation\Starting%20Templates\TLine_Template_02182019_Working_Calc_X.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Documents%20and%20Settings\Scott.Stern\Desktop\25%20Hoku%20PolySilicon\UHOK0004\(8)%20Utilities%20and%20Pipe%20Specifications\HYSYS%20Stream%20Reporter%20HOKU%20Evaporator,%20Water%20Cooled%20Condenser,%20Rev%20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Returns\Post%202001%20returns\Tax%20Return%20Workpaper%20Files\2012\FPL%20&amp;%20SUBS\Income%20Tax\Tax%20Return%20Workpapers\TQs\12TQ18%20MSC\2012_FPL_100101_TQ18_Mixed%20Service%20Cost_TaxWorkpapers.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program%20files\notes\data\Due%20Diligence\1%20-%20WORKING%20PROJECTS\Tesla\Performance\Gate%20cycle%20models\Run%20Tesla%20CC%202X1%20Plant%20Using%20Gate%20File.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nee.sharepoint.com/_NEET/Budget_Forecast/2020%20Forecasts/09.2020/TBC/R09%20TBC%20Forecast%20Model_updated%20plan%20NI%202021-2026.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Solar%20PV\Lincoln\Budget\Lincoln%20Combined%2020%20MW%20PVO&amp;M%20%20Budget%209-21-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NVENERGY3\Shared\Invenergy%20LLC\Projects%20-%20Gas\M&amp;A\NorthWestern%20Montana%20First\Models\MFM%201x1%20GTCC%20031105.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U:\Escalations\2001\2000-01Actual%20EscalationsFINALrevdk.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Projects\01%20PPE%20ESP\Current\Port%20Everglades%20PC_Template_Aug05rev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44608;&#47749;&#54732;\&#45224;&#50577;&#51452;\&#54861;&#44540;\&#53468;&#50504;-&#49888;&#49436;&#49328;\&#44592;&#52488;&#52509;&#44292;\&#44053;&#44288;\&#44053;&#44288;&#45236;&#50669;&#49436;.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nee.sharepoint.com/_NEET/Budget_Forecast/2021%20Budget%20Cycle/Operating%20Projects/TBC/Reference%20info/TBC%202020%20Budget.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K:\Due%20Diligence\Market%20Models%20-%20Resource%20Planning\NEPOOLCA%20PX%20Power%20Pool\G%201X1%20%20Assumptions\NEPOOL%20%20&amp;%20CAPX%20350%20Mw%20(G)%20%20CC%20O&amp;M%20%20REV0.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nee.sharepoint.com/_NEET/Budget_Forecast/2021%20Forecasts/03-2021/TBC/R3%20Fcst%20Models/TBC%20R03%20Forecast_v5.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44608;&#47749;&#54732;\&#45224;&#50577;&#51452;\KBY\HJH\765TL\&#49436;1.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44608;&#47749;&#54732;\&#45224;&#50577;&#51452;\EXCEL\EXCEL\&#44277;&#51333;&#45800;&#44032;.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49437;&#44305;&#54788;\&#45236;&#49436;&#47448;\&#51088;&#48376;&#50696;&#49328;&#44277;&#49324;\&#45224;&#51064;&#48376;&#51060;&#49444;\&#51060;&#49444;\&#49688;&#49457;&#51060;&#49444;\suk\&#49688;&#49457;&#51060;&#49444;\MOVE50-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44608;&#47749;&#54732;\&#45224;&#50577;&#51452;\765\KV\TN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Financing%20Plan\2009\Documents%20and%20Settings\pkettles\My%20Documents\By%20State\Minnesota\Documents%20and%20Settings\mnguyen\My%20Documents\ca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bxsw65\pgen\My%20Documents\Budgets\BPP\BPP079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Jbxsf23\VOL1\COMBCYC\PMG\performance\UNIT4PR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acfs30\global\Nalco%20Files\Process%20Models%20and%20Calculators\Blank%20Process%20Model%20Rev%201.03%2001050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gridliance-my.sharepoint.com/Users/JBishop/Desktop/Budget/Reg%20Asset%20Analysis%20%2011.26.16%20v7.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92.168.4.190\ops-alldata\DATA\CAR%20workbooks\TBC%20Order%20%23814%20GIS\TBC%20Order%20%23814%20GIS%20CAR%20-%2008.16.17.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jbxsf23\VOL1\ENG%20&amp;%20Construction%20Wind%20Projects\01=ESTIMATING%20ONLY\4%20Projects\Transmission\5%20NYISO\NYISO%20LI%20PPTN\1%20Estimate\NY_Transmission_NYISO_LI_PPTN_Estimate_2021-10-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VMAstsumry"/>
      <sheetName val="Exectutive Summry vs. GL"/>
      <sheetName val="ACTIVITY TIE OUT"/>
      <sheetName val="Working Gas Storage Position"/>
      <sheetName val="BOOK 0503"/>
      <sheetName val="storgvol_smrypricing_GL"/>
      <sheetName val="DSAR"/>
      <sheetName val="summary by source 2004"/>
      <sheetName val="Expense Escalation-Old-dk"/>
    </sheetNames>
    <sheetDataSet>
      <sheetData sheetId="0"/>
      <sheetData sheetId="1"/>
      <sheetData sheetId="2"/>
      <sheetData sheetId="3"/>
      <sheetData sheetId="4"/>
      <sheetData sheetId="5"/>
      <sheetData sheetId="6"/>
      <sheetData sheetId="7" refreshError="1">
        <row r="6">
          <cell r="A6">
            <v>1</v>
          </cell>
          <cell r="B6">
            <v>76</v>
          </cell>
          <cell r="C6">
            <v>-96</v>
          </cell>
          <cell r="D6">
            <v>0</v>
          </cell>
          <cell r="E6">
            <v>-191</v>
          </cell>
          <cell r="F6">
            <v>0</v>
          </cell>
          <cell r="G6">
            <v>-89</v>
          </cell>
          <cell r="H6">
            <v>-104</v>
          </cell>
          <cell r="I6">
            <v>-49</v>
          </cell>
          <cell r="J6">
            <v>-100</v>
          </cell>
          <cell r="K6">
            <v>-32</v>
          </cell>
          <cell r="L6">
            <v>-16</v>
          </cell>
          <cell r="M6">
            <v>-414</v>
          </cell>
          <cell r="P6">
            <v>-1015</v>
          </cell>
          <cell r="S6">
            <v>-601.89285714285711</v>
          </cell>
          <cell r="T6">
            <v>-1015</v>
          </cell>
          <cell r="U6">
            <v>-750</v>
          </cell>
          <cell r="V6">
            <v>-601.89285714285711</v>
          </cell>
          <cell r="W6">
            <v>-374</v>
          </cell>
          <cell r="X6">
            <v>-405</v>
          </cell>
          <cell r="Y6">
            <v>-317.07142857142856</v>
          </cell>
          <cell r="AA6">
            <v>0</v>
          </cell>
          <cell r="AB6">
            <v>-12.178571428571429</v>
          </cell>
          <cell r="AF6">
            <v>0</v>
          </cell>
          <cell r="AG6">
            <v>2.6428571428571428</v>
          </cell>
          <cell r="AL6">
            <v>-287</v>
          </cell>
          <cell r="AM6">
            <v>-345</v>
          </cell>
          <cell r="AN6">
            <v>-275.28571428571428</v>
          </cell>
          <cell r="AR6">
            <v>-661</v>
          </cell>
          <cell r="AS6">
            <v>-750</v>
          </cell>
          <cell r="AT6">
            <v>-592.35714285714289</v>
          </cell>
          <cell r="AV6">
            <v>-16.321428571428573</v>
          </cell>
          <cell r="AW6">
            <v>-74.857142857142861</v>
          </cell>
          <cell r="AX6">
            <v>-90.678571428571431</v>
          </cell>
          <cell r="AY6">
            <v>-73.642857142857139</v>
          </cell>
          <cell r="AZ6">
            <v>-27.071428571428573</v>
          </cell>
          <cell r="BA6">
            <v>-34.5</v>
          </cell>
          <cell r="BB6">
            <v>-212.03571428571428</v>
          </cell>
          <cell r="BC6">
            <v>1.5</v>
          </cell>
          <cell r="BD6">
            <v>-59.5</v>
          </cell>
          <cell r="BE6">
            <v>-5.25</v>
          </cell>
          <cell r="BJ6">
            <v>-15</v>
          </cell>
          <cell r="BK6">
            <v>-110</v>
          </cell>
          <cell r="BL6">
            <v>-100</v>
          </cell>
          <cell r="BM6">
            <v>-100</v>
          </cell>
          <cell r="BN6">
            <v>-35</v>
          </cell>
          <cell r="BO6">
            <v>-45</v>
          </cell>
          <cell r="BP6">
            <v>-225</v>
          </cell>
          <cell r="BQ6">
            <v>-40</v>
          </cell>
          <cell r="BR6">
            <v>-80</v>
          </cell>
          <cell r="BS6">
            <v>0</v>
          </cell>
          <cell r="BY6">
            <v>-0.60189285714285712</v>
          </cell>
          <cell r="CB6">
            <v>-1.0149999999999999</v>
          </cell>
          <cell r="CD6">
            <v>-0.60189285714285712</v>
          </cell>
        </row>
        <row r="7">
          <cell r="A7">
            <v>2</v>
          </cell>
          <cell r="B7">
            <v>-33</v>
          </cell>
          <cell r="C7">
            <v>-90</v>
          </cell>
          <cell r="D7">
            <v>-17</v>
          </cell>
          <cell r="E7">
            <v>-151</v>
          </cell>
          <cell r="F7">
            <v>0</v>
          </cell>
          <cell r="G7">
            <v>-111</v>
          </cell>
          <cell r="H7">
            <v>-105</v>
          </cell>
          <cell r="I7">
            <v>-45</v>
          </cell>
          <cell r="J7">
            <v>-97</v>
          </cell>
          <cell r="K7">
            <v>-37</v>
          </cell>
          <cell r="L7">
            <v>-33</v>
          </cell>
          <cell r="M7">
            <v>-706</v>
          </cell>
          <cell r="P7">
            <v>-1425</v>
          </cell>
          <cell r="S7">
            <v>-601.89285714285711</v>
          </cell>
          <cell r="T7">
            <v>-1425</v>
          </cell>
          <cell r="U7">
            <v>-750</v>
          </cell>
          <cell r="V7">
            <v>-601.89285714285711</v>
          </cell>
          <cell r="W7">
            <v>-395</v>
          </cell>
          <cell r="X7">
            <v>-405</v>
          </cell>
          <cell r="Y7">
            <v>-317.07142857142856</v>
          </cell>
          <cell r="AA7">
            <v>0</v>
          </cell>
          <cell r="AB7">
            <v>-12.178571428571429</v>
          </cell>
          <cell r="AF7">
            <v>0</v>
          </cell>
          <cell r="AG7">
            <v>2.6428571428571428</v>
          </cell>
          <cell r="AL7">
            <v>-258</v>
          </cell>
          <cell r="AM7">
            <v>-345</v>
          </cell>
          <cell r="AN7">
            <v>-275.28571428571428</v>
          </cell>
          <cell r="AR7">
            <v>-653</v>
          </cell>
          <cell r="AS7">
            <v>-750</v>
          </cell>
          <cell r="AT7">
            <v>-592.35714285714289</v>
          </cell>
          <cell r="AV7">
            <v>-16.321428571428573</v>
          </cell>
          <cell r="AW7">
            <v>-74.857142857142861</v>
          </cell>
          <cell r="AX7">
            <v>-90.678571428571431</v>
          </cell>
          <cell r="AY7">
            <v>-73.642857142857139</v>
          </cell>
          <cell r="AZ7">
            <v>-27.071428571428573</v>
          </cell>
          <cell r="BA7">
            <v>-34.5</v>
          </cell>
          <cell r="BB7">
            <v>-212.03571428571428</v>
          </cell>
          <cell r="BC7">
            <v>1.5</v>
          </cell>
          <cell r="BD7">
            <v>-59.5</v>
          </cell>
          <cell r="BE7">
            <v>-5.25</v>
          </cell>
          <cell r="BJ7">
            <v>-15</v>
          </cell>
          <cell r="BK7">
            <v>-110</v>
          </cell>
          <cell r="BL7">
            <v>-100</v>
          </cell>
          <cell r="BM7">
            <v>-100</v>
          </cell>
          <cell r="BN7">
            <v>-35</v>
          </cell>
          <cell r="BO7">
            <v>-45</v>
          </cell>
          <cell r="BP7">
            <v>-225</v>
          </cell>
          <cell r="BQ7">
            <v>-40</v>
          </cell>
          <cell r="BR7">
            <v>-80</v>
          </cell>
          <cell r="BS7">
            <v>0</v>
          </cell>
          <cell r="BY7">
            <v>-1.2037857142857142</v>
          </cell>
          <cell r="CB7">
            <v>-2.44</v>
          </cell>
          <cell r="CD7">
            <v>-1.2037857142857142</v>
          </cell>
        </row>
        <row r="8">
          <cell r="A8">
            <v>3</v>
          </cell>
          <cell r="B8">
            <v>-30</v>
          </cell>
          <cell r="C8">
            <v>-84</v>
          </cell>
          <cell r="D8">
            <v>0</v>
          </cell>
          <cell r="E8">
            <v>-163</v>
          </cell>
          <cell r="F8">
            <v>0</v>
          </cell>
          <cell r="G8">
            <v>-33</v>
          </cell>
          <cell r="H8">
            <v>-105</v>
          </cell>
          <cell r="I8">
            <v>-28</v>
          </cell>
          <cell r="J8">
            <v>-86</v>
          </cell>
          <cell r="K8">
            <v>-11</v>
          </cell>
          <cell r="L8">
            <v>0</v>
          </cell>
          <cell r="M8">
            <v>-528</v>
          </cell>
          <cell r="P8">
            <v>-1068</v>
          </cell>
          <cell r="S8">
            <v>-601.89285714285711</v>
          </cell>
          <cell r="T8">
            <v>-1068</v>
          </cell>
          <cell r="U8">
            <v>-750</v>
          </cell>
          <cell r="V8">
            <v>-601.89285714285711</v>
          </cell>
          <cell r="W8">
            <v>-263</v>
          </cell>
          <cell r="X8">
            <v>-405</v>
          </cell>
          <cell r="Y8">
            <v>-317.07142857142856</v>
          </cell>
          <cell r="AA8">
            <v>0</v>
          </cell>
          <cell r="AB8">
            <v>-12.178571428571429</v>
          </cell>
          <cell r="AF8">
            <v>0</v>
          </cell>
          <cell r="AG8">
            <v>2.6428571428571428</v>
          </cell>
          <cell r="AL8">
            <v>-247</v>
          </cell>
          <cell r="AM8">
            <v>-345</v>
          </cell>
          <cell r="AN8">
            <v>-275.28571428571428</v>
          </cell>
          <cell r="AR8">
            <v>-510</v>
          </cell>
          <cell r="AS8">
            <v>-750</v>
          </cell>
          <cell r="AT8">
            <v>-592.35714285714289</v>
          </cell>
          <cell r="AV8">
            <v>-16.321428571428573</v>
          </cell>
          <cell r="AW8">
            <v>-74.857142857142861</v>
          </cell>
          <cell r="AX8">
            <v>-90.678571428571431</v>
          </cell>
          <cell r="AY8">
            <v>-73.642857142857139</v>
          </cell>
          <cell r="AZ8">
            <v>-27.071428571428573</v>
          </cell>
          <cell r="BA8">
            <v>-34.5</v>
          </cell>
          <cell r="BB8">
            <v>-212.03571428571428</v>
          </cell>
          <cell r="BC8">
            <v>1.5</v>
          </cell>
          <cell r="BD8">
            <v>-59.5</v>
          </cell>
          <cell r="BE8">
            <v>-5.25</v>
          </cell>
          <cell r="BJ8">
            <v>-15</v>
          </cell>
          <cell r="BK8">
            <v>-110</v>
          </cell>
          <cell r="BL8">
            <v>-100</v>
          </cell>
          <cell r="BM8">
            <v>-100</v>
          </cell>
          <cell r="BN8">
            <v>-35</v>
          </cell>
          <cell r="BO8">
            <v>-45</v>
          </cell>
          <cell r="BP8">
            <v>-225</v>
          </cell>
          <cell r="BQ8">
            <v>-40</v>
          </cell>
          <cell r="BR8">
            <v>-80</v>
          </cell>
          <cell r="BS8">
            <v>0</v>
          </cell>
          <cell r="BY8">
            <v>-1.8056785714285715</v>
          </cell>
          <cell r="CB8">
            <v>-3.508</v>
          </cell>
          <cell r="CD8">
            <v>-1.8056785714285715</v>
          </cell>
        </row>
        <row r="9">
          <cell r="A9">
            <v>4</v>
          </cell>
          <cell r="B9">
            <v>-60</v>
          </cell>
          <cell r="C9">
            <v>-52</v>
          </cell>
          <cell r="D9">
            <v>0</v>
          </cell>
          <cell r="E9">
            <v>0</v>
          </cell>
          <cell r="F9">
            <v>0</v>
          </cell>
          <cell r="G9">
            <v>-12</v>
          </cell>
          <cell r="H9">
            <v>-105</v>
          </cell>
          <cell r="I9">
            <v>0</v>
          </cell>
          <cell r="J9">
            <v>-98</v>
          </cell>
          <cell r="K9">
            <v>-4</v>
          </cell>
          <cell r="L9">
            <v>90</v>
          </cell>
          <cell r="M9">
            <v>-67</v>
          </cell>
          <cell r="P9">
            <v>-308</v>
          </cell>
          <cell r="S9">
            <v>-601.89285714285711</v>
          </cell>
          <cell r="T9">
            <v>-308</v>
          </cell>
          <cell r="U9">
            <v>-750</v>
          </cell>
          <cell r="V9">
            <v>-601.89285714285711</v>
          </cell>
          <cell r="W9">
            <v>-219</v>
          </cell>
          <cell r="X9">
            <v>-405</v>
          </cell>
          <cell r="Y9">
            <v>-317.07142857142856</v>
          </cell>
          <cell r="AA9">
            <v>0</v>
          </cell>
          <cell r="AB9">
            <v>-12.178571428571429</v>
          </cell>
          <cell r="AF9">
            <v>0</v>
          </cell>
          <cell r="AG9">
            <v>2.6428571428571428</v>
          </cell>
          <cell r="AL9">
            <v>-52</v>
          </cell>
          <cell r="AM9">
            <v>-345</v>
          </cell>
          <cell r="AN9">
            <v>-275.28571428571428</v>
          </cell>
          <cell r="AR9">
            <v>-271</v>
          </cell>
          <cell r="AS9">
            <v>-750</v>
          </cell>
          <cell r="AT9">
            <v>-592.35714285714289</v>
          </cell>
          <cell r="AV9">
            <v>-16.321428571428573</v>
          </cell>
          <cell r="AW9">
            <v>-74.857142857142861</v>
          </cell>
          <cell r="AX9">
            <v>-90.678571428571431</v>
          </cell>
          <cell r="AY9">
            <v>-73.642857142857139</v>
          </cell>
          <cell r="AZ9">
            <v>-27.071428571428573</v>
          </cell>
          <cell r="BA9">
            <v>-34.5</v>
          </cell>
          <cell r="BB9">
            <v>-212.03571428571428</v>
          </cell>
          <cell r="BC9">
            <v>1.5</v>
          </cell>
          <cell r="BD9">
            <v>-59.5</v>
          </cell>
          <cell r="BE9">
            <v>-5.25</v>
          </cell>
          <cell r="BJ9">
            <v>-15</v>
          </cell>
          <cell r="BK9">
            <v>-110</v>
          </cell>
          <cell r="BL9">
            <v>-100</v>
          </cell>
          <cell r="BM9">
            <v>-100</v>
          </cell>
          <cell r="BN9">
            <v>-35</v>
          </cell>
          <cell r="BO9">
            <v>-45</v>
          </cell>
          <cell r="BP9">
            <v>-225</v>
          </cell>
          <cell r="BQ9">
            <v>-40</v>
          </cell>
          <cell r="BR9">
            <v>-80</v>
          </cell>
          <cell r="BS9">
            <v>0</v>
          </cell>
          <cell r="BY9">
            <v>-2.4075714285714285</v>
          </cell>
          <cell r="CB9">
            <v>-3.8159999999999998</v>
          </cell>
          <cell r="CD9">
            <v>-2.4075714285714285</v>
          </cell>
        </row>
        <row r="10">
          <cell r="A10">
            <v>5</v>
          </cell>
          <cell r="B10">
            <v>12</v>
          </cell>
          <cell r="C10">
            <v>-28</v>
          </cell>
          <cell r="D10">
            <v>46</v>
          </cell>
          <cell r="E10">
            <v>0</v>
          </cell>
          <cell r="F10">
            <v>0</v>
          </cell>
          <cell r="G10">
            <v>0</v>
          </cell>
          <cell r="H10">
            <v>-105</v>
          </cell>
          <cell r="I10">
            <v>-1</v>
          </cell>
          <cell r="J10">
            <v>-38</v>
          </cell>
          <cell r="K10">
            <v>0</v>
          </cell>
          <cell r="L10">
            <v>225</v>
          </cell>
          <cell r="M10">
            <v>129</v>
          </cell>
          <cell r="P10">
            <v>240</v>
          </cell>
          <cell r="S10">
            <v>-601.89285714285711</v>
          </cell>
          <cell r="T10">
            <v>240</v>
          </cell>
          <cell r="U10">
            <v>-750</v>
          </cell>
          <cell r="V10">
            <v>-601.89285714285711</v>
          </cell>
          <cell r="W10">
            <v>-144</v>
          </cell>
          <cell r="X10">
            <v>-405</v>
          </cell>
          <cell r="Y10">
            <v>-317.07142857142856</v>
          </cell>
          <cell r="AA10">
            <v>0</v>
          </cell>
          <cell r="AB10">
            <v>-12.178571428571429</v>
          </cell>
          <cell r="AF10">
            <v>0</v>
          </cell>
          <cell r="AG10">
            <v>2.6428571428571428</v>
          </cell>
          <cell r="AL10">
            <v>18</v>
          </cell>
          <cell r="AM10">
            <v>-345</v>
          </cell>
          <cell r="AN10">
            <v>-275.28571428571428</v>
          </cell>
          <cell r="AR10">
            <v>-126</v>
          </cell>
          <cell r="AS10">
            <v>-750</v>
          </cell>
          <cell r="AT10">
            <v>-592.35714285714289</v>
          </cell>
          <cell r="AV10">
            <v>-16.321428571428573</v>
          </cell>
          <cell r="AW10">
            <v>-74.857142857142861</v>
          </cell>
          <cell r="AX10">
            <v>-90.678571428571431</v>
          </cell>
          <cell r="AY10">
            <v>-73.642857142857139</v>
          </cell>
          <cell r="AZ10">
            <v>-27.071428571428573</v>
          </cell>
          <cell r="BA10">
            <v>-34.5</v>
          </cell>
          <cell r="BB10">
            <v>-212.03571428571428</v>
          </cell>
          <cell r="BC10">
            <v>1.5</v>
          </cell>
          <cell r="BD10">
            <v>-59.5</v>
          </cell>
          <cell r="BE10">
            <v>-5.25</v>
          </cell>
          <cell r="BJ10">
            <v>-15</v>
          </cell>
          <cell r="BK10">
            <v>-110</v>
          </cell>
          <cell r="BL10">
            <v>-100</v>
          </cell>
          <cell r="BM10">
            <v>-100</v>
          </cell>
          <cell r="BN10">
            <v>-35</v>
          </cell>
          <cell r="BO10">
            <v>-45</v>
          </cell>
          <cell r="BP10">
            <v>-225</v>
          </cell>
          <cell r="BQ10">
            <v>-40</v>
          </cell>
          <cell r="BR10">
            <v>-80</v>
          </cell>
          <cell r="BS10">
            <v>0</v>
          </cell>
          <cell r="BY10">
            <v>-3.0094642857142855</v>
          </cell>
          <cell r="CD10">
            <v>-3.0094642857142855</v>
          </cell>
        </row>
        <row r="11">
          <cell r="A11">
            <v>6</v>
          </cell>
          <cell r="B11">
            <v>48</v>
          </cell>
          <cell r="C11">
            <v>-30</v>
          </cell>
          <cell r="D11">
            <v>30</v>
          </cell>
          <cell r="E11">
            <v>-10</v>
          </cell>
          <cell r="F11">
            <v>0</v>
          </cell>
          <cell r="G11">
            <v>-28</v>
          </cell>
          <cell r="H11">
            <v>-105</v>
          </cell>
          <cell r="I11">
            <v>-2</v>
          </cell>
          <cell r="J11">
            <v>-80</v>
          </cell>
          <cell r="K11">
            <v>-10</v>
          </cell>
          <cell r="L11">
            <v>179</v>
          </cell>
          <cell r="M11">
            <v>48</v>
          </cell>
          <cell r="P11">
            <v>40</v>
          </cell>
          <cell r="S11">
            <v>-601.89285714285711</v>
          </cell>
          <cell r="T11">
            <v>40</v>
          </cell>
          <cell r="U11">
            <v>-750</v>
          </cell>
          <cell r="V11">
            <v>-601.89285714285711</v>
          </cell>
          <cell r="W11">
            <v>-225</v>
          </cell>
          <cell r="X11">
            <v>-405</v>
          </cell>
          <cell r="Y11">
            <v>-317.07142857142856</v>
          </cell>
          <cell r="AA11">
            <v>0</v>
          </cell>
          <cell r="AB11">
            <v>-12.178571428571429</v>
          </cell>
          <cell r="AF11">
            <v>0</v>
          </cell>
          <cell r="AG11">
            <v>2.6428571428571428</v>
          </cell>
          <cell r="AL11">
            <v>-10</v>
          </cell>
          <cell r="AM11">
            <v>-345</v>
          </cell>
          <cell r="AN11">
            <v>-275.28571428571428</v>
          </cell>
          <cell r="AR11">
            <v>-235</v>
          </cell>
          <cell r="AS11">
            <v>-750</v>
          </cell>
          <cell r="AT11">
            <v>-592.35714285714289</v>
          </cell>
          <cell r="AV11">
            <v>-16.321428571428573</v>
          </cell>
          <cell r="AW11">
            <v>-74.857142857142861</v>
          </cell>
          <cell r="AX11">
            <v>-90.678571428571431</v>
          </cell>
          <cell r="AY11">
            <v>-73.642857142857139</v>
          </cell>
          <cell r="AZ11">
            <v>-27.071428571428573</v>
          </cell>
          <cell r="BA11">
            <v>-34.5</v>
          </cell>
          <cell r="BB11">
            <v>-212.03571428571428</v>
          </cell>
          <cell r="BC11">
            <v>1.5</v>
          </cell>
          <cell r="BD11">
            <v>-59.5</v>
          </cell>
          <cell r="BE11">
            <v>-5.25</v>
          </cell>
          <cell r="BJ11">
            <v>-15</v>
          </cell>
          <cell r="BK11">
            <v>-110</v>
          </cell>
          <cell r="BL11">
            <v>-100</v>
          </cell>
          <cell r="BM11">
            <v>-100</v>
          </cell>
          <cell r="BN11">
            <v>-35</v>
          </cell>
          <cell r="BO11">
            <v>-45</v>
          </cell>
          <cell r="BP11">
            <v>-225</v>
          </cell>
          <cell r="BQ11">
            <v>-40</v>
          </cell>
          <cell r="BR11">
            <v>-80</v>
          </cell>
          <cell r="BS11">
            <v>0</v>
          </cell>
          <cell r="BY11">
            <v>-3.6113571428571425</v>
          </cell>
          <cell r="CD11">
            <v>-3.6113571428571425</v>
          </cell>
        </row>
        <row r="12">
          <cell r="A12">
            <v>7</v>
          </cell>
          <cell r="B12">
            <v>0</v>
          </cell>
          <cell r="C12">
            <v>-60</v>
          </cell>
          <cell r="D12">
            <v>0</v>
          </cell>
          <cell r="E12">
            <v>-88</v>
          </cell>
          <cell r="F12">
            <v>0</v>
          </cell>
          <cell r="G12">
            <v>-125</v>
          </cell>
          <cell r="H12">
            <v>-105</v>
          </cell>
          <cell r="I12">
            <v>-45</v>
          </cell>
          <cell r="J12">
            <v>-98</v>
          </cell>
          <cell r="K12">
            <v>-40</v>
          </cell>
          <cell r="L12">
            <v>-53</v>
          </cell>
          <cell r="M12">
            <v>-153</v>
          </cell>
          <cell r="P12">
            <v>-767</v>
          </cell>
          <cell r="S12">
            <v>-601.89285714285711</v>
          </cell>
          <cell r="T12">
            <v>-767</v>
          </cell>
          <cell r="U12">
            <v>-750</v>
          </cell>
          <cell r="V12">
            <v>-601.89285714285711</v>
          </cell>
          <cell r="W12">
            <v>-413</v>
          </cell>
          <cell r="X12">
            <v>-405</v>
          </cell>
          <cell r="Y12">
            <v>-317.07142857142856</v>
          </cell>
          <cell r="AA12">
            <v>0</v>
          </cell>
          <cell r="AB12">
            <v>-12.178571428571429</v>
          </cell>
          <cell r="AF12">
            <v>0</v>
          </cell>
          <cell r="AG12">
            <v>2.6428571428571428</v>
          </cell>
          <cell r="AL12">
            <v>-148</v>
          </cell>
          <cell r="AM12">
            <v>-345</v>
          </cell>
          <cell r="AN12">
            <v>-275.28571428571428</v>
          </cell>
          <cell r="AR12">
            <v>-561</v>
          </cell>
          <cell r="AS12">
            <v>-750</v>
          </cell>
          <cell r="AT12">
            <v>-592.35714285714289</v>
          </cell>
          <cell r="AV12">
            <v>-16.321428571428573</v>
          </cell>
          <cell r="AW12">
            <v>-74.857142857142861</v>
          </cell>
          <cell r="AX12">
            <v>-90.678571428571431</v>
          </cell>
          <cell r="AY12">
            <v>-73.642857142857139</v>
          </cell>
          <cell r="AZ12">
            <v>-27.071428571428573</v>
          </cell>
          <cell r="BA12">
            <v>-34.5</v>
          </cell>
          <cell r="BB12">
            <v>-212.03571428571428</v>
          </cell>
          <cell r="BC12">
            <v>1.5</v>
          </cell>
          <cell r="BD12">
            <v>-59.5</v>
          </cell>
          <cell r="BE12">
            <v>-5.25</v>
          </cell>
          <cell r="BJ12">
            <v>-15</v>
          </cell>
          <cell r="BK12">
            <v>-110</v>
          </cell>
          <cell r="BL12">
            <v>-100</v>
          </cell>
          <cell r="BM12">
            <v>-100</v>
          </cell>
          <cell r="BN12">
            <v>-35</v>
          </cell>
          <cell r="BO12">
            <v>-45</v>
          </cell>
          <cell r="BP12">
            <v>-225</v>
          </cell>
          <cell r="BQ12">
            <v>-40</v>
          </cell>
          <cell r="BR12">
            <v>-80</v>
          </cell>
          <cell r="BS12">
            <v>0</v>
          </cell>
          <cell r="BY12">
            <v>-4.2132499999999995</v>
          </cell>
          <cell r="CD12">
            <v>-4.2132499999999995</v>
          </cell>
        </row>
        <row r="13">
          <cell r="A13">
            <v>8</v>
          </cell>
          <cell r="B13">
            <v>0</v>
          </cell>
          <cell r="C13">
            <v>-78</v>
          </cell>
          <cell r="D13">
            <v>-37</v>
          </cell>
          <cell r="E13">
            <v>-294</v>
          </cell>
          <cell r="F13">
            <v>-18</v>
          </cell>
          <cell r="G13">
            <v>-121</v>
          </cell>
          <cell r="H13">
            <v>-105</v>
          </cell>
          <cell r="I13">
            <v>-46</v>
          </cell>
          <cell r="J13">
            <v>-99</v>
          </cell>
          <cell r="K13">
            <v>-40</v>
          </cell>
          <cell r="L13">
            <v>-131</v>
          </cell>
          <cell r="M13">
            <v>-331</v>
          </cell>
          <cell r="P13">
            <v>-1300</v>
          </cell>
          <cell r="S13">
            <v>-601.89285714285711</v>
          </cell>
          <cell r="T13">
            <v>-1300</v>
          </cell>
          <cell r="U13">
            <v>-750</v>
          </cell>
          <cell r="V13">
            <v>-601.89285714285711</v>
          </cell>
          <cell r="W13">
            <v>-429</v>
          </cell>
          <cell r="X13">
            <v>-405</v>
          </cell>
          <cell r="Y13">
            <v>-317.07142857142856</v>
          </cell>
          <cell r="AA13">
            <v>0</v>
          </cell>
          <cell r="AB13">
            <v>-12.178571428571429</v>
          </cell>
          <cell r="AF13">
            <v>0</v>
          </cell>
          <cell r="AG13">
            <v>2.6428571428571428</v>
          </cell>
          <cell r="AL13">
            <v>-409</v>
          </cell>
          <cell r="AM13">
            <v>-345</v>
          </cell>
          <cell r="AN13">
            <v>-275.28571428571428</v>
          </cell>
          <cell r="AR13">
            <v>-838</v>
          </cell>
          <cell r="AS13">
            <v>-750</v>
          </cell>
          <cell r="AT13">
            <v>-592.35714285714289</v>
          </cell>
          <cell r="AV13">
            <v>-16.321428571428573</v>
          </cell>
          <cell r="AW13">
            <v>-74.857142857142861</v>
          </cell>
          <cell r="AX13">
            <v>-90.678571428571431</v>
          </cell>
          <cell r="AY13">
            <v>-73.642857142857139</v>
          </cell>
          <cell r="AZ13">
            <v>-27.071428571428573</v>
          </cell>
          <cell r="BA13">
            <v>-34.5</v>
          </cell>
          <cell r="BB13">
            <v>-212.03571428571428</v>
          </cell>
          <cell r="BC13">
            <v>1.5</v>
          </cell>
          <cell r="BD13">
            <v>-59.5</v>
          </cell>
          <cell r="BE13">
            <v>-5.25</v>
          </cell>
          <cell r="BJ13">
            <v>-15</v>
          </cell>
          <cell r="BK13">
            <v>-110</v>
          </cell>
          <cell r="BL13">
            <v>-100</v>
          </cell>
          <cell r="BM13">
            <v>-100</v>
          </cell>
          <cell r="BN13">
            <v>-35</v>
          </cell>
          <cell r="BO13">
            <v>-45</v>
          </cell>
          <cell r="BP13">
            <v>-225</v>
          </cell>
          <cell r="BQ13">
            <v>-40</v>
          </cell>
          <cell r="BR13">
            <v>-80</v>
          </cell>
          <cell r="BS13">
            <v>0</v>
          </cell>
          <cell r="BY13">
            <v>-4.8151428571428569</v>
          </cell>
          <cell r="CD13">
            <v>-4.8151428571428569</v>
          </cell>
        </row>
        <row r="14">
          <cell r="A14">
            <v>9</v>
          </cell>
          <cell r="B14">
            <v>0</v>
          </cell>
          <cell r="C14">
            <v>-74</v>
          </cell>
          <cell r="D14">
            <v>-44</v>
          </cell>
          <cell r="E14">
            <v>-413</v>
          </cell>
          <cell r="F14">
            <v>-20</v>
          </cell>
          <cell r="G14">
            <v>-120</v>
          </cell>
          <cell r="H14">
            <v>-105</v>
          </cell>
          <cell r="I14">
            <v>-46</v>
          </cell>
          <cell r="J14">
            <v>-100</v>
          </cell>
          <cell r="K14">
            <v>-40</v>
          </cell>
          <cell r="L14">
            <v>-181</v>
          </cell>
          <cell r="M14">
            <v>-219</v>
          </cell>
          <cell r="P14">
            <v>-1362</v>
          </cell>
          <cell r="S14">
            <v>-601.89285714285711</v>
          </cell>
          <cell r="T14">
            <v>-1362</v>
          </cell>
          <cell r="U14">
            <v>-750</v>
          </cell>
          <cell r="V14">
            <v>-601.89285714285711</v>
          </cell>
          <cell r="W14">
            <v>-431</v>
          </cell>
          <cell r="X14">
            <v>-405</v>
          </cell>
          <cell r="Y14">
            <v>-317.07142857142856</v>
          </cell>
          <cell r="AA14">
            <v>0</v>
          </cell>
          <cell r="AB14">
            <v>-12.178571428571429</v>
          </cell>
          <cell r="AF14">
            <v>0</v>
          </cell>
          <cell r="AG14">
            <v>2.6428571428571428</v>
          </cell>
          <cell r="AL14">
            <v>-531</v>
          </cell>
          <cell r="AM14">
            <v>-345</v>
          </cell>
          <cell r="AN14">
            <v>-275.28571428571428</v>
          </cell>
          <cell r="AR14">
            <v>-962</v>
          </cell>
          <cell r="AS14">
            <v>-750</v>
          </cell>
          <cell r="AT14">
            <v>-592.35714285714289</v>
          </cell>
          <cell r="AV14">
            <v>-16.321428571428573</v>
          </cell>
          <cell r="AW14">
            <v>-74.857142857142861</v>
          </cell>
          <cell r="AX14">
            <v>-90.678571428571431</v>
          </cell>
          <cell r="AY14">
            <v>-73.642857142857139</v>
          </cell>
          <cell r="AZ14">
            <v>-27.071428571428573</v>
          </cell>
          <cell r="BA14">
            <v>-34.5</v>
          </cell>
          <cell r="BB14">
            <v>-212.03571428571428</v>
          </cell>
          <cell r="BC14">
            <v>1.5</v>
          </cell>
          <cell r="BD14">
            <v>-59.5</v>
          </cell>
          <cell r="BE14">
            <v>-5.25</v>
          </cell>
          <cell r="BJ14">
            <v>-15</v>
          </cell>
          <cell r="BK14">
            <v>-110</v>
          </cell>
          <cell r="BL14">
            <v>-100</v>
          </cell>
          <cell r="BM14">
            <v>-100</v>
          </cell>
          <cell r="BN14">
            <v>-35</v>
          </cell>
          <cell r="BO14">
            <v>-45</v>
          </cell>
          <cell r="BP14">
            <v>-225</v>
          </cell>
          <cell r="BQ14">
            <v>-40</v>
          </cell>
          <cell r="BR14">
            <v>-80</v>
          </cell>
          <cell r="BS14">
            <v>0</v>
          </cell>
          <cell r="BY14">
            <v>-5.4170357142857144</v>
          </cell>
          <cell r="CD14">
            <v>-5.4170357142857144</v>
          </cell>
        </row>
        <row r="15">
          <cell r="A15">
            <v>10</v>
          </cell>
          <cell r="B15">
            <v>0</v>
          </cell>
          <cell r="C15">
            <v>-71</v>
          </cell>
          <cell r="D15">
            <v>-14</v>
          </cell>
          <cell r="E15">
            <v>-286</v>
          </cell>
          <cell r="F15">
            <v>-18</v>
          </cell>
          <cell r="G15">
            <v>-86</v>
          </cell>
          <cell r="H15">
            <v>-105</v>
          </cell>
          <cell r="I15">
            <v>-38</v>
          </cell>
          <cell r="J15">
            <v>-80</v>
          </cell>
          <cell r="K15">
            <v>-35</v>
          </cell>
          <cell r="L15">
            <v>-87</v>
          </cell>
          <cell r="M15">
            <v>-203</v>
          </cell>
          <cell r="P15">
            <v>-1023</v>
          </cell>
          <cell r="S15">
            <v>-601.89285714285711</v>
          </cell>
          <cell r="T15">
            <v>-1023</v>
          </cell>
          <cell r="U15">
            <v>-750</v>
          </cell>
          <cell r="V15">
            <v>-601.89285714285711</v>
          </cell>
          <cell r="W15">
            <v>-362</v>
          </cell>
          <cell r="X15">
            <v>-405</v>
          </cell>
          <cell r="Y15">
            <v>-317.07142857142856</v>
          </cell>
          <cell r="AA15">
            <v>0</v>
          </cell>
          <cell r="AB15">
            <v>-12.178571428571429</v>
          </cell>
          <cell r="AF15">
            <v>0</v>
          </cell>
          <cell r="AG15">
            <v>2.6428571428571428</v>
          </cell>
          <cell r="AL15">
            <v>-371</v>
          </cell>
          <cell r="AM15">
            <v>-345</v>
          </cell>
          <cell r="AN15">
            <v>-275.28571428571428</v>
          </cell>
          <cell r="AR15">
            <v>-733</v>
          </cell>
          <cell r="AS15">
            <v>-750</v>
          </cell>
          <cell r="AT15">
            <v>-592.35714285714289</v>
          </cell>
          <cell r="AV15">
            <v>-16.321428571428573</v>
          </cell>
          <cell r="AW15">
            <v>-74.857142857142861</v>
          </cell>
          <cell r="AX15">
            <v>-90.678571428571431</v>
          </cell>
          <cell r="AY15">
            <v>-73.642857142857139</v>
          </cell>
          <cell r="AZ15">
            <v>-27.071428571428573</v>
          </cell>
          <cell r="BA15">
            <v>-34.5</v>
          </cell>
          <cell r="BB15">
            <v>-212.03571428571428</v>
          </cell>
          <cell r="BC15">
            <v>1.5</v>
          </cell>
          <cell r="BD15">
            <v>-59.5</v>
          </cell>
          <cell r="BE15">
            <v>-5.25</v>
          </cell>
          <cell r="BJ15">
            <v>-15</v>
          </cell>
          <cell r="BK15">
            <v>-110</v>
          </cell>
          <cell r="BL15">
            <v>-100</v>
          </cell>
          <cell r="BM15">
            <v>-100</v>
          </cell>
          <cell r="BN15">
            <v>-35</v>
          </cell>
          <cell r="BO15">
            <v>-45</v>
          </cell>
          <cell r="BP15">
            <v>-225</v>
          </cell>
          <cell r="BQ15">
            <v>-40</v>
          </cell>
          <cell r="BR15">
            <v>-80</v>
          </cell>
          <cell r="BS15">
            <v>0</v>
          </cell>
          <cell r="BY15">
            <v>-6.0189285714285718</v>
          </cell>
          <cell r="CD15">
            <v>-6.0189285714285718</v>
          </cell>
        </row>
        <row r="16">
          <cell r="A16">
            <v>11</v>
          </cell>
          <cell r="B16">
            <v>0</v>
          </cell>
          <cell r="C16">
            <v>-54</v>
          </cell>
          <cell r="D16">
            <v>2</v>
          </cell>
          <cell r="E16">
            <v>-269</v>
          </cell>
          <cell r="F16">
            <v>-18</v>
          </cell>
          <cell r="G16">
            <v>-101</v>
          </cell>
          <cell r="H16">
            <v>-105</v>
          </cell>
          <cell r="I16">
            <v>-40</v>
          </cell>
          <cell r="J16">
            <v>-77</v>
          </cell>
          <cell r="K16">
            <v>-38</v>
          </cell>
          <cell r="L16">
            <v>-8</v>
          </cell>
          <cell r="M16">
            <v>-100</v>
          </cell>
          <cell r="P16">
            <v>-808</v>
          </cell>
          <cell r="S16">
            <v>-601.89285714285711</v>
          </cell>
          <cell r="T16">
            <v>-808</v>
          </cell>
          <cell r="U16">
            <v>-750</v>
          </cell>
          <cell r="V16">
            <v>-601.89285714285711</v>
          </cell>
          <cell r="W16">
            <v>-379</v>
          </cell>
          <cell r="X16">
            <v>-405</v>
          </cell>
          <cell r="Y16">
            <v>-317.07142857142856</v>
          </cell>
          <cell r="AA16">
            <v>0</v>
          </cell>
          <cell r="AB16">
            <v>-12.178571428571429</v>
          </cell>
          <cell r="AF16">
            <v>0</v>
          </cell>
          <cell r="AG16">
            <v>2.6428571428571428</v>
          </cell>
          <cell r="AL16">
            <v>-321</v>
          </cell>
          <cell r="AM16">
            <v>-345</v>
          </cell>
          <cell r="AN16">
            <v>-275.28571428571428</v>
          </cell>
          <cell r="AR16">
            <v>-700</v>
          </cell>
          <cell r="AS16">
            <v>-750</v>
          </cell>
          <cell r="AT16">
            <v>-592.35714285714289</v>
          </cell>
          <cell r="AV16">
            <v>-16.321428571428573</v>
          </cell>
          <cell r="AW16">
            <v>-74.857142857142861</v>
          </cell>
          <cell r="AX16">
            <v>-90.678571428571431</v>
          </cell>
          <cell r="AY16">
            <v>-73.642857142857139</v>
          </cell>
          <cell r="AZ16">
            <v>-27.071428571428573</v>
          </cell>
          <cell r="BA16">
            <v>-34.5</v>
          </cell>
          <cell r="BB16">
            <v>-212.03571428571428</v>
          </cell>
          <cell r="BC16">
            <v>1.5</v>
          </cell>
          <cell r="BD16">
            <v>-59.5</v>
          </cell>
          <cell r="BE16">
            <v>-5.25</v>
          </cell>
          <cell r="BJ16">
            <v>-15</v>
          </cell>
          <cell r="BK16">
            <v>-110</v>
          </cell>
          <cell r="BL16">
            <v>-100</v>
          </cell>
          <cell r="BM16">
            <v>-100</v>
          </cell>
          <cell r="BN16">
            <v>-35</v>
          </cell>
          <cell r="BO16">
            <v>-45</v>
          </cell>
          <cell r="BP16">
            <v>-225</v>
          </cell>
          <cell r="BQ16">
            <v>-40</v>
          </cell>
          <cell r="BR16">
            <v>-80</v>
          </cell>
          <cell r="BS16">
            <v>0</v>
          </cell>
          <cell r="BY16">
            <v>-6.6208214285714293</v>
          </cell>
          <cell r="CD16">
            <v>-6.6208214285714293</v>
          </cell>
        </row>
        <row r="17">
          <cell r="A17">
            <v>12</v>
          </cell>
          <cell r="B17">
            <v>46</v>
          </cell>
          <cell r="C17">
            <v>-25</v>
          </cell>
          <cell r="D17">
            <v>0</v>
          </cell>
          <cell r="E17">
            <v>-48</v>
          </cell>
          <cell r="F17">
            <v>-18</v>
          </cell>
          <cell r="G17">
            <v>-9</v>
          </cell>
          <cell r="H17">
            <v>-105</v>
          </cell>
          <cell r="I17">
            <v>-4</v>
          </cell>
          <cell r="J17">
            <v>-96</v>
          </cell>
          <cell r="K17">
            <v>-3</v>
          </cell>
          <cell r="L17">
            <v>0</v>
          </cell>
          <cell r="M17">
            <v>192</v>
          </cell>
          <cell r="P17">
            <v>-70</v>
          </cell>
          <cell r="S17">
            <v>-601.89285714285711</v>
          </cell>
          <cell r="T17">
            <v>-70</v>
          </cell>
          <cell r="U17">
            <v>-750</v>
          </cell>
          <cell r="V17">
            <v>-601.89285714285711</v>
          </cell>
          <cell r="W17">
            <v>-235</v>
          </cell>
          <cell r="X17">
            <v>-405</v>
          </cell>
          <cell r="Y17">
            <v>-317.07142857142856</v>
          </cell>
          <cell r="AA17">
            <v>0</v>
          </cell>
          <cell r="AB17">
            <v>-12.178571428571429</v>
          </cell>
          <cell r="AF17">
            <v>0</v>
          </cell>
          <cell r="AG17">
            <v>2.6428571428571428</v>
          </cell>
          <cell r="AL17">
            <v>-73</v>
          </cell>
          <cell r="AM17">
            <v>-345</v>
          </cell>
          <cell r="AN17">
            <v>-275.28571428571428</v>
          </cell>
          <cell r="AR17">
            <v>-308</v>
          </cell>
          <cell r="AS17">
            <v>-750</v>
          </cell>
          <cell r="AT17">
            <v>-592.35714285714289</v>
          </cell>
          <cell r="AV17">
            <v>-16.321428571428573</v>
          </cell>
          <cell r="AW17">
            <v>-74.857142857142861</v>
          </cell>
          <cell r="AX17">
            <v>-90.678571428571431</v>
          </cell>
          <cell r="AY17">
            <v>-73.642857142857139</v>
          </cell>
          <cell r="AZ17">
            <v>-27.071428571428573</v>
          </cell>
          <cell r="BA17">
            <v>-34.5</v>
          </cell>
          <cell r="BB17">
            <v>-212.03571428571428</v>
          </cell>
          <cell r="BC17">
            <v>1.5</v>
          </cell>
          <cell r="BD17">
            <v>-59.5</v>
          </cell>
          <cell r="BE17">
            <v>-5.25</v>
          </cell>
          <cell r="BJ17">
            <v>-15</v>
          </cell>
          <cell r="BK17">
            <v>-110</v>
          </cell>
          <cell r="BL17">
            <v>-100</v>
          </cell>
          <cell r="BM17">
            <v>-100</v>
          </cell>
          <cell r="BN17">
            <v>-35</v>
          </cell>
          <cell r="BO17">
            <v>-45</v>
          </cell>
          <cell r="BP17">
            <v>-225</v>
          </cell>
          <cell r="BQ17">
            <v>-40</v>
          </cell>
          <cell r="BR17">
            <v>-80</v>
          </cell>
          <cell r="BS17">
            <v>0</v>
          </cell>
          <cell r="BY17">
            <v>-7.2227142857142868</v>
          </cell>
          <cell r="CD17">
            <v>-7.2227142857142868</v>
          </cell>
        </row>
        <row r="18">
          <cell r="A18">
            <v>13</v>
          </cell>
          <cell r="B18">
            <v>38</v>
          </cell>
          <cell r="C18">
            <v>-69</v>
          </cell>
          <cell r="D18">
            <v>39</v>
          </cell>
          <cell r="E18">
            <v>-136</v>
          </cell>
          <cell r="F18">
            <v>-17</v>
          </cell>
          <cell r="G18">
            <v>0</v>
          </cell>
          <cell r="H18">
            <v>-105</v>
          </cell>
          <cell r="I18">
            <v>0</v>
          </cell>
          <cell r="J18">
            <v>-87</v>
          </cell>
          <cell r="K18">
            <v>0</v>
          </cell>
          <cell r="L18">
            <v>0</v>
          </cell>
          <cell r="M18">
            <v>233</v>
          </cell>
          <cell r="P18">
            <v>-104</v>
          </cell>
          <cell r="S18">
            <v>-601.89285714285711</v>
          </cell>
          <cell r="T18">
            <v>-104</v>
          </cell>
          <cell r="U18">
            <v>-750</v>
          </cell>
          <cell r="V18">
            <v>-601.89285714285711</v>
          </cell>
          <cell r="W18">
            <v>-209</v>
          </cell>
          <cell r="X18">
            <v>-405</v>
          </cell>
          <cell r="Y18">
            <v>-317.07142857142856</v>
          </cell>
          <cell r="AA18">
            <v>0</v>
          </cell>
          <cell r="AB18">
            <v>-12.178571428571429</v>
          </cell>
          <cell r="AF18">
            <v>0</v>
          </cell>
          <cell r="AG18">
            <v>2.6428571428571428</v>
          </cell>
          <cell r="AL18">
            <v>-166</v>
          </cell>
          <cell r="AM18">
            <v>-345</v>
          </cell>
          <cell r="AN18">
            <v>-275.28571428571428</v>
          </cell>
          <cell r="AR18">
            <v>-375</v>
          </cell>
          <cell r="AS18">
            <v>-750</v>
          </cell>
          <cell r="AT18">
            <v>-592.35714285714289</v>
          </cell>
          <cell r="AV18">
            <v>-16.321428571428573</v>
          </cell>
          <cell r="AW18">
            <v>-74.857142857142861</v>
          </cell>
          <cell r="AX18">
            <v>-90.678571428571431</v>
          </cell>
          <cell r="AY18">
            <v>-73.642857142857139</v>
          </cell>
          <cell r="AZ18">
            <v>-27.071428571428573</v>
          </cell>
          <cell r="BA18">
            <v>-34.5</v>
          </cell>
          <cell r="BB18">
            <v>-212.03571428571428</v>
          </cell>
          <cell r="BC18">
            <v>1.5</v>
          </cell>
          <cell r="BD18">
            <v>-59.5</v>
          </cell>
          <cell r="BE18">
            <v>-5.25</v>
          </cell>
          <cell r="BJ18">
            <v>-15</v>
          </cell>
          <cell r="BK18">
            <v>-110</v>
          </cell>
          <cell r="BL18">
            <v>-100</v>
          </cell>
          <cell r="BM18">
            <v>-100</v>
          </cell>
          <cell r="BN18">
            <v>-35</v>
          </cell>
          <cell r="BO18">
            <v>-45</v>
          </cell>
          <cell r="BP18">
            <v>-225</v>
          </cell>
          <cell r="BQ18">
            <v>-40</v>
          </cell>
          <cell r="BR18">
            <v>-80</v>
          </cell>
          <cell r="BS18">
            <v>0</v>
          </cell>
          <cell r="BY18">
            <v>-7.8246071428571442</v>
          </cell>
          <cell r="CD18">
            <v>-7.8246071428571442</v>
          </cell>
        </row>
        <row r="19">
          <cell r="A19">
            <v>14</v>
          </cell>
          <cell r="B19">
            <v>-15</v>
          </cell>
          <cell r="C19">
            <v>-71</v>
          </cell>
          <cell r="D19">
            <v>4</v>
          </cell>
          <cell r="E19">
            <v>-250</v>
          </cell>
          <cell r="F19">
            <v>-17</v>
          </cell>
          <cell r="G19">
            <v>0</v>
          </cell>
          <cell r="H19">
            <v>-91</v>
          </cell>
          <cell r="I19">
            <v>0</v>
          </cell>
          <cell r="J19">
            <v>-85</v>
          </cell>
          <cell r="K19">
            <v>0</v>
          </cell>
          <cell r="L19">
            <v>0</v>
          </cell>
          <cell r="M19">
            <v>23</v>
          </cell>
          <cell r="P19">
            <v>-502</v>
          </cell>
          <cell r="S19">
            <v>-601.89285714285711</v>
          </cell>
          <cell r="T19">
            <v>-502</v>
          </cell>
          <cell r="U19">
            <v>-750</v>
          </cell>
          <cell r="V19">
            <v>-601.89285714285711</v>
          </cell>
          <cell r="W19">
            <v>-193</v>
          </cell>
          <cell r="X19">
            <v>-405</v>
          </cell>
          <cell r="Y19">
            <v>-317.07142857142856</v>
          </cell>
          <cell r="AA19">
            <v>0</v>
          </cell>
          <cell r="AB19">
            <v>-12.178571428571429</v>
          </cell>
          <cell r="AF19">
            <v>0</v>
          </cell>
          <cell r="AG19">
            <v>2.6428571428571428</v>
          </cell>
          <cell r="AL19">
            <v>-317</v>
          </cell>
          <cell r="AM19">
            <v>-345</v>
          </cell>
          <cell r="AN19">
            <v>-275.28571428571428</v>
          </cell>
          <cell r="AR19">
            <v>-510</v>
          </cell>
          <cell r="AS19">
            <v>-750</v>
          </cell>
          <cell r="AT19">
            <v>-592.35714285714289</v>
          </cell>
          <cell r="AV19">
            <v>-16.321428571428573</v>
          </cell>
          <cell r="AW19">
            <v>-74.857142857142861</v>
          </cell>
          <cell r="AX19">
            <v>-90.678571428571431</v>
          </cell>
          <cell r="AY19">
            <v>-73.642857142857139</v>
          </cell>
          <cell r="AZ19">
            <v>-27.071428571428573</v>
          </cell>
          <cell r="BA19">
            <v>-34.5</v>
          </cell>
          <cell r="BB19">
            <v>-212.03571428571428</v>
          </cell>
          <cell r="BC19">
            <v>1.5</v>
          </cell>
          <cell r="BD19">
            <v>-59.5</v>
          </cell>
          <cell r="BE19">
            <v>-5.25</v>
          </cell>
          <cell r="BJ19">
            <v>-15</v>
          </cell>
          <cell r="BK19">
            <v>-110</v>
          </cell>
          <cell r="BL19">
            <v>-100</v>
          </cell>
          <cell r="BM19">
            <v>-100</v>
          </cell>
          <cell r="BN19">
            <v>-35</v>
          </cell>
          <cell r="BO19">
            <v>-45</v>
          </cell>
          <cell r="BP19">
            <v>-225</v>
          </cell>
          <cell r="BQ19">
            <v>-40</v>
          </cell>
          <cell r="BR19">
            <v>-80</v>
          </cell>
          <cell r="BS19">
            <v>0</v>
          </cell>
          <cell r="BY19">
            <v>-8.4265000000000008</v>
          </cell>
          <cell r="CD19">
            <v>-8.4265000000000008</v>
          </cell>
        </row>
        <row r="20">
          <cell r="A20">
            <v>15</v>
          </cell>
          <cell r="B20">
            <v>-33</v>
          </cell>
          <cell r="C20">
            <v>-38</v>
          </cell>
          <cell r="D20">
            <v>81</v>
          </cell>
          <cell r="E20">
            <v>-256</v>
          </cell>
          <cell r="F20">
            <v>-17</v>
          </cell>
          <cell r="G20">
            <v>-87</v>
          </cell>
          <cell r="H20">
            <v>-92</v>
          </cell>
          <cell r="I20">
            <v>-28</v>
          </cell>
          <cell r="J20">
            <v>-78</v>
          </cell>
          <cell r="K20">
            <v>-29</v>
          </cell>
          <cell r="L20">
            <v>0</v>
          </cell>
          <cell r="M20">
            <v>290</v>
          </cell>
          <cell r="P20">
            <v>-287</v>
          </cell>
          <cell r="S20">
            <v>-601.89285714285711</v>
          </cell>
          <cell r="T20">
            <v>-287</v>
          </cell>
          <cell r="U20">
            <v>-750</v>
          </cell>
          <cell r="V20">
            <v>-601.89285714285711</v>
          </cell>
          <cell r="W20">
            <v>-331</v>
          </cell>
          <cell r="X20">
            <v>-405</v>
          </cell>
          <cell r="Y20">
            <v>-317.07142857142856</v>
          </cell>
          <cell r="AA20">
            <v>0</v>
          </cell>
          <cell r="AB20">
            <v>-12.178571428571429</v>
          </cell>
          <cell r="AF20">
            <v>0</v>
          </cell>
          <cell r="AG20">
            <v>2.6428571428571428</v>
          </cell>
          <cell r="AL20">
            <v>-213</v>
          </cell>
          <cell r="AM20">
            <v>-345</v>
          </cell>
          <cell r="AN20">
            <v>-275.28571428571428</v>
          </cell>
          <cell r="AR20">
            <v>-544</v>
          </cell>
          <cell r="AS20">
            <v>-750</v>
          </cell>
          <cell r="AT20">
            <v>-592.35714285714289</v>
          </cell>
          <cell r="AV20">
            <v>-16.321428571428573</v>
          </cell>
          <cell r="AW20">
            <v>-74.857142857142861</v>
          </cell>
          <cell r="AX20">
            <v>-90.678571428571431</v>
          </cell>
          <cell r="AY20">
            <v>-73.642857142857139</v>
          </cell>
          <cell r="AZ20">
            <v>-27.071428571428573</v>
          </cell>
          <cell r="BA20">
            <v>-34.5</v>
          </cell>
          <cell r="BB20">
            <v>-212.03571428571428</v>
          </cell>
          <cell r="BC20">
            <v>1.5</v>
          </cell>
          <cell r="BD20">
            <v>-59.5</v>
          </cell>
          <cell r="BE20">
            <v>-5.25</v>
          </cell>
          <cell r="BJ20">
            <v>-15</v>
          </cell>
          <cell r="BK20">
            <v>-110</v>
          </cell>
          <cell r="BL20">
            <v>-100</v>
          </cell>
          <cell r="BM20">
            <v>-100</v>
          </cell>
          <cell r="BN20">
            <v>-35</v>
          </cell>
          <cell r="BO20">
            <v>-45</v>
          </cell>
          <cell r="BP20">
            <v>-225</v>
          </cell>
          <cell r="BQ20">
            <v>-40</v>
          </cell>
          <cell r="BR20">
            <v>-80</v>
          </cell>
          <cell r="BS20">
            <v>0</v>
          </cell>
          <cell r="BY20">
            <v>-9.0283928571428582</v>
          </cell>
          <cell r="CD20">
            <v>-9.0283928571428582</v>
          </cell>
        </row>
        <row r="21">
          <cell r="A21">
            <v>16</v>
          </cell>
          <cell r="B21">
            <v>-77</v>
          </cell>
          <cell r="C21">
            <v>-22</v>
          </cell>
          <cell r="D21">
            <v>-18</v>
          </cell>
          <cell r="E21">
            <v>-260</v>
          </cell>
          <cell r="F21">
            <v>-17</v>
          </cell>
          <cell r="G21">
            <v>-118</v>
          </cell>
          <cell r="H21">
            <v>-93</v>
          </cell>
          <cell r="I21">
            <v>-45</v>
          </cell>
          <cell r="J21">
            <v>-78</v>
          </cell>
          <cell r="K21">
            <v>-41</v>
          </cell>
          <cell r="L21">
            <v>0</v>
          </cell>
          <cell r="M21">
            <v>271</v>
          </cell>
          <cell r="P21">
            <v>-498</v>
          </cell>
          <cell r="S21">
            <v>-601.89285714285711</v>
          </cell>
          <cell r="T21">
            <v>-498</v>
          </cell>
          <cell r="U21">
            <v>-750</v>
          </cell>
          <cell r="V21">
            <v>-601.89285714285711</v>
          </cell>
          <cell r="W21">
            <v>-392</v>
          </cell>
          <cell r="X21">
            <v>-405</v>
          </cell>
          <cell r="Y21">
            <v>-317.07142857142856</v>
          </cell>
          <cell r="AA21">
            <v>0</v>
          </cell>
          <cell r="AB21">
            <v>-12.178571428571429</v>
          </cell>
          <cell r="AF21">
            <v>0</v>
          </cell>
          <cell r="AG21">
            <v>2.6428571428571428</v>
          </cell>
          <cell r="AL21">
            <v>-300</v>
          </cell>
          <cell r="AM21">
            <v>-345</v>
          </cell>
          <cell r="AN21">
            <v>-275.28571428571428</v>
          </cell>
          <cell r="AR21">
            <v>-692</v>
          </cell>
          <cell r="AS21">
            <v>-750</v>
          </cell>
          <cell r="AT21">
            <v>-592.35714285714289</v>
          </cell>
          <cell r="AV21">
            <v>-16.321428571428573</v>
          </cell>
          <cell r="AW21">
            <v>-74.857142857142861</v>
          </cell>
          <cell r="AX21">
            <v>-90.678571428571431</v>
          </cell>
          <cell r="AY21">
            <v>-73.642857142857139</v>
          </cell>
          <cell r="AZ21">
            <v>-27.071428571428573</v>
          </cell>
          <cell r="BA21">
            <v>-34.5</v>
          </cell>
          <cell r="BB21">
            <v>-212.03571428571428</v>
          </cell>
          <cell r="BC21">
            <v>1.5</v>
          </cell>
          <cell r="BD21">
            <v>-59.5</v>
          </cell>
          <cell r="BE21">
            <v>-5.25</v>
          </cell>
          <cell r="BJ21">
            <v>-15</v>
          </cell>
          <cell r="BK21">
            <v>-110</v>
          </cell>
          <cell r="BL21">
            <v>-100</v>
          </cell>
          <cell r="BM21">
            <v>-100</v>
          </cell>
          <cell r="BN21">
            <v>-35</v>
          </cell>
          <cell r="BO21">
            <v>-45</v>
          </cell>
          <cell r="BP21">
            <v>-225</v>
          </cell>
          <cell r="BQ21">
            <v>-40</v>
          </cell>
          <cell r="BR21">
            <v>-80</v>
          </cell>
          <cell r="BS21">
            <v>0</v>
          </cell>
          <cell r="BY21">
            <v>-9.6302857142857157</v>
          </cell>
          <cell r="CD21">
            <v>-9.6302857142857157</v>
          </cell>
        </row>
        <row r="22">
          <cell r="A22">
            <v>17</v>
          </cell>
          <cell r="B22">
            <v>-129</v>
          </cell>
          <cell r="C22">
            <v>-75</v>
          </cell>
          <cell r="D22">
            <v>-46</v>
          </cell>
          <cell r="E22">
            <v>-500</v>
          </cell>
          <cell r="F22">
            <v>-29</v>
          </cell>
          <cell r="G22">
            <v>-113</v>
          </cell>
          <cell r="H22">
            <v>-119</v>
          </cell>
          <cell r="I22">
            <v>-46</v>
          </cell>
          <cell r="J22">
            <v>-80</v>
          </cell>
          <cell r="K22">
            <v>-40</v>
          </cell>
          <cell r="L22">
            <v>0</v>
          </cell>
          <cell r="M22">
            <v>-244</v>
          </cell>
          <cell r="P22">
            <v>-1421</v>
          </cell>
          <cell r="S22">
            <v>-601.89285714285711</v>
          </cell>
          <cell r="T22">
            <v>-1421</v>
          </cell>
          <cell r="U22">
            <v>-750</v>
          </cell>
          <cell r="V22">
            <v>-601.89285714285711</v>
          </cell>
          <cell r="W22">
            <v>-427</v>
          </cell>
          <cell r="X22">
            <v>-405</v>
          </cell>
          <cell r="Y22">
            <v>-317.07142857142856</v>
          </cell>
          <cell r="AA22">
            <v>0</v>
          </cell>
          <cell r="AB22">
            <v>-12.178571428571429</v>
          </cell>
          <cell r="AF22">
            <v>0</v>
          </cell>
          <cell r="AG22">
            <v>2.6428571428571428</v>
          </cell>
          <cell r="AL22">
            <v>-621</v>
          </cell>
          <cell r="AM22">
            <v>-345</v>
          </cell>
          <cell r="AN22">
            <v>-275.28571428571428</v>
          </cell>
          <cell r="AR22">
            <v>-1048</v>
          </cell>
          <cell r="AS22">
            <v>-750</v>
          </cell>
          <cell r="AT22">
            <v>-592.35714285714289</v>
          </cell>
          <cell r="AV22">
            <v>-16.321428571428573</v>
          </cell>
          <cell r="AW22">
            <v>-74.857142857142861</v>
          </cell>
          <cell r="AX22">
            <v>-90.678571428571431</v>
          </cell>
          <cell r="AY22">
            <v>-73.642857142857139</v>
          </cell>
          <cell r="AZ22">
            <v>-27.071428571428573</v>
          </cell>
          <cell r="BA22">
            <v>-34.5</v>
          </cell>
          <cell r="BB22">
            <v>-212.03571428571428</v>
          </cell>
          <cell r="BC22">
            <v>1.5</v>
          </cell>
          <cell r="BD22">
            <v>-59.5</v>
          </cell>
          <cell r="BE22">
            <v>-5.25</v>
          </cell>
          <cell r="BJ22">
            <v>-15</v>
          </cell>
          <cell r="BK22">
            <v>-110</v>
          </cell>
          <cell r="BL22">
            <v>-100</v>
          </cell>
          <cell r="BM22">
            <v>-100</v>
          </cell>
          <cell r="BN22">
            <v>-35</v>
          </cell>
          <cell r="BO22">
            <v>-45</v>
          </cell>
          <cell r="BP22">
            <v>-225</v>
          </cell>
          <cell r="BQ22">
            <v>-40</v>
          </cell>
          <cell r="BR22">
            <v>-80</v>
          </cell>
          <cell r="BS22">
            <v>0</v>
          </cell>
          <cell r="BY22">
            <v>-10.232178571428573</v>
          </cell>
          <cell r="CD22">
            <v>-10.232178571428573</v>
          </cell>
        </row>
        <row r="23">
          <cell r="A23">
            <v>18</v>
          </cell>
          <cell r="B23">
            <v>-55</v>
          </cell>
          <cell r="C23">
            <v>-71</v>
          </cell>
          <cell r="D23">
            <v>-51</v>
          </cell>
          <cell r="E23">
            <v>-397</v>
          </cell>
          <cell r="F23">
            <v>-29</v>
          </cell>
          <cell r="G23">
            <v>-122</v>
          </cell>
          <cell r="H23">
            <v>-113</v>
          </cell>
          <cell r="I23">
            <v>-46</v>
          </cell>
          <cell r="J23">
            <v>-80</v>
          </cell>
          <cell r="K23">
            <v>-43</v>
          </cell>
          <cell r="L23">
            <v>0</v>
          </cell>
          <cell r="M23">
            <v>-44</v>
          </cell>
          <cell r="P23">
            <v>-1051</v>
          </cell>
          <cell r="S23">
            <v>-601.89285714285711</v>
          </cell>
          <cell r="T23">
            <v>-1051</v>
          </cell>
          <cell r="U23">
            <v>-750</v>
          </cell>
          <cell r="V23">
            <v>-601.89285714285711</v>
          </cell>
          <cell r="W23">
            <v>-433</v>
          </cell>
          <cell r="X23">
            <v>-405</v>
          </cell>
          <cell r="Y23">
            <v>-317.07142857142856</v>
          </cell>
          <cell r="AA23">
            <v>0</v>
          </cell>
          <cell r="AB23">
            <v>-12.178571428571429</v>
          </cell>
          <cell r="AF23">
            <v>0</v>
          </cell>
          <cell r="AG23">
            <v>2.6428571428571428</v>
          </cell>
          <cell r="AL23">
            <v>-519</v>
          </cell>
          <cell r="AM23">
            <v>-345</v>
          </cell>
          <cell r="AN23">
            <v>-275.28571428571428</v>
          </cell>
          <cell r="AR23">
            <v>-952</v>
          </cell>
          <cell r="AS23">
            <v>-750</v>
          </cell>
          <cell r="AT23">
            <v>-592.35714285714289</v>
          </cell>
          <cell r="AV23">
            <v>-16.321428571428573</v>
          </cell>
          <cell r="AW23">
            <v>-74.857142857142861</v>
          </cell>
          <cell r="AX23">
            <v>-90.678571428571431</v>
          </cell>
          <cell r="AY23">
            <v>-73.642857142857139</v>
          </cell>
          <cell r="AZ23">
            <v>-27.071428571428573</v>
          </cell>
          <cell r="BA23">
            <v>-34.5</v>
          </cell>
          <cell r="BB23">
            <v>-212.03571428571428</v>
          </cell>
          <cell r="BC23">
            <v>1.5</v>
          </cell>
          <cell r="BD23">
            <v>-59.5</v>
          </cell>
          <cell r="BE23">
            <v>-5.25</v>
          </cell>
          <cell r="BJ23">
            <v>-15</v>
          </cell>
          <cell r="BK23">
            <v>-110</v>
          </cell>
          <cell r="BL23">
            <v>-100</v>
          </cell>
          <cell r="BM23">
            <v>-100</v>
          </cell>
          <cell r="BN23">
            <v>-35</v>
          </cell>
          <cell r="BO23">
            <v>-45</v>
          </cell>
          <cell r="BP23">
            <v>-225</v>
          </cell>
          <cell r="BQ23">
            <v>-40</v>
          </cell>
          <cell r="BR23">
            <v>-80</v>
          </cell>
          <cell r="BS23">
            <v>0</v>
          </cell>
          <cell r="BY23">
            <v>-10.834071428571431</v>
          </cell>
          <cell r="CD23">
            <v>-10.834071428571431</v>
          </cell>
        </row>
        <row r="24">
          <cell r="A24">
            <v>19</v>
          </cell>
          <cell r="B24">
            <v>88</v>
          </cell>
          <cell r="C24">
            <v>-68</v>
          </cell>
          <cell r="D24">
            <v>-5</v>
          </cell>
          <cell r="E24">
            <v>-225</v>
          </cell>
          <cell r="F24">
            <v>-29</v>
          </cell>
          <cell r="G24">
            <v>-88</v>
          </cell>
          <cell r="H24">
            <v>-9</v>
          </cell>
          <cell r="I24">
            <v>-50</v>
          </cell>
          <cell r="J24">
            <v>-6</v>
          </cell>
          <cell r="K24">
            <v>-37</v>
          </cell>
          <cell r="L24">
            <v>0</v>
          </cell>
          <cell r="M24">
            <v>114</v>
          </cell>
          <cell r="P24">
            <v>-315</v>
          </cell>
          <cell r="U24">
            <v>-750</v>
          </cell>
          <cell r="W24">
            <v>-219</v>
          </cell>
          <cell r="X24">
            <v>-405</v>
          </cell>
          <cell r="Y24">
            <v>-317.07142857142856</v>
          </cell>
          <cell r="AA24">
            <v>0</v>
          </cell>
          <cell r="AB24">
            <v>-12.178571428571429</v>
          </cell>
          <cell r="AF24">
            <v>0</v>
          </cell>
          <cell r="AG24">
            <v>2.6428571428571428</v>
          </cell>
          <cell r="AM24">
            <v>-345</v>
          </cell>
          <cell r="AS24">
            <v>-750</v>
          </cell>
          <cell r="AV24">
            <v>-16.321428571428573</v>
          </cell>
          <cell r="AW24">
            <v>-74.857142857142861</v>
          </cell>
          <cell r="AX24">
            <v>-90.678571428571431</v>
          </cell>
          <cell r="AY24">
            <v>-73.642857142857139</v>
          </cell>
          <cell r="AZ24">
            <v>-27.071428571428573</v>
          </cell>
          <cell r="BA24">
            <v>-34.5</v>
          </cell>
          <cell r="BB24">
            <v>-212.03571428571428</v>
          </cell>
          <cell r="BC24">
            <v>1.5</v>
          </cell>
          <cell r="BD24">
            <v>-59.5</v>
          </cell>
          <cell r="BE24">
            <v>-5.25</v>
          </cell>
          <cell r="BJ24">
            <v>-15</v>
          </cell>
          <cell r="BK24">
            <v>-110</v>
          </cell>
          <cell r="BL24">
            <v>-100</v>
          </cell>
          <cell r="BM24">
            <v>-100</v>
          </cell>
          <cell r="BN24">
            <v>-35</v>
          </cell>
          <cell r="BO24">
            <v>-45</v>
          </cell>
          <cell r="BP24">
            <v>-225</v>
          </cell>
          <cell r="BQ24">
            <v>-40</v>
          </cell>
          <cell r="BR24">
            <v>-80</v>
          </cell>
          <cell r="BS24">
            <v>0</v>
          </cell>
          <cell r="BY24">
            <v>-11.435964285714288</v>
          </cell>
          <cell r="CD24">
            <v>-11.435964285714288</v>
          </cell>
        </row>
        <row r="25">
          <cell r="A25">
            <v>20</v>
          </cell>
          <cell r="B25">
            <v>52</v>
          </cell>
          <cell r="C25">
            <v>-70</v>
          </cell>
          <cell r="D25">
            <v>36</v>
          </cell>
          <cell r="E25">
            <v>-221</v>
          </cell>
          <cell r="F25">
            <v>-27</v>
          </cell>
          <cell r="G25">
            <v>-117</v>
          </cell>
          <cell r="H25">
            <v>0</v>
          </cell>
          <cell r="I25">
            <v>-50</v>
          </cell>
          <cell r="J25">
            <v>0</v>
          </cell>
          <cell r="K25">
            <v>-42</v>
          </cell>
          <cell r="L25">
            <v>0</v>
          </cell>
          <cell r="M25">
            <v>79</v>
          </cell>
          <cell r="P25">
            <v>-360</v>
          </cell>
          <cell r="U25">
            <v>-750</v>
          </cell>
          <cell r="W25">
            <v>-236</v>
          </cell>
          <cell r="X25">
            <v>-405</v>
          </cell>
          <cell r="Y25">
            <v>-317.07142857142856</v>
          </cell>
          <cell r="AA25">
            <v>0</v>
          </cell>
          <cell r="AB25">
            <v>-12.178571428571429</v>
          </cell>
          <cell r="AF25">
            <v>0</v>
          </cell>
          <cell r="AG25">
            <v>2.6428571428571428</v>
          </cell>
          <cell r="AM25">
            <v>-345</v>
          </cell>
          <cell r="AS25">
            <v>-750</v>
          </cell>
          <cell r="AV25">
            <v>-16.321428571428573</v>
          </cell>
          <cell r="AW25">
            <v>-74.857142857142861</v>
          </cell>
          <cell r="AX25">
            <v>-90.678571428571431</v>
          </cell>
          <cell r="AY25">
            <v>-73.642857142857139</v>
          </cell>
          <cell r="AZ25">
            <v>-27.071428571428573</v>
          </cell>
          <cell r="BA25">
            <v>-34.5</v>
          </cell>
          <cell r="BB25">
            <v>-212.03571428571428</v>
          </cell>
          <cell r="BC25">
            <v>1.5</v>
          </cell>
          <cell r="BD25">
            <v>-59.5</v>
          </cell>
          <cell r="BE25">
            <v>-5.25</v>
          </cell>
          <cell r="BJ25">
            <v>-15</v>
          </cell>
          <cell r="BK25">
            <v>-110</v>
          </cell>
          <cell r="BL25">
            <v>-100</v>
          </cell>
          <cell r="BM25">
            <v>-100</v>
          </cell>
          <cell r="BN25">
            <v>-35</v>
          </cell>
          <cell r="BO25">
            <v>-45</v>
          </cell>
          <cell r="BP25">
            <v>-225</v>
          </cell>
          <cell r="BQ25">
            <v>-40</v>
          </cell>
          <cell r="BR25">
            <v>-80</v>
          </cell>
          <cell r="BS25">
            <v>0</v>
          </cell>
          <cell r="BY25">
            <v>-12.037857142857145</v>
          </cell>
          <cell r="CD25">
            <v>-12.037857142857145</v>
          </cell>
        </row>
        <row r="26">
          <cell r="A26">
            <v>21</v>
          </cell>
          <cell r="B26">
            <v>3</v>
          </cell>
          <cell r="C26">
            <v>-70</v>
          </cell>
          <cell r="D26">
            <v>103</v>
          </cell>
          <cell r="E26">
            <v>-225</v>
          </cell>
          <cell r="F26">
            <v>-26</v>
          </cell>
          <cell r="G26">
            <v>-120</v>
          </cell>
          <cell r="H26">
            <v>0</v>
          </cell>
          <cell r="I26">
            <v>-50</v>
          </cell>
          <cell r="J26">
            <v>0</v>
          </cell>
          <cell r="K26">
            <v>-44</v>
          </cell>
          <cell r="L26">
            <v>0</v>
          </cell>
          <cell r="M26">
            <v>114</v>
          </cell>
          <cell r="P26">
            <v>-315</v>
          </cell>
          <cell r="U26">
            <v>-750</v>
          </cell>
          <cell r="W26">
            <v>-240</v>
          </cell>
          <cell r="X26">
            <v>-405</v>
          </cell>
          <cell r="Y26">
            <v>-317.07142857142856</v>
          </cell>
          <cell r="AA26">
            <v>0</v>
          </cell>
          <cell r="AB26">
            <v>-12.178571428571429</v>
          </cell>
          <cell r="AF26">
            <v>0</v>
          </cell>
          <cell r="AG26">
            <v>2.6428571428571428</v>
          </cell>
          <cell r="AM26">
            <v>-345</v>
          </cell>
          <cell r="AS26">
            <v>-750</v>
          </cell>
          <cell r="AV26">
            <v>-16.321428571428573</v>
          </cell>
          <cell r="AW26">
            <v>-74.857142857142861</v>
          </cell>
          <cell r="AX26">
            <v>-90.678571428571431</v>
          </cell>
          <cell r="AY26">
            <v>-73.642857142857139</v>
          </cell>
          <cell r="AZ26">
            <v>-27.071428571428573</v>
          </cell>
          <cell r="BA26">
            <v>-34.5</v>
          </cell>
          <cell r="BB26">
            <v>-212.03571428571428</v>
          </cell>
          <cell r="BC26">
            <v>1.5</v>
          </cell>
          <cell r="BD26">
            <v>-59.5</v>
          </cell>
          <cell r="BE26">
            <v>-5.25</v>
          </cell>
          <cell r="BJ26">
            <v>-15</v>
          </cell>
          <cell r="BK26">
            <v>-110</v>
          </cell>
          <cell r="BL26">
            <v>-100</v>
          </cell>
          <cell r="BM26">
            <v>-100</v>
          </cell>
          <cell r="BN26">
            <v>-35</v>
          </cell>
          <cell r="BO26">
            <v>-45</v>
          </cell>
          <cell r="BP26">
            <v>-225</v>
          </cell>
          <cell r="BQ26">
            <v>-40</v>
          </cell>
          <cell r="BR26">
            <v>-80</v>
          </cell>
          <cell r="BS26">
            <v>0</v>
          </cell>
          <cell r="BY26">
            <v>-12.639750000000003</v>
          </cell>
          <cell r="CD26">
            <v>-12.639750000000003</v>
          </cell>
        </row>
        <row r="27">
          <cell r="A27">
            <v>22</v>
          </cell>
          <cell r="B27">
            <v>4</v>
          </cell>
          <cell r="C27">
            <v>-62</v>
          </cell>
          <cell r="D27">
            <v>3</v>
          </cell>
          <cell r="E27">
            <v>-225</v>
          </cell>
          <cell r="F27">
            <v>-27</v>
          </cell>
          <cell r="G27">
            <v>-116</v>
          </cell>
          <cell r="H27">
            <v>-92</v>
          </cell>
          <cell r="I27">
            <v>-48</v>
          </cell>
          <cell r="J27">
            <v>-68</v>
          </cell>
          <cell r="K27">
            <v>-43</v>
          </cell>
          <cell r="L27">
            <v>0</v>
          </cell>
          <cell r="M27">
            <v>225</v>
          </cell>
          <cell r="P27">
            <v>-449</v>
          </cell>
          <cell r="U27">
            <v>-750</v>
          </cell>
          <cell r="W27">
            <v>-394</v>
          </cell>
          <cell r="X27">
            <v>-405</v>
          </cell>
          <cell r="Y27">
            <v>-317.07142857142856</v>
          </cell>
          <cell r="AA27">
            <v>0</v>
          </cell>
          <cell r="AB27">
            <v>-12.178571428571429</v>
          </cell>
          <cell r="AF27">
            <v>0</v>
          </cell>
          <cell r="AG27">
            <v>2.6428571428571428</v>
          </cell>
          <cell r="AM27">
            <v>-345</v>
          </cell>
          <cell r="AS27">
            <v>-750</v>
          </cell>
          <cell r="AV27">
            <v>-16.321428571428573</v>
          </cell>
          <cell r="AW27">
            <v>-74.857142857142861</v>
          </cell>
          <cell r="AX27">
            <v>-90.678571428571431</v>
          </cell>
          <cell r="AY27">
            <v>-73.642857142857139</v>
          </cell>
          <cell r="AZ27">
            <v>-27.071428571428573</v>
          </cell>
          <cell r="BA27">
            <v>-34.5</v>
          </cell>
          <cell r="BB27">
            <v>-212.03571428571428</v>
          </cell>
          <cell r="BC27">
            <v>1.5</v>
          </cell>
          <cell r="BD27">
            <v>-59.5</v>
          </cell>
          <cell r="BE27">
            <v>-5.25</v>
          </cell>
          <cell r="BJ27">
            <v>-15</v>
          </cell>
          <cell r="BK27">
            <v>-110</v>
          </cell>
          <cell r="BL27">
            <v>-100</v>
          </cell>
          <cell r="BM27">
            <v>-100</v>
          </cell>
          <cell r="BN27">
            <v>-35</v>
          </cell>
          <cell r="BO27">
            <v>-45</v>
          </cell>
          <cell r="BP27">
            <v>-225</v>
          </cell>
          <cell r="BQ27">
            <v>-40</v>
          </cell>
          <cell r="BR27">
            <v>-80</v>
          </cell>
          <cell r="BS27">
            <v>0</v>
          </cell>
          <cell r="BY27">
            <v>-13.24164285714286</v>
          </cell>
          <cell r="CD27">
            <v>-13.24164285714286</v>
          </cell>
        </row>
        <row r="28">
          <cell r="A28">
            <v>23</v>
          </cell>
          <cell r="B28">
            <v>0</v>
          </cell>
          <cell r="C28">
            <v>-55</v>
          </cell>
          <cell r="D28">
            <v>-21</v>
          </cell>
          <cell r="E28">
            <v>-225</v>
          </cell>
          <cell r="F28">
            <v>-26</v>
          </cell>
          <cell r="G28">
            <v>-81</v>
          </cell>
          <cell r="H28">
            <v>-95</v>
          </cell>
          <cell r="I28">
            <v>-46</v>
          </cell>
          <cell r="J28">
            <v>-75</v>
          </cell>
          <cell r="K28">
            <v>-37</v>
          </cell>
          <cell r="L28">
            <v>-39</v>
          </cell>
          <cell r="M28">
            <v>69</v>
          </cell>
          <cell r="P28">
            <v>-631</v>
          </cell>
          <cell r="U28">
            <v>-750</v>
          </cell>
          <cell r="W28">
            <v>-360</v>
          </cell>
          <cell r="X28">
            <v>-405</v>
          </cell>
          <cell r="Y28">
            <v>-317.07142857142856</v>
          </cell>
          <cell r="AA28">
            <v>0</v>
          </cell>
          <cell r="AB28">
            <v>-12.178571428571429</v>
          </cell>
          <cell r="AF28">
            <v>0</v>
          </cell>
          <cell r="AG28">
            <v>2.6428571428571428</v>
          </cell>
          <cell r="AM28">
            <v>-345</v>
          </cell>
          <cell r="AS28">
            <v>-750</v>
          </cell>
          <cell r="AV28">
            <v>-16.321428571428573</v>
          </cell>
          <cell r="AW28">
            <v>-74.857142857142861</v>
          </cell>
          <cell r="AX28">
            <v>-90.678571428571431</v>
          </cell>
          <cell r="AY28">
            <v>-73.642857142857139</v>
          </cell>
          <cell r="AZ28">
            <v>-27.071428571428573</v>
          </cell>
          <cell r="BA28">
            <v>-34.5</v>
          </cell>
          <cell r="BB28">
            <v>-212.03571428571428</v>
          </cell>
          <cell r="BC28">
            <v>1.5</v>
          </cell>
          <cell r="BD28">
            <v>-59.5</v>
          </cell>
          <cell r="BE28">
            <v>-5.25</v>
          </cell>
          <cell r="BJ28">
            <v>-15</v>
          </cell>
          <cell r="BK28">
            <v>-110</v>
          </cell>
          <cell r="BL28">
            <v>-100</v>
          </cell>
          <cell r="BM28">
            <v>-100</v>
          </cell>
          <cell r="BN28">
            <v>-35</v>
          </cell>
          <cell r="BO28">
            <v>-45</v>
          </cell>
          <cell r="BP28">
            <v>-225</v>
          </cell>
          <cell r="BQ28">
            <v>-40</v>
          </cell>
          <cell r="BR28">
            <v>-80</v>
          </cell>
          <cell r="BS28">
            <v>0</v>
          </cell>
          <cell r="BY28">
            <v>-13.843535714285718</v>
          </cell>
          <cell r="CD28">
            <v>-13.843535714285718</v>
          </cell>
        </row>
        <row r="29">
          <cell r="A29">
            <v>24</v>
          </cell>
          <cell r="B29">
            <v>0</v>
          </cell>
          <cell r="C29">
            <v>-54</v>
          </cell>
          <cell r="D29">
            <v>33</v>
          </cell>
          <cell r="E29">
            <v>-225</v>
          </cell>
          <cell r="F29">
            <v>-26</v>
          </cell>
          <cell r="G29">
            <v>-111</v>
          </cell>
          <cell r="H29">
            <v>-95</v>
          </cell>
          <cell r="I29">
            <v>-44</v>
          </cell>
          <cell r="J29">
            <v>-75</v>
          </cell>
          <cell r="K29">
            <v>-43</v>
          </cell>
          <cell r="L29">
            <v>0</v>
          </cell>
          <cell r="M29">
            <v>297</v>
          </cell>
          <cell r="P29">
            <v>-343</v>
          </cell>
          <cell r="U29">
            <v>-750</v>
          </cell>
          <cell r="W29">
            <v>-394</v>
          </cell>
          <cell r="X29">
            <v>-405</v>
          </cell>
          <cell r="Y29">
            <v>-317.07142857142856</v>
          </cell>
          <cell r="AA29">
            <v>0</v>
          </cell>
          <cell r="AB29">
            <v>-12.178571428571429</v>
          </cell>
          <cell r="AF29">
            <v>0</v>
          </cell>
          <cell r="AG29">
            <v>2.6428571428571428</v>
          </cell>
          <cell r="AM29">
            <v>-345</v>
          </cell>
          <cell r="AS29">
            <v>-750</v>
          </cell>
          <cell r="AV29">
            <v>-16.321428571428573</v>
          </cell>
          <cell r="AW29">
            <v>-74.857142857142861</v>
          </cell>
          <cell r="AX29">
            <v>-90.678571428571431</v>
          </cell>
          <cell r="AY29">
            <v>-73.642857142857139</v>
          </cell>
          <cell r="AZ29">
            <v>-27.071428571428573</v>
          </cell>
          <cell r="BA29">
            <v>-34.5</v>
          </cell>
          <cell r="BB29">
            <v>-212.03571428571428</v>
          </cell>
          <cell r="BC29">
            <v>1.5</v>
          </cell>
          <cell r="BD29">
            <v>-59.5</v>
          </cell>
          <cell r="BE29">
            <v>-5.25</v>
          </cell>
          <cell r="BJ29">
            <v>-15</v>
          </cell>
          <cell r="BK29">
            <v>-110</v>
          </cell>
          <cell r="BL29">
            <v>-100</v>
          </cell>
          <cell r="BM29">
            <v>-100</v>
          </cell>
          <cell r="BN29">
            <v>-35</v>
          </cell>
          <cell r="BO29">
            <v>-45</v>
          </cell>
          <cell r="BP29">
            <v>-225</v>
          </cell>
          <cell r="BQ29">
            <v>-40</v>
          </cell>
          <cell r="BR29">
            <v>-80</v>
          </cell>
          <cell r="BS29">
            <v>0</v>
          </cell>
          <cell r="BY29">
            <v>-14.445428571428575</v>
          </cell>
          <cell r="CD29">
            <v>-14.445428571428575</v>
          </cell>
        </row>
        <row r="30">
          <cell r="A30">
            <v>25</v>
          </cell>
          <cell r="B30">
            <v>0</v>
          </cell>
          <cell r="C30">
            <v>-57</v>
          </cell>
          <cell r="D30">
            <v>0</v>
          </cell>
          <cell r="E30">
            <v>-225</v>
          </cell>
          <cell r="F30">
            <v>-20</v>
          </cell>
          <cell r="G30">
            <v>-109</v>
          </cell>
          <cell r="H30">
            <v>-95</v>
          </cell>
          <cell r="I30">
            <v>-43</v>
          </cell>
          <cell r="J30">
            <v>-75</v>
          </cell>
          <cell r="K30">
            <v>-43</v>
          </cell>
          <cell r="L30">
            <v>0</v>
          </cell>
          <cell r="M30">
            <v>152</v>
          </cell>
          <cell r="P30">
            <v>-515</v>
          </cell>
          <cell r="U30">
            <v>-750</v>
          </cell>
          <cell r="W30">
            <v>-385</v>
          </cell>
          <cell r="X30">
            <v>-405</v>
          </cell>
          <cell r="Y30">
            <v>-317.07142857142856</v>
          </cell>
          <cell r="AA30">
            <v>0</v>
          </cell>
          <cell r="AB30">
            <v>-12.178571428571429</v>
          </cell>
          <cell r="AF30">
            <v>0</v>
          </cell>
          <cell r="AG30">
            <v>2.6428571428571428</v>
          </cell>
          <cell r="AM30">
            <v>-345</v>
          </cell>
          <cell r="AS30">
            <v>-750</v>
          </cell>
          <cell r="AV30">
            <v>-16.321428571428573</v>
          </cell>
          <cell r="AW30">
            <v>-74.857142857142861</v>
          </cell>
          <cell r="AX30">
            <v>-90.678571428571431</v>
          </cell>
          <cell r="BC30">
            <v>1.5</v>
          </cell>
          <cell r="BJ30">
            <v>-15</v>
          </cell>
          <cell r="BK30">
            <v>-110</v>
          </cell>
          <cell r="BL30">
            <v>-100</v>
          </cell>
          <cell r="BM30">
            <v>-100</v>
          </cell>
          <cell r="BN30">
            <v>-35</v>
          </cell>
          <cell r="BO30">
            <v>-45</v>
          </cell>
          <cell r="BP30">
            <v>-225</v>
          </cell>
          <cell r="BQ30">
            <v>-40</v>
          </cell>
          <cell r="BR30">
            <v>-80</v>
          </cell>
          <cell r="BS30">
            <v>0</v>
          </cell>
          <cell r="BY30">
            <v>-15.047321428571433</v>
          </cell>
          <cell r="CD30">
            <v>-15.047321428571433</v>
          </cell>
        </row>
        <row r="31">
          <cell r="A31">
            <v>26</v>
          </cell>
          <cell r="B31">
            <v>0</v>
          </cell>
          <cell r="C31">
            <v>-27</v>
          </cell>
          <cell r="D31">
            <v>1</v>
          </cell>
          <cell r="E31">
            <v>-138</v>
          </cell>
          <cell r="F31">
            <v>-20</v>
          </cell>
          <cell r="G31">
            <v>0</v>
          </cell>
          <cell r="H31">
            <v>-94</v>
          </cell>
          <cell r="I31">
            <v>-42</v>
          </cell>
          <cell r="J31">
            <v>-75</v>
          </cell>
          <cell r="K31">
            <v>0</v>
          </cell>
          <cell r="L31">
            <v>36</v>
          </cell>
          <cell r="M31">
            <v>290</v>
          </cell>
          <cell r="P31">
            <v>-69</v>
          </cell>
          <cell r="U31">
            <v>-750</v>
          </cell>
          <cell r="W31">
            <v>-231</v>
          </cell>
          <cell r="X31">
            <v>-405</v>
          </cell>
          <cell r="Y31">
            <v>-317.07142857142856</v>
          </cell>
          <cell r="AA31">
            <v>0</v>
          </cell>
          <cell r="AF31">
            <v>0</v>
          </cell>
          <cell r="AM31">
            <v>-345</v>
          </cell>
          <cell r="AS31">
            <v>-750</v>
          </cell>
          <cell r="AV31">
            <v>-16.321428571428573</v>
          </cell>
          <cell r="AW31">
            <v>-74.857142857142861</v>
          </cell>
          <cell r="AX31">
            <v>-90.678571428571431</v>
          </cell>
          <cell r="BC31">
            <v>1.5</v>
          </cell>
          <cell r="BJ31">
            <v>-15</v>
          </cell>
          <cell r="BK31">
            <v>-110</v>
          </cell>
          <cell r="BL31">
            <v>-100</v>
          </cell>
          <cell r="BM31">
            <v>-100</v>
          </cell>
          <cell r="BN31">
            <v>-35</v>
          </cell>
          <cell r="BO31">
            <v>-45</v>
          </cell>
          <cell r="BP31">
            <v>-225</v>
          </cell>
          <cell r="BQ31">
            <v>-40</v>
          </cell>
          <cell r="BR31">
            <v>-80</v>
          </cell>
          <cell r="BS31">
            <v>0</v>
          </cell>
          <cell r="BY31">
            <v>-15.64921428571429</v>
          </cell>
          <cell r="CD31">
            <v>-15.64921428571429</v>
          </cell>
        </row>
        <row r="32">
          <cell r="A32">
            <v>27</v>
          </cell>
          <cell r="B32">
            <v>-29</v>
          </cell>
          <cell r="C32">
            <v>-60</v>
          </cell>
          <cell r="D32">
            <v>0</v>
          </cell>
          <cell r="E32">
            <v>-154</v>
          </cell>
          <cell r="F32">
            <v>-19</v>
          </cell>
          <cell r="G32">
            <v>0</v>
          </cell>
          <cell r="H32">
            <v>-93</v>
          </cell>
          <cell r="I32">
            <v>-43</v>
          </cell>
          <cell r="J32">
            <v>-75</v>
          </cell>
          <cell r="K32">
            <v>0</v>
          </cell>
          <cell r="L32">
            <v>93</v>
          </cell>
          <cell r="M32">
            <v>182</v>
          </cell>
          <cell r="P32">
            <v>-198</v>
          </cell>
          <cell r="U32">
            <v>-750</v>
          </cell>
          <cell r="X32">
            <v>-405</v>
          </cell>
          <cell r="AA32">
            <v>0</v>
          </cell>
          <cell r="AF32">
            <v>0</v>
          </cell>
          <cell r="AM32">
            <v>-345</v>
          </cell>
          <cell r="AS32">
            <v>-750</v>
          </cell>
          <cell r="BJ32">
            <v>-15</v>
          </cell>
          <cell r="BK32">
            <v>-110</v>
          </cell>
          <cell r="BL32">
            <v>-100</v>
          </cell>
          <cell r="BM32">
            <v>-100</v>
          </cell>
          <cell r="BN32">
            <v>-35</v>
          </cell>
          <cell r="BO32">
            <v>-45</v>
          </cell>
          <cell r="BP32">
            <v>-225</v>
          </cell>
          <cell r="BQ32">
            <v>-40</v>
          </cell>
          <cell r="BR32">
            <v>-80</v>
          </cell>
          <cell r="BS32">
            <v>0</v>
          </cell>
          <cell r="BY32">
            <v>-16.251107142857148</v>
          </cell>
          <cell r="CD32">
            <v>-16.251107142857148</v>
          </cell>
        </row>
      </sheetData>
      <sheetData sheetId="8"/>
      <sheetData sheetId="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Assump"/>
      <sheetName val="Model"/>
      <sheetName val="Schedule"/>
      <sheetName val="Recon"/>
      <sheetName val="Data Exports"/>
      <sheetName val="Estimate Log"/>
      <sheetName val="Reference=&gt;"/>
      <sheetName val="Lookups"/>
      <sheetName val="Labor"/>
      <sheetName val="Rules_Soil"/>
      <sheetName val="Rules_Civil"/>
      <sheetName val="TL_Rules"/>
      <sheetName val="Base_WinPower"/>
      <sheetName val="Historical=&gt;"/>
      <sheetName val="Hist_Proj"/>
      <sheetName val="Reference Hist_Proj"/>
      <sheetName val="EstmPrevious"/>
      <sheetName val="SOV=&gt;"/>
      <sheetName val="Unifier Upload"/>
      <sheetName val="Under Development=&gt;"/>
      <sheetName val="WTGs Metrics"/>
      <sheetName val="Cash_Flow"/>
      <sheetName val="Rules_Elect"/>
      <sheetName val="Yard_Rev"/>
      <sheetName val="State_Impacts"/>
      <sheetName val="Collection Wire Calculator"/>
      <sheetName val="WTG_Locations"/>
      <sheetName val="Analysis"/>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당진"/>
      <sheetName val="말뚝물량"/>
    </sheetNames>
    <sheetDataSet>
      <sheetData sheetId="0" refreshError="1"/>
      <sheetData sheetId="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taCalcs"/>
      <sheetName val="Fundamentals"/>
      <sheetName val="PriorList"/>
    </sheetNames>
    <sheetDataSet>
      <sheetData sheetId="0" refreshError="1"/>
      <sheetData sheetId="1" refreshError="1"/>
      <sheetData sheetId="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ist Vendor Data"/>
      <sheetName val="Bridge Crane"/>
      <sheetName val="BridgeCrane Import"/>
      <sheetName val="ProjectDefaults Import"/>
    </sheetNames>
    <sheetDataSet>
      <sheetData sheetId="0" refreshError="1"/>
      <sheetData sheetId="1" refreshError="1"/>
      <sheetData sheetId="2" refreshError="1"/>
      <sheetData sheetId="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culator_Input"/>
      <sheetName val="Assump"/>
      <sheetName val="Model"/>
      <sheetName val="Model_Unifier"/>
      <sheetName val="SOV_Transmission"/>
      <sheetName val="SOV_Transmission_RackUp"/>
      <sheetName val="SOV_Transmission_Normalization"/>
      <sheetName val="Assump_Sub"/>
      <sheetName val="Model_Sub"/>
      <sheetName val="Model_Sub_Unifier"/>
      <sheetName val="SOV_Substation"/>
      <sheetName val="SOV_Substation_RackUp"/>
      <sheetName val="SOV_Substation_Normalization"/>
      <sheetName val="TLineLOGTAB"/>
      <sheetName val="SubLOGTAB"/>
      <sheetName val="Waterfall_Chart"/>
      <sheetName val="Picklist_TeeLine"/>
      <sheetName val="Picklist_Substations"/>
      <sheetName val="Labor"/>
      <sheetName val="Rules"/>
      <sheetName val="TextbookInfo"/>
      <sheetName val="TeeLine"/>
      <sheetName val="TeeLineCosts"/>
      <sheetName val="ACSR Cable"/>
      <sheetName val="ACSS Cable"/>
      <sheetName val="UnderGroundBac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tup"/>
      <sheetName val="Comparison"/>
      <sheetName val="Settings"/>
      <sheetName val="PropSets"/>
      <sheetName val="Output Template"/>
      <sheetName val="Comparison Output Template"/>
      <sheetName val="Stream Table Base"/>
      <sheetName val="Output (1)"/>
      <sheetName val="Sheet1"/>
    </sheetNames>
    <sheetDataSet>
      <sheetData sheetId="0" refreshError="1"/>
      <sheetData sheetId="1" refreshError="1"/>
      <sheetData sheetId="2" refreshError="1">
        <row r="4">
          <cell r="H4" t="str">
            <v>Overall</v>
          </cell>
        </row>
        <row r="5">
          <cell r="H5" t="str">
            <v>Vapour</v>
          </cell>
        </row>
        <row r="6">
          <cell r="H6" t="str">
            <v>Light Liquid</v>
          </cell>
        </row>
        <row r="7">
          <cell r="H7" t="str">
            <v>Heavy Liquid</v>
          </cell>
        </row>
        <row r="8">
          <cell r="H8" t="str">
            <v>Combined Liquid</v>
          </cell>
        </row>
        <row r="9">
          <cell r="H9" t="str">
            <v>Solid</v>
          </cell>
        </row>
        <row r="10">
          <cell r="H10" t="str">
            <v>Correlation</v>
          </cell>
        </row>
        <row r="11">
          <cell r="H11" t="str">
            <v>User Variable</v>
          </cell>
        </row>
        <row r="12">
          <cell r="H12" t="str">
            <v>User Property</v>
          </cell>
        </row>
        <row r="13">
          <cell r="H13" t="str">
            <v>Formula</v>
          </cell>
        </row>
        <row r="14">
          <cell r="H14" t="str">
            <v>Label</v>
          </cell>
        </row>
        <row r="30">
          <cell r="A30" t="str">
            <v>Actual Gas Flow</v>
          </cell>
          <cell r="B30" t="str">
            <v>Actual Gas Flow</v>
          </cell>
          <cell r="C30" t="str">
            <v>Actual Volume Flow</v>
          </cell>
          <cell r="D30" t="str">
            <v>Actual Volume Flow</v>
          </cell>
        </row>
        <row r="31">
          <cell r="A31" t="str">
            <v>Actual Liquid Flow</v>
          </cell>
          <cell r="B31" t="str">
            <v>Actual Volume Flow</v>
          </cell>
          <cell r="C31" t="str">
            <v>Component Ideal Liquid Volume Flow</v>
          </cell>
          <cell r="D31" t="str">
            <v>Component Ideal Liquid Volume Flow</v>
          </cell>
        </row>
        <row r="32">
          <cell r="A32" t="str">
            <v>Actual Volume Flow</v>
          </cell>
          <cell r="B32" t="str">
            <v>Component Ideal Liquid Volume Flow</v>
          </cell>
          <cell r="C32" t="str">
            <v>Component Ideal Liquid Volume Fraction</v>
          </cell>
          <cell r="D32" t="str">
            <v>Component Ideal Liquid Volume Fraction</v>
          </cell>
        </row>
        <row r="33">
          <cell r="A33" t="str">
            <v>Avg Liq Density</v>
          </cell>
          <cell r="B33" t="str">
            <v>Component Ideal Liquid Volume Fraction</v>
          </cell>
          <cell r="C33" t="str">
            <v>Component Mass Flow</v>
          </cell>
          <cell r="D33" t="str">
            <v>Component Mass Flow</v>
          </cell>
        </row>
        <row r="34">
          <cell r="A34" t="str">
            <v>Black Oil - Heat Capacity</v>
          </cell>
          <cell r="B34" t="str">
            <v>Component Mass Flow</v>
          </cell>
          <cell r="C34" t="str">
            <v>Component Mass Fraction</v>
          </cell>
          <cell r="D34" t="str">
            <v>Component Mass Fraction</v>
          </cell>
        </row>
        <row r="35">
          <cell r="A35" t="str">
            <v>Black Oil - Mass Density</v>
          </cell>
          <cell r="B35" t="str">
            <v>Component Mass Fraction</v>
          </cell>
          <cell r="C35" t="str">
            <v>Component Molar Flow</v>
          </cell>
          <cell r="D35" t="str">
            <v>Component Molar Flow</v>
          </cell>
        </row>
        <row r="36">
          <cell r="A36" t="str">
            <v>Black Oil - Mass Flow Rate</v>
          </cell>
          <cell r="B36" t="str">
            <v>Component Molar Flow</v>
          </cell>
          <cell r="C36" t="str">
            <v>Component Molar Fraction</v>
          </cell>
          <cell r="D36" t="str">
            <v>Component Molar Fraction</v>
          </cell>
        </row>
        <row r="37">
          <cell r="A37" t="str">
            <v>Black Oil - Mass Fraction</v>
          </cell>
          <cell r="B37" t="str">
            <v>Component Molar Fraction</v>
          </cell>
          <cell r="C37" t="str">
            <v>Compressibility</v>
          </cell>
          <cell r="D37" t="str">
            <v>Compressibility</v>
          </cell>
        </row>
        <row r="38">
          <cell r="A38" t="str">
            <v>Black Oil - Oil Formation Volume Factor</v>
          </cell>
          <cell r="B38" t="str">
            <v>Compressibility</v>
          </cell>
          <cell r="C38" t="str">
            <v>Cp/Cv (Gamma)</v>
          </cell>
          <cell r="D38" t="str">
            <v>Cp/Cv (Gamma)</v>
          </cell>
        </row>
        <row r="39">
          <cell r="A39" t="str">
            <v>Black Oil - Solution GOR</v>
          </cell>
          <cell r="B39" t="str">
            <v>Cp/Cv (Gamma)</v>
          </cell>
          <cell r="C39" t="str">
            <v>Heat Flow</v>
          </cell>
          <cell r="D39" t="str">
            <v>Heat Flow</v>
          </cell>
        </row>
        <row r="40">
          <cell r="A40" t="str">
            <v>Black Oil - Visc. Coeff. A</v>
          </cell>
          <cell r="B40" t="str">
            <v>Heat Flow</v>
          </cell>
          <cell r="C40" t="str">
            <v>Is At Equilibrium</v>
          </cell>
          <cell r="D40" t="str">
            <v>Is At Equilibrium</v>
          </cell>
        </row>
        <row r="41">
          <cell r="A41" t="str">
            <v>Black Oil - Visc. Coeff. B</v>
          </cell>
          <cell r="B41" t="str">
            <v>Is At Equilibrium</v>
          </cell>
          <cell r="C41" t="str">
            <v>Is Valid</v>
          </cell>
          <cell r="D41" t="str">
            <v>Is Valid</v>
          </cell>
        </row>
        <row r="42">
          <cell r="A42" t="str">
            <v>Black Oil - Viscosity</v>
          </cell>
          <cell r="B42" t="str">
            <v>Is Valid</v>
          </cell>
          <cell r="C42" t="str">
            <v>K Value</v>
          </cell>
          <cell r="D42" t="str">
            <v>K Value</v>
          </cell>
        </row>
        <row r="43">
          <cell r="A43" t="str">
            <v>Black Oil - Vol. Fraction</v>
          </cell>
          <cell r="B43" t="str">
            <v>Kinematic Viscosity</v>
          </cell>
          <cell r="C43" t="str">
            <v>Kinematic Viscosity</v>
          </cell>
          <cell r="D43" t="str">
            <v>Kinematic Viscosity</v>
          </cell>
        </row>
        <row r="44">
          <cell r="A44" t="str">
            <v>Black Oil - Volumetric Flow</v>
          </cell>
          <cell r="B44" t="str">
            <v>Liquid Mass Density @Std Cond</v>
          </cell>
          <cell r="C44" t="str">
            <v>Liquid Mass Density @Std Cond</v>
          </cell>
          <cell r="D44" t="str">
            <v>Liquid Mass Density @Std Cond</v>
          </cell>
        </row>
        <row r="45">
          <cell r="A45" t="str">
            <v>Case Name</v>
          </cell>
          <cell r="B45" t="str">
            <v>Liquid Vol Flow @Std Cond</v>
          </cell>
          <cell r="C45" t="str">
            <v>Liquid Vol Flow @Std Cond</v>
          </cell>
          <cell r="D45" t="str">
            <v>Liquid Vol Flow @Std Cond</v>
          </cell>
        </row>
        <row r="46">
          <cell r="A46" t="str">
            <v>Component Mass Flow</v>
          </cell>
          <cell r="B46" t="str">
            <v>Mass Density</v>
          </cell>
          <cell r="C46" t="str">
            <v>Mass Density</v>
          </cell>
          <cell r="D46" t="str">
            <v>Mass Density</v>
          </cell>
        </row>
        <row r="47">
          <cell r="A47" t="str">
            <v>Component Mass Fraction</v>
          </cell>
          <cell r="B47" t="str">
            <v>Mass Enthalpy</v>
          </cell>
          <cell r="C47" t="str">
            <v>Mass Enthalpy</v>
          </cell>
          <cell r="D47" t="str">
            <v>Mass Enthalpy</v>
          </cell>
        </row>
        <row r="48">
          <cell r="A48" t="str">
            <v>Component Molar Flow</v>
          </cell>
          <cell r="B48" t="str">
            <v>Mass Entropy</v>
          </cell>
          <cell r="C48" t="str">
            <v>Mass Entropy</v>
          </cell>
          <cell r="D48" t="str">
            <v>Mass Entropy</v>
          </cell>
        </row>
        <row r="49">
          <cell r="A49" t="str">
            <v>Component Molar Fraction</v>
          </cell>
          <cell r="B49" t="str">
            <v>Mass Flow</v>
          </cell>
          <cell r="C49" t="str">
            <v>Mass Flow</v>
          </cell>
          <cell r="D49" t="str">
            <v>Mass Flow</v>
          </cell>
        </row>
        <row r="50">
          <cell r="A50" t="str">
            <v>Component Ideal Liquid Volume Flow</v>
          </cell>
          <cell r="B50" t="str">
            <v>Mass Flow (Dry Basis)</v>
          </cell>
          <cell r="C50" t="str">
            <v>Mass Flow (Dry Basis)</v>
          </cell>
          <cell r="D50" t="str">
            <v>Mass Flow (Dry Basis)</v>
          </cell>
        </row>
        <row r="51">
          <cell r="A51" t="str">
            <v>Component Ideal Liquid Volume Fraction</v>
          </cell>
          <cell r="B51" t="str">
            <v>Mass Heat Capacity</v>
          </cell>
          <cell r="C51" t="str">
            <v>Mass Heat Capacity</v>
          </cell>
          <cell r="D51" t="str">
            <v>Mass Heat Capacity</v>
          </cell>
        </row>
        <row r="52">
          <cell r="A52" t="str">
            <v>Compressibility</v>
          </cell>
          <cell r="B52" t="str">
            <v>Molar Density</v>
          </cell>
          <cell r="C52" t="str">
            <v>Molar Density</v>
          </cell>
          <cell r="D52" t="str">
            <v>Molar Density</v>
          </cell>
        </row>
        <row r="53">
          <cell r="A53" t="str">
            <v>Cost Based on Flow</v>
          </cell>
          <cell r="B53" t="str">
            <v>Molar Enthalpy</v>
          </cell>
          <cell r="C53" t="str">
            <v>Molar Enthalpy</v>
          </cell>
          <cell r="D53" t="str">
            <v>Molar Enthalpy</v>
          </cell>
        </row>
        <row r="54">
          <cell r="A54" t="str">
            <v>Cp/(Cp-R) (Ideal Gamma)</v>
          </cell>
          <cell r="B54" t="str">
            <v>Molar Entropy</v>
          </cell>
          <cell r="C54" t="str">
            <v>Molar Entropy</v>
          </cell>
          <cell r="D54" t="str">
            <v>Molar Entropy</v>
          </cell>
        </row>
        <row r="55">
          <cell r="A55" t="str">
            <v>Cp/Cv (Ent Method)</v>
          </cell>
          <cell r="B55" t="str">
            <v>Molar Flow</v>
          </cell>
          <cell r="C55" t="str">
            <v>Molar Flow</v>
          </cell>
          <cell r="D55" t="str">
            <v>Molar Flow</v>
          </cell>
        </row>
        <row r="56">
          <cell r="A56" t="str">
            <v>Cp/Cv (Gamma)</v>
          </cell>
          <cell r="B56" t="str">
            <v>Molar Flow (Dry Basis)</v>
          </cell>
          <cell r="C56" t="str">
            <v>Molar Flow (Dry Basis)</v>
          </cell>
          <cell r="D56" t="str">
            <v>Molar Flow (Dry Basis)</v>
          </cell>
        </row>
        <row r="57">
          <cell r="A57" t="str">
            <v>Cv</v>
          </cell>
          <cell r="B57" t="str">
            <v>Molar Heat Capacity</v>
          </cell>
          <cell r="C57" t="str">
            <v>Molar Heat Capacity</v>
          </cell>
          <cell r="D57" t="str">
            <v>Molar Heat Capacity</v>
          </cell>
        </row>
        <row r="58">
          <cell r="A58" t="str">
            <v>Cv (Ent Method)</v>
          </cell>
          <cell r="B58" t="str">
            <v>Molar Volume</v>
          </cell>
          <cell r="C58" t="str">
            <v>Molar Volume</v>
          </cell>
          <cell r="D58" t="str">
            <v>Molar Volume</v>
          </cell>
        </row>
        <row r="59">
          <cell r="A59" t="str">
            <v>Cv (Semi-Ideal)</v>
          </cell>
          <cell r="B59" t="str">
            <v>Molecular Weight</v>
          </cell>
          <cell r="C59" t="str">
            <v>Molecular Weight</v>
          </cell>
          <cell r="D59" t="str">
            <v>Molecular Weight</v>
          </cell>
        </row>
        <row r="60">
          <cell r="A60" t="str">
            <v>Description</v>
          </cell>
          <cell r="B60" t="str">
            <v>Name</v>
          </cell>
          <cell r="C60" t="str">
            <v>Name</v>
          </cell>
          <cell r="D60" t="str">
            <v>Name</v>
          </cell>
        </row>
        <row r="61">
          <cell r="A61" t="str">
            <v>Downstream Operation(s)</v>
          </cell>
          <cell r="B61" t="str">
            <v>Pressure</v>
          </cell>
          <cell r="C61" t="str">
            <v>Pressure</v>
          </cell>
          <cell r="D61" t="str">
            <v>Pressure</v>
          </cell>
        </row>
        <row r="62">
          <cell r="A62" t="str">
            <v>Electrolytes - Heat Capacity</v>
          </cell>
          <cell r="B62" t="str">
            <v>Pseudo Critical Pressure</v>
          </cell>
          <cell r="C62" t="str">
            <v>Pseudo Critical Pressure</v>
          </cell>
          <cell r="D62" t="str">
            <v>Pseudo Critical Pressure</v>
          </cell>
        </row>
        <row r="63">
          <cell r="A63" t="str">
            <v>Electrolytes - Ionic Strength</v>
          </cell>
          <cell r="B63" t="str">
            <v>Pseudo Critical Temperature</v>
          </cell>
          <cell r="C63" t="str">
            <v>Pseudo Critical Temperature</v>
          </cell>
          <cell r="D63" t="str">
            <v>Pseudo Critical Temperature</v>
          </cell>
        </row>
        <row r="64">
          <cell r="A64" t="str">
            <v>Electrolytes - Molar Electrical Conductivity</v>
          </cell>
          <cell r="B64" t="str">
            <v>Pseudo Critical Volume</v>
          </cell>
          <cell r="C64" t="str">
            <v>Pseudo Critical Volume</v>
          </cell>
          <cell r="D64" t="str">
            <v>Pseudo Critical Volume</v>
          </cell>
        </row>
        <row r="65">
          <cell r="A65" t="str">
            <v>Electrolytes - Osmotic Pressure</v>
          </cell>
          <cell r="B65" t="str">
            <v>SG Air</v>
          </cell>
          <cell r="C65" t="str">
            <v>SG Air</v>
          </cell>
          <cell r="D65" t="str">
            <v>SG Air</v>
          </cell>
        </row>
        <row r="66">
          <cell r="A66" t="str">
            <v>Electrolytes - pH</v>
          </cell>
          <cell r="B66" t="str">
            <v>Specific Heat</v>
          </cell>
          <cell r="C66" t="str">
            <v>Specific Heat</v>
          </cell>
          <cell r="D66" t="str">
            <v>Specific Heat</v>
          </cell>
        </row>
        <row r="67">
          <cell r="A67" t="str">
            <v>Electrolytes - Specific Electrical Conductivity</v>
          </cell>
          <cell r="B67" t="str">
            <v>Standard Ideal Liquid Mass Density</v>
          </cell>
          <cell r="C67" t="str">
            <v>Standard Ideal Liquid Mass Density</v>
          </cell>
          <cell r="D67" t="str">
            <v>Standard Ideal Liquid Mass Density</v>
          </cell>
        </row>
        <row r="68">
          <cell r="A68" t="str">
            <v>Electrolytes - Viscosity</v>
          </cell>
          <cell r="B68" t="str">
            <v>Standard Ideal Liquid Mass Density (Dry Basis)</v>
          </cell>
          <cell r="C68" t="str">
            <v>Standard Ideal Liquid Mass Density (Dry Basis)</v>
          </cell>
          <cell r="D68" t="str">
            <v>Standard Ideal Liquid Mass Density (Dry Basis)</v>
          </cell>
        </row>
        <row r="69">
          <cell r="A69" t="str">
            <v>Flowsheet Name</v>
          </cell>
          <cell r="B69" t="str">
            <v>Standard Ideal Liquid Volume Flow</v>
          </cell>
          <cell r="C69" t="str">
            <v>Standard Ideal Liquid Volume Flow</v>
          </cell>
          <cell r="D69" t="str">
            <v>Standard Ideal Liquid Volume Flow</v>
          </cell>
        </row>
        <row r="70">
          <cell r="A70" t="str">
            <v>Fluid Package</v>
          </cell>
          <cell r="B70" t="str">
            <v>Standard Ideal Liquid Volume Flow (Dry Basis)</v>
          </cell>
          <cell r="C70" t="str">
            <v>Standard Ideal Liquid Volume Flow (Dry Basis)</v>
          </cell>
          <cell r="D70" t="str">
            <v>Standard Ideal Liquid Volume Flow (Dry Basis)</v>
          </cell>
        </row>
        <row r="71">
          <cell r="A71" t="str">
            <v>HC Dew Point (Gas)</v>
          </cell>
          <cell r="B71" t="str">
            <v>Std Gas Flow</v>
          </cell>
          <cell r="C71" t="str">
            <v>Std Gas Flow</v>
          </cell>
          <cell r="D71" t="str">
            <v>Std Gas Flow</v>
          </cell>
        </row>
        <row r="72">
          <cell r="A72" t="str">
            <v>Heat Flow</v>
          </cell>
          <cell r="B72" t="str">
            <v>Tagged Name</v>
          </cell>
          <cell r="C72" t="str">
            <v>Surface Tension</v>
          </cell>
          <cell r="D72" t="str">
            <v>Surface Tension</v>
          </cell>
        </row>
        <row r="73">
          <cell r="A73" t="str">
            <v>Heat Of Vapourisation</v>
          </cell>
          <cell r="B73" t="str">
            <v>Temperature</v>
          </cell>
          <cell r="C73" t="str">
            <v>Tagged Name</v>
          </cell>
          <cell r="D73" t="str">
            <v>Tagged Name</v>
          </cell>
        </row>
        <row r="74">
          <cell r="A74" t="str">
            <v>Heavy Liquid Fraction</v>
          </cell>
          <cell r="B74" t="str">
            <v>Thermal Conductivity</v>
          </cell>
          <cell r="C74" t="str">
            <v>Temperature</v>
          </cell>
          <cell r="D74" t="str">
            <v>Temperature</v>
          </cell>
        </row>
        <row r="75">
          <cell r="A75" t="str">
            <v>Higher Heating Value</v>
          </cell>
          <cell r="B75" t="str">
            <v>Type Name</v>
          </cell>
          <cell r="C75" t="str">
            <v>Thermal Conductivity</v>
          </cell>
          <cell r="D75" t="str">
            <v>Thermal Conductivity</v>
          </cell>
        </row>
        <row r="76">
          <cell r="A76" t="str">
            <v>Higher Heating Value (Gas)</v>
          </cell>
          <cell r="B76" t="str">
            <v>Unique ID</v>
          </cell>
          <cell r="C76" t="str">
            <v>Type Name</v>
          </cell>
          <cell r="D76" t="str">
            <v>Type Name</v>
          </cell>
        </row>
        <row r="77">
          <cell r="A77" t="str">
            <v>Is Energy Stream</v>
          </cell>
          <cell r="B77" t="str">
            <v>Viscosity</v>
          </cell>
          <cell r="C77" t="str">
            <v>Unique ID</v>
          </cell>
          <cell r="D77" t="str">
            <v>Unique ID</v>
          </cell>
        </row>
        <row r="78">
          <cell r="A78" t="str">
            <v>Is Valid</v>
          </cell>
          <cell r="B78" t="str">
            <v>Visible Type Name</v>
          </cell>
          <cell r="C78" t="str">
            <v>Viscosity</v>
          </cell>
          <cell r="D78" t="str">
            <v>Viscosity</v>
          </cell>
        </row>
        <row r="79">
          <cell r="A79" t="str">
            <v>Kinematic Viscosity</v>
          </cell>
          <cell r="B79" t="str">
            <v>Watson K</v>
          </cell>
          <cell r="C79" t="str">
            <v>Visible Type Name</v>
          </cell>
          <cell r="D79" t="str">
            <v>Visible Type Name</v>
          </cell>
        </row>
        <row r="80">
          <cell r="A80" t="str">
            <v>Light Liquid Fraction</v>
          </cell>
          <cell r="B80" t="str">
            <v>Z Factor</v>
          </cell>
          <cell r="C80" t="str">
            <v>Watson K</v>
          </cell>
          <cell r="D80" t="str">
            <v>Z Factor</v>
          </cell>
        </row>
        <row r="81">
          <cell r="A81" t="str">
            <v>Liq Vol Flow - Sum (Std Cond)</v>
          </cell>
          <cell r="C81" t="str">
            <v>Z Factor</v>
          </cell>
        </row>
        <row r="82">
          <cell r="A82" t="str">
            <v>Liquid Fraction</v>
          </cell>
        </row>
        <row r="83">
          <cell r="A83" t="str">
            <v>Liquid Mass Density @Std Cond</v>
          </cell>
        </row>
        <row r="84">
          <cell r="A84" t="str">
            <v>Liquid Vol Flow @Std Cond</v>
          </cell>
        </row>
        <row r="85">
          <cell r="A85" t="str">
            <v>Lower Heat Value</v>
          </cell>
        </row>
        <row r="86">
          <cell r="A86" t="str">
            <v>Lower Heating Value (Gas)</v>
          </cell>
        </row>
        <row r="87">
          <cell r="A87" t="str">
            <v>Mass Cv</v>
          </cell>
        </row>
        <row r="88">
          <cell r="A88" t="str">
            <v>Mass Cv (Ent Method)</v>
          </cell>
        </row>
        <row r="89">
          <cell r="A89" t="str">
            <v>Mass Cv (Semi-Ideal)</v>
          </cell>
        </row>
        <row r="90">
          <cell r="A90" t="str">
            <v>Mass Density</v>
          </cell>
        </row>
        <row r="91">
          <cell r="A91" t="str">
            <v>Mass Density (Std Cond) (Gas)</v>
          </cell>
        </row>
        <row r="92">
          <cell r="A92" t="str">
            <v>Mass Enthalpy</v>
          </cell>
        </row>
        <row r="93">
          <cell r="A93" t="str">
            <v>Mass Entropy</v>
          </cell>
        </row>
        <row r="94">
          <cell r="A94" t="str">
            <v>Mass Flow</v>
          </cell>
        </row>
        <row r="95">
          <cell r="A95" t="str">
            <v>Mass Flow (Dry Basis)</v>
          </cell>
        </row>
        <row r="96">
          <cell r="A96" t="str">
            <v>Mass Heat Capacity</v>
          </cell>
        </row>
        <row r="97">
          <cell r="A97" t="str">
            <v>Mass Heat Of Vapourisation</v>
          </cell>
        </row>
        <row r="98">
          <cell r="A98" t="str">
            <v>Mass Higher Heating Value</v>
          </cell>
        </row>
        <row r="99">
          <cell r="A99" t="str">
            <v>Mass Lower Heating Value</v>
          </cell>
        </row>
        <row r="100">
          <cell r="A100" t="str">
            <v>Molar Density</v>
          </cell>
        </row>
        <row r="101">
          <cell r="A101" t="str">
            <v>Molar Enthalpy</v>
          </cell>
        </row>
        <row r="102">
          <cell r="A102" t="str">
            <v>Molar Entropy</v>
          </cell>
        </row>
        <row r="103">
          <cell r="A103" t="str">
            <v>Molar Flow</v>
          </cell>
        </row>
        <row r="104">
          <cell r="A104" t="str">
            <v>Molar Flow (Dry Basis)</v>
          </cell>
        </row>
        <row r="105">
          <cell r="A105" t="str">
            <v>Molar Heat Capacity</v>
          </cell>
        </row>
        <row r="106">
          <cell r="A106" t="str">
            <v>Molar Volume</v>
          </cell>
        </row>
        <row r="107">
          <cell r="A107" t="str">
            <v>Molecular Weight</v>
          </cell>
        </row>
        <row r="108">
          <cell r="A108" t="str">
            <v>Name</v>
          </cell>
        </row>
        <row r="109">
          <cell r="A109" t="str">
            <v>Notes</v>
          </cell>
        </row>
        <row r="110">
          <cell r="A110" t="str">
            <v>Partial Pressure of CO2</v>
          </cell>
        </row>
        <row r="111">
          <cell r="A111" t="str">
            <v>Partial Pressure of H2S</v>
          </cell>
        </row>
        <row r="112">
          <cell r="A112" t="str">
            <v>Phase Fraction (Mass Basis)</v>
          </cell>
        </row>
        <row r="113">
          <cell r="A113" t="str">
            <v>Phase Fraction (Molar Basis)</v>
          </cell>
        </row>
        <row r="114">
          <cell r="A114" t="str">
            <v>Phase Fraction (Vol. Basis)</v>
          </cell>
        </row>
        <row r="115">
          <cell r="A115" t="str">
            <v>Power</v>
          </cell>
        </row>
        <row r="116">
          <cell r="A116" t="str">
            <v>Property Package</v>
          </cell>
        </row>
        <row r="117">
          <cell r="A117" t="str">
            <v>Pressure</v>
          </cell>
        </row>
        <row r="118">
          <cell r="A118" t="str">
            <v>Pseudo Critical Pressure</v>
          </cell>
        </row>
        <row r="119">
          <cell r="A119" t="str">
            <v>Pseudo Critical Temperature</v>
          </cell>
        </row>
        <row r="120">
          <cell r="A120" t="str">
            <v>Pseudo Critical Volume</v>
          </cell>
        </row>
        <row r="121">
          <cell r="A121" t="str">
            <v>Reid VP at 37.8 C</v>
          </cell>
        </row>
        <row r="122">
          <cell r="A122" t="str">
            <v>RVP - API 5B1.1</v>
          </cell>
        </row>
        <row r="123">
          <cell r="A123" t="str">
            <v>RVP - API 5B1.2</v>
          </cell>
        </row>
        <row r="124">
          <cell r="A124" t="str">
            <v>RVP - ASTM D323-73/79</v>
          </cell>
        </row>
        <row r="125">
          <cell r="A125" t="str">
            <v>RVP - ASTM D323-82</v>
          </cell>
        </row>
        <row r="126">
          <cell r="A126" t="str">
            <v>RVP - ASTM D4953-91</v>
          </cell>
        </row>
        <row r="127">
          <cell r="A127" t="str">
            <v>RVP - ASTM D5191-91</v>
          </cell>
        </row>
        <row r="128">
          <cell r="A128" t="str">
            <v>SG Air</v>
          </cell>
        </row>
        <row r="129">
          <cell r="A129" t="str">
            <v>Specific Heat</v>
          </cell>
        </row>
        <row r="130">
          <cell r="A130" t="str">
            <v>Standard Ideal Liquid Mass Density</v>
          </cell>
        </row>
        <row r="131">
          <cell r="A131" t="str">
            <v>Standard Ideal Liquid Mass Density (Dry Basis)</v>
          </cell>
        </row>
        <row r="132">
          <cell r="A132" t="str">
            <v>Standard Ideal Liquid Volume Flow</v>
          </cell>
        </row>
        <row r="133">
          <cell r="A133" t="str">
            <v>Standard Ideal Liquid Volume Flow (Dry Basis)</v>
          </cell>
        </row>
        <row r="134">
          <cell r="A134" t="str">
            <v>Std Gas Flow</v>
          </cell>
        </row>
        <row r="135">
          <cell r="A135" t="str">
            <v>Surface Tension</v>
          </cell>
        </row>
        <row r="136">
          <cell r="A136" t="str">
            <v>Tagged Name</v>
          </cell>
        </row>
        <row r="137">
          <cell r="A137" t="str">
            <v>Temperature</v>
          </cell>
        </row>
        <row r="138">
          <cell r="A138" t="str">
            <v>Thermal Conductivity</v>
          </cell>
        </row>
        <row r="139">
          <cell r="A139" t="str">
            <v>True VP at 37.8 C</v>
          </cell>
        </row>
        <row r="140">
          <cell r="A140" t="str">
            <v>Type Name</v>
          </cell>
        </row>
        <row r="141">
          <cell r="A141" t="str">
            <v>Unique ID</v>
          </cell>
        </row>
        <row r="142">
          <cell r="A142" t="str">
            <v>Upstream Operation(s)</v>
          </cell>
        </row>
        <row r="143">
          <cell r="A143" t="str">
            <v>Vapour Fraction</v>
          </cell>
        </row>
        <row r="144">
          <cell r="A144" t="str">
            <v>Viscosity</v>
          </cell>
        </row>
        <row r="145">
          <cell r="A145" t="str">
            <v>Visible Type Name</v>
          </cell>
        </row>
        <row r="146">
          <cell r="A146" t="str">
            <v>Water Content In Mg/m3 (Gas)</v>
          </cell>
        </row>
        <row r="147">
          <cell r="A147" t="str">
            <v>Water Dew Point (Gas)</v>
          </cell>
        </row>
        <row r="148">
          <cell r="A148" t="str">
            <v>Watson K</v>
          </cell>
        </row>
        <row r="149">
          <cell r="A149" t="str">
            <v>Wobbe Index (Gas)</v>
          </cell>
        </row>
        <row r="150">
          <cell r="A150" t="str">
            <v>Z Factor</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 val="%CORPTAX_DATA_CACHE%"/>
      <sheetName val="(A) Book to Tax Recon"/>
      <sheetName val="Sch M"/>
      <sheetName val="(A1) Lead"/>
      <sheetName val="(B) Book-Tax Ratio"/>
      <sheetName val="(C) Headcount"/>
      <sheetName val="(C1) Headcount sum"/>
      <sheetName val="(D) SCA"/>
      <sheetName val="(E) 2012 CWIP Reconciliation"/>
      <sheetName val="(F) Taxes"/>
      <sheetName val="(G) O&amp;M MSC"/>
      <sheetName val="(H) RECON - Reconciliation"/>
      <sheetName val="ASSIGN msc COSTS"/>
      <sheetName val="(I) MSC   - Mixed Service Costs"/>
      <sheetName val="(J) DED   - Deductibles"/>
      <sheetName val="(K) BOOK  - Book Treatment"/>
      <sheetName val="(L) TOOLS - Tools"/>
      <sheetName val="(M) LAND  - Land"/>
      <sheetName val="(N) S - Stores"/>
      <sheetName val="(O) - Fleet"/>
      <sheetName val="(P)    - Disb &amp; Trans Ops Contr"/>
      <sheetName val="(Q)    - Direct Labor"/>
      <sheetName val="(R)  - Direct Costs"/>
      <sheetName val="Data"/>
      <sheetName val="Narrative"/>
      <sheetName val="Support"/>
      <sheetName val="Prep Point Sheets"/>
      <sheetName val="Carryforward"/>
      <sheetName val="Research"/>
    </sheetNames>
    <sheetDataSet>
      <sheetData sheetId="0">
        <row r="7">
          <cell r="B7">
            <v>100101</v>
          </cell>
        </row>
      </sheetData>
      <sheetData sheetId="1"/>
      <sheetData sheetId="2"/>
      <sheetData sheetId="3"/>
      <sheetData sheetId="4"/>
      <sheetData sheetId="5">
        <row r="34">
          <cell r="F34">
            <v>8469886.5323767997</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 List"/>
      <sheetName val="CC Summary"/>
      <sheetName val="Instructions"/>
      <sheetName val="run"/>
      <sheetName val="Diagram"/>
      <sheetName val="HRSG Data"/>
      <sheetName val="Emissions"/>
      <sheetName val="CycleDeckData"/>
      <sheetName val="Inlet Cooling Si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 2021"/>
      <sheetName val="Pres 2020"/>
      <sheetName val="Analysis Summary"/>
      <sheetName val="BOBJ Upload"/>
      <sheetName val="BOBJ Company Loadout"/>
      <sheetName val="Consolidated Buildup"/>
      <sheetName val="FERC (1293-1294)"/>
      <sheetName val="5 Year Outlook"/>
      <sheetName val="CAFD Table"/>
      <sheetName val="Purchase Accounting"/>
      <sheetName val="Holding Company"/>
      <sheetName val="Operating Company"/>
      <sheetName val="Op Co. Tax"/>
      <sheetName val="Hold Co. Tax"/>
      <sheetName val="O&amp;M Expense "/>
      <sheetName val="TBC FERC BS"/>
      <sheetName val="TBC FERC IS"/>
      <sheetName val="Variance Analysis"/>
      <sheetName val="TBC Consolidated"/>
      <sheetName val="TBC Detail"/>
      <sheetName val="TBC CJI3"/>
      <sheetName val="TBC REV"/>
      <sheetName val="TBC CAPEX"/>
      <sheetName val="TBC CAPEX CJI3"/>
      <sheetName val="TBC Depreciation"/>
      <sheetName val="TBC Tax Depreciation"/>
      <sheetName val="Schedules &gt;&gt;"/>
      <sheetName val="State Tax Depreciaiton"/>
      <sheetName val="Federal Tax Depreciation"/>
      <sheetName val="Goodwill Tax Amortization"/>
      <sheetName val="Tax Basis and Schedule"/>
      <sheetName val="Taxes"/>
      <sheetName val="Depreciation"/>
      <sheetName val="Plant Balances and Depreciation"/>
      <sheetName val="CAPEX_Data Inputs"/>
      <sheetName val="CAPEX"/>
      <sheetName val="Debt Schedules"/>
      <sheetName val=" Deal Costs"/>
      <sheetName val="Revenue Forecast"/>
      <sheetName val="Derivative"/>
      <sheetName val="ARO"/>
      <sheetName val="PPC Amortization Table"/>
      <sheetName val="Purchase Co. Prem&amp;Issue Costs"/>
      <sheetName val="TSH LC Fees"/>
      <sheetName val="TBC LC Fees"/>
      <sheetName val="Reg Asset Amortization Sched."/>
      <sheetName val="EADIT - Annual Journal Entries"/>
      <sheetName val="OPEX"/>
      <sheetName val="Prepaids"/>
      <sheetName val="Other"/>
      <sheetName val="O&amp;M A&amp;G Support"/>
    </sheetNames>
    <sheetDataSet>
      <sheetData sheetId="0"/>
      <sheetData sheetId="1"/>
      <sheetData sheetId="2">
        <row r="26">
          <cell r="D26"/>
          <cell r="E26"/>
        </row>
      </sheetData>
      <sheetData sheetId="3"/>
      <sheetData sheetId="4"/>
      <sheetData sheetId="5"/>
      <sheetData sheetId="6"/>
      <sheetData sheetId="7"/>
      <sheetData sheetId="8"/>
      <sheetData sheetId="9"/>
      <sheetData sheetId="10"/>
      <sheetData sheetId="11">
        <row r="95">
          <cell r="H95">
            <v>6613213.6999999993</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7">
          <cell r="K7">
            <v>-1278271.9643757655</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sion Log"/>
      <sheetName val="Ramp Up"/>
      <sheetName val="Assumptions "/>
      <sheetName val="O&amp;M Summary- FPL"/>
      <sheetName val="Executive Summary"/>
      <sheetName val="Detailed 30 Yr Budget Summary"/>
      <sheetName val="Input"/>
      <sheetName val="O&amp;M Summary"/>
      <sheetName val="Fixed Production Costs"/>
      <sheetName val="CC-Prod Variable"/>
      <sheetName val="Prod-Payroll "/>
      <sheetName val="Maintenance"/>
      <sheetName val="Admin (Site G&amp;A)"/>
      <sheetName val="Shared EWIS Server"/>
      <sheetName val="Capital"/>
      <sheetName val="Salary"/>
      <sheetName val="Payroll"/>
      <sheetName val="CC-Environmental"/>
      <sheetName val="motor EOL Distribution"/>
      <sheetName val="inverter EOL Distribution"/>
      <sheetName val="panel EOL Distribution"/>
      <sheetName val="transformer EOL Distribution"/>
      <sheetName val="SPWR Inventory"/>
      <sheetName val="Inventory"/>
      <sheetName val="Transmission"/>
      <sheetName val="Water"/>
      <sheetName val="Seperate EWIS Servers"/>
      <sheetName val="land maint"/>
      <sheetName val="electrical"/>
      <sheetName val="Solar Tool List"/>
      <sheetName val="Data Tables"/>
      <sheetName val="security camer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3">
          <cell r="E3" t="str">
            <v>Fixed Tilt</v>
          </cell>
          <cell r="F3" t="str">
            <v>T0</v>
          </cell>
          <cell r="G3" t="str">
            <v>T20</v>
          </cell>
        </row>
        <row r="20">
          <cell r="E20" t="str">
            <v>&lt;500</v>
          </cell>
          <cell r="F20">
            <v>500</v>
          </cell>
          <cell r="G20">
            <v>1000</v>
          </cell>
        </row>
        <row r="24">
          <cell r="E24">
            <v>61586.016000000003</v>
          </cell>
          <cell r="F24">
            <v>61586.016000000003</v>
          </cell>
          <cell r="G24">
            <v>61586.016000000003</v>
          </cell>
        </row>
        <row r="38">
          <cell r="B38" t="str">
            <v>High</v>
          </cell>
        </row>
        <row r="39">
          <cell r="B39" t="str">
            <v>Low</v>
          </cell>
        </row>
        <row r="40">
          <cell r="B40" t="str">
            <v>Med</v>
          </cell>
        </row>
      </sheetData>
      <sheetData sheetId="3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Results"/>
      <sheetName val="Income Statement"/>
      <sheetName val="Cash Flow"/>
      <sheetName val="Expenses"/>
      <sheetName val="Depreciation"/>
      <sheetName val="Debt"/>
      <sheetName val="Taxes"/>
      <sheetName val="Balance Sheet"/>
      <sheetName val="Reserves"/>
      <sheetName val="Residual Value"/>
      <sheetName val="EPC"/>
      <sheetName val="IDC"/>
      <sheetName val="O &amp; M Budget 1 X 1"/>
      <sheetName val="Unidentified Inputs"/>
      <sheetName val="list"/>
      <sheetName val="Vendor Categories"/>
      <sheetName val="Cost Seg &amp; Tax Categories"/>
      <sheetName val="dropdown"/>
      <sheetName val="Assumptions"/>
      <sheetName val="PopCache"/>
      <sheetName val="MFM 1x1 GTCC 031105"/>
      <sheetName val="Shs"/>
      <sheetName val="File Mgmt"/>
      <sheetName val="Grand Ridge Splits"/>
      <sheetName val="2020 Budget Details"/>
      <sheetName val="2016 Budget"/>
      <sheetName val="2016 Actual"/>
      <sheetName val="Pivot"/>
      <sheetName val="Grand Ridge I- OpEx"/>
      <sheetName val="Grand Ridge EXP - OpEx"/>
      <sheetName val="Grand Ridge IV - OpEx"/>
      <sheetName val="0. Budget Summary &amp; Inputs"/>
      <sheetName val="1. Budget Summary"/>
      <sheetName val="Tracking Accounts_2018"/>
      <sheetName val="3.2 Bud v ProF (Rev, Opex, PTC)"/>
      <sheetName val="3.3 Bud v ProF (OpEx)"/>
      <sheetName val="2. Bud v Bud"/>
      <sheetName val="B vs PF Distributions"/>
      <sheetName val="CAPEX"/>
      <sheetName val="4. Bud v ProF Distbs."/>
      <sheetName val="5. Bud vs CDPQ"/>
      <sheetName val="Project 4- OpEx"/>
      <sheetName val="Project 5- OpEx"/>
      <sheetName val="Budget Upload Template - GL"/>
      <sheetName val="Budget Upload Template - PRJTS"/>
      <sheetName val="GL COST CENTER ALLOCATION"/>
      <sheetName val="Old GL &gt; New GL"/>
      <sheetName val="Transaction Controls"/>
      <sheetName val="Chart of Accounts (COA)"/>
      <sheetName val="GL_Task_PurCat_ExpType"/>
      <sheetName val="Selections"/>
      <sheetName val="Project Information"/>
      <sheetName val="Inputs"/>
      <sheetName val="4. NTM Forecast"/>
      <sheetName val="Sheet1"/>
      <sheetName val="Sheet2"/>
      <sheetName val="Pivot 02.28.19"/>
      <sheetName val="Pivot 03.31.2019"/>
      <sheetName val="Pivot 04.30.2019"/>
      <sheetName val=" Lead 05.31.2019"/>
      <sheetName val="CashStatement 02.28.19"/>
      <sheetName val="CashStatement 03.31.2019"/>
      <sheetName val="CashStatement 04.30.19"/>
      <sheetName val="CashStatement 05.31.2019"/>
      <sheetName val="Sheet3"/>
      <sheetName val="CashStatement 06.30.2019"/>
      <sheetName val="2 - Input"/>
      <sheetName val="MetData_CC"/>
      <sheetName val="DataIn_CC"/>
      <sheetName val="Equity Detail"/>
      <sheetName val="8.27 Property"/>
      <sheetName val="12.31 Property"/>
      <sheetName val="Project Finance"/>
      <sheetName val="Holding cost"/>
      <sheetName val="Proj Inputs"/>
      <sheetName val="Sensitivity Analysis"/>
      <sheetName val="Title"/>
      <sheetName val="Log"/>
      <sheetName val="AVP"/>
      <sheetName val="Equity"/>
      <sheetName val="SHL_Calc"/>
      <sheetName val="Partnership"/>
      <sheetName val="Sum"/>
      <sheetName val="Op"/>
      <sheetName val="Gen &amp; Rates"/>
      <sheetName val="Charts"/>
      <sheetName val="Compare"/>
      <sheetName val="Build"/>
      <sheetName val="PropTax"/>
      <sheetName val="DataIn"/>
      <sheetName val="MetData"/>
      <sheetName val="Merchant"/>
      <sheetName val="Raw Data"/>
      <sheetName val="Blizzard Sensitivities"/>
      <sheetName val="Tax Equity Q"/>
      <sheetName val="#REF"/>
      <sheetName val="HIOS 93 thru 96"/>
      <sheetName val="System List"/>
      <sheetName val="Cases"/>
      <sheetName val="2016"/>
      <sheetName val="2017 IC Interest"/>
      <sheetName val="2018 IC Interest"/>
      <sheetName val="2019 IC Interest"/>
      <sheetName val="2019 IC Interest (2)"/>
      <sheetName val="2020 IC Interest"/>
      <sheetName val="2020 IC Interest (2)"/>
    </sheetNames>
    <sheetDataSet>
      <sheetData sheetId="0"/>
      <sheetData sheetId="1" refreshError="1"/>
      <sheetData sheetId="2"/>
      <sheetData sheetId="3" refreshError="1"/>
      <sheetData sheetId="4">
        <row r="5">
          <cell r="F5">
            <v>12</v>
          </cell>
        </row>
      </sheetData>
      <sheetData sheetId="5">
        <row r="5">
          <cell r="F5">
            <v>12</v>
          </cell>
        </row>
      </sheetData>
      <sheetData sheetId="6">
        <row r="5">
          <cell r="F5">
            <v>12</v>
          </cell>
        </row>
      </sheetData>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refreshError="1"/>
      <sheetData sheetId="67" refreshError="1"/>
      <sheetData sheetId="68" refreshError="1"/>
      <sheetData sheetId="69" refreshError="1"/>
      <sheetData sheetId="70"/>
      <sheetData sheetId="71"/>
      <sheetData sheetId="72" refreshError="1"/>
      <sheetData sheetId="73" refreshError="1"/>
      <sheetData sheetId="74" refreshError="1"/>
      <sheetData sheetId="75" refreshError="1"/>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refreshError="1"/>
      <sheetData sheetId="94" refreshError="1"/>
      <sheetData sheetId="95" refreshError="1"/>
      <sheetData sheetId="96" refreshError="1"/>
      <sheetData sheetId="97" refreshError="1"/>
      <sheetData sheetId="98" refreshError="1"/>
      <sheetData sheetId="99"/>
      <sheetData sheetId="100"/>
      <sheetData sheetId="101"/>
      <sheetData sheetId="102"/>
      <sheetData sheetId="103"/>
      <sheetData sheetId="104"/>
      <sheetData sheetId="105"/>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sheetName val="BRE"/>
      <sheetName val="PWREF-Cash"/>
      <sheetName val="PRWEF_Accrual"/>
      <sheetName val="compair"/>
      <sheetName val="YTD 2000"/>
      <sheetName val="Expensesdk"/>
      <sheetName val="Expense Escalation-Old-dk"/>
      <sheetName val="Occupancy"/>
      <sheetName val="2000GROSSUPDK"/>
      <sheetName val="Expense Historydk"/>
      <sheetName val="Escalation Invoice-Old"/>
      <sheetName val="Expense Reconciliation-Newdk"/>
      <sheetName val="Escalation Invoice #1"/>
      <sheetName val="Tax Escalation-Old"/>
      <sheetName val="Tax Invoice"/>
      <sheetName val="2001 Estimated Expensesdmk"/>
      <sheetName val="2001 Estimated Escalations"/>
      <sheetName val="2000 Estimated Invoice"/>
      <sheetName val="2000opexescfinal Argus Model"/>
      <sheetName val="base year list"/>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 Log"/>
      <sheetName val="Instructions for Use"/>
      <sheetName val="Control Sheet"/>
      <sheetName val="Mgmt_App_Plan_Bridge"/>
      <sheetName val="Forecast_Detail"/>
      <sheetName val="E&amp;C Risk Tracker"/>
      <sheetName val="EOP_Fcst"/>
      <sheetName val="One_Pager"/>
      <sheetName val="Apprvd Bdgt_To Date"/>
      <sheetName val="AFUDC"/>
      <sheetName val="Ref Sheets -&gt;"/>
      <sheetName val="Budget Transfer"/>
      <sheetName val="PPE_Project Breakdown"/>
      <sheetName val="Check Off WOs"/>
      <sheetName val="JM_RiskTracker"/>
      <sheetName val="Defined SAStrings"/>
      <sheetName val="Ctab From Linked WOString to SA"/>
      <sheetName val="Pictures of POs"/>
      <sheetName val="List"/>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3">
          <cell r="F3" t="str">
            <v>Civil/Structural/Demo</v>
          </cell>
        </row>
        <row r="4">
          <cell r="F4" t="str">
            <v>ESP Supply</v>
          </cell>
        </row>
        <row r="5">
          <cell r="F5" t="str">
            <v>ESP Erection</v>
          </cell>
        </row>
        <row r="6">
          <cell r="F6" t="str">
            <v>Equipment/Mechanical</v>
          </cell>
        </row>
        <row r="7">
          <cell r="F7" t="str">
            <v>Ductwork/Insulation</v>
          </cell>
        </row>
        <row r="8">
          <cell r="F8" t="str">
            <v>Electrical/Instrument</v>
          </cell>
        </row>
        <row r="9">
          <cell r="F9" t="str">
            <v>Engineering</v>
          </cell>
        </row>
        <row r="10">
          <cell r="F10" t="str">
            <v>Startup/Operations</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공종단가"/>
      <sheetName val="부표,총괄"/>
      <sheetName val="공단단가"/>
      <sheetName val="공종노임"/>
      <sheetName val="적용노임(00.1)"/>
      <sheetName val="노임단가"/>
      <sheetName val="품셈"/>
      <sheetName val="부표"/>
      <sheetName val="내역서"/>
      <sheetName val="강관별표총괄"/>
      <sheetName val="강관별표"/>
      <sheetName val="노임"/>
      <sheetName val="강관품셈"/>
      <sheetName val="강관품셈총괄"/>
      <sheetName val="파일설계서"/>
      <sheetName val="강관부표"/>
      <sheetName val="강수량총괄"/>
      <sheetName val="수량산출서"/>
      <sheetName val="예산서"/>
      <sheetName val="수량총괄표"/>
      <sheetName val="규격표"/>
      <sheetName val="철근콘크"/>
      <sheetName val="거푸집"/>
      <sheetName val="터파기"/>
      <sheetName val="되메우기"/>
      <sheetName val="부지복구"/>
      <sheetName val="운반거리"/>
      <sheetName val="농지정리"/>
      <sheetName val="차량운반"/>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2020 with FERC name"/>
      <sheetName val="2020"/>
      <sheetName val="2020 heads"/>
      <sheetName val="Push Downs"/>
      <sheetName val="Legacy to NEET"/>
      <sheetName val="Legacy Org to WBS Suffix"/>
      <sheetName val="FERCs"/>
      <sheetName val="TBC 2020 Budget"/>
    </sheetNames>
    <sheetDataSet>
      <sheetData sheetId="0"/>
      <sheetData sheetId="1"/>
      <sheetData sheetId="2">
        <row r="12">
          <cell r="J12">
            <v>1235775.5638720461</v>
          </cell>
        </row>
      </sheetData>
      <sheetData sheetId="3"/>
      <sheetData sheetId="4">
        <row r="1">
          <cell r="A1" t="str">
            <v>Trans Bay GAAP Account</v>
          </cell>
        </row>
      </sheetData>
      <sheetData sheetId="5"/>
      <sheetData sheetId="6">
        <row r="1">
          <cell r="E1" t="str">
            <v>FERC</v>
          </cell>
        </row>
      </sheetData>
      <sheetData sheetId="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00000"/>
      <sheetName val="Cover Sheet"/>
      <sheetName val="input"/>
      <sheetName val="Insurance"/>
      <sheetName val="Operating costs"/>
      <sheetName val="Electrical Energy Calc."/>
      <sheetName val="Assumptions"/>
      <sheetName val="Assumptions-Major Maintenance"/>
      <sheetName val="East Region Expense Assumption"/>
      <sheetName val="Employees"/>
      <sheetName val="Major Maintenance"/>
      <sheetName val="  Repair &amp; Replace 1CT-1ST"/>
      <sheetName val="Other Capital Expenditures"/>
      <sheetName val="Fleet Support"/>
      <sheetName val="ISO support Backup"/>
      <sheetName val="IM EXPENSES"/>
      <sheetName val="345KV Underground Costs"/>
      <sheetName val="Water Balance"/>
      <sheetName val="Site Layout"/>
      <sheetName val="Capital Costs Graph"/>
      <sheetName val="Base Operating Costs Graph"/>
      <sheetName val="OH Operating Expenses Graph"/>
      <sheetName val="Air Emissions"/>
      <sheetName val="Environmental O &amp; M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com.sap.ip.bi.xl.hiddensheet"/>
      <sheetName val="TBC &amp; PA LRF"/>
      <sheetName val="LRF-TSH"/>
      <sheetName val="Instructions"/>
      <sheetName val="Notes"/>
      <sheetName val="Inputs"/>
      <sheetName val="BOBJ Template"/>
      <sheetName val="Financials"/>
      <sheetName val="TBC Detail"/>
      <sheetName val="TBC Detail_Raw"/>
      <sheetName val="CAFD"/>
      <sheetName val="One-Offs"/>
      <sheetName val="BPC-Cons_IS"/>
      <sheetName val="BPC-BS"/>
      <sheetName val="BPC-IS"/>
      <sheetName val="BPC-NQH"/>
      <sheetName val="Expenses"/>
      <sheetName val="CAPEX"/>
      <sheetName val="Dep &amp; ARO"/>
      <sheetName val="Taxes"/>
      <sheetName val="PPC Amort"/>
      <sheetName val="Debt Schedules"/>
      <sheetName val="Federal Tax Dep"/>
      <sheetName val="State Tax Dep"/>
      <sheetName val="Derivative"/>
      <sheetName val="Purchase Acctg"/>
      <sheetName val="Plant Bal. &amp; Dep."/>
      <sheetName val="Purchase Co. Prem&amp;Issue Costs"/>
      <sheetName val="Other Schedules"/>
    </sheetNames>
    <sheetDataSet>
      <sheetData sheetId="0"/>
      <sheetData sheetId="1"/>
      <sheetData sheetId="2"/>
      <sheetData sheetId="3"/>
      <sheetData sheetId="4"/>
      <sheetData sheetId="5">
        <row r="3">
          <cell r="C3">
            <v>44228</v>
          </cell>
        </row>
        <row r="6">
          <cell r="C6">
            <v>45992</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별표집계"/>
      <sheetName val="표지"/>
      <sheetName val="총괄표"/>
      <sheetName val="예산서"/>
      <sheetName val="송전내역"/>
      <sheetName val="토목내역"/>
      <sheetName val="DANGA"/>
      <sheetName val="자재단가"/>
      <sheetName val="송전품"/>
      <sheetName val="송전품부표"/>
      <sheetName val="운반"/>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증감대비"/>
      <sheetName val="XXXXXX"/>
      <sheetName val="laroux"/>
      <sheetName val="공종단가"/>
      <sheetName val="재료비"/>
      <sheetName val="운반비단가"/>
      <sheetName val="가공송전산출서"/>
      <sheetName val="토목분야산출서"/>
      <sheetName val="직종별노임"/>
      <sheetName val="노임변동률"/>
    </sheetNames>
    <sheetDataSet>
      <sheetData sheetId="0"/>
      <sheetData sheetId="1" refreshError="1"/>
      <sheetData sheetId="2" refreshError="1"/>
      <sheetData sheetId="3"/>
      <sheetData sheetId="4"/>
      <sheetData sheetId="5"/>
      <sheetData sheetId="6"/>
      <sheetData sheetId="7"/>
      <sheetData sheetId="8"/>
      <sheetData sheetId="9"/>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부총"/>
    </sheetNames>
    <sheetDataSet>
      <sheetData sheetId="0"/>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수량산출서"/>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Summary"/>
      <sheetName val="Detail"/>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PP0796"/>
      <sheetName val="Journal Entry"/>
      <sheetName val="input"/>
      <sheetName val="Sheet1"/>
    </sheetNames>
    <sheetDataSet>
      <sheetData sheetId="0" refreshError="1"/>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CS Links"/>
      <sheetName val="SUMMARY"/>
      <sheetName val="INPUTDATA"/>
      <sheetName val="CT Performance"/>
      <sheetName val="CT Gen&amp;HR Cor"/>
      <sheetName val="ST Corrections"/>
      <sheetName val="TURBEFF"/>
      <sheetName val="ST Stg Pressures"/>
      <sheetName val="Condenser Performance"/>
      <sheetName val="STM INJECT CORR"/>
      <sheetName val="ELEC LOSS CORR"/>
      <sheetName val="firing temp"/>
      <sheetName val="PickList"/>
      <sheetName val="LookUp"/>
      <sheetName val="Assump"/>
      <sheetName val="Lookups"/>
      <sheetName val="Cash Flow Progress"/>
      <sheetName val="Input"/>
      <sheetName val="Lists"/>
      <sheetName val="Reference"/>
      <sheetName val="Cover Page"/>
      <sheetName val="(H) Bonus Fed v State"/>
      <sheetName val="Sheet1"/>
      <sheetName val="Assumptions"/>
      <sheetName val="ago03"/>
      <sheetName val="Data"/>
      <sheetName val="KUNGDEVI"/>
      <sheetName val="State TI"/>
      <sheetName val="N (Hvycon Pct)"/>
      <sheetName val="Consolidated Balance Sheet"/>
      <sheetName val="A1 - Income Statement"/>
      <sheetName val="Calc"/>
      <sheetName val="GoEight"/>
      <sheetName val="GrFour"/>
      <sheetName val="MOne"/>
      <sheetName val="MTwo"/>
      <sheetName val="KOne"/>
      <sheetName val="GoSeven"/>
      <sheetName val="GrThree"/>
      <sheetName val="HTwo"/>
      <sheetName val="JOne"/>
      <sheetName val="JTwo"/>
      <sheetName val="HOne"/>
      <sheetName val="IssuerSummary"/>
      <sheetName val="Dividend"/>
      <sheetName val="95"/>
      <sheetName val="Sch L"/>
      <sheetName val="Sch M-3"/>
      <sheetName val="8916-A"/>
      <sheetName val="SCH D"/>
      <sheetName val="8949"/>
      <sheetName val="SCH B"/>
      <sheetName val="Analysis By Partner Type"/>
      <sheetName val="8865"/>
      <sheetName val="8621"/>
      <sheetName val="5471 SPR 2"/>
      <sheetName val="5471 BHCV LC"/>
      <sheetName val="5471 BHCV II"/>
      <sheetName val="5471 BHCV III"/>
      <sheetName val="5471 Optium"/>
      <sheetName val="Ordinary Income Detail"/>
      <sheetName val="Analysis of Net Income"/>
      <sheetName val="5471 - Skyline"/>
      <sheetName val="Support&gt;&gt;"/>
      <sheetName val="5471 Analysis"/>
      <sheetName val="CY PFIC TB"/>
      <sheetName val="PwC SPV"/>
      <sheetName val="PY PFIC TB"/>
      <sheetName val="Income Statement"/>
      <sheetName val="PFIC Summary"/>
      <sheetName val="Capital Account Summary"/>
      <sheetName val="BS"/>
      <sheetName val="SOE"/>
      <sheetName val="IS"/>
      <sheetName val="Untracht SPV"/>
      <sheetName val="Tax Allocations"/>
      <sheetName val="TIS"/>
      <sheetName val="DWV Master RGL (Partial)"/>
      <sheetName val="Onshore Realized Gain-Loss"/>
      <sheetName val="PY Filings"/>
      <sheetName val="Maste Holdings Report"/>
      <sheetName val="DWV Footnotes"/>
      <sheetName val="Aug"/>
      <sheetName val="HIOS 93 thru 96"/>
      <sheetName val="#REF"/>
      <sheetName val="Financing &amp; Projects"/>
      <sheetName val="DCS_Links"/>
      <sheetName val="CT_Performance"/>
      <sheetName val="CT_Gen&amp;HR_Cor"/>
      <sheetName val="ST_Corrections"/>
      <sheetName val="ST_Stg_Pressures"/>
      <sheetName val="Condenser_Performance"/>
      <sheetName val="STM_INJECT_CORR"/>
      <sheetName val="ELEC_LOSS_CORR"/>
      <sheetName val="firing_temp"/>
      <sheetName val="Cash_Flow_Progres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refreshError="1"/>
      <sheetData sheetId="83" refreshError="1"/>
      <sheetData sheetId="84" refreshError="1"/>
      <sheetData sheetId="85" refreshError="1"/>
      <sheetData sheetId="86"/>
      <sheetData sheetId="87"/>
      <sheetData sheetId="88"/>
      <sheetData sheetId="89"/>
      <sheetData sheetId="90"/>
      <sheetData sheetId="91"/>
      <sheetData sheetId="92"/>
      <sheetData sheetId="93"/>
      <sheetData sheetId="94"/>
      <sheetData sheetId="9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Cost History"/>
      <sheetName val="Makeup Water Analysis"/>
      <sheetName val="General Water Demands"/>
      <sheetName val="Specific Water Demands"/>
      <sheetName val="Dispatch Summary"/>
      <sheetName val="Cost Data Entry"/>
      <sheetName val="Parameter Data Entry"/>
      <sheetName val="Cost Summary"/>
      <sheetName val="Process Flow Diagram"/>
      <sheetName val="Raw Water"/>
      <sheetName val="Lime Soda Softener"/>
      <sheetName val="Acid Feed"/>
      <sheetName val="Multimedia Filter"/>
      <sheetName val="Cooling Tower"/>
      <sheetName val="MU RO Acid Feed"/>
      <sheetName val="Makeup Reverse Osmosis"/>
      <sheetName val="H+ SAC"/>
      <sheetName val="Na+ SAC"/>
      <sheetName val="H+ WAC"/>
      <sheetName val="Na+ WAC"/>
      <sheetName val="MU Degassifier"/>
      <sheetName val="SBA IX"/>
      <sheetName val="Mixed Bed IX"/>
      <sheetName val="Offsite Mixed Bed IX"/>
      <sheetName val="WW RO Degassifier"/>
      <sheetName val="WW RO Caustic Feed"/>
      <sheetName val="Wastewater Reverse Osmosis"/>
      <sheetName val="BD Multimedia Filter"/>
      <sheetName val="BC Acid Feed "/>
      <sheetName val="Brine Concentrator"/>
      <sheetName val="Crystallizer"/>
      <sheetName val="Evap Pond"/>
      <sheetName val="Equivalent Weights"/>
      <sheetName val="Drop Down Lists"/>
      <sheetName val="NPV Calculator"/>
      <sheetName val="Template Revis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ller Savings"/>
      <sheetName val="PVT View"/>
      <sheetName val="Assumptions"/>
      <sheetName val="Sheet1"/>
      <sheetName val="GridLiance"/>
      <sheetName val="MJMEUC"/>
      <sheetName val="C - Option"/>
      <sheetName val="Consolidated ATRR-1"/>
      <sheetName val="Financial Assumptions"/>
      <sheetName val="Summary"/>
      <sheetName val="BX Reg Recovery %"/>
      <sheetName val="Reg Asset Summary"/>
      <sheetName val="Sheet3"/>
      <sheetName val="Asset Summary (Low)"/>
      <sheetName val="Asset Summary (High)"/>
      <sheetName val="Asset Summary (Expected)"/>
      <sheetName val="REG. ASSET (Direct Costs)"/>
      <sheetName val="REG. ASSET (straight line)"/>
      <sheetName val="Sheet2"/>
      <sheetName val="Reg Assumptions"/>
      <sheetName val="Consolidation detail"/>
      <sheetName val="Sheet5"/>
      <sheetName val="New Consolidation Tab"/>
      <sheetName val="Unidentified"/>
      <sheetName val="VEA "/>
      <sheetName val="TMPA"/>
      <sheetName val="TCEC"/>
      <sheetName val="Reg Asset"/>
      <sheetName val="Rolla"/>
      <sheetName val="IMEA, ENEL, Rochelle"/>
      <sheetName val="ATRR-2"/>
      <sheetName val="Sheet6"/>
      <sheetName val="VEA Inputs"/>
      <sheetName val="10.2.16 High Prob projects"/>
      <sheetName val="CapEx"/>
      <sheetName val="Fixed Assets"/>
      <sheetName val="Exit-1"/>
      <sheetName val="Exit-2"/>
      <sheetName val="capx summary"/>
      <sheetName val="Exit-CapEx"/>
      <sheetName val="Scenarios"/>
      <sheetName val="Check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row r="16">
          <cell r="H16">
            <v>83459.847881562499</v>
          </cell>
        </row>
        <row r="139">
          <cell r="E139">
            <v>0.65</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row r="23">
          <cell r="E23">
            <v>93712.379000000001</v>
          </cell>
        </row>
        <row r="28">
          <cell r="E28">
            <v>200600</v>
          </cell>
        </row>
        <row r="30">
          <cell r="E30">
            <v>112863.09002430168</v>
          </cell>
        </row>
        <row r="69">
          <cell r="E69">
            <v>2.5000000000000001E-2</v>
          </cell>
        </row>
        <row r="70">
          <cell r="E70">
            <v>2.5000000000000001E-2</v>
          </cell>
        </row>
        <row r="72">
          <cell r="E72">
            <v>0</v>
          </cell>
        </row>
        <row r="74">
          <cell r="E74">
            <v>4.5583392182490509E-2</v>
          </cell>
        </row>
        <row r="75">
          <cell r="E75">
            <v>0.125</v>
          </cell>
        </row>
        <row r="78">
          <cell r="E78">
            <v>0.10199999999999999</v>
          </cell>
        </row>
        <row r="79">
          <cell r="E79">
            <v>0.6</v>
          </cell>
        </row>
        <row r="81">
          <cell r="E81">
            <v>4.8500000000000001E-2</v>
          </cell>
        </row>
        <row r="82">
          <cell r="E82">
            <v>0.11355384615384613</v>
          </cell>
        </row>
        <row r="83">
          <cell r="E83">
            <v>0.10389836923076921</v>
          </cell>
        </row>
        <row r="84">
          <cell r="E84">
            <v>8.0599999999999991E-2</v>
          </cell>
        </row>
        <row r="86">
          <cell r="E86">
            <v>8.0599999999999991E-2</v>
          </cell>
        </row>
        <row r="89">
          <cell r="E89">
            <v>0</v>
          </cell>
        </row>
        <row r="90">
          <cell r="E90">
            <v>4</v>
          </cell>
        </row>
        <row r="93">
          <cell r="E93">
            <v>0.01</v>
          </cell>
        </row>
        <row r="94">
          <cell r="E94">
            <v>0.01</v>
          </cell>
        </row>
        <row r="97">
          <cell r="E97">
            <v>1.0073E-2</v>
          </cell>
        </row>
        <row r="98">
          <cell r="E98">
            <v>1.0072998702526093E-2</v>
          </cell>
        </row>
        <row r="99">
          <cell r="E99">
            <v>9.41E-3</v>
          </cell>
        </row>
        <row r="104">
          <cell r="E104">
            <v>0.35</v>
          </cell>
        </row>
        <row r="105">
          <cell r="E105">
            <v>0</v>
          </cell>
        </row>
        <row r="106">
          <cell r="E106">
            <v>0.35</v>
          </cell>
        </row>
        <row r="107">
          <cell r="E107">
            <v>0.29299999999999998</v>
          </cell>
        </row>
        <row r="110">
          <cell r="E110">
            <v>1</v>
          </cell>
        </row>
        <row r="126">
          <cell r="E126">
            <v>1</v>
          </cell>
        </row>
      </sheetData>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roved CAR"/>
      <sheetName val="Dashboard"/>
      <sheetName val="CAR Actual"/>
      <sheetName val="Pivot"/>
      <sheetName val="Contingency Recon"/>
      <sheetName val="GL Details"/>
      <sheetName val="Sheet2"/>
      <sheetName val="Sheet1"/>
    </sheetNames>
    <sheetDataSet>
      <sheetData sheetId="0">
        <row r="27">
          <cell r="H27">
            <v>944700</v>
          </cell>
        </row>
      </sheetData>
      <sheetData sheetId="1"/>
      <sheetData sheetId="2">
        <row r="32">
          <cell r="J32">
            <v>0</v>
          </cell>
        </row>
      </sheetData>
      <sheetData sheetId="3"/>
      <sheetData sheetId="4"/>
      <sheetData sheetId="5"/>
      <sheetData sheetId="6"/>
      <sheetData sheetId="7">
        <row r="6">
          <cell r="B6" t="str">
            <v>1011 - Exec</v>
          </cell>
          <cell r="K6" t="str">
            <v>Yes</v>
          </cell>
        </row>
        <row r="7">
          <cell r="B7" t="str">
            <v>1021 - Fin</v>
          </cell>
          <cell r="K7" t="str">
            <v>No</v>
          </cell>
        </row>
        <row r="8">
          <cell r="B8" t="str">
            <v>1024 - IT</v>
          </cell>
        </row>
        <row r="9">
          <cell r="B9" t="str">
            <v>1031 - Legal</v>
          </cell>
        </row>
        <row r="10">
          <cell r="B10" t="str">
            <v>1041 - HR</v>
          </cell>
        </row>
        <row r="11">
          <cell r="B11" t="str">
            <v>1061 - Oper</v>
          </cell>
        </row>
        <row r="12">
          <cell r="B12" t="str">
            <v>1521 - TBC Ops</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shboard - TLine"/>
      <sheetName val="Hawkeye Quote"/>
      <sheetName val="Kiewit Quote"/>
      <sheetName val="Component Cost Estimate"/>
      <sheetName val="Assump"/>
      <sheetName val="Model"/>
      <sheetName val="TLineLOGTAB"/>
      <sheetName val="SOV_Summary"/>
      <sheetName val="SOV_Transmission"/>
      <sheetName val="SOV_Transmission_RackUp"/>
      <sheetName val="Assump_Sub"/>
      <sheetName val="Model_Sub"/>
      <sheetName val="Model_Sub_Unifier"/>
      <sheetName val="Old Component Cost Estimate"/>
      <sheetName val="SubLOGTAB"/>
      <sheetName val="SOV_Substation"/>
      <sheetName val="TLine_ARO_Key_Parameters"/>
      <sheetName val="TemplateRev_Tracker_TLine"/>
      <sheetName val="TemplateRev_Assump_Tline"/>
      <sheetName val="ChangeLog"/>
      <sheetName val="T-DOT Input"/>
      <sheetName val="T-Dot Light Input"/>
      <sheetName val="Historical_Projects_Tline"/>
      <sheetName val="Picklist_TeeLine"/>
      <sheetName val="Picklist_Substations"/>
      <sheetName val="Wage_Rates"/>
      <sheetName val="Labor"/>
      <sheetName val="Rules"/>
      <sheetName val="TextbookInfo"/>
      <sheetName val="TeeLine"/>
      <sheetName val="TeeLineCosts"/>
      <sheetName val="ACSR Cable"/>
      <sheetName val="ACSS Cable"/>
      <sheetName val="UnderGroundBackup"/>
    </sheetNames>
    <sheetDataSet>
      <sheetData sheetId="0" refreshError="1"/>
      <sheetData sheetId="1" refreshError="1"/>
      <sheetData sheetId="2" refreshError="1"/>
      <sheetData sheetId="3"/>
      <sheetData sheetId="4"/>
      <sheetData sheetId="5"/>
      <sheetData sheetId="6" refreshError="1"/>
      <sheetData sheetId="7" refreshError="1"/>
      <sheetData sheetId="8" refreshError="1"/>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sheetData sheetId="22" refreshError="1"/>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customProperty" Target="../customProperty2.bin"/><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1" Type="http://schemas.openxmlformats.org/officeDocument/2006/relationships/customProperty" Target="../customProperty14.bin"/></Relationships>
</file>

<file path=xl/worksheets/_rels/sheet13.xml.rels><?xml version="1.0" encoding="UTF-8" standalone="yes"?>
<Relationships xmlns="http://schemas.openxmlformats.org/package/2006/relationships"><Relationship Id="rId1" Type="http://schemas.openxmlformats.org/officeDocument/2006/relationships/customProperty" Target="../customProperty15.bin"/></Relationships>
</file>

<file path=xl/worksheets/_rels/sheet14.xml.rels><?xml version="1.0" encoding="UTF-8" standalone="yes"?>
<Relationships xmlns="http://schemas.openxmlformats.org/package/2006/relationships"><Relationship Id="rId1" Type="http://schemas.openxmlformats.org/officeDocument/2006/relationships/customProperty" Target="../customProperty16.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6.bin"/></Relationships>
</file>

<file path=xl/worksheets/_rels/sheet16.xml.rels><?xml version="1.0" encoding="UTF-8" standalone="yes"?>
<Relationships xmlns="http://schemas.openxmlformats.org/package/2006/relationships"><Relationship Id="rId1" Type="http://schemas.openxmlformats.org/officeDocument/2006/relationships/customProperty" Target="../customProperty18.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10.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11.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3E328-0BA8-430D-802F-9C5C7A994EDB}">
  <dimension ref="A1"/>
  <sheetViews>
    <sheetView workbookViewId="0"/>
  </sheetViews>
  <sheetFormatPr defaultRowHeight="15"/>
  <sheetData/>
  <pageMargins left="0.7" right="0.7" top="0.75" bottom="0.75" header="0.3" footer="0.3"/>
  <customProperties>
    <customPr name="_pios_id" r:id="rId1"/>
    <customPr name="CofWorksheetType" r:id="rId2"/>
    <customPr name="serializedData2" r:id="rId3"/>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68"/>
  <sheetViews>
    <sheetView zoomScale="85" zoomScaleNormal="85" zoomScaleSheetLayoutView="75" workbookViewId="0">
      <selection activeCell="J71" sqref="J71"/>
    </sheetView>
  </sheetViews>
  <sheetFormatPr defaultRowHeight="15"/>
  <cols>
    <col min="2" max="2" width="43.77734375" customWidth="1"/>
    <col min="3" max="3" width="15.5546875" customWidth="1"/>
    <col min="4" max="4" width="16.21875" customWidth="1"/>
  </cols>
  <sheetData>
    <row r="1" spans="1:6" ht="15.75">
      <c r="A1" s="209"/>
      <c r="C1" s="268" t="s">
        <v>809</v>
      </c>
      <c r="F1" s="404" t="s">
        <v>472</v>
      </c>
    </row>
    <row r="2" spans="1:6">
      <c r="C2" s="267" t="s">
        <v>810</v>
      </c>
    </row>
    <row r="3" spans="1:6">
      <c r="C3" s="455" t="str">
        <f>'Attachment H'!$D$5</f>
        <v>NextEra Energy Transmission MidAtlantic, Inc.</v>
      </c>
    </row>
    <row r="4" spans="1:6">
      <c r="C4" s="263"/>
    </row>
    <row r="5" spans="1:6">
      <c r="A5" s="258"/>
      <c r="B5" s="260" t="s">
        <v>811</v>
      </c>
      <c r="C5" s="257"/>
      <c r="D5" s="259"/>
    </row>
    <row r="6" spans="1:6">
      <c r="A6" s="258"/>
      <c r="B6" s="337" t="s">
        <v>566</v>
      </c>
      <c r="C6" s="257"/>
      <c r="D6" s="337" t="s">
        <v>567</v>
      </c>
      <c r="E6" s="337"/>
    </row>
    <row r="7" spans="1:6">
      <c r="A7" s="258"/>
      <c r="B7" s="257"/>
      <c r="C7" s="257"/>
      <c r="D7" s="264"/>
    </row>
    <row r="8" spans="1:6">
      <c r="A8" s="203">
        <v>1</v>
      </c>
      <c r="B8" s="15"/>
      <c r="C8" s="338"/>
      <c r="D8" s="339" t="s">
        <v>812</v>
      </c>
      <c r="E8" s="340"/>
    </row>
    <row r="9" spans="1:6">
      <c r="A9" s="203">
        <v>2</v>
      </c>
      <c r="B9" s="341" t="s">
        <v>813</v>
      </c>
      <c r="C9" s="341"/>
      <c r="D9" s="423">
        <v>0</v>
      </c>
      <c r="E9" s="26"/>
    </row>
    <row r="10" spans="1:6">
      <c r="A10" s="203">
        <v>3</v>
      </c>
      <c r="B10" s="341" t="s">
        <v>814</v>
      </c>
      <c r="C10" s="341"/>
      <c r="D10" s="423">
        <v>0</v>
      </c>
      <c r="E10" s="26"/>
    </row>
    <row r="11" spans="1:6">
      <c r="A11" s="203">
        <v>4</v>
      </c>
      <c r="B11" s="341" t="s">
        <v>815</v>
      </c>
      <c r="C11" s="341"/>
      <c r="D11" s="158">
        <f>IF(D9=0,0,D9/D10)</f>
        <v>0</v>
      </c>
      <c r="E11" s="26"/>
    </row>
    <row r="12" spans="1:6">
      <c r="A12" s="203">
        <v>5</v>
      </c>
      <c r="B12" s="341" t="s">
        <v>816</v>
      </c>
      <c r="C12" s="341"/>
      <c r="D12" s="393">
        <v>0</v>
      </c>
      <c r="E12" s="26"/>
    </row>
    <row r="13" spans="1:6">
      <c r="A13" s="203">
        <v>6</v>
      </c>
      <c r="B13" s="341" t="s">
        <v>817</v>
      </c>
      <c r="C13" s="341" t="s">
        <v>818</v>
      </c>
      <c r="D13" s="379">
        <f>D11*D12</f>
        <v>0</v>
      </c>
      <c r="E13" s="26"/>
    </row>
    <row r="14" spans="1:6">
      <c r="A14" s="203">
        <v>7</v>
      </c>
      <c r="B14" s="341" t="s">
        <v>819</v>
      </c>
      <c r="C14" s="341"/>
      <c r="D14" s="379"/>
      <c r="E14" s="26"/>
    </row>
    <row r="15" spans="1:6">
      <c r="A15" s="15"/>
      <c r="B15" s="15"/>
      <c r="C15" s="15"/>
      <c r="D15" s="15"/>
      <c r="E15" s="15"/>
    </row>
    <row r="16" spans="1:6" ht="25.5">
      <c r="A16" s="203">
        <v>8</v>
      </c>
      <c r="B16" s="342" t="s">
        <v>820</v>
      </c>
      <c r="C16" s="15"/>
      <c r="D16" s="343"/>
      <c r="E16" s="18"/>
    </row>
    <row r="18" spans="1:13">
      <c r="A18" s="275" t="s">
        <v>280</v>
      </c>
      <c r="B18" s="275"/>
      <c r="C18" s="24"/>
      <c r="D18" s="24"/>
      <c r="E18" s="24"/>
      <c r="F18" s="24"/>
      <c r="G18" s="24"/>
      <c r="H18" s="24"/>
      <c r="I18" s="24"/>
      <c r="J18" s="24"/>
      <c r="K18" s="24"/>
      <c r="L18" s="24"/>
      <c r="M18" s="24"/>
    </row>
    <row r="19" spans="1:13" ht="15.75" thickBot="1">
      <c r="A19" s="636" t="s">
        <v>281</v>
      </c>
      <c r="B19" s="275"/>
      <c r="C19" s="24"/>
      <c r="D19" s="24"/>
      <c r="E19" s="24"/>
      <c r="F19" s="24"/>
      <c r="G19" s="24"/>
      <c r="H19" s="24"/>
      <c r="I19" s="24"/>
      <c r="J19" s="24"/>
      <c r="K19" s="24"/>
      <c r="L19" s="24"/>
      <c r="M19" s="24"/>
    </row>
    <row r="20" spans="1:13">
      <c r="A20" s="276" t="s">
        <v>452</v>
      </c>
      <c r="B20" s="421" t="s">
        <v>821</v>
      </c>
      <c r="C20" s="424"/>
      <c r="D20" s="424"/>
      <c r="E20" s="424"/>
      <c r="F20" s="424"/>
      <c r="G20" s="424"/>
      <c r="H20" s="346"/>
      <c r="I20" s="346"/>
      <c r="J20" s="346"/>
      <c r="K20" s="346"/>
      <c r="L20" s="346"/>
      <c r="M20" s="346"/>
    </row>
    <row r="21" spans="1:13">
      <c r="A21" s="345"/>
      <c r="B21" s="422"/>
      <c r="C21" s="422"/>
      <c r="D21" s="422"/>
      <c r="E21" s="422"/>
      <c r="F21" s="422"/>
      <c r="G21" s="422"/>
    </row>
    <row r="22" spans="1:13">
      <c r="A22" s="422"/>
      <c r="B22" s="422"/>
      <c r="C22" s="422"/>
      <c r="D22" s="422"/>
      <c r="E22" s="422"/>
      <c r="F22" s="422"/>
      <c r="G22" s="422"/>
    </row>
    <row r="68" ht="24" customHeight="1"/>
  </sheetData>
  <phoneticPr fontId="0" type="noConversion"/>
  <pageMargins left="0.25" right="0.25" top="0.75" bottom="0.75" header="0.3" footer="0.3"/>
  <pageSetup fitToHeight="0" orientation="landscape" r:id="rId1"/>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77"/>
  <sheetViews>
    <sheetView zoomScale="85" zoomScaleNormal="85" workbookViewId="0">
      <selection activeCell="C20" sqref="C20"/>
    </sheetView>
  </sheetViews>
  <sheetFormatPr defaultColWidth="8.77734375" defaultRowHeight="12.75"/>
  <cols>
    <col min="1" max="1" width="6" style="201" bestFit="1" customWidth="1"/>
    <col min="2" max="2" width="28.44140625" style="15" bestFit="1" customWidth="1"/>
    <col min="3" max="3" width="56.21875" style="198" customWidth="1"/>
    <col min="4" max="4" width="20.44140625" style="15" bestFit="1" customWidth="1"/>
    <col min="5" max="5" width="8.77734375" style="15"/>
    <col min="6" max="6" width="11.109375" style="15" bestFit="1" customWidth="1"/>
    <col min="7" max="7" width="8" style="15" customWidth="1"/>
    <col min="8" max="8" width="7.5546875" style="15" customWidth="1"/>
    <col min="9" max="16384" width="8.77734375" style="15"/>
  </cols>
  <sheetData>
    <row r="1" spans="1:9" ht="15" customHeight="1">
      <c r="D1" s="405" t="s">
        <v>472</v>
      </c>
    </row>
    <row r="2" spans="1:9" ht="15" customHeight="1">
      <c r="A2" s="705" t="s">
        <v>822</v>
      </c>
      <c r="B2" s="705"/>
      <c r="C2" s="705"/>
      <c r="D2" s="705"/>
    </row>
    <row r="3" spans="1:9" ht="15" customHeight="1">
      <c r="A3" s="706" t="s">
        <v>823</v>
      </c>
      <c r="B3" s="706"/>
      <c r="C3" s="706"/>
      <c r="D3" s="706"/>
    </row>
    <row r="4" spans="1:9" ht="15" customHeight="1">
      <c r="A4" s="707" t="str">
        <f>'Attachment H'!$D$5</f>
        <v>NextEra Energy Transmission MidAtlantic, Inc.</v>
      </c>
      <c r="B4" s="707"/>
      <c r="C4" s="707"/>
      <c r="D4" s="707"/>
    </row>
    <row r="6" spans="1:9" ht="15.75">
      <c r="A6" s="411" t="s">
        <v>14</v>
      </c>
      <c r="B6" s="412" t="s">
        <v>824</v>
      </c>
      <c r="C6" s="412" t="s">
        <v>825</v>
      </c>
      <c r="D6" s="412" t="s">
        <v>826</v>
      </c>
    </row>
    <row r="7" spans="1:9" ht="15.75">
      <c r="A7" s="411"/>
      <c r="B7" s="413" t="s">
        <v>827</v>
      </c>
      <c r="C7" s="412"/>
      <c r="D7" s="412"/>
    </row>
    <row r="8" spans="1:9" ht="15.75">
      <c r="A8" s="444">
        <v>1</v>
      </c>
      <c r="B8" s="414" t="s">
        <v>828</v>
      </c>
      <c r="C8" s="412" t="s">
        <v>829</v>
      </c>
      <c r="D8" s="415">
        <v>0</v>
      </c>
      <c r="F8" s="641"/>
      <c r="G8" s="641"/>
      <c r="H8" s="641"/>
    </row>
    <row r="9" spans="1:9" ht="15.75">
      <c r="A9" s="444">
        <f>+A8+1</f>
        <v>2</v>
      </c>
      <c r="B9" s="414" t="s">
        <v>830</v>
      </c>
      <c r="C9" s="412" t="s">
        <v>831</v>
      </c>
      <c r="D9" s="415">
        <v>1.33</v>
      </c>
      <c r="F9" s="652"/>
    </row>
    <row r="10" spans="1:9" ht="15.75">
      <c r="A10" s="444">
        <f>+A8+1</f>
        <v>2</v>
      </c>
      <c r="B10" s="414" t="s">
        <v>832</v>
      </c>
      <c r="C10" s="412" t="s">
        <v>833</v>
      </c>
      <c r="D10" s="415">
        <v>3.36</v>
      </c>
      <c r="F10" s="652"/>
      <c r="G10" s="649"/>
      <c r="H10" s="652"/>
      <c r="I10" s="653"/>
    </row>
    <row r="11" spans="1:9" ht="15.75">
      <c r="A11" s="444">
        <f>+A10+1</f>
        <v>3</v>
      </c>
      <c r="B11" s="414" t="s">
        <v>834</v>
      </c>
      <c r="C11" s="412" t="s">
        <v>835</v>
      </c>
      <c r="D11" s="415">
        <v>2.92</v>
      </c>
      <c r="F11" s="652"/>
      <c r="G11" s="649"/>
      <c r="H11" s="652"/>
      <c r="I11" s="653"/>
    </row>
    <row r="12" spans="1:9" ht="15.75">
      <c r="A12" s="444">
        <f>+A11+1</f>
        <v>4</v>
      </c>
      <c r="B12" s="414" t="s">
        <v>836</v>
      </c>
      <c r="C12" s="412" t="s">
        <v>837</v>
      </c>
      <c r="D12" s="415">
        <v>2.02</v>
      </c>
      <c r="F12" s="652"/>
      <c r="H12" s="652"/>
      <c r="I12" s="653"/>
    </row>
    <row r="13" spans="1:9" ht="15.75">
      <c r="A13" s="444">
        <f>+A12+1</f>
        <v>5</v>
      </c>
      <c r="B13" s="414" t="s">
        <v>838</v>
      </c>
      <c r="C13" s="412" t="s">
        <v>839</v>
      </c>
      <c r="D13" s="415">
        <v>2.0499999999999998</v>
      </c>
      <c r="F13" s="652"/>
      <c r="G13" s="649"/>
      <c r="H13" s="652"/>
      <c r="I13" s="653"/>
    </row>
    <row r="14" spans="1:9" ht="15.75">
      <c r="A14" s="444">
        <f t="shared" ref="A14:A36" si="0">+A13+1</f>
        <v>6</v>
      </c>
      <c r="B14" s="414" t="s">
        <v>840</v>
      </c>
      <c r="C14" s="412" t="s">
        <v>841</v>
      </c>
      <c r="D14" s="415">
        <v>3.1</v>
      </c>
      <c r="F14" s="652"/>
      <c r="G14" s="652"/>
      <c r="H14" s="652"/>
      <c r="I14" s="653"/>
    </row>
    <row r="15" spans="1:9" ht="15.75">
      <c r="A15" s="444">
        <f t="shared" si="0"/>
        <v>7</v>
      </c>
      <c r="B15" s="414" t="s">
        <v>842</v>
      </c>
      <c r="C15" s="412" t="s">
        <v>843</v>
      </c>
      <c r="D15" s="415">
        <v>0</v>
      </c>
      <c r="H15" s="652"/>
      <c r="I15" s="653"/>
    </row>
    <row r="16" spans="1:9" ht="15.75">
      <c r="A16" s="444">
        <f t="shared" si="0"/>
        <v>8</v>
      </c>
      <c r="B16" s="414" t="s">
        <v>844</v>
      </c>
      <c r="C16" s="412" t="s">
        <v>845</v>
      </c>
      <c r="D16" s="415">
        <v>0</v>
      </c>
      <c r="I16" s="653"/>
    </row>
    <row r="17" spans="1:4" ht="15.75">
      <c r="A17" s="444">
        <f t="shared" si="0"/>
        <v>9</v>
      </c>
      <c r="B17" s="414" t="s">
        <v>846</v>
      </c>
      <c r="C17" s="412" t="s">
        <v>847</v>
      </c>
      <c r="D17" s="415">
        <v>0</v>
      </c>
    </row>
    <row r="18" spans="1:4" ht="15.75">
      <c r="A18" s="444"/>
      <c r="B18" s="412"/>
      <c r="C18" s="412"/>
      <c r="D18" s="415"/>
    </row>
    <row r="19" spans="1:4" ht="15.75">
      <c r="A19" s="444"/>
      <c r="B19" s="414" t="s">
        <v>848</v>
      </c>
      <c r="C19" s="412"/>
      <c r="D19" s="415"/>
    </row>
    <row r="20" spans="1:4" ht="15.75">
      <c r="A20" s="444">
        <f>+A17+1</f>
        <v>10</v>
      </c>
      <c r="B20" s="414" t="s">
        <v>849</v>
      </c>
      <c r="C20" s="412" t="s">
        <v>850</v>
      </c>
      <c r="D20" s="415">
        <v>0</v>
      </c>
    </row>
    <row r="21" spans="1:4" ht="15.75">
      <c r="A21" s="444">
        <f t="shared" si="0"/>
        <v>11</v>
      </c>
      <c r="B21" s="414" t="s">
        <v>851</v>
      </c>
      <c r="C21" s="412" t="s">
        <v>852</v>
      </c>
      <c r="D21" s="415">
        <v>5.25</v>
      </c>
    </row>
    <row r="22" spans="1:4" ht="15.75">
      <c r="A22" s="444">
        <f t="shared" si="0"/>
        <v>12</v>
      </c>
      <c r="B22" s="416">
        <v>392</v>
      </c>
      <c r="C22" s="412" t="s">
        <v>853</v>
      </c>
      <c r="D22" s="415">
        <v>0</v>
      </c>
    </row>
    <row r="23" spans="1:4" ht="15.75">
      <c r="A23" s="444">
        <f t="shared" si="0"/>
        <v>13</v>
      </c>
      <c r="B23" s="414" t="s">
        <v>854</v>
      </c>
      <c r="C23" s="412" t="s">
        <v>855</v>
      </c>
      <c r="D23" s="415">
        <v>0</v>
      </c>
    </row>
    <row r="24" spans="1:4" ht="15.75">
      <c r="A24" s="444">
        <f t="shared" si="0"/>
        <v>14</v>
      </c>
      <c r="B24" s="414" t="s">
        <v>856</v>
      </c>
      <c r="C24" s="412" t="s">
        <v>857</v>
      </c>
      <c r="D24" s="415">
        <v>0</v>
      </c>
    </row>
    <row r="25" spans="1:4" ht="15.75">
      <c r="A25" s="444">
        <f t="shared" si="0"/>
        <v>15</v>
      </c>
      <c r="B25" s="414" t="s">
        <v>858</v>
      </c>
      <c r="C25" s="412" t="s">
        <v>859</v>
      </c>
      <c r="D25" s="415">
        <v>0</v>
      </c>
    </row>
    <row r="26" spans="1:4" ht="15.75">
      <c r="A26" s="444">
        <f t="shared" si="0"/>
        <v>16</v>
      </c>
      <c r="B26" s="414" t="s">
        <v>860</v>
      </c>
      <c r="C26" s="412" t="s">
        <v>861</v>
      </c>
      <c r="D26" s="415">
        <v>25</v>
      </c>
    </row>
    <row r="27" spans="1:4" ht="15.75">
      <c r="A27" s="444">
        <f t="shared" si="0"/>
        <v>17</v>
      </c>
      <c r="B27" s="414" t="s">
        <v>862</v>
      </c>
      <c r="C27" s="412" t="s">
        <v>863</v>
      </c>
      <c r="D27" s="415">
        <v>2.5</v>
      </c>
    </row>
    <row r="28" spans="1:4" ht="15.75">
      <c r="A28" s="444"/>
      <c r="B28" s="412"/>
      <c r="C28" s="412"/>
      <c r="D28" s="415"/>
    </row>
    <row r="29" spans="1:4" ht="15.75">
      <c r="A29" s="444"/>
      <c r="B29" s="414" t="s">
        <v>864</v>
      </c>
      <c r="C29" s="412"/>
      <c r="D29" s="415"/>
    </row>
    <row r="30" spans="1:4" ht="15.75">
      <c r="A30" s="444">
        <v>18</v>
      </c>
      <c r="B30" s="414" t="s">
        <v>865</v>
      </c>
      <c r="C30" s="412" t="s">
        <v>866</v>
      </c>
      <c r="D30" s="415">
        <v>1.85</v>
      </c>
    </row>
    <row r="31" spans="1:4" ht="15.75">
      <c r="A31" s="444">
        <f>+A30+1</f>
        <v>19</v>
      </c>
      <c r="B31" s="417">
        <v>302</v>
      </c>
      <c r="C31" s="412" t="s">
        <v>867</v>
      </c>
      <c r="D31" s="443">
        <v>1.85</v>
      </c>
    </row>
    <row r="32" spans="1:4" ht="15.75">
      <c r="A32" s="444">
        <f t="shared" si="0"/>
        <v>20</v>
      </c>
      <c r="B32" s="414" t="s">
        <v>868</v>
      </c>
      <c r="C32" s="412" t="s">
        <v>869</v>
      </c>
      <c r="D32" s="415"/>
    </row>
    <row r="33" spans="1:6" ht="15.75">
      <c r="A33" s="444">
        <f t="shared" si="0"/>
        <v>21</v>
      </c>
      <c r="B33" s="414"/>
      <c r="C33" s="412" t="s">
        <v>870</v>
      </c>
      <c r="D33" s="415">
        <f>0.2*100</f>
        <v>20</v>
      </c>
    </row>
    <row r="34" spans="1:6" ht="15.75">
      <c r="A34" s="444">
        <f t="shared" si="0"/>
        <v>22</v>
      </c>
      <c r="B34" s="414"/>
      <c r="C34" s="412" t="s">
        <v>871</v>
      </c>
      <c r="D34" s="415">
        <f>0.142857142857143*100</f>
        <v>14.285714285714299</v>
      </c>
    </row>
    <row r="35" spans="1:6" ht="15.75">
      <c r="A35" s="444">
        <f t="shared" si="0"/>
        <v>23</v>
      </c>
      <c r="B35" s="414"/>
      <c r="C35" s="412" t="s">
        <v>872</v>
      </c>
      <c r="D35" s="415">
        <v>10</v>
      </c>
    </row>
    <row r="36" spans="1:6" ht="15.75">
      <c r="A36" s="444">
        <f t="shared" si="0"/>
        <v>24</v>
      </c>
      <c r="B36" s="412"/>
      <c r="C36" s="417" t="s">
        <v>873</v>
      </c>
      <c r="D36" s="419" t="s">
        <v>874</v>
      </c>
    </row>
    <row r="37" spans="1:6" ht="15.75">
      <c r="C37" s="420"/>
      <c r="D37" s="420"/>
      <c r="E37" s="420"/>
    </row>
    <row r="38" spans="1:6" ht="15.75">
      <c r="A38" s="418"/>
      <c r="B38" s="411"/>
      <c r="C38" s="420"/>
      <c r="D38" s="420"/>
      <c r="E38" s="420"/>
    </row>
    <row r="39" spans="1:6" ht="18">
      <c r="A39" s="15"/>
      <c r="B39" s="445" t="s">
        <v>875</v>
      </c>
      <c r="C39" s="445"/>
      <c r="D39" s="446"/>
      <c r="E39" s="425"/>
      <c r="F39" s="425"/>
    </row>
    <row r="40" spans="1:6" ht="18">
      <c r="A40" s="15"/>
      <c r="B40" s="445" t="s">
        <v>876</v>
      </c>
      <c r="C40" s="445"/>
      <c r="D40" s="446"/>
      <c r="E40" s="425"/>
      <c r="F40" s="425"/>
    </row>
    <row r="41" spans="1:6" ht="18">
      <c r="A41" s="15"/>
      <c r="B41" s="445" t="s">
        <v>877</v>
      </c>
      <c r="C41" s="445"/>
      <c r="D41" s="446"/>
      <c r="E41" s="425"/>
      <c r="F41" s="425"/>
    </row>
    <row r="42" spans="1:6" ht="18">
      <c r="A42" s="15"/>
      <c r="B42" s="445" t="s">
        <v>878</v>
      </c>
      <c r="C42" s="445"/>
      <c r="D42" s="446"/>
      <c r="E42" s="425"/>
      <c r="F42" s="425"/>
    </row>
    <row r="43" spans="1:6" ht="18">
      <c r="A43" s="15"/>
      <c r="B43" s="445" t="s">
        <v>879</v>
      </c>
      <c r="C43" s="445"/>
      <c r="D43" s="446"/>
      <c r="E43" s="425"/>
      <c r="F43" s="425"/>
    </row>
    <row r="44" spans="1:6" ht="18">
      <c r="A44" s="15"/>
      <c r="B44" s="445" t="s">
        <v>880</v>
      </c>
      <c r="C44" s="445"/>
      <c r="D44" s="446"/>
      <c r="E44" s="425"/>
      <c r="F44" s="425"/>
    </row>
    <row r="45" spans="1:6" ht="18.75">
      <c r="A45" s="15"/>
      <c r="B45" s="447"/>
      <c r="C45" s="448"/>
      <c r="D45" s="449"/>
    </row>
    <row r="46" spans="1:6" ht="18">
      <c r="A46" s="15"/>
      <c r="B46" s="450" t="s">
        <v>881</v>
      </c>
      <c r="C46" s="426"/>
    </row>
    <row r="47" spans="1:6" ht="15.75">
      <c r="A47" s="199"/>
      <c r="B47" s="427"/>
      <c r="C47" s="426"/>
    </row>
    <row r="48" spans="1:6">
      <c r="A48" s="199"/>
      <c r="B48" s="195"/>
      <c r="C48" s="202"/>
    </row>
    <row r="49" spans="1:3">
      <c r="A49" s="199"/>
      <c r="B49" s="195"/>
      <c r="C49" s="202"/>
    </row>
    <row r="50" spans="1:3">
      <c r="A50" s="199"/>
      <c r="B50" s="195"/>
      <c r="C50" s="202"/>
    </row>
    <row r="51" spans="1:3">
      <c r="A51" s="199"/>
      <c r="B51" s="195"/>
      <c r="C51" s="202"/>
    </row>
    <row r="52" spans="1:3">
      <c r="A52" s="199"/>
      <c r="B52" s="195"/>
      <c r="C52" s="202"/>
    </row>
    <row r="53" spans="1:3">
      <c r="A53" s="199"/>
      <c r="B53" s="195"/>
      <c r="C53" s="202"/>
    </row>
    <row r="54" spans="1:3">
      <c r="A54" s="199"/>
      <c r="B54" s="195"/>
    </row>
    <row r="55" spans="1:3">
      <c r="A55" s="200"/>
      <c r="B55" s="195"/>
    </row>
    <row r="56" spans="1:3">
      <c r="A56" s="200"/>
      <c r="B56" s="195"/>
    </row>
    <row r="57" spans="1:3">
      <c r="A57" s="200"/>
    </row>
    <row r="58" spans="1:3">
      <c r="A58" s="200"/>
    </row>
    <row r="59" spans="1:3">
      <c r="A59" s="200"/>
    </row>
    <row r="60" spans="1:3">
      <c r="A60" s="200"/>
    </row>
    <row r="61" spans="1:3">
      <c r="A61" s="200"/>
    </row>
    <row r="62" spans="1:3">
      <c r="A62" s="200"/>
    </row>
    <row r="63" spans="1:3">
      <c r="A63" s="200"/>
    </row>
    <row r="64" spans="1:3">
      <c r="A64" s="200"/>
    </row>
    <row r="65" spans="1:1">
      <c r="A65" s="200"/>
    </row>
    <row r="66" spans="1:1">
      <c r="A66" s="200"/>
    </row>
    <row r="67" spans="1:1">
      <c r="A67" s="200"/>
    </row>
    <row r="68" spans="1:1">
      <c r="A68" s="200"/>
    </row>
    <row r="69" spans="1:1">
      <c r="A69" s="200"/>
    </row>
    <row r="70" spans="1:1">
      <c r="A70" s="200"/>
    </row>
    <row r="71" spans="1:1">
      <c r="A71" s="200"/>
    </row>
    <row r="72" spans="1:1">
      <c r="A72" s="200"/>
    </row>
    <row r="73" spans="1:1">
      <c r="A73" s="200"/>
    </row>
    <row r="74" spans="1:1">
      <c r="A74" s="200"/>
    </row>
    <row r="75" spans="1:1">
      <c r="A75" s="200"/>
    </row>
    <row r="76" spans="1:1">
      <c r="A76" s="200"/>
    </row>
    <row r="77" spans="1:1">
      <c r="A77" s="200"/>
    </row>
  </sheetData>
  <mergeCells count="3">
    <mergeCell ref="A2:D2"/>
    <mergeCell ref="A3:D3"/>
    <mergeCell ref="A4:D4"/>
  </mergeCells>
  <phoneticPr fontId="0" type="noConversion"/>
  <pageMargins left="0.25" right="0.25" top="0.75" bottom="0.75" header="0.3" footer="0.3"/>
  <pageSetup fitToHeight="0" orientation="landscape" r:id="rId1"/>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9BC1C-50BC-4B76-9124-9F1148EAE3BE}">
  <sheetPr>
    <tabColor rgb="FFFFFF00"/>
  </sheetPr>
  <dimension ref="A1:O6"/>
  <sheetViews>
    <sheetView zoomScaleNormal="100" workbookViewId="0"/>
  </sheetViews>
  <sheetFormatPr defaultRowHeight="15"/>
  <cols>
    <col min="1" max="1" width="55.5546875" bestFit="1" customWidth="1"/>
    <col min="2" max="2" width="17.21875" bestFit="1" customWidth="1"/>
    <col min="16" max="16" width="13.5546875" bestFit="1" customWidth="1"/>
    <col min="19" max="21" width="13.44140625" bestFit="1" customWidth="1"/>
  </cols>
  <sheetData>
    <row r="1" spans="1:15">
      <c r="A1" s="498" t="s">
        <v>890</v>
      </c>
      <c r="B1" s="498" t="s">
        <v>891</v>
      </c>
      <c r="C1" s="506"/>
      <c r="D1" s="503"/>
      <c r="E1" s="503"/>
      <c r="F1" s="503"/>
      <c r="G1" s="503"/>
      <c r="H1" s="503"/>
      <c r="I1" s="503"/>
      <c r="J1" s="503"/>
      <c r="K1" s="503"/>
      <c r="L1" s="503"/>
      <c r="M1" s="503"/>
      <c r="N1" s="503"/>
      <c r="O1" s="503"/>
    </row>
    <row r="2" spans="1:15">
      <c r="A2" s="498" t="s">
        <v>892</v>
      </c>
      <c r="B2" s="498"/>
      <c r="C2" s="506" t="s">
        <v>522</v>
      </c>
      <c r="D2" s="528" t="s">
        <v>522</v>
      </c>
      <c r="E2" s="528" t="s">
        <v>522</v>
      </c>
      <c r="F2" s="528" t="s">
        <v>522</v>
      </c>
      <c r="G2" s="528" t="s">
        <v>522</v>
      </c>
      <c r="H2" s="528" t="s">
        <v>893</v>
      </c>
      <c r="I2" s="528" t="s">
        <v>893</v>
      </c>
      <c r="J2" s="528" t="s">
        <v>893</v>
      </c>
      <c r="K2" s="528" t="s">
        <v>893</v>
      </c>
      <c r="L2" s="528" t="s">
        <v>893</v>
      </c>
      <c r="M2" s="528" t="s">
        <v>893</v>
      </c>
      <c r="N2" s="528" t="s">
        <v>893</v>
      </c>
      <c r="O2" s="528" t="s">
        <v>893</v>
      </c>
    </row>
    <row r="3" spans="1:15">
      <c r="A3" s="498" t="s">
        <v>894</v>
      </c>
      <c r="B3" s="498" t="s">
        <v>895</v>
      </c>
      <c r="C3" s="506" t="s">
        <v>896</v>
      </c>
      <c r="D3" s="506" t="s">
        <v>897</v>
      </c>
      <c r="E3" s="506" t="s">
        <v>898</v>
      </c>
      <c r="F3" s="506" t="s">
        <v>899</v>
      </c>
      <c r="G3" s="506" t="s">
        <v>900</v>
      </c>
      <c r="H3" s="506" t="s">
        <v>901</v>
      </c>
      <c r="I3" s="506" t="s">
        <v>902</v>
      </c>
      <c r="J3" s="506" t="s">
        <v>903</v>
      </c>
      <c r="K3" s="506" t="s">
        <v>904</v>
      </c>
      <c r="L3" s="506" t="s">
        <v>905</v>
      </c>
      <c r="M3" s="506" t="s">
        <v>906</v>
      </c>
      <c r="N3" s="506" t="s">
        <v>907</v>
      </c>
      <c r="O3" s="506" t="s">
        <v>908</v>
      </c>
    </row>
    <row r="4" spans="1:15">
      <c r="A4" s="526" t="s">
        <v>909</v>
      </c>
      <c r="B4" s="506" t="s">
        <v>944</v>
      </c>
      <c r="C4" s="504">
        <v>76134122.959999993</v>
      </c>
      <c r="D4" s="504">
        <v>76184609.329999998</v>
      </c>
      <c r="E4" s="504">
        <v>76193549.479999989</v>
      </c>
      <c r="F4" s="504">
        <v>76077894.799999997</v>
      </c>
      <c r="G4" s="504">
        <v>76089289.49000001</v>
      </c>
      <c r="H4" s="504">
        <v>76098950.840000004</v>
      </c>
      <c r="I4" s="504">
        <v>76087284.180000007</v>
      </c>
      <c r="J4" s="504">
        <v>76075617.520000011</v>
      </c>
      <c r="K4" s="504">
        <v>76063950.859999999</v>
      </c>
      <c r="L4" s="504">
        <v>76052284.200000003</v>
      </c>
      <c r="M4" s="504">
        <v>76040617.540000007</v>
      </c>
      <c r="N4" s="504">
        <v>76028950.88000001</v>
      </c>
      <c r="O4" s="504">
        <v>78636196.120000005</v>
      </c>
    </row>
    <row r="5" spans="1:15">
      <c r="A5" s="527" t="s">
        <v>910</v>
      </c>
      <c r="B5" s="506" t="s">
        <v>944</v>
      </c>
      <c r="C5" s="504">
        <v>-2221265.58</v>
      </c>
      <c r="D5" s="504">
        <v>-2381999.25</v>
      </c>
      <c r="E5" s="504">
        <v>-2543181.38</v>
      </c>
      <c r="F5" s="504">
        <v>-2708659.58</v>
      </c>
      <c r="G5" s="504">
        <v>-2868757.1</v>
      </c>
      <c r="H5" s="504">
        <v>-3028986.9</v>
      </c>
      <c r="I5" s="504">
        <v>-3189214.33</v>
      </c>
      <c r="J5" s="504">
        <v>-3349416.87</v>
      </c>
      <c r="K5" s="504">
        <v>-3509594.5100000002</v>
      </c>
      <c r="L5" s="504">
        <v>-3669747.2600000002</v>
      </c>
      <c r="M5" s="504">
        <v>-3829875.13</v>
      </c>
      <c r="N5" s="504">
        <v>-3989978.1100000003</v>
      </c>
      <c r="O5" s="504">
        <v>-4152819.63</v>
      </c>
    </row>
    <row r="6" spans="1:15">
      <c r="A6" s="527" t="s">
        <v>911</v>
      </c>
      <c r="B6" s="506" t="s">
        <v>944</v>
      </c>
      <c r="C6" s="504">
        <v>-376.55</v>
      </c>
      <c r="D6" s="504">
        <v>-386.41</v>
      </c>
      <c r="E6" s="504">
        <v>-396.27</v>
      </c>
      <c r="F6" s="504">
        <v>-406.13</v>
      </c>
      <c r="G6" s="504">
        <v>-415.99</v>
      </c>
      <c r="H6" s="504">
        <v>-415.99</v>
      </c>
      <c r="I6" s="504">
        <v>-415.99</v>
      </c>
      <c r="J6" s="504">
        <v>-415.99</v>
      </c>
      <c r="K6" s="504">
        <v>-415.99</v>
      </c>
      <c r="L6" s="504">
        <v>-415.99</v>
      </c>
      <c r="M6" s="504">
        <v>-415.99</v>
      </c>
      <c r="N6" s="504">
        <v>-415.99</v>
      </c>
      <c r="O6" s="504">
        <v>-415.99</v>
      </c>
    </row>
  </sheetData>
  <pageMargins left="0.7" right="0.7" top="0.75" bottom="0.75" header="0.3" footer="0.3"/>
  <customProperties>
    <customPr name="_pios_id" r:id="rId1"/>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2B66F-D273-4F54-8DD0-CE748C3476CB}">
  <sheetPr>
    <tabColor rgb="FFFFFF00"/>
  </sheetPr>
  <dimension ref="A1:O17"/>
  <sheetViews>
    <sheetView zoomScaleNormal="100" workbookViewId="0"/>
  </sheetViews>
  <sheetFormatPr defaultRowHeight="15"/>
  <cols>
    <col min="1" max="1" width="11.5546875" bestFit="1" customWidth="1"/>
    <col min="2" max="2" width="11.5546875" customWidth="1"/>
    <col min="3" max="3" width="13.44140625" bestFit="1" customWidth="1"/>
    <col min="4" max="6" width="10.88671875" bestFit="1" customWidth="1"/>
    <col min="7" max="7" width="12.33203125" bestFit="1" customWidth="1"/>
    <col min="8" max="11" width="10.88671875" bestFit="1" customWidth="1"/>
    <col min="12" max="12" width="12.33203125" bestFit="1" customWidth="1"/>
    <col min="13" max="14" width="10.88671875" bestFit="1" customWidth="1"/>
    <col min="15" max="15" width="12.33203125" bestFit="1" customWidth="1"/>
  </cols>
  <sheetData>
    <row r="1" spans="1:15">
      <c r="A1" s="498" t="s">
        <v>912</v>
      </c>
      <c r="B1" s="498"/>
      <c r="C1" s="528" t="s">
        <v>522</v>
      </c>
      <c r="D1" s="528" t="s">
        <v>522</v>
      </c>
      <c r="E1" s="528" t="s">
        <v>522</v>
      </c>
      <c r="F1" s="528" t="s">
        <v>522</v>
      </c>
      <c r="G1" s="528" t="s">
        <v>893</v>
      </c>
      <c r="H1" s="528" t="s">
        <v>893</v>
      </c>
      <c r="I1" s="528" t="s">
        <v>893</v>
      </c>
      <c r="J1" s="528" t="s">
        <v>893</v>
      </c>
      <c r="K1" s="528" t="s">
        <v>893</v>
      </c>
      <c r="L1" s="528" t="s">
        <v>893</v>
      </c>
      <c r="M1" s="528" t="s">
        <v>893</v>
      </c>
      <c r="N1" s="528" t="s">
        <v>893</v>
      </c>
      <c r="O1" s="528" t="s">
        <v>893</v>
      </c>
    </row>
    <row r="2" spans="1:15">
      <c r="A2" s="498" t="s">
        <v>913</v>
      </c>
      <c r="B2" s="498" t="s">
        <v>884</v>
      </c>
      <c r="C2" s="506" t="s">
        <v>897</v>
      </c>
      <c r="D2" s="506" t="s">
        <v>898</v>
      </c>
      <c r="E2" s="506" t="s">
        <v>899</v>
      </c>
      <c r="F2" s="506" t="s">
        <v>900</v>
      </c>
      <c r="G2" s="506" t="s">
        <v>901</v>
      </c>
      <c r="H2" s="506" t="s">
        <v>902</v>
      </c>
      <c r="I2" s="506" t="s">
        <v>903</v>
      </c>
      <c r="J2" s="506" t="s">
        <v>904</v>
      </c>
      <c r="K2" s="506" t="s">
        <v>905</v>
      </c>
      <c r="L2" s="506" t="s">
        <v>906</v>
      </c>
      <c r="M2" s="506" t="s">
        <v>907</v>
      </c>
      <c r="N2" s="506" t="s">
        <v>908</v>
      </c>
      <c r="O2" s="506" t="s">
        <v>914</v>
      </c>
    </row>
    <row r="3" spans="1:15">
      <c r="A3" s="506" t="s">
        <v>117</v>
      </c>
      <c r="B3" s="642">
        <v>560</v>
      </c>
      <c r="C3" s="504">
        <v>38536.730000000003</v>
      </c>
      <c r="D3" s="504">
        <v>36872.11</v>
      </c>
      <c r="E3" s="504">
        <v>74740.179999999993</v>
      </c>
      <c r="F3" s="504">
        <v>-88829.31</v>
      </c>
      <c r="G3" s="504">
        <v>8429.3012500000004</v>
      </c>
      <c r="H3" s="504">
        <v>8429.3012500000004</v>
      </c>
      <c r="I3" s="504">
        <v>8429.3012500000004</v>
      </c>
      <c r="J3" s="504">
        <v>8429.3012500000004</v>
      </c>
      <c r="K3" s="504">
        <v>8429.3012500000004</v>
      </c>
      <c r="L3" s="504">
        <v>8429.3012500000004</v>
      </c>
      <c r="M3" s="504">
        <v>8429.3012500000004</v>
      </c>
      <c r="N3" s="505">
        <v>8429.3012500000004</v>
      </c>
      <c r="O3" s="505">
        <f t="shared" ref="O3:O6" si="0">SUM(C3:N3)</f>
        <v>128754.12000000002</v>
      </c>
    </row>
    <row r="4" spans="1:15">
      <c r="A4" s="506" t="s">
        <v>117</v>
      </c>
      <c r="B4" s="642">
        <v>561.20000000000005</v>
      </c>
      <c r="C4" s="504">
        <v>61.21</v>
      </c>
      <c r="D4" s="504">
        <v>189002.45</v>
      </c>
      <c r="E4" s="504">
        <v>50581.279999999999</v>
      </c>
      <c r="F4" s="504">
        <v>18965.099999999999</v>
      </c>
      <c r="G4" s="504">
        <v>115516</v>
      </c>
      <c r="H4" s="504">
        <v>24897.26</v>
      </c>
      <c r="I4" s="504">
        <v>24897.26</v>
      </c>
      <c r="J4" s="504">
        <v>24897.26</v>
      </c>
      <c r="K4" s="504">
        <v>24897.26</v>
      </c>
      <c r="L4" s="504">
        <v>24897.26</v>
      </c>
      <c r="M4" s="504">
        <v>24897.26</v>
      </c>
      <c r="N4" s="505">
        <v>24897.26</v>
      </c>
      <c r="O4" s="505">
        <f t="shared" si="0"/>
        <v>548406.8600000001</v>
      </c>
    </row>
    <row r="5" spans="1:15">
      <c r="A5" s="506" t="s">
        <v>117</v>
      </c>
      <c r="B5" s="642">
        <v>561.5</v>
      </c>
      <c r="C5" s="504">
        <v>80247.929999999993</v>
      </c>
      <c r="D5" s="504">
        <v>18501</v>
      </c>
      <c r="E5" s="504">
        <v>84439.31</v>
      </c>
      <c r="F5" s="504">
        <v>161972.32</v>
      </c>
      <c r="G5" s="504">
        <v>390000</v>
      </c>
      <c r="H5" s="504">
        <v>391000</v>
      </c>
      <c r="I5" s="504">
        <v>494000</v>
      </c>
      <c r="J5" s="504">
        <v>618000</v>
      </c>
      <c r="K5" s="504">
        <v>451000</v>
      </c>
      <c r="L5" s="504">
        <v>1142000</v>
      </c>
      <c r="M5" s="504">
        <v>118000</v>
      </c>
      <c r="N5" s="505">
        <v>50691</v>
      </c>
      <c r="O5" s="505">
        <f t="shared" si="0"/>
        <v>3999851.56</v>
      </c>
    </row>
    <row r="6" spans="1:15">
      <c r="A6" s="506" t="s">
        <v>117</v>
      </c>
      <c r="B6" s="642">
        <v>571</v>
      </c>
      <c r="C6" s="504">
        <v>625.39</v>
      </c>
      <c r="D6" s="504">
        <v>648.01</v>
      </c>
      <c r="E6" s="504">
        <v>690.32</v>
      </c>
      <c r="F6" s="504">
        <v>1314.83</v>
      </c>
      <c r="G6" s="504">
        <v>39590.181250000001</v>
      </c>
      <c r="H6" s="504">
        <v>79590.181249999994</v>
      </c>
      <c r="I6" s="504">
        <v>39590.181250000001</v>
      </c>
      <c r="J6" s="504">
        <v>69590.181249999994</v>
      </c>
      <c r="K6" s="504">
        <v>39590.181250000001</v>
      </c>
      <c r="L6" s="504">
        <v>39590.181250000001</v>
      </c>
      <c r="M6" s="504">
        <v>39590.181250000001</v>
      </c>
      <c r="N6" s="505">
        <v>49590.181250000001</v>
      </c>
      <c r="O6" s="505">
        <f t="shared" si="0"/>
        <v>400000.00000000006</v>
      </c>
    </row>
    <row r="7" spans="1:15">
      <c r="A7" s="506" t="s">
        <v>117</v>
      </c>
      <c r="B7" s="642" t="s">
        <v>22</v>
      </c>
      <c r="C7" s="504">
        <v>119471.26</v>
      </c>
      <c r="D7" s="504">
        <v>245023.57</v>
      </c>
      <c r="E7" s="504">
        <v>210451.09</v>
      </c>
      <c r="F7" s="504">
        <v>93422.94</v>
      </c>
      <c r="G7" s="504">
        <v>553535.48</v>
      </c>
      <c r="H7" s="504">
        <v>503916.74</v>
      </c>
      <c r="I7" s="504">
        <v>566916.74</v>
      </c>
      <c r="J7" s="504">
        <v>720916.74</v>
      </c>
      <c r="K7" s="504">
        <v>523916.74</v>
      </c>
      <c r="L7" s="504">
        <v>1214916.74</v>
      </c>
      <c r="M7" s="504">
        <v>190916.74</v>
      </c>
      <c r="N7" s="505">
        <v>133607.74</v>
      </c>
      <c r="O7" s="505">
        <f>SUM(C7:N7)</f>
        <v>5077012.5200000014</v>
      </c>
    </row>
    <row r="8" spans="1:15">
      <c r="A8" s="506" t="s">
        <v>882</v>
      </c>
      <c r="B8" s="642">
        <v>921</v>
      </c>
      <c r="C8" s="504">
        <v>1001.72</v>
      </c>
      <c r="D8" s="504">
        <v>0</v>
      </c>
      <c r="E8" s="504">
        <v>0</v>
      </c>
      <c r="F8" s="504">
        <v>0</v>
      </c>
      <c r="G8" s="504">
        <v>0</v>
      </c>
      <c r="H8" s="504">
        <v>0</v>
      </c>
      <c r="I8" s="504">
        <v>0</v>
      </c>
      <c r="J8" s="504">
        <v>0</v>
      </c>
      <c r="K8" s="504">
        <v>0</v>
      </c>
      <c r="L8" s="504">
        <v>0</v>
      </c>
      <c r="M8" s="504">
        <v>0</v>
      </c>
      <c r="N8" s="505">
        <v>0</v>
      </c>
      <c r="O8" s="505">
        <f t="shared" ref="O8:O11" si="1">SUM(C8:N8)</f>
        <v>1001.72</v>
      </c>
    </row>
    <row r="9" spans="1:15">
      <c r="A9" s="506" t="s">
        <v>882</v>
      </c>
      <c r="B9" s="642">
        <v>923</v>
      </c>
      <c r="C9" s="504">
        <v>445471.83999999997</v>
      </c>
      <c r="D9" s="504">
        <v>329112.46000000002</v>
      </c>
      <c r="E9" s="504">
        <v>396228.75999999995</v>
      </c>
      <c r="F9" s="504">
        <v>486829.74</v>
      </c>
      <c r="G9" s="504">
        <v>222270.26873149999</v>
      </c>
      <c r="H9" s="504">
        <v>215408.02021339998</v>
      </c>
      <c r="I9" s="504">
        <v>232986.53754490003</v>
      </c>
      <c r="J9" s="504">
        <v>218981.4051343</v>
      </c>
      <c r="K9" s="504">
        <v>225833.27581040002</v>
      </c>
      <c r="L9" s="504">
        <v>232875.785164</v>
      </c>
      <c r="M9" s="504">
        <v>215597.9381078</v>
      </c>
      <c r="N9" s="505">
        <v>274490.06294580002</v>
      </c>
      <c r="O9" s="505">
        <f t="shared" si="1"/>
        <v>3496086.0936521003</v>
      </c>
    </row>
    <row r="10" spans="1:15">
      <c r="A10" s="506" t="s">
        <v>882</v>
      </c>
      <c r="B10" s="642">
        <v>925</v>
      </c>
      <c r="C10" s="504">
        <v>104911.65</v>
      </c>
      <c r="D10" s="504">
        <v>0</v>
      </c>
      <c r="E10" s="504">
        <v>0</v>
      </c>
      <c r="F10" s="504">
        <v>0</v>
      </c>
      <c r="G10" s="504">
        <v>0</v>
      </c>
      <c r="H10" s="504">
        <v>0</v>
      </c>
      <c r="I10" s="504">
        <v>0</v>
      </c>
      <c r="J10" s="504">
        <v>0</v>
      </c>
      <c r="K10" s="504">
        <v>0</v>
      </c>
      <c r="L10" s="504">
        <v>0</v>
      </c>
      <c r="M10" s="504">
        <v>0</v>
      </c>
      <c r="N10" s="505">
        <v>0</v>
      </c>
      <c r="O10" s="505">
        <f t="shared" si="1"/>
        <v>104911.65</v>
      </c>
    </row>
    <row r="11" spans="1:15">
      <c r="A11" s="506" t="s">
        <v>882</v>
      </c>
      <c r="B11" s="642">
        <v>931</v>
      </c>
      <c r="C11" s="504">
        <v>0</v>
      </c>
      <c r="D11" s="504">
        <v>5385</v>
      </c>
      <c r="E11" s="504">
        <v>0</v>
      </c>
      <c r="F11" s="504">
        <v>0</v>
      </c>
      <c r="G11" s="504">
        <v>0</v>
      </c>
      <c r="H11" s="504">
        <v>0</v>
      </c>
      <c r="I11" s="504">
        <v>0</v>
      </c>
      <c r="J11" s="504">
        <v>0</v>
      </c>
      <c r="K11" s="504">
        <v>0</v>
      </c>
      <c r="L11" s="504">
        <v>0</v>
      </c>
      <c r="M11" s="504">
        <v>0</v>
      </c>
      <c r="N11" s="505">
        <v>0</v>
      </c>
      <c r="O11" s="505">
        <f t="shared" si="1"/>
        <v>5385</v>
      </c>
    </row>
    <row r="12" spans="1:15">
      <c r="A12" s="506" t="s">
        <v>882</v>
      </c>
      <c r="B12" s="642" t="s">
        <v>22</v>
      </c>
      <c r="C12" s="504">
        <v>551385.21</v>
      </c>
      <c r="D12" s="504">
        <v>334497.46000000002</v>
      </c>
      <c r="E12" s="504">
        <v>396228.76</v>
      </c>
      <c r="F12" s="504">
        <v>486829.74</v>
      </c>
      <c r="G12" s="504">
        <v>222270.27</v>
      </c>
      <c r="H12" s="504">
        <v>215408.02</v>
      </c>
      <c r="I12" s="504">
        <v>232986.54</v>
      </c>
      <c r="J12" s="504">
        <v>218981.41</v>
      </c>
      <c r="K12" s="504">
        <v>225833.28</v>
      </c>
      <c r="L12" s="504">
        <v>232875.79</v>
      </c>
      <c r="M12" s="504">
        <v>215597.94</v>
      </c>
      <c r="N12" s="505">
        <v>274490.06</v>
      </c>
      <c r="O12" s="505">
        <f>SUM(C12:N12)</f>
        <v>3607384.48</v>
      </c>
    </row>
    <row r="13" spans="1:15">
      <c r="A13" s="506" t="s">
        <v>949</v>
      </c>
      <c r="B13" s="642">
        <v>408</v>
      </c>
      <c r="C13" s="504">
        <v>164108.57999999999</v>
      </c>
      <c r="D13" s="504">
        <v>164108.57999999999</v>
      </c>
      <c r="E13" s="504">
        <v>164108.57999999999</v>
      </c>
      <c r="F13" s="504">
        <v>164108.57999999999</v>
      </c>
      <c r="G13" s="504">
        <v>32358.58</v>
      </c>
      <c r="H13" s="504">
        <v>156358.57999999999</v>
      </c>
      <c r="I13" s="504">
        <v>156358.57999999999</v>
      </c>
      <c r="J13" s="504">
        <v>156358.57999999999</v>
      </c>
      <c r="K13" s="504">
        <v>156358.57999999999</v>
      </c>
      <c r="L13" s="504">
        <v>156358.57999999999</v>
      </c>
      <c r="M13" s="504">
        <v>156358.57999999999</v>
      </c>
      <c r="N13" s="505">
        <v>156358.57999999999</v>
      </c>
      <c r="O13" s="505">
        <f t="shared" ref="O13" si="2">SUM(C13:N13)</f>
        <v>1783302.9600000002</v>
      </c>
    </row>
    <row r="14" spans="1:15">
      <c r="A14" s="506" t="s">
        <v>950</v>
      </c>
      <c r="B14" s="642">
        <v>403</v>
      </c>
      <c r="C14" s="504">
        <f>+Depreciation!B38</f>
        <v>161212.32020725001</v>
      </c>
      <c r="D14" s="504">
        <f>+Depreciation!C38</f>
        <v>161275.02592100002</v>
      </c>
      <c r="E14" s="504">
        <f>+Depreciation!D38</f>
        <v>160745.52767662503</v>
      </c>
      <c r="F14" s="504">
        <f>+Depreciation!E38</f>
        <v>160213.17127779167</v>
      </c>
      <c r="G14" s="504">
        <f>+Depreciation!F38</f>
        <v>160229.80706058338</v>
      </c>
      <c r="H14" s="504">
        <f>+Depreciation!G38</f>
        <v>160227.42308550002</v>
      </c>
      <c r="I14" s="504">
        <f>+Depreciation!H38</f>
        <v>160202.53419400001</v>
      </c>
      <c r="J14" s="504">
        <f>+Depreciation!I38</f>
        <v>160177.64529350001</v>
      </c>
      <c r="K14" s="504">
        <f>+Depreciation!J38</f>
        <v>160152.75641883333</v>
      </c>
      <c r="L14" s="504">
        <f>+Depreciation!K38</f>
        <v>160127.86752733335</v>
      </c>
      <c r="M14" s="504">
        <f>+Depreciation!L38</f>
        <v>160102.97862683333</v>
      </c>
      <c r="N14" s="504">
        <f>+Depreciation!M38</f>
        <v>162841.51463383334</v>
      </c>
      <c r="O14" s="505">
        <f>SUM(C14:N14)</f>
        <v>1927508.5719230834</v>
      </c>
    </row>
    <row r="17" spans="1:15">
      <c r="A17" s="506" t="s">
        <v>22</v>
      </c>
      <c r="B17" s="506"/>
      <c r="C17" s="504">
        <f>+C7+C12+C13+C14</f>
        <v>996177.37020724989</v>
      </c>
      <c r="D17" s="504">
        <f t="shared" ref="D17:N17" si="3">+D7+D12+D13+D14</f>
        <v>904904.63592100004</v>
      </c>
      <c r="E17" s="504">
        <f t="shared" si="3"/>
        <v>931533.957676625</v>
      </c>
      <c r="F17" s="504">
        <f t="shared" si="3"/>
        <v>904574.4312777915</v>
      </c>
      <c r="G17" s="504">
        <f t="shared" si="3"/>
        <v>968394.13706058334</v>
      </c>
      <c r="H17" s="504">
        <f t="shared" si="3"/>
        <v>1035910.7630855</v>
      </c>
      <c r="I17" s="504">
        <f t="shared" si="3"/>
        <v>1116464.3941939999</v>
      </c>
      <c r="J17" s="504">
        <f t="shared" si="3"/>
        <v>1256434.3752935</v>
      </c>
      <c r="K17" s="504">
        <f t="shared" si="3"/>
        <v>1066261.3564188334</v>
      </c>
      <c r="L17" s="504">
        <f t="shared" si="3"/>
        <v>1764278.9775273334</v>
      </c>
      <c r="M17" s="504">
        <f t="shared" si="3"/>
        <v>722976.23862683331</v>
      </c>
      <c r="N17" s="504">
        <f t="shared" si="3"/>
        <v>727297.89463383332</v>
      </c>
      <c r="O17" s="505">
        <f t="shared" ref="O17" si="4">SUM(C17:N17)</f>
        <v>12395208.531923085</v>
      </c>
    </row>
  </sheetData>
  <pageMargins left="0.7" right="0.7" top="0.75" bottom="0.75" header="0.3" footer="0.3"/>
  <customProperties>
    <customPr name="_pios_id" r:id="rId1"/>
  </customProperties>
  <ignoredErrors>
    <ignoredError sqref="O3:O6 O8:O11 O13"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4FC4A-4529-452A-AE8A-7F6C4D478DF0}">
  <sheetPr>
    <tabColor rgb="FFFFFF00"/>
  </sheetPr>
  <dimension ref="A2:O5"/>
  <sheetViews>
    <sheetView workbookViewId="0"/>
  </sheetViews>
  <sheetFormatPr defaultRowHeight="15"/>
  <cols>
    <col min="1" max="1" width="12.5546875" bestFit="1" customWidth="1"/>
    <col min="3" max="3" width="10.21875" bestFit="1" customWidth="1"/>
    <col min="4" max="4" width="9" bestFit="1" customWidth="1"/>
    <col min="5" max="6" width="10.21875" bestFit="1" customWidth="1"/>
    <col min="7" max="7" width="11.44140625" bestFit="1" customWidth="1"/>
    <col min="8" max="8" width="10.88671875" bestFit="1" customWidth="1"/>
    <col min="9" max="9" width="9.88671875" bestFit="1" customWidth="1"/>
    <col min="10" max="10" width="10.44140625" bestFit="1" customWidth="1"/>
    <col min="11" max="14" width="11.44140625" bestFit="1" customWidth="1"/>
    <col min="15" max="15" width="10.88671875" bestFit="1" customWidth="1"/>
  </cols>
  <sheetData>
    <row r="2" spans="1:15">
      <c r="A2" s="498" t="s">
        <v>912</v>
      </c>
      <c r="B2" s="503" t="s">
        <v>522</v>
      </c>
      <c r="C2" s="503" t="s">
        <v>522</v>
      </c>
      <c r="D2" s="503" t="s">
        <v>522</v>
      </c>
      <c r="E2" s="503" t="s">
        <v>522</v>
      </c>
      <c r="F2" s="503" t="s">
        <v>522</v>
      </c>
      <c r="G2" s="503" t="s">
        <v>893</v>
      </c>
      <c r="H2" s="503" t="s">
        <v>893</v>
      </c>
      <c r="I2" s="503" t="s">
        <v>893</v>
      </c>
      <c r="J2" s="503" t="s">
        <v>893</v>
      </c>
      <c r="K2" s="503" t="s">
        <v>893</v>
      </c>
      <c r="L2" s="503" t="s">
        <v>893</v>
      </c>
      <c r="M2" s="503" t="s">
        <v>893</v>
      </c>
      <c r="N2" s="503" t="s">
        <v>893</v>
      </c>
      <c r="O2" s="503" t="s">
        <v>22</v>
      </c>
    </row>
    <row r="3" spans="1:15">
      <c r="A3" s="498" t="s">
        <v>889</v>
      </c>
      <c r="B3" s="506" t="s">
        <v>896</v>
      </c>
      <c r="C3" s="506" t="s">
        <v>897</v>
      </c>
      <c r="D3" s="506" t="s">
        <v>898</v>
      </c>
      <c r="E3" s="506" t="s">
        <v>899</v>
      </c>
      <c r="F3" s="506" t="s">
        <v>900</v>
      </c>
      <c r="G3" s="506" t="s">
        <v>901</v>
      </c>
      <c r="H3" s="506" t="s">
        <v>902</v>
      </c>
      <c r="I3" s="506" t="s">
        <v>903</v>
      </c>
      <c r="J3" s="506" t="s">
        <v>904</v>
      </c>
      <c r="K3" s="506" t="s">
        <v>905</v>
      </c>
      <c r="L3" s="506" t="s">
        <v>906</v>
      </c>
      <c r="M3" s="506" t="s">
        <v>907</v>
      </c>
      <c r="N3" s="506" t="s">
        <v>908</v>
      </c>
      <c r="O3" s="510" t="s">
        <v>915</v>
      </c>
    </row>
    <row r="4" spans="1:15">
      <c r="A4" s="498" t="s">
        <v>981</v>
      </c>
      <c r="B4" s="504">
        <v>1449361.8</v>
      </c>
      <c r="C4" s="504">
        <v>2112717.7000000002</v>
      </c>
      <c r="D4" s="504">
        <v>1015412.68</v>
      </c>
      <c r="E4" s="504">
        <v>1754422.15</v>
      </c>
      <c r="F4" s="504">
        <v>1784310.86</v>
      </c>
      <c r="G4" s="504">
        <v>2088718.4854591677</v>
      </c>
      <c r="H4" s="504">
        <v>2168718.4854591675</v>
      </c>
      <c r="I4" s="504">
        <v>2155218.4854591675</v>
      </c>
      <c r="J4" s="504">
        <v>2345218.4854591675</v>
      </c>
      <c r="K4" s="504">
        <v>9130218.4854591675</v>
      </c>
      <c r="L4" s="504">
        <v>2655568.4854591675</v>
      </c>
      <c r="M4" s="504">
        <v>3281818.4854591675</v>
      </c>
      <c r="N4" s="504">
        <v>2131698.485459168</v>
      </c>
      <c r="O4" s="541">
        <f>SUM(B4:N4)</f>
        <v>34073403.073673345</v>
      </c>
    </row>
    <row r="5" spans="1:15">
      <c r="A5" s="498" t="s">
        <v>916</v>
      </c>
      <c r="B5" s="504">
        <v>13037239.380000001</v>
      </c>
      <c r="C5" s="504">
        <f>B5+C4</f>
        <v>15149957.080000002</v>
      </c>
      <c r="D5" s="504">
        <f t="shared" ref="D5:F5" si="0">C5+D4</f>
        <v>16165369.760000002</v>
      </c>
      <c r="E5" s="504">
        <f t="shared" si="0"/>
        <v>17919791.91</v>
      </c>
      <c r="F5" s="504">
        <f t="shared" si="0"/>
        <v>19704102.77</v>
      </c>
      <c r="G5" s="504">
        <f t="shared" ref="G5" si="1">F5+G4</f>
        <v>21792821.255459167</v>
      </c>
      <c r="H5" s="504">
        <f t="shared" ref="H5" si="2">G5+H4</f>
        <v>23961539.740918335</v>
      </c>
      <c r="I5" s="504">
        <f t="shared" ref="I5" si="3">H5+I4</f>
        <v>26116758.226377502</v>
      </c>
      <c r="J5" s="504">
        <f t="shared" ref="J5" si="4">I5+J4</f>
        <v>28461976.71183667</v>
      </c>
      <c r="K5" s="504">
        <f t="shared" ref="K5" si="5">J5+K4</f>
        <v>37592195.197295837</v>
      </c>
      <c r="L5" s="504">
        <f t="shared" ref="L5" si="6">K5+L4</f>
        <v>40247763.682755008</v>
      </c>
      <c r="M5" s="504">
        <f t="shared" ref="M5" si="7">L5+M4</f>
        <v>43529582.168214172</v>
      </c>
      <c r="N5" s="504">
        <f t="shared" ref="N5" si="8">M5+N4</f>
        <v>45661280.653673343</v>
      </c>
    </row>
  </sheetData>
  <phoneticPr fontId="138" type="noConversion"/>
  <pageMargins left="0.7" right="0.7" top="0.75" bottom="0.75" header="0.3" footer="0.3"/>
  <customProperties>
    <customPr name="_pios_id" r:id="rId1"/>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1645D-B385-4596-A22E-46361CFB04FC}">
  <sheetPr>
    <tabColor rgb="FFFFFF00"/>
  </sheetPr>
  <dimension ref="A1:I48"/>
  <sheetViews>
    <sheetView showGridLines="0" tabSelected="1" zoomScale="130" zoomScaleNormal="130" workbookViewId="0">
      <selection activeCell="A30" sqref="A30"/>
    </sheetView>
  </sheetViews>
  <sheetFormatPr defaultColWidth="8.88671875" defaultRowHeight="12.75"/>
  <cols>
    <col min="1" max="1" width="34" style="534" customWidth="1"/>
    <col min="2" max="2" width="21.77734375" style="534" customWidth="1"/>
    <col min="3" max="3" width="15.109375" style="534" customWidth="1"/>
    <col min="4" max="4" width="11.21875" style="534" customWidth="1"/>
    <col min="5" max="5" width="15.109375" style="534" customWidth="1"/>
    <col min="6" max="7" width="8.88671875" style="534"/>
    <col min="8" max="8" width="10" style="534" bestFit="1" customWidth="1"/>
    <col min="9" max="9" width="10.77734375" style="534" bestFit="1" customWidth="1"/>
    <col min="10" max="16384" width="8.88671875" style="534"/>
  </cols>
  <sheetData>
    <row r="1" spans="1:5" ht="18">
      <c r="A1" s="548" t="s">
        <v>7</v>
      </c>
      <c r="B1"/>
    </row>
    <row r="2" spans="1:5" ht="15" customHeight="1">
      <c r="A2" s="554"/>
      <c r="B2"/>
      <c r="C2" s="534" t="s">
        <v>883</v>
      </c>
    </row>
    <row r="3" spans="1:5" ht="15" customHeight="1">
      <c r="A3" s="547" t="s">
        <v>883</v>
      </c>
      <c r="C3" s="534" t="s">
        <v>883</v>
      </c>
    </row>
    <row r="4" spans="1:5" ht="12.75" customHeight="1">
      <c r="A4" s="534" t="s">
        <v>883</v>
      </c>
      <c r="B4" s="534" t="s">
        <v>883</v>
      </c>
      <c r="C4" s="534" t="s">
        <v>883</v>
      </c>
    </row>
    <row r="5" spans="1:5" ht="12.75" customHeight="1">
      <c r="A5" s="549" t="s">
        <v>917</v>
      </c>
      <c r="B5" s="549" t="s">
        <v>918</v>
      </c>
      <c r="C5" s="549" t="s">
        <v>677</v>
      </c>
      <c r="D5" s="550" t="s">
        <v>919</v>
      </c>
      <c r="E5" s="550" t="s">
        <v>681</v>
      </c>
    </row>
    <row r="6" spans="1:5" ht="12.75" customHeight="1">
      <c r="A6" s="551" t="s">
        <v>920</v>
      </c>
      <c r="B6" s="551" t="s">
        <v>921</v>
      </c>
      <c r="C6" s="534" t="s">
        <v>883</v>
      </c>
      <c r="D6" s="637"/>
      <c r="E6" s="637"/>
    </row>
    <row r="7" spans="1:5" ht="12.75" customHeight="1">
      <c r="A7" s="537" t="s">
        <v>922</v>
      </c>
      <c r="B7" s="552" t="s">
        <v>923</v>
      </c>
      <c r="C7" s="557">
        <v>7221</v>
      </c>
      <c r="D7" s="555"/>
      <c r="E7" s="556">
        <v>7221</v>
      </c>
    </row>
    <row r="8" spans="1:5" ht="12" customHeight="1">
      <c r="A8" s="537" t="s">
        <v>924</v>
      </c>
      <c r="B8" s="552" t="s">
        <v>925</v>
      </c>
      <c r="C8" s="557">
        <v>18705</v>
      </c>
      <c r="D8" s="555"/>
      <c r="E8" s="556">
        <v>18705</v>
      </c>
    </row>
    <row r="9" spans="1:5" ht="12.75" customHeight="1">
      <c r="A9" s="537" t="s">
        <v>926</v>
      </c>
      <c r="B9" s="552" t="s">
        <v>927</v>
      </c>
      <c r="C9" s="555">
        <v>304901</v>
      </c>
      <c r="D9" s="559"/>
      <c r="E9" s="556">
        <v>304901</v>
      </c>
    </row>
    <row r="10" spans="1:5" ht="12.75" customHeight="1">
      <c r="A10" s="537" t="s">
        <v>928</v>
      </c>
      <c r="B10" s="552" t="s">
        <v>929</v>
      </c>
      <c r="C10" s="558">
        <v>373626</v>
      </c>
      <c r="D10" s="560"/>
      <c r="E10" s="556">
        <v>373626</v>
      </c>
    </row>
    <row r="11" spans="1:5" ht="12.75" customHeight="1">
      <c r="A11" s="552" t="s">
        <v>930</v>
      </c>
      <c r="B11" s="553" t="s">
        <v>883</v>
      </c>
      <c r="C11" s="555">
        <v>704452</v>
      </c>
      <c r="D11" s="555">
        <v>0</v>
      </c>
      <c r="E11" s="638">
        <v>704453</v>
      </c>
    </row>
    <row r="12" spans="1:5" ht="12.75" customHeight="1">
      <c r="A12" s="552"/>
      <c r="B12" s="553"/>
      <c r="C12" s="555"/>
      <c r="D12" s="555"/>
      <c r="E12" s="561"/>
    </row>
    <row r="13" spans="1:5" ht="12.75" customHeight="1">
      <c r="A13" s="551" t="s">
        <v>931</v>
      </c>
      <c r="B13" s="551" t="s">
        <v>932</v>
      </c>
      <c r="C13" s="534" t="s">
        <v>883</v>
      </c>
    </row>
    <row r="14" spans="1:5" ht="12.75" customHeight="1">
      <c r="A14" s="537" t="s">
        <v>933</v>
      </c>
      <c r="B14" s="551" t="s">
        <v>934</v>
      </c>
      <c r="C14" s="555">
        <v>-229</v>
      </c>
      <c r="D14" s="555">
        <v>0</v>
      </c>
      <c r="E14" s="556">
        <v>-229</v>
      </c>
    </row>
    <row r="15" spans="1:5" ht="12.75" customHeight="1">
      <c r="A15" s="537" t="s">
        <v>886</v>
      </c>
      <c r="B15" s="551" t="s">
        <v>885</v>
      </c>
      <c r="C15" s="555">
        <v>-1739670</v>
      </c>
      <c r="D15" s="557">
        <v>-1653418.1109600002</v>
      </c>
      <c r="E15" s="556">
        <v>-3393088.1109600002</v>
      </c>
    </row>
    <row r="16" spans="1:5" ht="12.75" customHeight="1">
      <c r="A16" s="537" t="s">
        <v>887</v>
      </c>
      <c r="B16" s="551" t="s">
        <v>888</v>
      </c>
      <c r="C16" s="555">
        <v>480283</v>
      </c>
      <c r="D16" s="557">
        <v>479390.65395760007</v>
      </c>
      <c r="E16" s="556">
        <v>959673.65395760001</v>
      </c>
    </row>
    <row r="17" spans="1:6" ht="12.75" customHeight="1">
      <c r="A17" s="537" t="s">
        <v>935</v>
      </c>
      <c r="B17" s="551" t="s">
        <v>936</v>
      </c>
      <c r="C17" s="555">
        <v>-567066</v>
      </c>
      <c r="D17" s="557"/>
      <c r="E17" s="556">
        <v>-567066</v>
      </c>
    </row>
    <row r="18" spans="1:6" ht="12.75" customHeight="1">
      <c r="A18" s="537" t="s">
        <v>937</v>
      </c>
      <c r="B18" s="551" t="s">
        <v>982</v>
      </c>
      <c r="C18" s="555">
        <v>21982</v>
      </c>
      <c r="D18" s="557">
        <v>-26090.673840000003</v>
      </c>
      <c r="E18" s="556">
        <v>-4108.6738400000031</v>
      </c>
    </row>
    <row r="19" spans="1:6" ht="12.75" customHeight="1">
      <c r="A19" s="537" t="s">
        <v>938</v>
      </c>
      <c r="B19" s="551" t="s">
        <v>939</v>
      </c>
      <c r="C19" s="555">
        <v>-5205</v>
      </c>
      <c r="D19" s="557">
        <v>-699.37252000000001</v>
      </c>
      <c r="E19" s="556">
        <v>-5904.3725199999999</v>
      </c>
    </row>
    <row r="20" spans="1:6" ht="12.75" customHeight="1">
      <c r="A20" s="537" t="s">
        <v>940</v>
      </c>
      <c r="B20" s="551" t="s">
        <v>941</v>
      </c>
      <c r="C20" s="558">
        <v>-12133</v>
      </c>
      <c r="D20" s="559"/>
      <c r="E20" s="556">
        <v>-12133</v>
      </c>
    </row>
    <row r="21" spans="1:6" ht="12.75" customHeight="1">
      <c r="A21" s="551" t="s">
        <v>942</v>
      </c>
      <c r="B21" s="534" t="s">
        <v>883</v>
      </c>
      <c r="C21" s="555">
        <v>-1822038</v>
      </c>
      <c r="D21" s="639">
        <v>-1200817.5</v>
      </c>
      <c r="E21" s="638">
        <v>-3022855.5</v>
      </c>
    </row>
    <row r="27" spans="1:6" ht="15">
      <c r="A27" t="s">
        <v>883</v>
      </c>
      <c r="B27" s="535" t="s">
        <v>943</v>
      </c>
      <c r="C27" s="535" t="s">
        <v>944</v>
      </c>
      <c r="D27" s="546" t="s">
        <v>945</v>
      </c>
      <c r="E27" s="546" t="s">
        <v>946</v>
      </c>
      <c r="F27" s="546" t="s">
        <v>947</v>
      </c>
    </row>
    <row r="28" spans="1:6" ht="15">
      <c r="A28" s="536" t="s">
        <v>948</v>
      </c>
      <c r="B28" t="s">
        <v>883</v>
      </c>
      <c r="C28" t="s">
        <v>883</v>
      </c>
    </row>
    <row r="29" spans="1:6">
      <c r="A29" s="537" t="s">
        <v>983</v>
      </c>
      <c r="B29" s="538">
        <v>13821</v>
      </c>
      <c r="C29" s="538">
        <v>13821</v>
      </c>
      <c r="D29" s="539">
        <f>C29*4</f>
        <v>55284</v>
      </c>
      <c r="E29" s="540">
        <f>0.21+(0.049*0.79)</f>
        <v>0.24870999999999999</v>
      </c>
      <c r="F29" s="539">
        <f>D29*E29</f>
        <v>13749.683639999999</v>
      </c>
    </row>
    <row r="33" spans="1:9">
      <c r="A33" s="546" t="s">
        <v>951</v>
      </c>
    </row>
    <row r="34" spans="1:9">
      <c r="A34" s="537" t="s">
        <v>952</v>
      </c>
      <c r="B34" s="644">
        <v>75437769.009768248</v>
      </c>
      <c r="C34" s="534" t="s">
        <v>953</v>
      </c>
    </row>
    <row r="35" spans="1:9">
      <c r="A35" s="537" t="s">
        <v>946</v>
      </c>
      <c r="B35" s="643">
        <v>2.6105E-2</v>
      </c>
    </row>
    <row r="36" spans="1:9">
      <c r="A36" s="537" t="s">
        <v>979</v>
      </c>
      <c r="B36" s="645">
        <f>+B35*B34</f>
        <v>1969302.9600000002</v>
      </c>
    </row>
    <row r="38" spans="1:9">
      <c r="A38" s="537" t="s">
        <v>976</v>
      </c>
      <c r="B38" s="644">
        <f>+B36/12</f>
        <v>164108.58000000002</v>
      </c>
      <c r="H38" s="644"/>
      <c r="I38" s="644"/>
    </row>
    <row r="39" spans="1:9">
      <c r="A39" s="537"/>
      <c r="H39" s="644"/>
      <c r="I39" s="644"/>
    </row>
    <row r="40" spans="1:9">
      <c r="A40" s="537" t="s">
        <v>978</v>
      </c>
      <c r="B40" s="644">
        <v>186000</v>
      </c>
      <c r="H40" s="645"/>
      <c r="I40" s="645"/>
    </row>
    <row r="41" spans="1:9">
      <c r="A41" s="537"/>
    </row>
    <row r="42" spans="1:9">
      <c r="A42" s="537" t="s">
        <v>977</v>
      </c>
      <c r="B42" s="645">
        <f>+B36-B40</f>
        <v>1783302.9600000002</v>
      </c>
      <c r="C42" s="666"/>
    </row>
    <row r="43" spans="1:9">
      <c r="C43" s="667"/>
      <c r="D43" s="654"/>
    </row>
    <row r="44" spans="1:9">
      <c r="B44" s="645"/>
      <c r="C44" s="666"/>
    </row>
    <row r="45" spans="1:9">
      <c r="B45" s="644"/>
    </row>
    <row r="48" spans="1:9">
      <c r="B48" s="645"/>
    </row>
  </sheetData>
  <pageMargins left="0.7" right="0.7" top="0.75" bottom="0.75" header="0.3" footer="0.3"/>
  <pageSetup orientation="portrait" r:id="rId1"/>
  <headerFooter alignWithMargins="0">
    <oddHeader>&amp;L&amp;"Arial,Bold"&amp;10</oddHeader>
    <oddFooter>&amp;L&amp;"Arial,Bold"&amp;10&amp;R&amp;"Arial,Bold"&amp;10&amp;P of &amp;N</oddFooter>
  </headerFooter>
  <customProperties>
    <customPr name="_pios_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A26E6-3969-47DC-809A-43868D9FD88E}">
  <sheetPr>
    <tabColor rgb="FFFFFF00"/>
  </sheetPr>
  <dimension ref="A1:N57"/>
  <sheetViews>
    <sheetView showGridLines="0" zoomScaleNormal="100" workbookViewId="0"/>
  </sheetViews>
  <sheetFormatPr defaultRowHeight="15"/>
  <cols>
    <col min="1" max="1" width="49.6640625" bestFit="1" customWidth="1"/>
    <col min="2" max="13" width="12.21875" customWidth="1"/>
  </cols>
  <sheetData>
    <row r="1" spans="1:13" ht="15.75" thickBot="1">
      <c r="A1" s="646"/>
      <c r="B1" s="646" t="s">
        <v>964</v>
      </c>
      <c r="C1" s="646" t="s">
        <v>965</v>
      </c>
      <c r="D1" s="665" t="s">
        <v>968</v>
      </c>
      <c r="E1" s="665" t="s">
        <v>969</v>
      </c>
      <c r="F1" s="646" t="s">
        <v>954</v>
      </c>
      <c r="G1" s="646" t="s">
        <v>955</v>
      </c>
      <c r="H1" s="646" t="s">
        <v>956</v>
      </c>
      <c r="I1" s="646" t="s">
        <v>957</v>
      </c>
      <c r="J1" s="646" t="s">
        <v>958</v>
      </c>
      <c r="K1" s="646" t="s">
        <v>959</v>
      </c>
      <c r="L1" s="646" t="s">
        <v>960</v>
      </c>
      <c r="M1" s="646" t="s">
        <v>961</v>
      </c>
    </row>
    <row r="2" spans="1:13" ht="18">
      <c r="A2" s="548" t="s">
        <v>7</v>
      </c>
      <c r="B2" s="647"/>
      <c r="C2" s="647"/>
      <c r="D2" s="647"/>
      <c r="E2" s="647"/>
      <c r="F2" s="647"/>
      <c r="G2" s="647"/>
      <c r="H2" s="647"/>
      <c r="I2" s="647"/>
      <c r="J2" s="647"/>
      <c r="K2" s="647"/>
      <c r="L2" s="647"/>
      <c r="M2" s="647"/>
    </row>
    <row r="3" spans="1:13">
      <c r="A3" s="648" t="s">
        <v>970</v>
      </c>
      <c r="B3" s="647"/>
      <c r="C3" s="647"/>
      <c r="D3" s="647"/>
      <c r="E3" s="647"/>
      <c r="F3" s="647"/>
      <c r="G3" s="647"/>
      <c r="H3" s="647"/>
      <c r="I3" s="647"/>
      <c r="J3" s="647"/>
      <c r="K3" s="647"/>
      <c r="L3" s="647"/>
      <c r="M3" s="647"/>
    </row>
    <row r="4" spans="1:13">
      <c r="A4" s="655" t="s">
        <v>966</v>
      </c>
      <c r="B4" s="662">
        <v>506084.42</v>
      </c>
      <c r="C4" s="662">
        <v>506084.42</v>
      </c>
      <c r="D4" s="662">
        <v>506084.42</v>
      </c>
      <c r="E4" s="662">
        <v>506084.42</v>
      </c>
      <c r="F4" s="662">
        <v>506084.42</v>
      </c>
      <c r="G4" s="662">
        <v>506084.42</v>
      </c>
      <c r="H4" s="662">
        <v>506084.42</v>
      </c>
      <c r="I4" s="662">
        <v>506084.42</v>
      </c>
      <c r="J4" s="662">
        <v>506084.42</v>
      </c>
      <c r="K4" s="662">
        <v>506084.42</v>
      </c>
      <c r="L4" s="662">
        <v>506084.42</v>
      </c>
      <c r="M4" s="662">
        <v>506084.42</v>
      </c>
    </row>
    <row r="5" spans="1:13">
      <c r="A5" s="655" t="s">
        <v>962</v>
      </c>
      <c r="B5" s="657">
        <v>1.1083333333333333E-3</v>
      </c>
      <c r="C5" s="657">
        <v>1.1083333333333333E-3</v>
      </c>
      <c r="D5" s="657">
        <v>1.1083333333333333E-3</v>
      </c>
      <c r="E5" s="657">
        <v>1.1083333333333333E-3</v>
      </c>
      <c r="F5" s="657">
        <v>1.1083333333333333E-3</v>
      </c>
      <c r="G5" s="657">
        <v>1.1083333333333333E-3</v>
      </c>
      <c r="H5" s="657">
        <v>1.1083333333333333E-3</v>
      </c>
      <c r="I5" s="657">
        <v>1.1083333333333333E-3</v>
      </c>
      <c r="J5" s="657">
        <v>1.1083333333333333E-3</v>
      </c>
      <c r="K5" s="657">
        <v>1.1083333333333333E-3</v>
      </c>
      <c r="L5" s="657">
        <v>1.1083333333333333E-3</v>
      </c>
      <c r="M5" s="657">
        <v>1.1083333333333333E-3</v>
      </c>
    </row>
    <row r="6" spans="1:13">
      <c r="A6" s="655" t="s">
        <v>963</v>
      </c>
      <c r="B6" s="662">
        <f t="shared" ref="B6:M6" si="0">+B4*B5</f>
        <v>560.91023216666667</v>
      </c>
      <c r="C6" s="662">
        <f t="shared" si="0"/>
        <v>560.91023216666667</v>
      </c>
      <c r="D6" s="662">
        <f t="shared" si="0"/>
        <v>560.91023216666667</v>
      </c>
      <c r="E6" s="662">
        <f t="shared" si="0"/>
        <v>560.91023216666667</v>
      </c>
      <c r="F6" s="662">
        <f t="shared" si="0"/>
        <v>560.91023216666667</v>
      </c>
      <c r="G6" s="662">
        <f t="shared" si="0"/>
        <v>560.91023216666667</v>
      </c>
      <c r="H6" s="662">
        <f t="shared" si="0"/>
        <v>560.91023216666667</v>
      </c>
      <c r="I6" s="662">
        <f t="shared" si="0"/>
        <v>560.91023216666667</v>
      </c>
      <c r="J6" s="662">
        <f t="shared" si="0"/>
        <v>560.91023216666667</v>
      </c>
      <c r="K6" s="662">
        <f t="shared" si="0"/>
        <v>560.91023216666667</v>
      </c>
      <c r="L6" s="662">
        <f t="shared" si="0"/>
        <v>560.91023216666667</v>
      </c>
      <c r="M6" s="662">
        <f t="shared" si="0"/>
        <v>560.91023216666667</v>
      </c>
    </row>
    <row r="8" spans="1:13">
      <c r="A8" s="661" t="s">
        <v>980</v>
      </c>
      <c r="B8" s="647"/>
      <c r="C8" s="647"/>
      <c r="D8" s="647"/>
      <c r="E8" s="647"/>
      <c r="F8" s="647"/>
      <c r="G8" s="647"/>
      <c r="H8" s="647"/>
      <c r="I8" s="647"/>
      <c r="J8" s="647"/>
      <c r="K8" s="647"/>
      <c r="L8" s="647"/>
      <c r="M8" s="647"/>
    </row>
    <row r="9" spans="1:13">
      <c r="A9" s="655" t="s">
        <v>966</v>
      </c>
      <c r="B9" s="662">
        <v>101.05</v>
      </c>
      <c r="C9" s="662">
        <v>192.24</v>
      </c>
      <c r="D9" s="662">
        <v>182.38</v>
      </c>
      <c r="E9" s="662">
        <v>172.52</v>
      </c>
      <c r="F9" s="662">
        <v>162.66</v>
      </c>
      <c r="G9" s="662">
        <v>152.80000000000001</v>
      </c>
      <c r="H9" s="662">
        <v>142.94</v>
      </c>
      <c r="I9" s="662">
        <v>133.08000000000001</v>
      </c>
      <c r="J9" s="662">
        <v>123.22</v>
      </c>
      <c r="K9" s="662">
        <v>113.36</v>
      </c>
      <c r="L9" s="662">
        <v>103.5</v>
      </c>
      <c r="M9" s="662">
        <v>93.64</v>
      </c>
    </row>
    <row r="10" spans="1:13">
      <c r="A10" s="655" t="s">
        <v>963</v>
      </c>
      <c r="B10" s="662">
        <v>9.86</v>
      </c>
      <c r="C10" s="662">
        <v>9.86</v>
      </c>
      <c r="D10" s="662">
        <v>9.86</v>
      </c>
      <c r="E10" s="662">
        <v>9.86</v>
      </c>
      <c r="F10" s="662">
        <v>9.86</v>
      </c>
      <c r="G10" s="662">
        <v>9.86</v>
      </c>
      <c r="H10" s="662">
        <v>9.86</v>
      </c>
      <c r="I10" s="662">
        <v>9.86</v>
      </c>
      <c r="J10" s="662">
        <v>9.86</v>
      </c>
      <c r="K10" s="662">
        <v>9.86</v>
      </c>
      <c r="L10" s="662">
        <v>9.86</v>
      </c>
      <c r="M10" s="662">
        <v>9.86</v>
      </c>
    </row>
    <row r="11" spans="1:13">
      <c r="B11" s="508"/>
      <c r="C11" s="508"/>
      <c r="D11" s="508"/>
      <c r="E11" s="508"/>
      <c r="F11" s="508"/>
      <c r="G11" s="508"/>
      <c r="H11" s="508"/>
      <c r="I11" s="508"/>
      <c r="J11" s="508"/>
      <c r="K11" s="508"/>
      <c r="L11" s="508"/>
      <c r="M11" s="508"/>
    </row>
    <row r="12" spans="1:13">
      <c r="A12" s="648" t="s">
        <v>971</v>
      </c>
      <c r="B12" s="662"/>
      <c r="C12" s="662"/>
      <c r="D12" s="662"/>
      <c r="E12" s="662"/>
      <c r="F12" s="662"/>
      <c r="G12" s="662"/>
      <c r="H12" s="662"/>
      <c r="I12" s="662"/>
      <c r="J12" s="662"/>
      <c r="K12" s="662"/>
      <c r="L12" s="662"/>
      <c r="M12" s="662"/>
    </row>
    <row r="13" spans="1:13">
      <c r="A13" s="655" t="s">
        <v>966</v>
      </c>
      <c r="B13" s="663">
        <v>222201.76</v>
      </c>
      <c r="C13" s="662">
        <v>222201.76</v>
      </c>
      <c r="D13" s="662">
        <v>222201.76</v>
      </c>
      <c r="E13" s="662">
        <v>207343.22</v>
      </c>
      <c r="F13" s="662">
        <v>192484.68</v>
      </c>
      <c r="G13" s="662">
        <v>192484.68</v>
      </c>
      <c r="H13" s="662">
        <v>192484.68</v>
      </c>
      <c r="I13" s="662">
        <v>192484.68</v>
      </c>
      <c r="J13" s="662">
        <v>192484.68</v>
      </c>
      <c r="K13" s="662">
        <v>192484.68</v>
      </c>
      <c r="L13" s="662">
        <v>192484.68</v>
      </c>
      <c r="M13" s="662">
        <v>192484.68</v>
      </c>
    </row>
    <row r="14" spans="1:13">
      <c r="A14" s="655" t="s">
        <v>962</v>
      </c>
      <c r="B14" s="657">
        <v>2.7999999999999995E-3</v>
      </c>
      <c r="C14" s="657">
        <v>2.7999999999999995E-3</v>
      </c>
      <c r="D14" s="657">
        <v>2.7999999999999995E-3</v>
      </c>
      <c r="E14" s="657">
        <v>2.7999999999999995E-3</v>
      </c>
      <c r="F14" s="657">
        <v>2.7999999999999995E-3</v>
      </c>
      <c r="G14" s="657">
        <v>2.7999999999999995E-3</v>
      </c>
      <c r="H14" s="657">
        <v>2.7999999999999995E-3</v>
      </c>
      <c r="I14" s="657">
        <v>2.7999999999999995E-3</v>
      </c>
      <c r="J14" s="657">
        <v>2.7999999999999995E-3</v>
      </c>
      <c r="K14" s="657">
        <v>2.7999999999999995E-3</v>
      </c>
      <c r="L14" s="657">
        <v>2.7999999999999995E-3</v>
      </c>
      <c r="M14" s="657">
        <v>2.7999999999999995E-3</v>
      </c>
    </row>
    <row r="15" spans="1:13">
      <c r="A15" s="655" t="s">
        <v>963</v>
      </c>
      <c r="B15" s="662">
        <f t="shared" ref="B15:M15" si="1">+B13*B14</f>
        <v>622.16492799999992</v>
      </c>
      <c r="C15" s="662">
        <f t="shared" si="1"/>
        <v>622.16492799999992</v>
      </c>
      <c r="D15" s="662">
        <f t="shared" si="1"/>
        <v>622.16492799999992</v>
      </c>
      <c r="E15" s="662">
        <f t="shared" si="1"/>
        <v>580.56101599999988</v>
      </c>
      <c r="F15" s="662">
        <f t="shared" si="1"/>
        <v>538.95710399999984</v>
      </c>
      <c r="G15" s="662">
        <f t="shared" si="1"/>
        <v>538.95710399999984</v>
      </c>
      <c r="H15" s="662">
        <f t="shared" si="1"/>
        <v>538.95710399999984</v>
      </c>
      <c r="I15" s="662">
        <f t="shared" si="1"/>
        <v>538.95710399999984</v>
      </c>
      <c r="J15" s="662">
        <f t="shared" si="1"/>
        <v>538.95710399999984</v>
      </c>
      <c r="K15" s="662">
        <f t="shared" si="1"/>
        <v>538.95710399999984</v>
      </c>
      <c r="L15" s="662">
        <f t="shared" si="1"/>
        <v>538.95710399999984</v>
      </c>
      <c r="M15" s="662">
        <f t="shared" si="1"/>
        <v>538.95710399999984</v>
      </c>
    </row>
    <row r="16" spans="1:13">
      <c r="A16" s="655"/>
      <c r="B16" s="508"/>
      <c r="C16" s="508"/>
      <c r="D16" s="508"/>
      <c r="E16" s="508"/>
      <c r="F16" s="508"/>
      <c r="G16" s="508"/>
      <c r="H16" s="508"/>
      <c r="I16" s="508"/>
      <c r="J16" s="508"/>
      <c r="K16" s="508"/>
      <c r="L16" s="508"/>
      <c r="M16" s="508"/>
    </row>
    <row r="17" spans="1:13">
      <c r="A17" s="648" t="s">
        <v>972</v>
      </c>
      <c r="B17" s="662"/>
      <c r="C17" s="662"/>
      <c r="D17" s="662"/>
      <c r="E17" s="662"/>
      <c r="F17" s="662"/>
      <c r="G17" s="662"/>
      <c r="H17" s="662"/>
      <c r="I17" s="662"/>
      <c r="J17" s="662"/>
      <c r="K17" s="662"/>
      <c r="L17" s="662"/>
      <c r="M17" s="662"/>
    </row>
    <row r="18" spans="1:13">
      <c r="A18" s="655" t="s">
        <v>966</v>
      </c>
      <c r="B18" s="662"/>
      <c r="C18" s="662"/>
      <c r="D18" s="662"/>
      <c r="E18" s="662">
        <v>14858.54</v>
      </c>
      <c r="F18" s="662">
        <v>29717.08</v>
      </c>
      <c r="G18" s="662">
        <v>29717.08</v>
      </c>
      <c r="H18" s="662">
        <v>29717.08</v>
      </c>
      <c r="I18" s="662">
        <v>29717.08</v>
      </c>
      <c r="J18" s="662">
        <v>29717.08</v>
      </c>
      <c r="K18" s="662">
        <v>29717.08</v>
      </c>
      <c r="L18" s="662">
        <v>29717.08</v>
      </c>
      <c r="M18" s="662">
        <v>29717.08</v>
      </c>
    </row>
    <row r="19" spans="1:13">
      <c r="A19" s="655" t="s">
        <v>962</v>
      </c>
      <c r="B19" s="657">
        <v>0</v>
      </c>
      <c r="C19" s="657">
        <v>0</v>
      </c>
      <c r="D19" s="657">
        <v>0</v>
      </c>
      <c r="E19" s="657">
        <v>2.4333333333333334E-3</v>
      </c>
      <c r="F19" s="657">
        <v>2.4333333333333334E-3</v>
      </c>
      <c r="G19" s="657">
        <v>2.4333333333333334E-3</v>
      </c>
      <c r="H19" s="657">
        <v>2.4333333333333334E-3</v>
      </c>
      <c r="I19" s="657">
        <v>2.4333333333333334E-3</v>
      </c>
      <c r="J19" s="657">
        <v>2.4333333333333334E-3</v>
      </c>
      <c r="K19" s="657">
        <v>2.4333333333333334E-3</v>
      </c>
      <c r="L19" s="657">
        <v>2.4333333333333334E-3</v>
      </c>
      <c r="M19" s="657">
        <v>2.4333333333333334E-3</v>
      </c>
    </row>
    <row r="20" spans="1:13">
      <c r="A20" s="655" t="s">
        <v>963</v>
      </c>
      <c r="B20" s="662"/>
      <c r="C20" s="662"/>
      <c r="D20" s="662"/>
      <c r="E20" s="662">
        <f t="shared" ref="E20:M20" si="2">+E18*E19</f>
        <v>36.155780666666672</v>
      </c>
      <c r="F20" s="662">
        <f t="shared" si="2"/>
        <v>72.311561333333344</v>
      </c>
      <c r="G20" s="662">
        <f t="shared" si="2"/>
        <v>72.311561333333344</v>
      </c>
      <c r="H20" s="662">
        <f t="shared" si="2"/>
        <v>72.311561333333344</v>
      </c>
      <c r="I20" s="662">
        <f t="shared" si="2"/>
        <v>72.311561333333344</v>
      </c>
      <c r="J20" s="662">
        <f t="shared" si="2"/>
        <v>72.311561333333344</v>
      </c>
      <c r="K20" s="662">
        <f t="shared" si="2"/>
        <v>72.311561333333344</v>
      </c>
      <c r="L20" s="662">
        <f t="shared" si="2"/>
        <v>72.311561333333344</v>
      </c>
      <c r="M20" s="662">
        <f t="shared" si="2"/>
        <v>72.311561333333344</v>
      </c>
    </row>
    <row r="21" spans="1:13">
      <c r="B21" s="508"/>
      <c r="C21" s="508"/>
      <c r="D21" s="508"/>
      <c r="E21" s="508"/>
      <c r="F21" s="508"/>
      <c r="G21" s="508"/>
      <c r="H21" s="508"/>
      <c r="I21" s="508"/>
      <c r="J21" s="508"/>
      <c r="K21" s="508"/>
      <c r="L21" s="508"/>
      <c r="M21" s="508"/>
    </row>
    <row r="22" spans="1:13">
      <c r="A22" s="648" t="s">
        <v>973</v>
      </c>
      <c r="B22" s="662"/>
      <c r="C22" s="662"/>
      <c r="D22" s="662"/>
      <c r="E22" s="662"/>
      <c r="F22" s="662"/>
      <c r="G22" s="662"/>
      <c r="H22" s="662"/>
      <c r="I22" s="662"/>
      <c r="J22" s="662"/>
      <c r="K22" s="662"/>
      <c r="L22" s="662"/>
      <c r="M22" s="662"/>
    </row>
    <row r="23" spans="1:13">
      <c r="A23" s="655" t="s">
        <v>966</v>
      </c>
      <c r="B23" s="662"/>
      <c r="C23" s="662"/>
      <c r="D23" s="662"/>
      <c r="E23" s="662"/>
      <c r="F23" s="662">
        <v>-2916.665</v>
      </c>
      <c r="G23" s="662">
        <v>-8749.994999999999</v>
      </c>
      <c r="H23" s="662">
        <v>-14583.334999999999</v>
      </c>
      <c r="I23" s="662">
        <v>-20416.665000000001</v>
      </c>
      <c r="J23" s="662">
        <v>-26249.995000000003</v>
      </c>
      <c r="K23" s="662">
        <v>-32083.334999999999</v>
      </c>
      <c r="L23" s="662">
        <v>-37916.665000000001</v>
      </c>
      <c r="M23" s="662">
        <v>-43749.995000000003</v>
      </c>
    </row>
    <row r="24" spans="1:13">
      <c r="A24" s="655" t="s">
        <v>962</v>
      </c>
      <c r="B24" s="649"/>
      <c r="C24" s="649"/>
      <c r="D24" s="649"/>
      <c r="E24" s="649"/>
      <c r="F24" s="649">
        <v>1.6833333333333333E-3</v>
      </c>
      <c r="G24" s="649">
        <v>1.6833333333333333E-3</v>
      </c>
      <c r="H24" s="649">
        <v>1.6833333333333333E-3</v>
      </c>
      <c r="I24" s="649">
        <v>1.6833333333333333E-3</v>
      </c>
      <c r="J24" s="649">
        <v>1.6833333333333333E-3</v>
      </c>
      <c r="K24" s="649">
        <v>1.6833333333333333E-3</v>
      </c>
      <c r="L24" s="649">
        <v>1.6833333333333333E-3</v>
      </c>
      <c r="M24" s="649">
        <v>1.6833333333333333E-3</v>
      </c>
    </row>
    <row r="25" spans="1:13">
      <c r="A25" s="655" t="s">
        <v>963</v>
      </c>
      <c r="B25" s="662"/>
      <c r="C25" s="662"/>
      <c r="D25" s="662"/>
      <c r="E25" s="662"/>
      <c r="F25" s="662">
        <f>+F23*F24</f>
        <v>-4.9097194166666664</v>
      </c>
      <c r="G25" s="662">
        <f t="shared" ref="G25:M25" si="3">+G23*G24</f>
        <v>-14.729158249999998</v>
      </c>
      <c r="H25" s="662">
        <f t="shared" si="3"/>
        <v>-24.548613916666664</v>
      </c>
      <c r="I25" s="662">
        <f t="shared" si="3"/>
        <v>-34.368052750000004</v>
      </c>
      <c r="J25" s="662">
        <f t="shared" si="3"/>
        <v>-44.18749158333334</v>
      </c>
      <c r="K25" s="662">
        <f t="shared" si="3"/>
        <v>-54.006947249999996</v>
      </c>
      <c r="L25" s="662">
        <f t="shared" si="3"/>
        <v>-63.826386083333333</v>
      </c>
      <c r="M25" s="662">
        <f t="shared" si="3"/>
        <v>-73.645824916666669</v>
      </c>
    </row>
    <row r="26" spans="1:13">
      <c r="B26" s="508"/>
      <c r="C26" s="508"/>
      <c r="D26" s="508"/>
      <c r="E26" s="508"/>
      <c r="F26" s="508"/>
      <c r="G26" s="508"/>
      <c r="H26" s="508"/>
      <c r="I26" s="508"/>
      <c r="J26" s="508"/>
      <c r="K26" s="508"/>
      <c r="L26" s="508"/>
      <c r="M26" s="508"/>
    </row>
    <row r="27" spans="1:13">
      <c r="A27" s="648" t="s">
        <v>974</v>
      </c>
      <c r="B27" s="662"/>
      <c r="C27" s="662"/>
      <c r="D27" s="662"/>
      <c r="E27" s="662"/>
      <c r="F27" s="662"/>
      <c r="G27" s="662"/>
      <c r="H27" s="662"/>
      <c r="I27" s="662"/>
      <c r="J27" s="662"/>
      <c r="K27" s="662"/>
      <c r="L27" s="662"/>
      <c r="M27" s="662"/>
    </row>
    <row r="28" spans="1:13">
      <c r="A28" s="655" t="s">
        <v>966</v>
      </c>
      <c r="B28" s="663">
        <v>40986745.140000001</v>
      </c>
      <c r="C28" s="663">
        <v>41002806.329999998</v>
      </c>
      <c r="D28" s="663">
        <v>40867182.695</v>
      </c>
      <c r="E28" s="663">
        <v>40732222.455000006</v>
      </c>
      <c r="F28" s="663">
        <v>40741066.420000002</v>
      </c>
      <c r="G28" s="663">
        <v>40746830.740000002</v>
      </c>
      <c r="H28" s="663">
        <v>40746830.740000002</v>
      </c>
      <c r="I28" s="663">
        <v>40746830.740000002</v>
      </c>
      <c r="J28" s="663">
        <v>40746830.740000002</v>
      </c>
      <c r="K28" s="663">
        <v>40746830.740000002</v>
      </c>
      <c r="L28" s="663">
        <v>40746830.740000002</v>
      </c>
      <c r="M28" s="663">
        <v>41454643.68</v>
      </c>
    </row>
    <row r="29" spans="1:13">
      <c r="A29" s="655" t="s">
        <v>962</v>
      </c>
      <c r="B29" s="657">
        <v>1.7083333333333332E-3</v>
      </c>
      <c r="C29" s="657">
        <v>1.7083333333333332E-3</v>
      </c>
      <c r="D29" s="657">
        <v>1.7083333333333332E-3</v>
      </c>
      <c r="E29" s="657">
        <v>1.7083333333333332E-3</v>
      </c>
      <c r="F29" s="657">
        <v>1.7083333333333332E-3</v>
      </c>
      <c r="G29" s="657">
        <v>1.7083333333333332E-3</v>
      </c>
      <c r="H29" s="657">
        <v>1.7083333333333332E-3</v>
      </c>
      <c r="I29" s="657">
        <v>1.7083333333333332E-3</v>
      </c>
      <c r="J29" s="657">
        <v>1.7083333333333332E-3</v>
      </c>
      <c r="K29" s="657">
        <v>1.7083333333333332E-3</v>
      </c>
      <c r="L29" s="657">
        <v>1.7083333333333332E-3</v>
      </c>
      <c r="M29" s="657">
        <v>1.7083333333333332E-3</v>
      </c>
    </row>
    <row r="30" spans="1:13">
      <c r="A30" s="655" t="s">
        <v>963</v>
      </c>
      <c r="B30" s="663">
        <f t="shared" ref="B30:M30" si="4">+B28*B29</f>
        <v>70019.022947499994</v>
      </c>
      <c r="C30" s="663">
        <f t="shared" si="4"/>
        <v>70046.460813749989</v>
      </c>
      <c r="D30" s="663">
        <f t="shared" si="4"/>
        <v>69814.770437291663</v>
      </c>
      <c r="E30" s="663">
        <f t="shared" si="4"/>
        <v>69584.213360624999</v>
      </c>
      <c r="F30" s="663">
        <f t="shared" si="4"/>
        <v>69599.321800833335</v>
      </c>
      <c r="G30" s="663">
        <f t="shared" si="4"/>
        <v>69609.169180833327</v>
      </c>
      <c r="H30" s="663">
        <f t="shared" si="4"/>
        <v>69609.169180833327</v>
      </c>
      <c r="I30" s="663">
        <f t="shared" si="4"/>
        <v>69609.169180833327</v>
      </c>
      <c r="J30" s="663">
        <f t="shared" si="4"/>
        <v>69609.169180833327</v>
      </c>
      <c r="K30" s="663">
        <f t="shared" si="4"/>
        <v>69609.169180833327</v>
      </c>
      <c r="L30" s="663">
        <f t="shared" si="4"/>
        <v>69609.169180833327</v>
      </c>
      <c r="M30" s="663">
        <f t="shared" si="4"/>
        <v>70818.349619999994</v>
      </c>
    </row>
    <row r="31" spans="1:13">
      <c r="B31" s="508"/>
      <c r="C31" s="508"/>
      <c r="D31" s="508"/>
      <c r="E31" s="508"/>
      <c r="F31" s="508"/>
      <c r="G31" s="508"/>
      <c r="H31" s="508"/>
      <c r="I31" s="508"/>
      <c r="J31" s="508"/>
      <c r="K31" s="508"/>
      <c r="L31" s="508"/>
      <c r="M31" s="508"/>
    </row>
    <row r="32" spans="1:13">
      <c r="A32" s="648" t="s">
        <v>975</v>
      </c>
      <c r="B32" s="662"/>
      <c r="C32" s="662"/>
      <c r="D32" s="662"/>
      <c r="E32" s="662"/>
      <c r="F32" s="662"/>
      <c r="G32" s="662"/>
      <c r="H32" s="662"/>
      <c r="I32" s="662"/>
      <c r="J32" s="662"/>
      <c r="K32" s="662"/>
      <c r="L32" s="662"/>
      <c r="M32" s="662"/>
    </row>
    <row r="33" spans="1:14">
      <c r="A33" s="655" t="s">
        <v>966</v>
      </c>
      <c r="B33" s="663">
        <v>34838849.844999999</v>
      </c>
      <c r="C33" s="663">
        <v>34852501.915000007</v>
      </c>
      <c r="D33" s="663">
        <v>34737221.450000003</v>
      </c>
      <c r="E33" s="663">
        <v>34622504.859999999</v>
      </c>
      <c r="F33" s="663">
        <v>34627105.580000006</v>
      </c>
      <c r="G33" s="663">
        <v>34626171.935000002</v>
      </c>
      <c r="H33" s="663">
        <v>34620338.605000004</v>
      </c>
      <c r="I33" s="663">
        <v>34614505.265000001</v>
      </c>
      <c r="J33" s="663">
        <v>34608671.935000002</v>
      </c>
      <c r="K33" s="663">
        <v>34602838.605000004</v>
      </c>
      <c r="L33" s="663">
        <v>34597005.265000001</v>
      </c>
      <c r="M33" s="663">
        <v>35192814.945</v>
      </c>
    </row>
    <row r="34" spans="1:14">
      <c r="A34" s="655" t="s">
        <v>962</v>
      </c>
      <c r="B34" s="657">
        <v>2.5833333333333337E-3</v>
      </c>
      <c r="C34" s="657">
        <v>2.5833333333333337E-3</v>
      </c>
      <c r="D34" s="657">
        <v>2.5833333333333337E-3</v>
      </c>
      <c r="E34" s="657">
        <v>2.5833333333333337E-3</v>
      </c>
      <c r="F34" s="657">
        <v>2.5833333333333337E-3</v>
      </c>
      <c r="G34" s="657">
        <v>2.5833333333333337E-3</v>
      </c>
      <c r="H34" s="657">
        <v>2.5833333333333337E-3</v>
      </c>
      <c r="I34" s="657">
        <v>2.5833333333333337E-3</v>
      </c>
      <c r="J34" s="657">
        <v>2.5833333333333337E-3</v>
      </c>
      <c r="K34" s="657">
        <v>2.5833333333333337E-3</v>
      </c>
      <c r="L34" s="657">
        <v>2.5833333333333337E-3</v>
      </c>
      <c r="M34" s="657">
        <v>2.5833333333333337E-3</v>
      </c>
    </row>
    <row r="35" spans="1:14">
      <c r="A35" s="655" t="s">
        <v>963</v>
      </c>
      <c r="B35" s="663">
        <f t="shared" ref="B35:M35" si="5">+B33*B34</f>
        <v>90000.362099583348</v>
      </c>
      <c r="C35" s="663">
        <f t="shared" si="5"/>
        <v>90035.629947083362</v>
      </c>
      <c r="D35" s="663">
        <f t="shared" si="5"/>
        <v>89737.822079166683</v>
      </c>
      <c r="E35" s="663">
        <f t="shared" si="5"/>
        <v>89441.470888333351</v>
      </c>
      <c r="F35" s="663">
        <f t="shared" si="5"/>
        <v>89453.356081666701</v>
      </c>
      <c r="G35" s="663">
        <f t="shared" si="5"/>
        <v>89450.944165416688</v>
      </c>
      <c r="H35" s="663">
        <f t="shared" si="5"/>
        <v>89435.87472958336</v>
      </c>
      <c r="I35" s="663">
        <f t="shared" si="5"/>
        <v>89420.805267916687</v>
      </c>
      <c r="J35" s="663">
        <f t="shared" si="5"/>
        <v>89405.735832083359</v>
      </c>
      <c r="K35" s="663">
        <f t="shared" si="5"/>
        <v>89390.666396250032</v>
      </c>
      <c r="L35" s="663">
        <f t="shared" si="5"/>
        <v>89375.596934583344</v>
      </c>
      <c r="M35" s="663">
        <f t="shared" si="5"/>
        <v>90914.771941250016</v>
      </c>
    </row>
    <row r="38" spans="1:14">
      <c r="A38" s="664" t="s">
        <v>967</v>
      </c>
      <c r="B38" s="663">
        <f>+B35+B30+B25+B21+B10+B6+B15</f>
        <v>161212.32020725001</v>
      </c>
      <c r="C38" s="663">
        <f>+C35+C30+C25+C21+C10+C6+C15</f>
        <v>161275.02592100002</v>
      </c>
      <c r="D38" s="663">
        <f>+D35+D30+D25+D21+D10+D6+D15</f>
        <v>160745.52767662503</v>
      </c>
      <c r="E38" s="663">
        <f t="shared" ref="E38:M38" si="6">+E35+E30+E25+E20+E10+E6+E15</f>
        <v>160213.17127779167</v>
      </c>
      <c r="F38" s="663">
        <f t="shared" si="6"/>
        <v>160229.80706058338</v>
      </c>
      <c r="G38" s="663">
        <f t="shared" si="6"/>
        <v>160227.42308550002</v>
      </c>
      <c r="H38" s="663">
        <f t="shared" si="6"/>
        <v>160202.53419400001</v>
      </c>
      <c r="I38" s="663">
        <f t="shared" si="6"/>
        <v>160177.64529350001</v>
      </c>
      <c r="J38" s="663">
        <f t="shared" si="6"/>
        <v>160152.75641883333</v>
      </c>
      <c r="K38" s="663">
        <f t="shared" si="6"/>
        <v>160127.86752733335</v>
      </c>
      <c r="L38" s="663">
        <f t="shared" si="6"/>
        <v>160102.97862683333</v>
      </c>
      <c r="M38" s="663">
        <f t="shared" si="6"/>
        <v>162841.51463383334</v>
      </c>
    </row>
    <row r="41" spans="1:14">
      <c r="B41" s="656"/>
      <c r="C41" s="656"/>
      <c r="D41" s="656"/>
      <c r="E41" s="656"/>
      <c r="F41" s="656"/>
      <c r="G41" s="656"/>
      <c r="H41" s="656"/>
      <c r="I41" s="656"/>
      <c r="J41" s="656"/>
      <c r="K41" s="656"/>
      <c r="L41" s="656"/>
      <c r="M41" s="656"/>
    </row>
    <row r="43" spans="1:14">
      <c r="B43" s="650"/>
      <c r="C43" s="650"/>
      <c r="D43" s="650"/>
      <c r="E43" s="650"/>
      <c r="F43" s="650"/>
      <c r="G43" s="650"/>
      <c r="H43" s="650"/>
      <c r="I43" s="650"/>
      <c r="J43" s="650"/>
      <c r="K43" s="650"/>
      <c r="L43" s="650"/>
      <c r="M43" s="650"/>
    </row>
    <row r="44" spans="1:14">
      <c r="B44" s="647"/>
      <c r="C44" s="647"/>
      <c r="D44" s="647"/>
      <c r="E44" s="647"/>
      <c r="F44" s="647"/>
      <c r="G44" s="647"/>
      <c r="H44" s="647"/>
      <c r="I44" s="647"/>
      <c r="J44" s="647"/>
      <c r="K44" s="647"/>
      <c r="L44" s="647"/>
      <c r="M44" s="647"/>
    </row>
    <row r="46" spans="1:14">
      <c r="B46" s="651"/>
      <c r="C46" s="651"/>
      <c r="D46" s="651"/>
      <c r="E46" s="651"/>
      <c r="F46" s="651"/>
      <c r="G46" s="651"/>
      <c r="H46" s="651"/>
      <c r="I46" s="651"/>
      <c r="J46" s="651"/>
      <c r="K46" s="651"/>
      <c r="L46" s="651"/>
      <c r="M46" s="651"/>
    </row>
    <row r="47" spans="1:14">
      <c r="B47" s="651"/>
      <c r="C47" s="651"/>
      <c r="D47" s="651"/>
      <c r="E47" s="651"/>
      <c r="F47" s="651"/>
      <c r="G47" s="651"/>
      <c r="H47" s="651"/>
      <c r="I47" s="651"/>
      <c r="J47" s="651"/>
      <c r="K47" s="651"/>
      <c r="L47" s="651"/>
      <c r="M47" s="651"/>
    </row>
    <row r="48" spans="1:14">
      <c r="A48" s="658"/>
      <c r="B48" s="659"/>
      <c r="C48" s="659"/>
      <c r="D48" s="659"/>
      <c r="E48" s="659"/>
      <c r="F48" s="659"/>
      <c r="G48" s="659"/>
      <c r="H48" s="659"/>
      <c r="I48" s="659"/>
      <c r="J48" s="659"/>
      <c r="K48" s="659"/>
      <c r="L48" s="659"/>
      <c r="M48" s="659"/>
      <c r="N48" s="658"/>
    </row>
    <row r="49" spans="1:14">
      <c r="A49" s="658"/>
      <c r="B49" s="660"/>
      <c r="C49" s="660"/>
      <c r="D49" s="660"/>
      <c r="E49" s="660"/>
      <c r="F49" s="660"/>
      <c r="G49" s="660"/>
      <c r="H49" s="660"/>
      <c r="I49" s="660"/>
      <c r="J49" s="660"/>
      <c r="K49" s="660"/>
      <c r="L49" s="660"/>
      <c r="M49" s="660"/>
      <c r="N49" s="658"/>
    </row>
    <row r="50" spans="1:14">
      <c r="A50" s="658"/>
      <c r="B50" s="660"/>
      <c r="C50" s="660"/>
      <c r="D50" s="660"/>
      <c r="E50" s="660"/>
      <c r="F50" s="660"/>
      <c r="G50" s="660"/>
      <c r="H50" s="660"/>
      <c r="I50" s="660"/>
      <c r="J50" s="660"/>
      <c r="K50" s="660"/>
      <c r="L50" s="660"/>
      <c r="M50" s="660"/>
      <c r="N50" s="658"/>
    </row>
    <row r="51" spans="1:14">
      <c r="A51" s="658"/>
      <c r="B51" s="660"/>
      <c r="C51" s="660"/>
      <c r="D51" s="660"/>
      <c r="E51" s="660"/>
      <c r="F51" s="660"/>
      <c r="G51" s="660"/>
      <c r="H51" s="660"/>
      <c r="I51" s="660"/>
      <c r="J51" s="660"/>
      <c r="K51" s="660"/>
      <c r="L51" s="660"/>
      <c r="M51" s="660"/>
      <c r="N51" s="658"/>
    </row>
    <row r="52" spans="1:14">
      <c r="A52" s="658"/>
      <c r="B52" s="660"/>
      <c r="C52" s="660"/>
      <c r="D52" s="660"/>
      <c r="E52" s="660"/>
      <c r="F52" s="660"/>
      <c r="G52" s="660"/>
      <c r="H52" s="660"/>
      <c r="I52" s="660"/>
      <c r="J52" s="660"/>
      <c r="K52" s="660"/>
      <c r="L52" s="660"/>
      <c r="M52" s="660"/>
      <c r="N52" s="658"/>
    </row>
    <row r="53" spans="1:14">
      <c r="A53" s="658"/>
      <c r="B53" s="660"/>
      <c r="C53" s="660"/>
      <c r="D53" s="660"/>
      <c r="E53" s="660"/>
      <c r="F53" s="660"/>
      <c r="G53" s="660"/>
      <c r="H53" s="660"/>
      <c r="I53" s="660"/>
      <c r="J53" s="660"/>
      <c r="K53" s="660"/>
      <c r="L53" s="660"/>
      <c r="M53" s="660"/>
      <c r="N53" s="658"/>
    </row>
    <row r="54" spans="1:14">
      <c r="A54" s="658"/>
      <c r="B54" s="660"/>
      <c r="C54" s="660"/>
      <c r="D54" s="660"/>
      <c r="E54" s="660"/>
      <c r="F54" s="660"/>
      <c r="G54" s="660"/>
      <c r="H54" s="660"/>
      <c r="I54" s="660"/>
      <c r="J54" s="660"/>
      <c r="K54" s="660"/>
      <c r="L54" s="660"/>
      <c r="M54" s="660"/>
      <c r="N54" s="658"/>
    </row>
    <row r="55" spans="1:14">
      <c r="A55" s="658"/>
      <c r="B55" s="660"/>
      <c r="C55" s="660"/>
      <c r="D55" s="660"/>
      <c r="E55" s="660"/>
      <c r="F55" s="660"/>
      <c r="G55" s="660"/>
      <c r="H55" s="660"/>
      <c r="I55" s="660"/>
      <c r="J55" s="660"/>
      <c r="K55" s="660"/>
      <c r="L55" s="660"/>
      <c r="M55" s="660"/>
      <c r="N55" s="658"/>
    </row>
    <row r="56" spans="1:14">
      <c r="A56" s="658"/>
      <c r="B56" s="660"/>
      <c r="C56" s="660"/>
      <c r="D56" s="660"/>
      <c r="E56" s="660"/>
      <c r="F56" s="660"/>
      <c r="G56" s="660"/>
      <c r="H56" s="660"/>
      <c r="I56" s="660"/>
      <c r="J56" s="660"/>
      <c r="K56" s="660"/>
      <c r="L56" s="660"/>
      <c r="M56" s="660"/>
      <c r="N56" s="658"/>
    </row>
    <row r="57" spans="1:14">
      <c r="A57" s="658"/>
      <c r="B57" s="658"/>
      <c r="C57" s="658"/>
      <c r="D57" s="658"/>
      <c r="E57" s="658"/>
      <c r="F57" s="658"/>
      <c r="G57" s="658"/>
      <c r="H57" s="658"/>
      <c r="I57" s="658"/>
      <c r="J57" s="658"/>
      <c r="K57" s="658"/>
      <c r="L57" s="658"/>
      <c r="M57" s="658"/>
      <c r="N57" s="658"/>
    </row>
  </sheetData>
  <pageMargins left="0.7" right="0.7" top="0.75" bottom="0.75" header="0.3" footer="0.3"/>
  <customProperties>
    <customPr name="_pios_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74"/>
  <sheetViews>
    <sheetView zoomScaleNormal="100" zoomScaleSheetLayoutView="70" workbookViewId="0">
      <selection activeCell="A2" sqref="A2"/>
    </sheetView>
  </sheetViews>
  <sheetFormatPr defaultColWidth="8.77734375" defaultRowHeight="12.75"/>
  <cols>
    <col min="1" max="1" width="5.77734375" style="15" customWidth="1"/>
    <col min="2" max="2" width="56" style="15" customWidth="1"/>
    <col min="3" max="3" width="47.44140625" style="15" bestFit="1" customWidth="1"/>
    <col min="4" max="4" width="16.21875" style="15" customWidth="1"/>
    <col min="5" max="5" width="5.77734375" style="15" customWidth="1"/>
    <col min="6" max="6" width="7.21875" style="15" customWidth="1"/>
    <col min="7" max="7" width="16.77734375" style="15" customWidth="1"/>
    <col min="8" max="8" width="4.77734375" style="15" customWidth="1"/>
    <col min="9" max="9" width="16.21875" style="15" customWidth="1"/>
    <col min="10" max="10" width="2.77734375" style="15" customWidth="1"/>
    <col min="11" max="11" width="11.44140625" style="15" customWidth="1"/>
    <col min="12" max="12" width="14.44140625" style="15" bestFit="1" customWidth="1"/>
    <col min="13" max="13" width="14.77734375" style="15" bestFit="1" customWidth="1"/>
    <col min="14" max="14" width="12.21875" style="15" bestFit="1" customWidth="1"/>
    <col min="15" max="16384" width="8.77734375" style="15"/>
  </cols>
  <sheetData>
    <row r="1" spans="1:11">
      <c r="A1" s="39"/>
      <c r="B1" s="39"/>
      <c r="C1" s="39"/>
      <c r="D1" s="39"/>
      <c r="E1" s="39"/>
      <c r="F1" s="39"/>
      <c r="G1" s="39"/>
      <c r="H1" s="39"/>
      <c r="I1" s="39"/>
      <c r="J1" s="39"/>
      <c r="K1" s="106" t="s">
        <v>0</v>
      </c>
    </row>
    <row r="2" spans="1:11">
      <c r="A2" s="39"/>
      <c r="B2" s="39" t="s">
        <v>1</v>
      </c>
      <c r="C2" s="39"/>
      <c r="D2" s="39"/>
      <c r="E2" s="39"/>
      <c r="F2" s="39"/>
      <c r="G2" s="39"/>
      <c r="H2" s="39"/>
      <c r="I2" s="39"/>
      <c r="J2" s="39"/>
      <c r="K2" s="39"/>
    </row>
    <row r="3" spans="1:11">
      <c r="A3" s="31"/>
      <c r="B3" s="27" t="s">
        <v>2</v>
      </c>
      <c r="C3" s="371" t="s">
        <v>3</v>
      </c>
      <c r="D3" s="107" t="s">
        <v>4</v>
      </c>
      <c r="E3" s="27"/>
      <c r="F3" s="27"/>
      <c r="G3" s="27"/>
      <c r="H3" s="27"/>
      <c r="I3" s="108"/>
      <c r="J3" s="109"/>
      <c r="K3" s="21" t="s">
        <v>5</v>
      </c>
    </row>
    <row r="4" spans="1:11">
      <c r="A4" s="31"/>
      <c r="C4" s="28"/>
      <c r="D4" s="30" t="s">
        <v>6</v>
      </c>
      <c r="E4" s="28"/>
      <c r="F4" s="28"/>
      <c r="G4" s="28"/>
      <c r="H4" s="27"/>
      <c r="I4" s="27"/>
      <c r="J4" s="29"/>
      <c r="K4" s="29"/>
    </row>
    <row r="5" spans="1:11" ht="15.75">
      <c r="A5" s="31"/>
      <c r="B5" s="110"/>
      <c r="C5" s="29"/>
      <c r="D5" s="431" t="s">
        <v>7</v>
      </c>
      <c r="E5" s="29"/>
      <c r="F5" s="29"/>
      <c r="G5" s="29"/>
      <c r="H5" s="29"/>
      <c r="I5" s="29"/>
      <c r="J5" s="29"/>
      <c r="K5" s="29"/>
    </row>
    <row r="6" spans="1:11" ht="13.5">
      <c r="B6" s="110"/>
      <c r="J6" s="111"/>
      <c r="K6" s="111"/>
    </row>
    <row r="7" spans="1:11">
      <c r="A7" s="107"/>
      <c r="C7" s="29"/>
      <c r="D7" s="112"/>
      <c r="E7" s="29"/>
      <c r="F7" s="29"/>
      <c r="G7" s="29"/>
      <c r="H7" s="29"/>
      <c r="I7" s="29"/>
      <c r="J7" s="29"/>
      <c r="K7" s="29"/>
    </row>
    <row r="8" spans="1:11">
      <c r="A8" s="107"/>
      <c r="B8" s="113" t="s">
        <v>8</v>
      </c>
      <c r="C8" s="113" t="s">
        <v>9</v>
      </c>
      <c r="D8" s="113" t="s">
        <v>10</v>
      </c>
      <c r="E8" s="28" t="s">
        <v>11</v>
      </c>
      <c r="F8" s="28"/>
      <c r="G8" s="112" t="s">
        <v>12</v>
      </c>
      <c r="H8" s="28"/>
      <c r="I8" s="112" t="s">
        <v>13</v>
      </c>
      <c r="J8" s="29"/>
      <c r="K8" s="29"/>
    </row>
    <row r="9" spans="1:11">
      <c r="A9" s="107" t="s">
        <v>14</v>
      </c>
      <c r="B9" s="29"/>
      <c r="C9" s="29"/>
      <c r="D9" s="111"/>
      <c r="E9" s="29"/>
      <c r="F9" s="29"/>
      <c r="G9" s="29"/>
      <c r="H9" s="29"/>
      <c r="I9" s="107" t="s">
        <v>15</v>
      </c>
      <c r="J9" s="29"/>
      <c r="K9" s="29"/>
    </row>
    <row r="10" spans="1:11" ht="13.5" thickBot="1">
      <c r="A10" s="562" t="s">
        <v>16</v>
      </c>
      <c r="B10" s="29"/>
      <c r="C10" s="29"/>
      <c r="D10" s="29"/>
      <c r="E10" s="29"/>
      <c r="F10" s="29"/>
      <c r="G10" s="29"/>
      <c r="H10" s="29"/>
      <c r="I10" s="562" t="s">
        <v>17</v>
      </c>
      <c r="J10" s="29"/>
      <c r="K10" s="29"/>
    </row>
    <row r="11" spans="1:11">
      <c r="A11" s="107">
        <v>1</v>
      </c>
      <c r="B11" s="29" t="s">
        <v>18</v>
      </c>
      <c r="C11" s="29" t="s">
        <v>19</v>
      </c>
      <c r="D11" s="28"/>
      <c r="E11" s="29"/>
      <c r="F11" s="29"/>
      <c r="G11" s="29"/>
      <c r="H11" s="29"/>
      <c r="I11" s="114">
        <f>+I172</f>
        <v>24506217.691887595</v>
      </c>
      <c r="J11" s="29"/>
      <c r="K11" s="29"/>
    </row>
    <row r="12" spans="1:11">
      <c r="A12" s="107"/>
      <c r="B12" s="29"/>
      <c r="C12" s="29"/>
      <c r="D12" s="29"/>
      <c r="E12" s="29"/>
      <c r="F12" s="29"/>
      <c r="G12" s="29"/>
      <c r="H12" s="29"/>
      <c r="I12" s="28"/>
      <c r="J12" s="29"/>
      <c r="K12" s="29"/>
    </row>
    <row r="13" spans="1:11" ht="13.5" thickBot="1">
      <c r="A13" s="107" t="s">
        <v>11</v>
      </c>
      <c r="B13" s="29" t="s">
        <v>20</v>
      </c>
      <c r="C13" s="28" t="s">
        <v>21</v>
      </c>
      <c r="D13" s="562" t="s">
        <v>22</v>
      </c>
      <c r="E13" s="28"/>
      <c r="F13" s="563" t="s">
        <v>23</v>
      </c>
      <c r="G13" s="563"/>
      <c r="H13" s="29"/>
      <c r="I13" s="28"/>
      <c r="J13" s="29"/>
      <c r="K13" s="29"/>
    </row>
    <row r="14" spans="1:11">
      <c r="A14" s="107">
        <f>+A11+1</f>
        <v>2</v>
      </c>
      <c r="B14" s="29" t="s">
        <v>24</v>
      </c>
      <c r="C14" s="28" t="str">
        <f>"(page 4, line "&amp;A222&amp;")"</f>
        <v>(page 4, line 29)</v>
      </c>
      <c r="D14" s="115">
        <f>I222</f>
        <v>0</v>
      </c>
      <c r="E14" s="28"/>
      <c r="F14" s="28" t="s">
        <v>25</v>
      </c>
      <c r="G14" s="26">
        <f>I191</f>
        <v>1</v>
      </c>
      <c r="H14" s="37"/>
      <c r="I14" s="26">
        <f>+G14*D14</f>
        <v>0</v>
      </c>
      <c r="J14" s="29"/>
      <c r="K14" s="29"/>
    </row>
    <row r="15" spans="1:11">
      <c r="A15" s="107">
        <f>+A14+1</f>
        <v>3</v>
      </c>
      <c r="B15" s="29" t="s">
        <v>26</v>
      </c>
      <c r="C15" s="28" t="str">
        <f>"(page 4, line "&amp;A227&amp;")"</f>
        <v>(page 4, line 33)</v>
      </c>
      <c r="D15" s="115">
        <f>I227</f>
        <v>0</v>
      </c>
      <c r="E15" s="28"/>
      <c r="F15" s="28" t="s">
        <v>25</v>
      </c>
      <c r="G15" s="26">
        <f>+G14</f>
        <v>1</v>
      </c>
      <c r="H15" s="37"/>
      <c r="I15" s="26">
        <f>+G15*D15</f>
        <v>0</v>
      </c>
      <c r="J15" s="29"/>
      <c r="K15" s="29"/>
    </row>
    <row r="16" spans="1:11">
      <c r="A16" s="107">
        <f>+A15+1</f>
        <v>4</v>
      </c>
      <c r="B16" s="29" t="s">
        <v>27</v>
      </c>
      <c r="C16" s="28" t="s">
        <v>28</v>
      </c>
      <c r="D16" s="115">
        <f>+'5-P3 Support'!G67</f>
        <v>0</v>
      </c>
      <c r="E16" s="28"/>
      <c r="F16" s="28" t="s">
        <v>25</v>
      </c>
      <c r="G16" s="26">
        <f>+G15</f>
        <v>1</v>
      </c>
      <c r="H16" s="37"/>
      <c r="I16" s="26">
        <f>+D16*G16</f>
        <v>0</v>
      </c>
      <c r="J16" s="29"/>
      <c r="K16" s="29"/>
    </row>
    <row r="17" spans="1:13">
      <c r="A17" s="107">
        <f>+A16+1</f>
        <v>5</v>
      </c>
      <c r="B17" s="28" t="s">
        <v>29</v>
      </c>
      <c r="C17" s="116" t="s">
        <v>30</v>
      </c>
      <c r="D17" s="151">
        <v>0</v>
      </c>
      <c r="E17" s="28"/>
      <c r="F17" s="28" t="s">
        <v>25</v>
      </c>
      <c r="G17" s="26">
        <f>+G15</f>
        <v>1</v>
      </c>
      <c r="H17" s="37"/>
      <c r="I17" s="26">
        <f>+G17*D17</f>
        <v>0</v>
      </c>
      <c r="J17" s="29"/>
      <c r="K17" s="29"/>
    </row>
    <row r="18" spans="1:13" ht="13.5" thickBot="1">
      <c r="A18" s="107">
        <f>+A17+1</f>
        <v>6</v>
      </c>
      <c r="B18" s="28" t="s">
        <v>31</v>
      </c>
      <c r="C18" s="116"/>
      <c r="D18" s="151">
        <v>0</v>
      </c>
      <c r="E18" s="28"/>
      <c r="F18" s="28" t="s">
        <v>25</v>
      </c>
      <c r="G18" s="26">
        <f>+G17</f>
        <v>1</v>
      </c>
      <c r="H18" s="37"/>
      <c r="I18" s="564">
        <f>+G18*D18</f>
        <v>0</v>
      </c>
      <c r="J18" s="29"/>
      <c r="K18" s="29"/>
    </row>
    <row r="19" spans="1:13">
      <c r="A19" s="107">
        <f>+A18+1</f>
        <v>7</v>
      </c>
      <c r="B19" s="29" t="s">
        <v>32</v>
      </c>
      <c r="C19" s="29" t="s">
        <v>33</v>
      </c>
      <c r="D19" s="273">
        <f>SUM(D14:D18)</f>
        <v>0</v>
      </c>
      <c r="E19" s="28"/>
      <c r="F19" s="28"/>
      <c r="G19" s="38"/>
      <c r="H19" s="37"/>
      <c r="I19" s="26">
        <f>SUM(I14:I18)</f>
        <v>0</v>
      </c>
      <c r="J19" s="29"/>
      <c r="K19" s="29"/>
    </row>
    <row r="20" spans="1:13">
      <c r="A20" s="107"/>
      <c r="B20" s="31"/>
      <c r="C20" s="29"/>
      <c r="D20" s="28" t="s">
        <v>11</v>
      </c>
      <c r="E20" s="29"/>
      <c r="F20" s="29"/>
      <c r="G20" s="118"/>
      <c r="H20" s="29"/>
      <c r="I20" s="31"/>
      <c r="J20" s="29"/>
      <c r="K20" s="29"/>
    </row>
    <row r="21" spans="1:13" ht="13.5" thickBot="1">
      <c r="A21" s="107">
        <f>+A19+1</f>
        <v>8</v>
      </c>
      <c r="B21" s="29" t="s">
        <v>34</v>
      </c>
      <c r="C21" s="29" t="s">
        <v>35</v>
      </c>
      <c r="D21" s="117" t="s">
        <v>11</v>
      </c>
      <c r="E21" s="28"/>
      <c r="F21" s="28"/>
      <c r="G21" s="28"/>
      <c r="H21" s="28"/>
      <c r="I21" s="119">
        <f>I11-I19</f>
        <v>24506217.691887595</v>
      </c>
      <c r="J21" s="29"/>
      <c r="K21" s="29"/>
      <c r="M21" s="120"/>
    </row>
    <row r="22" spans="1:13" ht="13.5" thickTop="1">
      <c r="A22" s="107"/>
      <c r="B22" s="31"/>
      <c r="C22" s="29"/>
      <c r="D22" s="117"/>
      <c r="E22" s="28"/>
      <c r="F22" s="28"/>
      <c r="G22" s="28"/>
      <c r="H22" s="28"/>
      <c r="I22" s="31"/>
      <c r="J22" s="29"/>
      <c r="K22" s="29"/>
      <c r="M22" s="121"/>
    </row>
    <row r="23" spans="1:13">
      <c r="A23" s="122">
        <f>+A21+1</f>
        <v>9</v>
      </c>
      <c r="B23" s="123" t="s">
        <v>36</v>
      </c>
      <c r="C23" s="336" t="s">
        <v>37</v>
      </c>
      <c r="D23" s="115">
        <f>'3-Project True-up'!K39</f>
        <v>11391762.738241311</v>
      </c>
      <c r="E23" s="123"/>
      <c r="F23" s="123" t="s">
        <v>38</v>
      </c>
      <c r="G23" s="124">
        <v>1</v>
      </c>
      <c r="H23" s="123"/>
      <c r="I23" s="18">
        <f>+G23*D23</f>
        <v>11391762.738241311</v>
      </c>
      <c r="K23" s="29"/>
    </row>
    <row r="24" spans="1:13">
      <c r="A24" s="122"/>
      <c r="B24" s="123"/>
      <c r="C24" s="123"/>
      <c r="D24" s="123"/>
      <c r="E24" s="123"/>
      <c r="F24" s="123"/>
      <c r="G24" s="123"/>
      <c r="H24" s="123"/>
      <c r="I24" s="125"/>
      <c r="K24" s="29"/>
    </row>
    <row r="25" spans="1:13" ht="13.5" thickBot="1">
      <c r="A25" s="122">
        <f>+A23+1</f>
        <v>10</v>
      </c>
      <c r="B25" s="123" t="s">
        <v>34</v>
      </c>
      <c r="C25" s="123" t="s">
        <v>39</v>
      </c>
      <c r="D25" s="123"/>
      <c r="E25" s="125"/>
      <c r="F25" s="125"/>
      <c r="G25" s="125"/>
      <c r="H25" s="125"/>
      <c r="I25" s="126">
        <f>+I21+I23</f>
        <v>35897980.430128902</v>
      </c>
      <c r="K25" s="29"/>
    </row>
    <row r="26" spans="1:13" ht="13.5" thickTop="1">
      <c r="A26" s="107"/>
      <c r="B26" s="28"/>
      <c r="C26" s="29"/>
      <c r="D26" s="29"/>
      <c r="E26" s="29"/>
      <c r="F26" s="31"/>
      <c r="G26" s="27"/>
      <c r="H26" s="29"/>
      <c r="I26" s="28"/>
      <c r="J26" s="29"/>
      <c r="K26" s="29"/>
    </row>
    <row r="27" spans="1:13">
      <c r="A27" s="107"/>
      <c r="B27" s="29"/>
      <c r="C27" s="29"/>
      <c r="D27" s="29"/>
      <c r="E27" s="29"/>
      <c r="F27" s="31"/>
      <c r="G27" s="27"/>
      <c r="H27" s="29"/>
      <c r="I27" s="28"/>
      <c r="J27" s="29"/>
      <c r="K27" s="29"/>
    </row>
    <row r="28" spans="1:13">
      <c r="A28" s="107"/>
      <c r="B28" s="28"/>
      <c r="C28" s="29"/>
      <c r="D28" s="29"/>
      <c r="E28" s="29"/>
      <c r="F28" s="29"/>
      <c r="G28" s="27"/>
      <c r="H28" s="29"/>
      <c r="I28" s="28"/>
      <c r="J28" s="29"/>
      <c r="K28" s="29"/>
    </row>
    <row r="29" spans="1:13">
      <c r="A29" s="107"/>
      <c r="B29" s="28"/>
      <c r="C29" s="29"/>
      <c r="D29" s="29"/>
      <c r="E29" s="29"/>
      <c r="F29" s="29"/>
      <c r="G29" s="27"/>
      <c r="H29" s="29"/>
      <c r="I29" s="28"/>
      <c r="J29" s="29"/>
      <c r="K29" s="29"/>
    </row>
    <row r="30" spans="1:13">
      <c r="A30" s="107"/>
      <c r="B30" s="28"/>
      <c r="C30" s="29"/>
      <c r="D30" s="29"/>
      <c r="E30" s="29"/>
      <c r="F30" s="29"/>
      <c r="G30" s="27"/>
      <c r="H30" s="29"/>
      <c r="I30" s="28"/>
      <c r="J30" s="29"/>
      <c r="K30" s="29"/>
    </row>
    <row r="31" spans="1:13">
      <c r="A31" s="107"/>
      <c r="B31" s="27"/>
      <c r="C31" s="29"/>
      <c r="D31" s="29"/>
      <c r="E31" s="29"/>
      <c r="F31" s="29"/>
      <c r="G31" s="29"/>
      <c r="H31" s="29"/>
      <c r="I31" s="28"/>
      <c r="J31" s="29"/>
      <c r="K31" s="29"/>
    </row>
    <row r="32" spans="1:13">
      <c r="A32" s="107"/>
      <c r="B32" s="29"/>
      <c r="C32" s="29"/>
      <c r="D32" s="29"/>
      <c r="E32" s="29"/>
      <c r="F32" s="29"/>
      <c r="G32" s="29"/>
      <c r="H32" s="29"/>
      <c r="I32" s="28"/>
      <c r="J32" s="29"/>
      <c r="K32" s="29"/>
    </row>
    <row r="33" spans="1:11">
      <c r="A33" s="107"/>
      <c r="B33" s="29"/>
      <c r="C33" s="29"/>
      <c r="D33" s="127"/>
      <c r="E33" s="29"/>
      <c r="F33" s="29"/>
      <c r="G33" s="29"/>
      <c r="H33" s="29"/>
      <c r="I33" s="31"/>
      <c r="J33" s="29"/>
      <c r="K33" s="29"/>
    </row>
    <row r="34" spans="1:11">
      <c r="A34" s="107"/>
      <c r="B34" s="29"/>
      <c r="C34" s="29"/>
      <c r="D34" s="127"/>
      <c r="E34" s="29"/>
      <c r="F34" s="29"/>
      <c r="G34" s="29"/>
      <c r="H34" s="29"/>
      <c r="I34" s="31"/>
      <c r="J34" s="29"/>
      <c r="K34" s="29"/>
    </row>
    <row r="35" spans="1:11">
      <c r="A35" s="107"/>
      <c r="B35" s="29"/>
      <c r="C35" s="29"/>
      <c r="D35" s="128"/>
      <c r="E35" s="29"/>
      <c r="F35" s="29"/>
      <c r="G35" s="29"/>
      <c r="H35" s="29"/>
      <c r="I35" s="31"/>
      <c r="J35" s="29"/>
      <c r="K35" s="29"/>
    </row>
    <row r="36" spans="1:11">
      <c r="A36" s="107"/>
      <c r="B36" s="29"/>
      <c r="C36" s="29"/>
      <c r="D36" s="129"/>
      <c r="E36" s="29"/>
      <c r="F36" s="29"/>
      <c r="G36" s="29"/>
      <c r="H36" s="29"/>
      <c r="I36" s="130"/>
      <c r="J36" s="29"/>
      <c r="K36" s="29"/>
    </row>
    <row r="37" spans="1:11">
      <c r="A37" s="107"/>
      <c r="B37" s="29"/>
      <c r="C37" s="131"/>
      <c r="D37" s="127"/>
      <c r="E37" s="29"/>
      <c r="F37" s="29"/>
      <c r="G37" s="29"/>
      <c r="H37" s="29"/>
      <c r="I37" s="132"/>
      <c r="J37" s="29"/>
      <c r="K37" s="29"/>
    </row>
    <row r="38" spans="1:11">
      <c r="A38" s="107"/>
      <c r="B38" s="29"/>
      <c r="C38" s="131"/>
      <c r="D38" s="127"/>
      <c r="E38" s="29"/>
      <c r="F38" s="31"/>
      <c r="G38" s="29"/>
      <c r="H38" s="29"/>
      <c r="I38" s="132"/>
      <c r="J38" s="29"/>
      <c r="K38" s="29"/>
    </row>
    <row r="39" spans="1:11">
      <c r="A39" s="107"/>
      <c r="B39" s="29"/>
      <c r="C39" s="131"/>
      <c r="D39" s="127"/>
      <c r="E39" s="29"/>
      <c r="F39" s="31"/>
      <c r="G39" s="29"/>
      <c r="H39" s="29"/>
      <c r="I39" s="132"/>
      <c r="J39" s="29"/>
      <c r="K39" s="29"/>
    </row>
    <row r="40" spans="1:11">
      <c r="A40" s="107"/>
      <c r="B40" s="29"/>
      <c r="C40" s="29"/>
      <c r="D40" s="29"/>
      <c r="E40" s="29"/>
      <c r="F40" s="31"/>
      <c r="G40" s="29"/>
      <c r="H40" s="29"/>
      <c r="I40" s="31"/>
      <c r="J40" s="29"/>
      <c r="K40" s="29"/>
    </row>
    <row r="41" spans="1:11">
      <c r="A41" s="107"/>
      <c r="B41" s="29"/>
      <c r="C41" s="29"/>
      <c r="D41" s="29"/>
      <c r="E41" s="29"/>
      <c r="F41" s="31"/>
      <c r="G41" s="29"/>
      <c r="H41" s="29"/>
      <c r="I41" s="31"/>
      <c r="J41" s="29"/>
      <c r="K41" s="29"/>
    </row>
    <row r="42" spans="1:11">
      <c r="A42" s="107"/>
      <c r="B42" s="29"/>
      <c r="C42" s="29"/>
      <c r="D42" s="133"/>
      <c r="E42" s="133"/>
      <c r="F42" s="133"/>
      <c r="G42" s="133"/>
      <c r="H42" s="133"/>
      <c r="I42" s="133"/>
      <c r="J42" s="133"/>
      <c r="K42" s="29"/>
    </row>
    <row r="43" spans="1:11">
      <c r="A43" s="107"/>
      <c r="B43" s="29"/>
      <c r="C43" s="29"/>
      <c r="D43" s="133"/>
      <c r="E43" s="133"/>
      <c r="F43" s="133"/>
      <c r="G43" s="133"/>
      <c r="H43" s="133"/>
      <c r="I43" s="133"/>
      <c r="J43" s="133"/>
      <c r="K43" s="29"/>
    </row>
    <row r="44" spans="1:11">
      <c r="A44" s="107"/>
      <c r="B44" s="29"/>
      <c r="C44" s="29"/>
      <c r="D44" s="133"/>
      <c r="E44" s="133"/>
      <c r="F44" s="133"/>
      <c r="G44" s="133"/>
      <c r="H44" s="133"/>
      <c r="I44" s="133"/>
      <c r="J44" s="133"/>
      <c r="K44" s="29"/>
    </row>
    <row r="45" spans="1:11">
      <c r="A45" s="107"/>
      <c r="B45" s="29"/>
      <c r="C45" s="29"/>
      <c r="D45" s="133"/>
      <c r="E45" s="133"/>
      <c r="F45" s="133"/>
      <c r="G45" s="133"/>
      <c r="H45" s="133"/>
      <c r="I45" s="133"/>
      <c r="J45" s="133"/>
      <c r="K45" s="29"/>
    </row>
    <row r="46" spans="1:11">
      <c r="A46" s="107"/>
      <c r="B46" s="29"/>
      <c r="C46" s="29"/>
      <c r="D46" s="133"/>
      <c r="E46" s="133"/>
      <c r="F46" s="133"/>
      <c r="G46" s="133"/>
      <c r="H46" s="133"/>
      <c r="I46" s="133"/>
      <c r="J46" s="133"/>
      <c r="K46" s="29"/>
    </row>
    <row r="47" spans="1:11">
      <c r="A47" s="107"/>
      <c r="B47" s="29"/>
      <c r="C47" s="29"/>
      <c r="D47" s="133"/>
      <c r="E47" s="133"/>
      <c r="F47" s="133"/>
      <c r="G47" s="133"/>
      <c r="H47" s="133"/>
      <c r="I47" s="133"/>
      <c r="J47" s="133"/>
      <c r="K47" s="29"/>
    </row>
    <row r="48" spans="1:11">
      <c r="A48" s="107"/>
      <c r="B48" s="29"/>
      <c r="C48" s="29"/>
      <c r="D48" s="133"/>
      <c r="E48" s="133"/>
      <c r="F48" s="133"/>
      <c r="G48" s="133"/>
      <c r="H48" s="133"/>
      <c r="I48" s="133"/>
      <c r="J48" s="133"/>
      <c r="K48" s="29"/>
    </row>
    <row r="49" spans="1:11">
      <c r="A49" s="107"/>
      <c r="B49" s="29"/>
      <c r="C49" s="29"/>
      <c r="D49" s="133"/>
      <c r="E49" s="133"/>
      <c r="F49" s="133"/>
      <c r="G49" s="133"/>
      <c r="H49" s="133"/>
      <c r="I49" s="133"/>
      <c r="J49" s="133"/>
      <c r="K49" s="29"/>
    </row>
    <row r="50" spans="1:11">
      <c r="A50" s="107"/>
      <c r="B50" s="29"/>
      <c r="C50" s="29"/>
      <c r="D50" s="133"/>
      <c r="E50" s="133"/>
      <c r="F50" s="133"/>
      <c r="G50" s="133"/>
      <c r="H50" s="133"/>
      <c r="I50" s="133"/>
      <c r="J50" s="133"/>
      <c r="K50" s="29"/>
    </row>
    <row r="51" spans="1:11">
      <c r="A51" s="107"/>
      <c r="B51" s="29"/>
      <c r="C51" s="29"/>
      <c r="D51" s="133"/>
      <c r="E51" s="133"/>
      <c r="F51" s="133"/>
      <c r="G51" s="133"/>
      <c r="H51" s="133"/>
      <c r="I51" s="133"/>
      <c r="J51" s="133"/>
      <c r="K51" s="29"/>
    </row>
    <row r="52" spans="1:11">
      <c r="A52" s="31"/>
      <c r="B52" s="29"/>
      <c r="C52" s="29"/>
      <c r="D52" s="29"/>
      <c r="E52" s="29"/>
      <c r="F52" s="29"/>
      <c r="G52" s="29"/>
      <c r="H52" s="29"/>
      <c r="I52" s="32"/>
      <c r="J52" s="29"/>
      <c r="K52" s="134" t="s">
        <v>40</v>
      </c>
    </row>
    <row r="53" spans="1:11">
      <c r="A53" s="31"/>
      <c r="B53" s="29"/>
      <c r="C53" s="29"/>
      <c r="D53" s="29"/>
      <c r="E53" s="29"/>
      <c r="F53" s="29"/>
      <c r="G53" s="29"/>
      <c r="H53" s="29"/>
      <c r="I53" s="29"/>
      <c r="J53" s="29"/>
      <c r="K53" s="29"/>
    </row>
    <row r="54" spans="1:11">
      <c r="A54" s="31"/>
      <c r="B54" s="29" t="s">
        <v>2</v>
      </c>
      <c r="C54" s="29"/>
      <c r="D54" s="113" t="s">
        <v>4</v>
      </c>
      <c r="E54" s="29"/>
      <c r="F54" s="29"/>
      <c r="G54" s="29"/>
      <c r="H54" s="29"/>
      <c r="I54" s="39"/>
      <c r="J54" s="29"/>
      <c r="K54" s="134" t="str">
        <f>K3</f>
        <v>For  the 12 months ended 12/31/2025</v>
      </c>
    </row>
    <row r="55" spans="1:11">
      <c r="A55" s="31"/>
      <c r="B55" s="135"/>
      <c r="C55" s="28"/>
      <c r="D55" s="30" t="s">
        <v>6</v>
      </c>
      <c r="E55" s="28"/>
      <c r="F55" s="28"/>
      <c r="G55" s="28"/>
      <c r="H55" s="28"/>
      <c r="I55" s="28"/>
      <c r="J55" s="28"/>
      <c r="K55" s="28"/>
    </row>
    <row r="56" spans="1:11">
      <c r="A56" s="31"/>
      <c r="B56" s="29"/>
      <c r="C56" s="28"/>
      <c r="D56" s="442" t="str">
        <f>D5</f>
        <v>NextEra Energy Transmission MidAtlantic, Inc.</v>
      </c>
      <c r="E56" s="28"/>
      <c r="F56" s="28"/>
      <c r="G56" s="28" t="s">
        <v>11</v>
      </c>
      <c r="H56" s="28"/>
      <c r="I56" s="28"/>
      <c r="J56" s="28"/>
      <c r="K56" s="28"/>
    </row>
    <row r="57" spans="1:11">
      <c r="A57" s="677"/>
      <c r="B57" s="677"/>
      <c r="C57" s="677"/>
      <c r="D57" s="677"/>
      <c r="E57" s="677"/>
      <c r="F57" s="677"/>
      <c r="G57" s="677"/>
      <c r="H57" s="677"/>
      <c r="I57" s="677"/>
      <c r="J57" s="677"/>
      <c r="K57" s="677"/>
    </row>
    <row r="58" spans="1:11">
      <c r="A58" s="31"/>
      <c r="B58" s="113" t="s">
        <v>8</v>
      </c>
      <c r="C58" s="113" t="s">
        <v>9</v>
      </c>
      <c r="D58" s="113" t="s">
        <v>10</v>
      </c>
      <c r="E58" s="28" t="s">
        <v>11</v>
      </c>
      <c r="F58" s="28"/>
      <c r="G58" s="112" t="s">
        <v>12</v>
      </c>
      <c r="H58" s="28"/>
      <c r="I58" s="112" t="s">
        <v>13</v>
      </c>
      <c r="J58" s="28"/>
      <c r="K58" s="113"/>
    </row>
    <row r="59" spans="1:11">
      <c r="A59" s="31"/>
      <c r="B59" s="29"/>
      <c r="C59" s="136"/>
      <c r="D59" s="28"/>
      <c r="E59" s="28"/>
      <c r="F59" s="28"/>
      <c r="G59" s="107"/>
      <c r="H59" s="28"/>
      <c r="I59" s="137" t="s">
        <v>41</v>
      </c>
      <c r="J59" s="28"/>
      <c r="K59" s="113"/>
    </row>
    <row r="60" spans="1:11">
      <c r="A60" s="107" t="s">
        <v>14</v>
      </c>
      <c r="B60" s="29"/>
      <c r="C60" s="138" t="s">
        <v>42</v>
      </c>
      <c r="D60" s="137" t="s">
        <v>43</v>
      </c>
      <c r="E60" s="139"/>
      <c r="F60" s="137" t="s">
        <v>44</v>
      </c>
      <c r="G60" s="31"/>
      <c r="H60" s="139"/>
      <c r="I60" s="107" t="s">
        <v>45</v>
      </c>
      <c r="J60" s="28"/>
      <c r="K60" s="113"/>
    </row>
    <row r="61" spans="1:11" ht="13.5" thickBot="1">
      <c r="A61" s="562" t="s">
        <v>16</v>
      </c>
      <c r="B61" s="140" t="s">
        <v>46</v>
      </c>
      <c r="C61" s="28"/>
      <c r="D61" s="28"/>
      <c r="E61" s="28"/>
      <c r="F61" s="28"/>
      <c r="G61" s="28"/>
      <c r="H61" s="28"/>
      <c r="I61" s="28"/>
      <c r="J61" s="28"/>
      <c r="K61" s="28"/>
    </row>
    <row r="62" spans="1:11">
      <c r="A62" s="107"/>
      <c r="B62" s="29" t="s">
        <v>47</v>
      </c>
      <c r="C62" s="28"/>
      <c r="D62" s="28"/>
      <c r="E62" s="28"/>
      <c r="F62" s="28"/>
      <c r="G62" s="28"/>
      <c r="H62" s="28"/>
      <c r="I62" s="28"/>
      <c r="J62" s="28"/>
      <c r="K62" s="28"/>
    </row>
    <row r="63" spans="1:11">
      <c r="A63" s="107">
        <v>1</v>
      </c>
      <c r="B63" s="29" t="s">
        <v>48</v>
      </c>
      <c r="C63" s="37" t="s">
        <v>49</v>
      </c>
      <c r="D63" s="141">
        <v>0</v>
      </c>
      <c r="E63" s="28"/>
      <c r="F63" s="28" t="s">
        <v>50</v>
      </c>
      <c r="G63" s="142" t="s">
        <v>11</v>
      </c>
      <c r="H63" s="28"/>
      <c r="I63" s="18">
        <v>0</v>
      </c>
      <c r="J63" s="28"/>
      <c r="K63" s="28"/>
    </row>
    <row r="64" spans="1:11">
      <c r="A64" s="107">
        <f>+A63+1</f>
        <v>2</v>
      </c>
      <c r="B64" s="29" t="s">
        <v>51</v>
      </c>
      <c r="C64" s="37" t="s">
        <v>52</v>
      </c>
      <c r="D64" s="151">
        <f>'4- Rate Base'!C24</f>
        <v>76288908.015384614</v>
      </c>
      <c r="E64" s="28"/>
      <c r="F64" s="28" t="s">
        <v>25</v>
      </c>
      <c r="G64" s="26">
        <f>I191</f>
        <v>1</v>
      </c>
      <c r="H64" s="37"/>
      <c r="I64" s="18">
        <f>+G64*D64</f>
        <v>76288908.015384614</v>
      </c>
      <c r="J64" s="28"/>
      <c r="K64" s="28"/>
    </row>
    <row r="65" spans="1:11">
      <c r="A65" s="107">
        <f t="shared" ref="A65:A104" si="0">+A64+1</f>
        <v>3</v>
      </c>
      <c r="B65" s="29" t="s">
        <v>53</v>
      </c>
      <c r="C65" s="37" t="s">
        <v>54</v>
      </c>
      <c r="D65" s="141">
        <v>0</v>
      </c>
      <c r="E65" s="28"/>
      <c r="F65" s="28" t="s">
        <v>50</v>
      </c>
      <c r="G65" s="115">
        <v>0</v>
      </c>
      <c r="H65" s="37"/>
      <c r="I65" s="18">
        <v>0</v>
      </c>
      <c r="J65" s="28"/>
      <c r="K65" s="28"/>
    </row>
    <row r="66" spans="1:11">
      <c r="A66" s="107">
        <f t="shared" si="0"/>
        <v>4</v>
      </c>
      <c r="B66" s="29" t="s">
        <v>55</v>
      </c>
      <c r="C66" s="37" t="s">
        <v>56</v>
      </c>
      <c r="D66" s="151">
        <f>'4- Rate Base'!D24</f>
        <v>578</v>
      </c>
      <c r="E66" s="28"/>
      <c r="F66" s="28" t="s">
        <v>57</v>
      </c>
      <c r="G66" s="26">
        <f>I199</f>
        <v>1</v>
      </c>
      <c r="H66" s="37"/>
      <c r="I66" s="18">
        <f>+G66*D66</f>
        <v>578</v>
      </c>
      <c r="J66" s="28"/>
      <c r="K66" s="28"/>
    </row>
    <row r="67" spans="1:11" ht="13.5" thickBot="1">
      <c r="A67" s="107">
        <f t="shared" si="0"/>
        <v>5</v>
      </c>
      <c r="B67" s="29" t="s">
        <v>58</v>
      </c>
      <c r="C67" s="28" t="s">
        <v>59</v>
      </c>
      <c r="D67" s="565">
        <v>0</v>
      </c>
      <c r="E67" s="28"/>
      <c r="F67" s="28" t="s">
        <v>60</v>
      </c>
      <c r="G67" s="26">
        <f>K203</f>
        <v>1</v>
      </c>
      <c r="H67" s="37"/>
      <c r="I67" s="566">
        <f>+G67*D67</f>
        <v>0</v>
      </c>
      <c r="J67" s="28"/>
      <c r="K67" s="28"/>
    </row>
    <row r="68" spans="1:11">
      <c r="A68" s="107">
        <f t="shared" si="0"/>
        <v>6</v>
      </c>
      <c r="B68" s="27" t="s">
        <v>61</v>
      </c>
      <c r="C68" s="28" t="s">
        <v>62</v>
      </c>
      <c r="D68" s="18">
        <f>SUM(D63:D67)</f>
        <v>76289486.015384614</v>
      </c>
      <c r="E68" s="28"/>
      <c r="F68" s="28" t="s">
        <v>63</v>
      </c>
      <c r="G68" s="143">
        <f>IF(I68&gt;0,I68/D68,0)</f>
        <v>1</v>
      </c>
      <c r="H68" s="37"/>
      <c r="I68" s="18">
        <f>SUM(I63:I67)</f>
        <v>76289486.015384614</v>
      </c>
      <c r="J68" s="28"/>
      <c r="K68" s="144"/>
    </row>
    <row r="69" spans="1:11">
      <c r="A69" s="107"/>
      <c r="B69" s="29"/>
      <c r="C69" s="28"/>
      <c r="D69" s="18"/>
      <c r="E69" s="28"/>
      <c r="F69" s="28"/>
      <c r="G69" s="144"/>
      <c r="H69" s="28"/>
      <c r="I69" s="18"/>
      <c r="J69" s="28"/>
      <c r="K69" s="144"/>
    </row>
    <row r="70" spans="1:11">
      <c r="A70" s="107">
        <f>+A68+1</f>
        <v>7</v>
      </c>
      <c r="B70" s="29" t="s">
        <v>64</v>
      </c>
      <c r="C70" s="28"/>
      <c r="D70" s="18"/>
      <c r="E70" s="28"/>
      <c r="F70" s="28"/>
      <c r="G70" s="28"/>
      <c r="H70" s="28"/>
      <c r="I70" s="18"/>
      <c r="J70" s="28"/>
      <c r="K70" s="28"/>
    </row>
    <row r="71" spans="1:11">
      <c r="A71" s="107">
        <f t="shared" si="0"/>
        <v>8</v>
      </c>
      <c r="B71" s="29" t="s">
        <v>48</v>
      </c>
      <c r="C71" s="28" t="s">
        <v>65</v>
      </c>
      <c r="D71" s="141">
        <v>0</v>
      </c>
      <c r="E71" s="28"/>
      <c r="F71" s="28" t="s">
        <v>50</v>
      </c>
      <c r="G71" s="142" t="s">
        <v>11</v>
      </c>
      <c r="H71" s="28"/>
      <c r="I71" s="18">
        <v>0</v>
      </c>
      <c r="J71" s="28"/>
      <c r="K71" s="28"/>
    </row>
    <row r="72" spans="1:11">
      <c r="A72" s="107">
        <f t="shared" si="0"/>
        <v>9</v>
      </c>
      <c r="B72" s="29" t="s">
        <v>51</v>
      </c>
      <c r="C72" s="28" t="s">
        <v>66</v>
      </c>
      <c r="D72" s="151">
        <f>'4- Rate Base'!I24</f>
        <v>3187961.2023076927</v>
      </c>
      <c r="E72" s="28"/>
      <c r="F72" s="28" t="s">
        <v>25</v>
      </c>
      <c r="G72" s="26">
        <f>+G64</f>
        <v>1</v>
      </c>
      <c r="H72" s="37"/>
      <c r="I72" s="18">
        <f>+G72*D72</f>
        <v>3187961.2023076927</v>
      </c>
      <c r="J72" s="28"/>
      <c r="K72" s="28"/>
    </row>
    <row r="73" spans="1:11">
      <c r="A73" s="107">
        <f t="shared" si="0"/>
        <v>10</v>
      </c>
      <c r="B73" s="29" t="s">
        <v>53</v>
      </c>
      <c r="C73" s="28" t="s">
        <v>67</v>
      </c>
      <c r="D73" s="141">
        <v>0</v>
      </c>
      <c r="E73" s="28"/>
      <c r="F73" s="28" t="s">
        <v>50</v>
      </c>
      <c r="G73" s="26">
        <f>+G65</f>
        <v>0</v>
      </c>
      <c r="H73" s="37"/>
      <c r="I73" s="151">
        <f>+G73*D73</f>
        <v>0</v>
      </c>
      <c r="J73" s="28"/>
      <c r="K73" s="28"/>
    </row>
    <row r="74" spans="1:11">
      <c r="A74" s="107">
        <f t="shared" si="0"/>
        <v>11</v>
      </c>
      <c r="B74" s="29" t="s">
        <v>55</v>
      </c>
      <c r="C74" s="28" t="s">
        <v>68</v>
      </c>
      <c r="D74" s="151">
        <f>'4- Rate Base'!J24</f>
        <v>408.40538461538449</v>
      </c>
      <c r="E74" s="28"/>
      <c r="F74" s="28" t="s">
        <v>57</v>
      </c>
      <c r="G74" s="26">
        <f>+G66</f>
        <v>1</v>
      </c>
      <c r="H74" s="37"/>
      <c r="I74" s="18">
        <f>+G74*D74</f>
        <v>408.40538461538449</v>
      </c>
      <c r="J74" s="28"/>
      <c r="K74" s="28"/>
    </row>
    <row r="75" spans="1:11" ht="13.5" thickBot="1">
      <c r="A75" s="107">
        <f t="shared" si="0"/>
        <v>12</v>
      </c>
      <c r="B75" s="29" t="s">
        <v>58</v>
      </c>
      <c r="C75" s="28" t="s">
        <v>59</v>
      </c>
      <c r="D75" s="565">
        <v>0</v>
      </c>
      <c r="E75" s="28"/>
      <c r="F75" s="28" t="s">
        <v>60</v>
      </c>
      <c r="G75" s="26">
        <f>+G67</f>
        <v>1</v>
      </c>
      <c r="H75" s="37"/>
      <c r="I75" s="566">
        <f>+G75*D75</f>
        <v>0</v>
      </c>
      <c r="J75" s="28"/>
      <c r="K75" s="28"/>
    </row>
    <row r="76" spans="1:11">
      <c r="A76" s="107">
        <f t="shared" si="0"/>
        <v>13</v>
      </c>
      <c r="B76" s="29" t="s">
        <v>69</v>
      </c>
      <c r="C76" s="28" t="s">
        <v>70</v>
      </c>
      <c r="D76" s="18">
        <f>SUM(D71:D75)</f>
        <v>3188369.6076923083</v>
      </c>
      <c r="E76" s="28"/>
      <c r="F76" s="28"/>
      <c r="G76" s="26"/>
      <c r="H76" s="37"/>
      <c r="I76" s="18">
        <f>SUM(I71:I75)</f>
        <v>3188369.6076923083</v>
      </c>
      <c r="J76" s="28"/>
      <c r="K76" s="28"/>
    </row>
    <row r="77" spans="1:11">
      <c r="A77" s="107"/>
      <c r="B77" s="31"/>
      <c r="C77" s="28" t="s">
        <v>11</v>
      </c>
      <c r="D77" s="18"/>
      <c r="E77" s="28"/>
      <c r="F77" s="28"/>
      <c r="G77" s="143"/>
      <c r="H77" s="28"/>
      <c r="I77" s="18"/>
      <c r="J77" s="28"/>
      <c r="K77" s="144"/>
    </row>
    <row r="78" spans="1:11">
      <c r="A78" s="107">
        <f>+A76+1</f>
        <v>14</v>
      </c>
      <c r="B78" s="29" t="s">
        <v>71</v>
      </c>
      <c r="C78" s="28"/>
      <c r="D78" s="18"/>
      <c r="E78" s="28"/>
      <c r="F78" s="28"/>
      <c r="G78" s="26"/>
      <c r="H78" s="28"/>
      <c r="I78" s="18"/>
      <c r="J78" s="28"/>
      <c r="K78" s="28"/>
    </row>
    <row r="79" spans="1:11">
      <c r="A79" s="107">
        <f t="shared" si="0"/>
        <v>15</v>
      </c>
      <c r="B79" s="29" t="s">
        <v>48</v>
      </c>
      <c r="C79" s="28" t="str">
        <f>"(line "&amp;A63&amp;"minus line "&amp;A71&amp;")"</f>
        <v>(line 1minus line 8)</v>
      </c>
      <c r="D79" s="18">
        <f>D63-D71</f>
        <v>0</v>
      </c>
      <c r="E79" s="37"/>
      <c r="F79" s="37"/>
      <c r="G79" s="143"/>
      <c r="H79" s="37"/>
      <c r="I79" s="18">
        <f>I63-I71</f>
        <v>0</v>
      </c>
      <c r="J79" s="28"/>
      <c r="K79" s="144"/>
    </row>
    <row r="80" spans="1:11">
      <c r="A80" s="107">
        <f t="shared" si="0"/>
        <v>16</v>
      </c>
      <c r="B80" s="29" t="s">
        <v>51</v>
      </c>
      <c r="C80" s="28" t="s">
        <v>72</v>
      </c>
      <c r="D80" s="18">
        <f>D64-D72</f>
        <v>73100946.813076928</v>
      </c>
      <c r="E80" s="37"/>
      <c r="F80" s="37"/>
      <c r="G80" s="26"/>
      <c r="H80" s="37"/>
      <c r="I80" s="18">
        <f>I64-I72</f>
        <v>73100946.813076928</v>
      </c>
      <c r="J80" s="28"/>
      <c r="K80" s="144"/>
    </row>
    <row r="81" spans="1:11">
      <c r="A81" s="107">
        <f t="shared" si="0"/>
        <v>17</v>
      </c>
      <c r="B81" s="29" t="s">
        <v>53</v>
      </c>
      <c r="C81" s="28" t="str">
        <f>"(line "&amp;A65&amp;" minus line "&amp;A73&amp;")"</f>
        <v>(line 3 minus line 10)</v>
      </c>
      <c r="D81" s="18">
        <f>D65-D73</f>
        <v>0</v>
      </c>
      <c r="E81" s="37"/>
      <c r="F81" s="37"/>
      <c r="G81" s="143"/>
      <c r="H81" s="37"/>
      <c r="I81" s="151">
        <f>I65-I73</f>
        <v>0</v>
      </c>
      <c r="J81" s="28"/>
      <c r="K81" s="144"/>
    </row>
    <row r="82" spans="1:11">
      <c r="A82" s="107">
        <f t="shared" si="0"/>
        <v>18</v>
      </c>
      <c r="B82" s="29" t="s">
        <v>55</v>
      </c>
      <c r="C82" s="28" t="s">
        <v>73</v>
      </c>
      <c r="D82" s="18">
        <f>D66-D74</f>
        <v>169.59461538461551</v>
      </c>
      <c r="E82" s="37"/>
      <c r="F82" s="37"/>
      <c r="G82" s="143"/>
      <c r="H82" s="37"/>
      <c r="I82" s="18">
        <f>I66-I74</f>
        <v>169.59461538461551</v>
      </c>
      <c r="J82" s="28"/>
      <c r="K82" s="144"/>
    </row>
    <row r="83" spans="1:11" ht="13.5" thickBot="1">
      <c r="A83" s="107">
        <f t="shared" si="0"/>
        <v>19</v>
      </c>
      <c r="B83" s="29" t="s">
        <v>58</v>
      </c>
      <c r="C83" s="28" t="str">
        <f>"(line "&amp;A67&amp;" minus line "&amp;A75&amp;")"</f>
        <v>(line 5 minus line 12)</v>
      </c>
      <c r="D83" s="566">
        <f>D67-D75</f>
        <v>0</v>
      </c>
      <c r="E83" s="37"/>
      <c r="F83" s="37"/>
      <c r="G83" s="143"/>
      <c r="H83" s="37"/>
      <c r="I83" s="566">
        <f>I67-I75</f>
        <v>0</v>
      </c>
      <c r="J83" s="28"/>
      <c r="K83" s="144"/>
    </row>
    <row r="84" spans="1:11">
      <c r="A84" s="107">
        <f t="shared" si="0"/>
        <v>20</v>
      </c>
      <c r="B84" s="29" t="s">
        <v>74</v>
      </c>
      <c r="C84" s="28" t="s">
        <v>75</v>
      </c>
      <c r="D84" s="18">
        <f>SUM(D79:D83)</f>
        <v>73101116.407692313</v>
      </c>
      <c r="E84" s="37"/>
      <c r="F84" s="37" t="s">
        <v>76</v>
      </c>
      <c r="G84" s="143">
        <f>IF(I84&gt;0,I84/D84,0)</f>
        <v>1</v>
      </c>
      <c r="H84" s="37"/>
      <c r="I84" s="18">
        <f>SUM(I79:I83)</f>
        <v>73101116.407692313</v>
      </c>
      <c r="J84" s="28"/>
      <c r="K84" s="28"/>
    </row>
    <row r="85" spans="1:11">
      <c r="A85" s="107"/>
      <c r="B85" s="31"/>
      <c r="C85" s="28"/>
      <c r="D85" s="18"/>
      <c r="E85" s="28"/>
      <c r="F85" s="31"/>
      <c r="G85" s="31"/>
      <c r="H85" s="28"/>
      <c r="I85" s="18"/>
      <c r="J85" s="28"/>
      <c r="K85" s="144"/>
    </row>
    <row r="86" spans="1:11">
      <c r="A86" s="107">
        <f>+A84+1</f>
        <v>21</v>
      </c>
      <c r="B86" s="27" t="s">
        <v>77</v>
      </c>
      <c r="C86" s="28"/>
      <c r="D86" s="18"/>
      <c r="E86" s="28"/>
      <c r="F86" s="28"/>
      <c r="G86" s="28"/>
      <c r="H86" s="28"/>
      <c r="I86" s="18"/>
      <c r="J86" s="28"/>
      <c r="K86" s="28"/>
    </row>
    <row r="87" spans="1:11">
      <c r="A87" s="107">
        <f t="shared" si="0"/>
        <v>22</v>
      </c>
      <c r="B87" s="29" t="s">
        <v>78</v>
      </c>
      <c r="C87" s="28" t="s">
        <v>79</v>
      </c>
      <c r="D87" s="151">
        <f>-'4- Rate Base'!E44</f>
        <v>0</v>
      </c>
      <c r="E87" s="28"/>
      <c r="F87" s="28" t="s">
        <v>50</v>
      </c>
      <c r="G87" s="145" t="s">
        <v>80</v>
      </c>
      <c r="H87" s="37"/>
      <c r="I87" s="18">
        <v>0</v>
      </c>
      <c r="J87" s="28"/>
      <c r="K87" s="144"/>
    </row>
    <row r="88" spans="1:11">
      <c r="A88" s="107">
        <f t="shared" si="0"/>
        <v>23</v>
      </c>
      <c r="B88" s="29" t="s">
        <v>81</v>
      </c>
      <c r="C88" s="28" t="s">
        <v>82</v>
      </c>
      <c r="D88" s="44">
        <f>-'4- Rate Base'!F44</f>
        <v>-2700581.3064294877</v>
      </c>
      <c r="E88" s="28"/>
      <c r="F88" s="28" t="s">
        <v>83</v>
      </c>
      <c r="G88" s="147">
        <f>+G84</f>
        <v>1</v>
      </c>
      <c r="H88" s="37"/>
      <c r="I88" s="18">
        <f>D88*G88</f>
        <v>-2700581.3064294877</v>
      </c>
      <c r="J88" s="28"/>
      <c r="K88" s="144"/>
    </row>
    <row r="89" spans="1:11">
      <c r="A89" s="107">
        <f t="shared" si="0"/>
        <v>24</v>
      </c>
      <c r="B89" s="29" t="s">
        <v>84</v>
      </c>
      <c r="C89" s="28" t="s">
        <v>85</v>
      </c>
      <c r="D89" s="44">
        <f>-'4- Rate Base'!G44</f>
        <v>0</v>
      </c>
      <c r="E89" s="28"/>
      <c r="F89" s="28" t="s">
        <v>83</v>
      </c>
      <c r="G89" s="147">
        <f>+G88</f>
        <v>1</v>
      </c>
      <c r="H89" s="37"/>
      <c r="I89" s="18">
        <f>D89*G89</f>
        <v>0</v>
      </c>
      <c r="J89" s="28"/>
      <c r="K89" s="144"/>
    </row>
    <row r="90" spans="1:11">
      <c r="A90" s="107">
        <f t="shared" si="0"/>
        <v>25</v>
      </c>
      <c r="B90" s="29" t="s">
        <v>86</v>
      </c>
      <c r="C90" s="28" t="s">
        <v>87</v>
      </c>
      <c r="D90" s="44">
        <f>-'4- Rate Base'!H44</f>
        <v>704452.5</v>
      </c>
      <c r="E90" s="28"/>
      <c r="F90" s="28" t="s">
        <v>83</v>
      </c>
      <c r="G90" s="147">
        <f>+G89</f>
        <v>1</v>
      </c>
      <c r="H90" s="37"/>
      <c r="I90" s="18">
        <f>D90*G90</f>
        <v>704452.5</v>
      </c>
      <c r="J90" s="28"/>
      <c r="K90" s="144"/>
    </row>
    <row r="91" spans="1:11">
      <c r="A91" s="107">
        <f t="shared" si="0"/>
        <v>26</v>
      </c>
      <c r="B91" s="31" t="s">
        <v>88</v>
      </c>
      <c r="C91" s="31" t="s">
        <v>89</v>
      </c>
      <c r="D91" s="44">
        <f>-'4- Rate Base'!I44</f>
        <v>0</v>
      </c>
      <c r="E91" s="28"/>
      <c r="F91" s="28" t="s">
        <v>83</v>
      </c>
      <c r="G91" s="147">
        <f>+G89</f>
        <v>1</v>
      </c>
      <c r="H91" s="37"/>
      <c r="I91" s="35">
        <f>D91*G91</f>
        <v>0</v>
      </c>
      <c r="J91" s="28"/>
      <c r="K91" s="144"/>
    </row>
    <row r="92" spans="1:11">
      <c r="A92" s="107" t="s">
        <v>90</v>
      </c>
      <c r="B92" s="31" t="s">
        <v>91</v>
      </c>
      <c r="C92" s="31" t="s">
        <v>92</v>
      </c>
      <c r="D92" s="44">
        <f>-'4- Rate Base'!I59</f>
        <v>0</v>
      </c>
      <c r="E92" s="28"/>
      <c r="F92" s="28" t="s">
        <v>38</v>
      </c>
      <c r="G92" s="319">
        <f>G93</f>
        <v>1</v>
      </c>
      <c r="H92" s="37"/>
      <c r="I92" s="44">
        <f>+G92*D92</f>
        <v>0</v>
      </c>
      <c r="J92" s="28"/>
      <c r="K92" s="144"/>
    </row>
    <row r="93" spans="1:11">
      <c r="A93" s="107">
        <f>+A91+1</f>
        <v>27</v>
      </c>
      <c r="B93" s="123" t="s">
        <v>93</v>
      </c>
      <c r="C93" s="125" t="s">
        <v>94</v>
      </c>
      <c r="D93" s="44">
        <f>'4- Rate Base'!E24</f>
        <v>26872336.810502313</v>
      </c>
      <c r="E93" s="125"/>
      <c r="F93" s="125" t="str">
        <f>+F94</f>
        <v>DA</v>
      </c>
      <c r="G93" s="148">
        <v>1</v>
      </c>
      <c r="H93" s="125"/>
      <c r="I93" s="35">
        <f>+G93*D93</f>
        <v>26872336.810502313</v>
      </c>
      <c r="K93" s="144"/>
    </row>
    <row r="94" spans="1:11">
      <c r="A94" s="107">
        <f t="shared" si="0"/>
        <v>28</v>
      </c>
      <c r="B94" s="123" t="s">
        <v>95</v>
      </c>
      <c r="C94" s="125" t="s">
        <v>96</v>
      </c>
      <c r="D94" s="44">
        <f>+'4- Rate Base'!C44</f>
        <v>0</v>
      </c>
      <c r="E94" s="125"/>
      <c r="F94" s="125" t="str">
        <f>+F95</f>
        <v>DA</v>
      </c>
      <c r="G94" s="148">
        <v>1</v>
      </c>
      <c r="H94" s="125"/>
      <c r="I94" s="35">
        <f>+G94*D94</f>
        <v>0</v>
      </c>
      <c r="K94" s="144"/>
    </row>
    <row r="95" spans="1:11" ht="13.5" thickBot="1">
      <c r="A95" s="107">
        <f t="shared" si="0"/>
        <v>29</v>
      </c>
      <c r="B95" s="123" t="s">
        <v>97</v>
      </c>
      <c r="C95" s="125" t="s">
        <v>98</v>
      </c>
      <c r="D95" s="567">
        <f>+'4- Rate Base'!D44</f>
        <v>0</v>
      </c>
      <c r="E95" s="125"/>
      <c r="F95" s="125" t="s">
        <v>38</v>
      </c>
      <c r="G95" s="149">
        <v>1</v>
      </c>
      <c r="H95" s="125"/>
      <c r="I95" s="566">
        <f>+G95*D95</f>
        <v>0</v>
      </c>
      <c r="K95" s="144"/>
    </row>
    <row r="96" spans="1:11">
      <c r="A96" s="107">
        <f t="shared" si="0"/>
        <v>30</v>
      </c>
      <c r="B96" s="29" t="s">
        <v>99</v>
      </c>
      <c r="C96" s="28" t="s">
        <v>100</v>
      </c>
      <c r="D96" s="18">
        <f>SUM(D87:D95)</f>
        <v>24876208.004072826</v>
      </c>
      <c r="E96" s="28"/>
      <c r="F96" s="28"/>
      <c r="G96" s="37"/>
      <c r="H96" s="37"/>
      <c r="I96" s="18">
        <f>SUM(I87:I95)</f>
        <v>24876208.004072826</v>
      </c>
      <c r="J96" s="28"/>
      <c r="K96" s="28"/>
    </row>
    <row r="97" spans="1:11">
      <c r="A97" s="107"/>
      <c r="B97" s="31"/>
      <c r="C97" s="28"/>
      <c r="D97" s="18"/>
      <c r="E97" s="28"/>
      <c r="F97" s="28"/>
      <c r="G97" s="144"/>
      <c r="H97" s="28"/>
      <c r="I97" s="18"/>
      <c r="J97" s="28"/>
      <c r="K97" s="144"/>
    </row>
    <row r="98" spans="1:11">
      <c r="A98" s="107">
        <f>+A96+1</f>
        <v>31</v>
      </c>
      <c r="B98" s="27" t="s">
        <v>101</v>
      </c>
      <c r="C98" s="150" t="s">
        <v>102</v>
      </c>
      <c r="D98" s="151">
        <f>+'4- Rate Base'!F24</f>
        <v>0</v>
      </c>
      <c r="E98" s="28"/>
      <c r="F98" s="28" t="s">
        <v>25</v>
      </c>
      <c r="G98" s="26">
        <f>+G72</f>
        <v>1</v>
      </c>
      <c r="H98" s="37"/>
      <c r="I98" s="18">
        <f>+G98*D98</f>
        <v>0</v>
      </c>
      <c r="J98" s="28"/>
      <c r="K98" s="28"/>
    </row>
    <row r="99" spans="1:11">
      <c r="A99" s="107"/>
      <c r="B99" s="29"/>
      <c r="C99" s="28"/>
      <c r="D99" s="18"/>
      <c r="E99" s="28"/>
      <c r="F99" s="28"/>
      <c r="G99" s="26"/>
      <c r="H99" s="37"/>
      <c r="I99" s="18"/>
      <c r="J99" s="28"/>
      <c r="K99" s="28"/>
    </row>
    <row r="100" spans="1:11">
      <c r="A100" s="107">
        <f>+A98+1</f>
        <v>32</v>
      </c>
      <c r="B100" s="29" t="s">
        <v>103</v>
      </c>
      <c r="C100" s="28" t="s">
        <v>104</v>
      </c>
      <c r="D100" s="18"/>
      <c r="E100" s="28"/>
      <c r="F100" s="28"/>
      <c r="G100" s="26"/>
      <c r="H100" s="37"/>
      <c r="I100" s="18"/>
      <c r="J100" s="28"/>
      <c r="K100" s="28"/>
    </row>
    <row r="101" spans="1:11">
      <c r="A101" s="107">
        <f t="shared" si="0"/>
        <v>33</v>
      </c>
      <c r="B101" s="29" t="s">
        <v>105</v>
      </c>
      <c r="C101" s="31" t="s">
        <v>106</v>
      </c>
      <c r="D101" s="151">
        <f>(D134-D131)/8</f>
        <v>1085549.6250000002</v>
      </c>
      <c r="E101" s="28"/>
      <c r="F101" s="28"/>
      <c r="G101" s="115"/>
      <c r="H101" s="37"/>
      <c r="I101" s="151">
        <f>(I134-I131)/8</f>
        <v>1085549.6250000002</v>
      </c>
      <c r="J101" s="29"/>
      <c r="K101" s="144"/>
    </row>
    <row r="102" spans="1:11">
      <c r="A102" s="107">
        <f t="shared" si="0"/>
        <v>34</v>
      </c>
      <c r="B102" s="29" t="s">
        <v>107</v>
      </c>
      <c r="C102" s="150" t="s">
        <v>108</v>
      </c>
      <c r="D102" s="151">
        <f>+'4- Rate Base'!G24</f>
        <v>0</v>
      </c>
      <c r="E102" s="28"/>
      <c r="F102" s="28" t="s">
        <v>25</v>
      </c>
      <c r="G102" s="26">
        <f>+G119</f>
        <v>1</v>
      </c>
      <c r="H102" s="37"/>
      <c r="I102" s="18">
        <f>+G102*D102</f>
        <v>0</v>
      </c>
      <c r="J102" s="28" t="s">
        <v>11</v>
      </c>
      <c r="K102" s="144"/>
    </row>
    <row r="103" spans="1:11" ht="13.5" thickBot="1">
      <c r="A103" s="107">
        <f t="shared" si="0"/>
        <v>35</v>
      </c>
      <c r="B103" s="29" t="s">
        <v>109</v>
      </c>
      <c r="C103" s="37" t="s">
        <v>110</v>
      </c>
      <c r="D103" s="567">
        <f>+'4- Rate Base'!H24</f>
        <v>0</v>
      </c>
      <c r="E103" s="28"/>
      <c r="F103" s="28" t="s">
        <v>111</v>
      </c>
      <c r="G103" s="26">
        <f>+G68</f>
        <v>1</v>
      </c>
      <c r="H103" s="37"/>
      <c r="I103" s="566">
        <f>+G103*D103</f>
        <v>0</v>
      </c>
      <c r="J103" s="28"/>
      <c r="K103" s="144"/>
    </row>
    <row r="104" spans="1:11">
      <c r="A104" s="107">
        <f t="shared" si="0"/>
        <v>36</v>
      </c>
      <c r="B104" s="29" t="s">
        <v>112</v>
      </c>
      <c r="C104" s="29" t="s">
        <v>113</v>
      </c>
      <c r="D104" s="18">
        <f>SUM(D101:D103)</f>
        <v>1085549.6250000002</v>
      </c>
      <c r="E104" s="29"/>
      <c r="F104" s="29"/>
      <c r="G104" s="39"/>
      <c r="H104" s="39"/>
      <c r="I104" s="18">
        <f>I101+I102+I103</f>
        <v>1085549.6250000002</v>
      </c>
      <c r="J104" s="29"/>
      <c r="K104" s="29"/>
    </row>
    <row r="105" spans="1:11" ht="13.5" thickBot="1">
      <c r="A105" s="107"/>
      <c r="B105" s="31"/>
      <c r="C105" s="28"/>
      <c r="D105" s="566"/>
      <c r="E105" s="28"/>
      <c r="F105" s="28"/>
      <c r="G105" s="28"/>
      <c r="H105" s="28"/>
      <c r="I105" s="566"/>
      <c r="J105" s="28"/>
      <c r="K105" s="28"/>
    </row>
    <row r="106" spans="1:11" ht="13.5" thickBot="1">
      <c r="A106" s="107">
        <f>+A104+1</f>
        <v>37</v>
      </c>
      <c r="B106" s="29" t="s">
        <v>114</v>
      </c>
      <c r="C106" s="28" t="s">
        <v>115</v>
      </c>
      <c r="D106" s="152">
        <f>+D104+D98+D96+D84</f>
        <v>99062874.036765143</v>
      </c>
      <c r="E106" s="37"/>
      <c r="F106" s="37"/>
      <c r="G106" s="153"/>
      <c r="H106" s="37"/>
      <c r="I106" s="152">
        <f>+I104+I98+I96+I84</f>
        <v>99062874.036765143</v>
      </c>
      <c r="J106" s="28"/>
      <c r="K106" s="144"/>
    </row>
    <row r="107" spans="1:11" ht="13.5" thickTop="1">
      <c r="A107" s="107"/>
      <c r="B107" s="29"/>
      <c r="C107" s="28"/>
      <c r="D107" s="37"/>
      <c r="E107" s="37"/>
      <c r="F107" s="37"/>
      <c r="G107" s="153"/>
      <c r="H107" s="37"/>
      <c r="I107" s="37"/>
      <c r="J107" s="28"/>
      <c r="K107" s="144"/>
    </row>
    <row r="108" spans="1:11">
      <c r="A108" s="107"/>
      <c r="B108" s="29"/>
      <c r="C108" s="28"/>
      <c r="D108" s="37"/>
      <c r="E108" s="37"/>
      <c r="F108" s="37"/>
      <c r="G108" s="153"/>
      <c r="H108" s="37"/>
      <c r="I108" s="37"/>
      <c r="J108" s="28"/>
      <c r="K108" s="144"/>
    </row>
    <row r="109" spans="1:11">
      <c r="A109" s="107"/>
      <c r="B109" s="29"/>
      <c r="C109" s="28"/>
      <c r="D109" s="28"/>
      <c r="E109" s="28"/>
      <c r="F109" s="28"/>
      <c r="G109" s="28"/>
      <c r="H109" s="28"/>
      <c r="I109" s="28"/>
      <c r="J109" s="28"/>
      <c r="K109" s="154" t="s">
        <v>116</v>
      </c>
    </row>
    <row r="110" spans="1:11">
      <c r="A110" s="107"/>
      <c r="B110" s="29"/>
      <c r="C110" s="28"/>
      <c r="D110" s="28"/>
      <c r="E110" s="28"/>
      <c r="F110" s="28"/>
      <c r="G110" s="28"/>
      <c r="H110" s="28"/>
      <c r="I110" s="28"/>
      <c r="J110" s="28"/>
      <c r="K110" s="154"/>
    </row>
    <row r="111" spans="1:11">
      <c r="A111" s="107"/>
      <c r="B111" s="29" t="s">
        <v>2</v>
      </c>
      <c r="C111" s="28"/>
      <c r="D111" s="30" t="s">
        <v>4</v>
      </c>
      <c r="E111" s="28"/>
      <c r="F111" s="28"/>
      <c r="G111" s="28"/>
      <c r="H111" s="28"/>
      <c r="I111" s="39"/>
      <c r="J111" s="28"/>
      <c r="K111" s="154" t="str">
        <f>K3</f>
        <v>For  the 12 months ended 12/31/2025</v>
      </c>
    </row>
    <row r="112" spans="1:11">
      <c r="A112" s="107"/>
      <c r="B112" s="29"/>
      <c r="C112" s="28"/>
      <c r="D112" s="30" t="s">
        <v>6</v>
      </c>
      <c r="E112" s="28"/>
      <c r="F112" s="28"/>
      <c r="G112" s="28"/>
      <c r="H112" s="28"/>
      <c r="I112" s="28"/>
      <c r="J112" s="28"/>
      <c r="K112" s="28"/>
    </row>
    <row r="113" spans="1:11">
      <c r="A113" s="107"/>
      <c r="B113" s="31"/>
      <c r="C113" s="28"/>
      <c r="D113" s="442" t="str">
        <f>D5</f>
        <v>NextEra Energy Transmission MidAtlantic, Inc.</v>
      </c>
      <c r="E113" s="28"/>
      <c r="F113" s="28"/>
      <c r="G113" s="28"/>
      <c r="H113" s="28"/>
      <c r="I113" s="28"/>
      <c r="J113" s="28"/>
      <c r="K113" s="28"/>
    </row>
    <row r="114" spans="1:11">
      <c r="A114" s="678"/>
      <c r="B114" s="678"/>
      <c r="C114" s="678"/>
      <c r="D114" s="678"/>
      <c r="E114" s="678"/>
      <c r="F114" s="678"/>
      <c r="G114" s="678"/>
      <c r="H114" s="678"/>
      <c r="I114" s="678"/>
      <c r="J114" s="678"/>
      <c r="K114" s="678"/>
    </row>
    <row r="115" spans="1:11">
      <c r="A115" s="107"/>
      <c r="B115" s="113" t="s">
        <v>8</v>
      </c>
      <c r="C115" s="113" t="s">
        <v>9</v>
      </c>
      <c r="D115" s="113" t="s">
        <v>10</v>
      </c>
      <c r="E115" s="28" t="s">
        <v>11</v>
      </c>
      <c r="F115" s="28"/>
      <c r="G115" s="112" t="s">
        <v>12</v>
      </c>
      <c r="H115" s="28"/>
      <c r="I115" s="112" t="s">
        <v>13</v>
      </c>
      <c r="J115" s="28"/>
      <c r="K115" s="28"/>
    </row>
    <row r="116" spans="1:11">
      <c r="A116" s="107" t="s">
        <v>14</v>
      </c>
      <c r="B116" s="29"/>
      <c r="C116" s="136"/>
      <c r="D116" s="28"/>
      <c r="E116" s="28"/>
      <c r="F116" s="28"/>
      <c r="G116" s="107"/>
      <c r="H116" s="28"/>
      <c r="I116" s="137" t="s">
        <v>41</v>
      </c>
      <c r="J116" s="28"/>
      <c r="K116" s="137"/>
    </row>
    <row r="117" spans="1:11" ht="13.5" thickBot="1">
      <c r="A117" s="562" t="s">
        <v>16</v>
      </c>
      <c r="B117" s="29"/>
      <c r="C117" s="138" t="s">
        <v>42</v>
      </c>
      <c r="D117" s="137" t="s">
        <v>43</v>
      </c>
      <c r="E117" s="139"/>
      <c r="F117" s="137" t="s">
        <v>44</v>
      </c>
      <c r="G117" s="31"/>
      <c r="H117" s="139"/>
      <c r="I117" s="107" t="s">
        <v>45</v>
      </c>
      <c r="J117" s="28"/>
      <c r="K117" s="137"/>
    </row>
    <row r="118" spans="1:11">
      <c r="A118" s="107"/>
      <c r="B118" s="29" t="s">
        <v>117</v>
      </c>
      <c r="C118" s="28"/>
      <c r="D118" s="28"/>
      <c r="E118" s="28"/>
      <c r="F118" s="28"/>
      <c r="G118" s="28"/>
      <c r="H118" s="28"/>
      <c r="I118" s="28"/>
      <c r="J118" s="28"/>
      <c r="K118" s="28"/>
    </row>
    <row r="119" spans="1:11">
      <c r="A119" s="107">
        <v>1</v>
      </c>
      <c r="B119" s="29" t="s">
        <v>118</v>
      </c>
      <c r="C119" s="28" t="s">
        <v>119</v>
      </c>
      <c r="D119" s="151">
        <f>'5-P3 Support'!C24</f>
        <v>5077012.5200000014</v>
      </c>
      <c r="E119" s="28"/>
      <c r="F119" s="28" t="s">
        <v>25</v>
      </c>
      <c r="G119" s="26">
        <f>+I191</f>
        <v>1</v>
      </c>
      <c r="H119" s="37"/>
      <c r="I119" s="18">
        <f t="shared" ref="I119:I129" si="1">+G119*D119</f>
        <v>5077012.5200000014</v>
      </c>
      <c r="J119" s="29"/>
      <c r="K119" s="28"/>
    </row>
    <row r="120" spans="1:11">
      <c r="A120" s="122">
        <f>+A119+1</f>
        <v>2</v>
      </c>
      <c r="B120" s="123" t="s">
        <v>120</v>
      </c>
      <c r="C120" s="28" t="s">
        <v>121</v>
      </c>
      <c r="D120" s="151">
        <f>'5-P3 Support'!D24</f>
        <v>0</v>
      </c>
      <c r="E120" s="125"/>
      <c r="F120" s="125" t="str">
        <f>+F119</f>
        <v>TP</v>
      </c>
      <c r="G120" s="115">
        <f>+G119</f>
        <v>1</v>
      </c>
      <c r="H120" s="125"/>
      <c r="I120" s="151">
        <f>+G120*D120</f>
        <v>0</v>
      </c>
      <c r="K120" s="28"/>
    </row>
    <row r="121" spans="1:11">
      <c r="A121" s="122">
        <f t="shared" ref="A121:A167" si="2">+A120+1</f>
        <v>3</v>
      </c>
      <c r="B121" s="29" t="s">
        <v>122</v>
      </c>
      <c r="C121" s="28" t="s">
        <v>123</v>
      </c>
      <c r="D121" s="151">
        <f>'5-P3 Support'!E24</f>
        <v>0</v>
      </c>
      <c r="E121" s="28"/>
      <c r="F121" s="28" t="str">
        <f>+F120</f>
        <v>TP</v>
      </c>
      <c r="G121" s="26">
        <f>+G120</f>
        <v>1</v>
      </c>
      <c r="H121" s="37"/>
      <c r="I121" s="18">
        <f t="shared" si="1"/>
        <v>0</v>
      </c>
      <c r="J121" s="29"/>
      <c r="K121" s="28"/>
    </row>
    <row r="122" spans="1:11">
      <c r="A122" s="122">
        <f t="shared" si="2"/>
        <v>4</v>
      </c>
      <c r="B122" s="29" t="s">
        <v>124</v>
      </c>
      <c r="C122" s="28" t="s">
        <v>125</v>
      </c>
      <c r="D122" s="151">
        <f>'5-P3 Support'!F24</f>
        <v>3607384.48</v>
      </c>
      <c r="E122" s="28"/>
      <c r="F122" s="28" t="s">
        <v>57</v>
      </c>
      <c r="G122" s="26">
        <f>+G74</f>
        <v>1</v>
      </c>
      <c r="H122" s="37"/>
      <c r="I122" s="18">
        <f t="shared" si="1"/>
        <v>3607384.48</v>
      </c>
      <c r="J122" s="28"/>
      <c r="K122" s="28" t="s">
        <v>11</v>
      </c>
    </row>
    <row r="123" spans="1:11">
      <c r="A123" s="122">
        <f t="shared" si="2"/>
        <v>5</v>
      </c>
      <c r="B123" s="29" t="s">
        <v>126</v>
      </c>
      <c r="C123" s="28" t="s">
        <v>127</v>
      </c>
      <c r="D123" s="151">
        <f>'5-P3 Support'!G24</f>
        <v>0</v>
      </c>
      <c r="E123" s="28"/>
      <c r="F123" s="28" t="s">
        <v>57</v>
      </c>
      <c r="G123" s="26">
        <f>+G122</f>
        <v>1</v>
      </c>
      <c r="H123" s="37"/>
      <c r="I123" s="18">
        <f t="shared" si="1"/>
        <v>0</v>
      </c>
      <c r="J123" s="28"/>
      <c r="K123" s="28"/>
    </row>
    <row r="124" spans="1:11">
      <c r="A124" s="122">
        <f t="shared" si="2"/>
        <v>6</v>
      </c>
      <c r="B124" s="29" t="s">
        <v>128</v>
      </c>
      <c r="C124" s="28" t="s">
        <v>129</v>
      </c>
      <c r="D124" s="151">
        <f>'5-P3 Support'!H24</f>
        <v>0</v>
      </c>
      <c r="E124" s="28"/>
      <c r="F124" s="28" t="s">
        <v>57</v>
      </c>
      <c r="G124" s="26">
        <f>+G123</f>
        <v>1</v>
      </c>
      <c r="H124" s="37"/>
      <c r="I124" s="18">
        <f t="shared" si="1"/>
        <v>0</v>
      </c>
      <c r="J124" s="28"/>
      <c r="K124" s="28"/>
    </row>
    <row r="125" spans="1:11" s="14" customFormat="1">
      <c r="A125" s="122" t="s">
        <v>130</v>
      </c>
      <c r="B125" s="29" t="s">
        <v>131</v>
      </c>
      <c r="C125" s="28" t="s">
        <v>132</v>
      </c>
      <c r="D125" s="161">
        <f>+'7 - PBOP'!E16</f>
        <v>0</v>
      </c>
      <c r="E125" s="94"/>
      <c r="F125" s="28" t="s">
        <v>57</v>
      </c>
      <c r="G125" s="26">
        <f>+G124</f>
        <v>1</v>
      </c>
      <c r="H125" s="37"/>
      <c r="I125" s="18">
        <f>+G125*D125</f>
        <v>0</v>
      </c>
      <c r="J125" s="94"/>
      <c r="K125" s="94"/>
    </row>
    <row r="126" spans="1:11">
      <c r="A126" s="122">
        <f>+A124+1</f>
        <v>7</v>
      </c>
      <c r="B126" s="29" t="s">
        <v>133</v>
      </c>
      <c r="C126" s="28" t="s">
        <v>134</v>
      </c>
      <c r="D126" s="151">
        <f>'5-P3 Support'!I24</f>
        <v>0</v>
      </c>
      <c r="E126" s="28"/>
      <c r="F126" s="155" t="s">
        <v>25</v>
      </c>
      <c r="G126" s="115">
        <f>+G119</f>
        <v>1</v>
      </c>
      <c r="H126" s="37"/>
      <c r="I126" s="18">
        <f t="shared" si="1"/>
        <v>0</v>
      </c>
      <c r="J126" s="28"/>
      <c r="K126" s="28"/>
    </row>
    <row r="127" spans="1:11" s="14" customFormat="1">
      <c r="A127" s="122" t="s">
        <v>135</v>
      </c>
      <c r="B127" s="29" t="s">
        <v>136</v>
      </c>
      <c r="C127" s="28" t="s">
        <v>137</v>
      </c>
      <c r="D127" s="161">
        <f>+'7 - PBOP'!E13</f>
        <v>0</v>
      </c>
      <c r="E127" s="94"/>
      <c r="F127" s="28" t="s">
        <v>57</v>
      </c>
      <c r="G127" s="26">
        <f>+G125</f>
        <v>1</v>
      </c>
      <c r="H127" s="37"/>
      <c r="I127" s="18">
        <f>+G127*D127</f>
        <v>0</v>
      </c>
      <c r="J127" s="94"/>
      <c r="K127" s="94"/>
    </row>
    <row r="128" spans="1:11">
      <c r="A128" s="122">
        <f>+A126+1</f>
        <v>8</v>
      </c>
      <c r="B128" s="29" t="s">
        <v>58</v>
      </c>
      <c r="C128" s="28" t="s">
        <v>138</v>
      </c>
      <c r="D128" s="395">
        <v>0</v>
      </c>
      <c r="E128" s="28"/>
      <c r="F128" s="28" t="s">
        <v>60</v>
      </c>
      <c r="G128" s="26">
        <f>+G75</f>
        <v>1</v>
      </c>
      <c r="H128" s="37"/>
      <c r="I128" s="18">
        <f t="shared" si="1"/>
        <v>0</v>
      </c>
      <c r="J128" s="28"/>
      <c r="K128" s="28"/>
    </row>
    <row r="129" spans="1:11">
      <c r="A129" s="122">
        <f t="shared" si="2"/>
        <v>9</v>
      </c>
      <c r="B129" s="29" t="s">
        <v>139</v>
      </c>
      <c r="C129" s="28" t="s">
        <v>140</v>
      </c>
      <c r="D129" s="44">
        <f>'5-P3 Support'!J24</f>
        <v>0</v>
      </c>
      <c r="E129" s="28"/>
      <c r="F129" s="28" t="str">
        <f>+F131</f>
        <v>DA</v>
      </c>
      <c r="G129" s="156">
        <v>1</v>
      </c>
      <c r="H129" s="37"/>
      <c r="I129" s="35">
        <f t="shared" si="1"/>
        <v>0</v>
      </c>
      <c r="J129" s="28"/>
      <c r="K129" s="28"/>
    </row>
    <row r="130" spans="1:11">
      <c r="A130" s="122">
        <f t="shared" si="2"/>
        <v>10</v>
      </c>
      <c r="B130" s="123" t="s">
        <v>141</v>
      </c>
      <c r="C130" s="125"/>
      <c r="D130" s="44"/>
      <c r="E130" s="125"/>
      <c r="F130" s="125"/>
      <c r="G130" s="157"/>
      <c r="H130" s="125"/>
      <c r="I130" s="44"/>
      <c r="K130" s="28"/>
    </row>
    <row r="131" spans="1:11">
      <c r="A131" s="122">
        <f t="shared" si="2"/>
        <v>11</v>
      </c>
      <c r="B131" s="123" t="s">
        <v>142</v>
      </c>
      <c r="C131" s="125" t="s">
        <v>143</v>
      </c>
      <c r="D131" s="44">
        <f>'5-P3 Support'!K24</f>
        <v>0</v>
      </c>
      <c r="E131" s="125"/>
      <c r="F131" s="125" t="s">
        <v>38</v>
      </c>
      <c r="G131" s="158">
        <v>1</v>
      </c>
      <c r="H131" s="125"/>
      <c r="I131" s="44">
        <f>+G131*D131</f>
        <v>0</v>
      </c>
      <c r="K131" s="28"/>
    </row>
    <row r="132" spans="1:11">
      <c r="A132" s="122">
        <f t="shared" si="2"/>
        <v>12</v>
      </c>
      <c r="B132" s="123" t="s">
        <v>144</v>
      </c>
      <c r="C132" s="28" t="s">
        <v>145</v>
      </c>
      <c r="D132" s="44">
        <f>'5-P3 Support'!L24</f>
        <v>0</v>
      </c>
      <c r="E132" s="125"/>
      <c r="F132" s="125" t="s">
        <v>25</v>
      </c>
      <c r="G132" s="158">
        <f>+G119</f>
        <v>1</v>
      </c>
      <c r="H132" s="125"/>
      <c r="I132" s="44">
        <f>+G132*D132</f>
        <v>0</v>
      </c>
      <c r="K132" s="28"/>
    </row>
    <row r="133" spans="1:11" ht="13.5" thickBot="1">
      <c r="A133" s="122">
        <f t="shared" si="2"/>
        <v>13</v>
      </c>
      <c r="B133" s="123" t="s">
        <v>146</v>
      </c>
      <c r="C133" s="125" t="s">
        <v>147</v>
      </c>
      <c r="D133" s="567">
        <f>+D131+D132</f>
        <v>0</v>
      </c>
      <c r="E133" s="125"/>
      <c r="F133" s="125"/>
      <c r="G133" s="158"/>
      <c r="H133" s="125"/>
      <c r="I133" s="567"/>
      <c r="K133" s="28"/>
    </row>
    <row r="134" spans="1:11">
      <c r="A134" s="122">
        <f t="shared" si="2"/>
        <v>14</v>
      </c>
      <c r="B134" s="159" t="s">
        <v>148</v>
      </c>
      <c r="C134" s="95" t="s">
        <v>149</v>
      </c>
      <c r="D134" s="18">
        <f>+D119-D121-D120+D122-D123-D124-D125+D126+D127+D128+D129+D133</f>
        <v>8684397.0000000019</v>
      </c>
      <c r="E134" s="18"/>
      <c r="F134" s="18"/>
      <c r="G134" s="18"/>
      <c r="H134" s="18"/>
      <c r="I134" s="18">
        <f>+I119-I121-I120+I122-I123-I124-I125+I126+I127+I128+I129+I133</f>
        <v>8684397.0000000019</v>
      </c>
      <c r="J134" s="28"/>
      <c r="K134" s="28"/>
    </row>
    <row r="135" spans="1:11">
      <c r="A135" s="122"/>
      <c r="B135" s="31"/>
      <c r="C135" s="28"/>
      <c r="D135" s="18"/>
      <c r="E135" s="18"/>
      <c r="F135" s="18"/>
      <c r="G135" s="18"/>
      <c r="H135" s="18"/>
      <c r="I135" s="18"/>
      <c r="J135" s="28"/>
      <c r="K135" s="28"/>
    </row>
    <row r="136" spans="1:11">
      <c r="A136" s="122">
        <f>+A134+1</f>
        <v>15</v>
      </c>
      <c r="B136" s="29" t="s">
        <v>150</v>
      </c>
      <c r="C136" s="28"/>
      <c r="D136" s="18"/>
      <c r="E136" s="18"/>
      <c r="F136" s="18"/>
      <c r="G136" s="18"/>
      <c r="H136" s="18"/>
      <c r="I136" s="18"/>
      <c r="J136" s="28"/>
      <c r="K136" s="28"/>
    </row>
    <row r="137" spans="1:11">
      <c r="A137" s="122">
        <f t="shared" si="2"/>
        <v>16</v>
      </c>
      <c r="B137" s="29" t="s">
        <v>118</v>
      </c>
      <c r="C137" s="150" t="s">
        <v>151</v>
      </c>
      <c r="D137" s="151">
        <f>'5-P3 Support'!M24</f>
        <v>1927508.5719230834</v>
      </c>
      <c r="E137" s="18"/>
      <c r="F137" s="18" t="s">
        <v>25</v>
      </c>
      <c r="G137" s="18">
        <f>+G98</f>
        <v>1</v>
      </c>
      <c r="H137" s="18"/>
      <c r="I137" s="18">
        <f>+G137*D137</f>
        <v>1927508.5719230834</v>
      </c>
      <c r="J137" s="28"/>
      <c r="K137" s="144"/>
    </row>
    <row r="138" spans="1:11">
      <c r="A138" s="122">
        <f t="shared" si="2"/>
        <v>17</v>
      </c>
      <c r="B138" s="160" t="s">
        <v>55</v>
      </c>
      <c r="C138" s="150" t="s">
        <v>152</v>
      </c>
      <c r="D138" s="151">
        <f>'5-P3 Support'!C45</f>
        <v>0</v>
      </c>
      <c r="E138" s="18"/>
      <c r="F138" s="18" t="s">
        <v>57</v>
      </c>
      <c r="G138" s="18">
        <f>+G122</f>
        <v>1</v>
      </c>
      <c r="H138" s="18"/>
      <c r="I138" s="18">
        <f>+G138*D138</f>
        <v>0</v>
      </c>
      <c r="J138" s="28"/>
      <c r="K138" s="144"/>
    </row>
    <row r="139" spans="1:11">
      <c r="A139" s="122">
        <f t="shared" si="2"/>
        <v>18</v>
      </c>
      <c r="B139" s="29" t="s">
        <v>58</v>
      </c>
      <c r="C139" s="150" t="s">
        <v>153</v>
      </c>
      <c r="D139" s="146">
        <v>0</v>
      </c>
      <c r="E139" s="35"/>
      <c r="F139" s="35" t="s">
        <v>60</v>
      </c>
      <c r="G139" s="35">
        <f>+G128</f>
        <v>1</v>
      </c>
      <c r="H139" s="35"/>
      <c r="I139" s="35">
        <f>+G139*D139</f>
        <v>0</v>
      </c>
      <c r="J139" s="28"/>
      <c r="K139" s="144"/>
    </row>
    <row r="140" spans="1:11" ht="13.5" thickBot="1">
      <c r="A140" s="122">
        <f t="shared" si="2"/>
        <v>19</v>
      </c>
      <c r="B140" s="123" t="s">
        <v>154</v>
      </c>
      <c r="C140" s="28" t="s">
        <v>155</v>
      </c>
      <c r="D140" s="567">
        <f>'5-P3 Support'!D45</f>
        <v>0</v>
      </c>
      <c r="E140" s="18"/>
      <c r="F140" s="18" t="s">
        <v>38</v>
      </c>
      <c r="G140" s="156">
        <v>1</v>
      </c>
      <c r="H140" s="18"/>
      <c r="I140" s="566">
        <f>+G140*D140</f>
        <v>0</v>
      </c>
      <c r="J140" s="28"/>
      <c r="K140" s="144"/>
    </row>
    <row r="141" spans="1:11">
      <c r="A141" s="122">
        <f t="shared" si="2"/>
        <v>20</v>
      </c>
      <c r="B141" s="29" t="s">
        <v>156</v>
      </c>
      <c r="C141" s="28" t="s">
        <v>157</v>
      </c>
      <c r="D141" s="18">
        <f>SUM(D137:D140)</f>
        <v>1927508.5719230834</v>
      </c>
      <c r="E141" s="18"/>
      <c r="F141" s="18"/>
      <c r="G141" s="18"/>
      <c r="H141" s="18"/>
      <c r="I141" s="18">
        <f>SUM(I137:I140)</f>
        <v>1927508.5719230834</v>
      </c>
      <c r="J141" s="28"/>
      <c r="K141" s="28"/>
    </row>
    <row r="142" spans="1:11">
      <c r="A142" s="122"/>
      <c r="B142" s="29"/>
      <c r="C142" s="28"/>
      <c r="D142" s="18"/>
      <c r="E142" s="18"/>
      <c r="F142" s="18"/>
      <c r="G142" s="18"/>
      <c r="H142" s="18"/>
      <c r="I142" s="18"/>
      <c r="J142" s="28"/>
      <c r="K142" s="28"/>
    </row>
    <row r="143" spans="1:11">
      <c r="A143" s="122">
        <f>+A141+1</f>
        <v>21</v>
      </c>
      <c r="B143" s="29" t="s">
        <v>158</v>
      </c>
      <c r="C143" s="31" t="s">
        <v>159</v>
      </c>
      <c r="D143" s="18"/>
      <c r="E143" s="18"/>
      <c r="F143" s="18"/>
      <c r="G143" s="18"/>
      <c r="H143" s="18"/>
      <c r="I143" s="18"/>
      <c r="J143" s="28"/>
      <c r="K143" s="28"/>
    </row>
    <row r="144" spans="1:11">
      <c r="A144" s="122">
        <f t="shared" si="2"/>
        <v>22</v>
      </c>
      <c r="B144" s="29" t="s">
        <v>160</v>
      </c>
      <c r="C144" s="31"/>
      <c r="D144" s="18"/>
      <c r="E144" s="18"/>
      <c r="F144" s="18"/>
      <c r="G144" s="18"/>
      <c r="H144" s="18"/>
      <c r="I144" s="18"/>
      <c r="J144" s="28"/>
      <c r="K144" s="144"/>
    </row>
    <row r="145" spans="1:12">
      <c r="A145" s="122">
        <f t="shared" si="2"/>
        <v>23</v>
      </c>
      <c r="B145" s="29" t="s">
        <v>161</v>
      </c>
      <c r="C145" s="28" t="s">
        <v>162</v>
      </c>
      <c r="D145" s="151">
        <f>'5-P3 Support'!E45</f>
        <v>0</v>
      </c>
      <c r="E145" s="18"/>
      <c r="F145" s="18" t="s">
        <v>57</v>
      </c>
      <c r="G145" s="18">
        <f>+G138</f>
        <v>1</v>
      </c>
      <c r="H145" s="18"/>
      <c r="I145" s="18">
        <f>+G145*D145</f>
        <v>0</v>
      </c>
      <c r="J145" s="28"/>
      <c r="K145" s="144"/>
    </row>
    <row r="146" spans="1:12">
      <c r="A146" s="122">
        <f t="shared" si="2"/>
        <v>24</v>
      </c>
      <c r="B146" s="29" t="s">
        <v>163</v>
      </c>
      <c r="C146" s="28" t="s">
        <v>164</v>
      </c>
      <c r="D146" s="151">
        <f>'5-P3 Support'!F45</f>
        <v>0</v>
      </c>
      <c r="E146" s="18"/>
      <c r="F146" s="18" t="s">
        <v>57</v>
      </c>
      <c r="G146" s="18">
        <f>+G145</f>
        <v>1</v>
      </c>
      <c r="H146" s="18"/>
      <c r="I146" s="18">
        <f>+G146*D146</f>
        <v>0</v>
      </c>
      <c r="J146" s="28"/>
      <c r="K146" s="144"/>
    </row>
    <row r="147" spans="1:12">
      <c r="A147" s="122">
        <f t="shared" si="2"/>
        <v>25</v>
      </c>
      <c r="B147" s="29" t="s">
        <v>165</v>
      </c>
      <c r="C147" s="28" t="s">
        <v>11</v>
      </c>
      <c r="D147" s="18"/>
      <c r="E147" s="18"/>
      <c r="F147" s="18"/>
      <c r="G147" s="18"/>
      <c r="H147" s="18"/>
      <c r="I147" s="18"/>
      <c r="J147" s="28"/>
      <c r="K147" s="144"/>
    </row>
    <row r="148" spans="1:12">
      <c r="A148" s="122">
        <f t="shared" si="2"/>
        <v>26</v>
      </c>
      <c r="B148" s="29" t="s">
        <v>166</v>
      </c>
      <c r="C148" s="28" t="s">
        <v>167</v>
      </c>
      <c r="D148" s="151">
        <f>'5-P3 Support'!G45</f>
        <v>1783302.9600000002</v>
      </c>
      <c r="E148" s="18"/>
      <c r="F148" s="18" t="s">
        <v>111</v>
      </c>
      <c r="G148" s="18">
        <f>+G68</f>
        <v>1</v>
      </c>
      <c r="H148" s="18"/>
      <c r="I148" s="18">
        <f>+G148*D148</f>
        <v>1783302.9600000002</v>
      </c>
      <c r="J148" s="28"/>
      <c r="K148" s="144"/>
    </row>
    <row r="149" spans="1:12">
      <c r="A149" s="122">
        <f t="shared" si="2"/>
        <v>27</v>
      </c>
      <c r="B149" s="29" t="s">
        <v>168</v>
      </c>
      <c r="C149" s="28" t="s">
        <v>169</v>
      </c>
      <c r="D149" s="151">
        <f>'5-P3 Support'!H45</f>
        <v>0</v>
      </c>
      <c r="E149" s="18"/>
      <c r="F149" s="151" t="s">
        <v>50</v>
      </c>
      <c r="G149" s="161" t="s">
        <v>80</v>
      </c>
      <c r="H149" s="18"/>
      <c r="I149" s="18">
        <v>0</v>
      </c>
      <c r="J149" s="28"/>
      <c r="K149" s="144"/>
    </row>
    <row r="150" spans="1:12">
      <c r="A150" s="122">
        <f t="shared" si="2"/>
        <v>28</v>
      </c>
      <c r="B150" s="29" t="s">
        <v>170</v>
      </c>
      <c r="C150" s="28" t="s">
        <v>171</v>
      </c>
      <c r="D150" s="151">
        <f>'5-P3 Support'!I45</f>
        <v>0</v>
      </c>
      <c r="E150" s="18"/>
      <c r="F150" s="18" t="s">
        <v>111</v>
      </c>
      <c r="G150" s="18">
        <f>+G148</f>
        <v>1</v>
      </c>
      <c r="H150" s="18"/>
      <c r="I150" s="18">
        <f>+G150*D150</f>
        <v>0</v>
      </c>
      <c r="J150" s="28"/>
      <c r="K150" s="144"/>
    </row>
    <row r="151" spans="1:12" ht="13.5" thickBot="1">
      <c r="A151" s="122">
        <f t="shared" si="2"/>
        <v>29</v>
      </c>
      <c r="B151" s="29" t="s">
        <v>172</v>
      </c>
      <c r="C151" s="28" t="s">
        <v>173</v>
      </c>
      <c r="D151" s="567">
        <f>'5-P3 Support'!J45</f>
        <v>0</v>
      </c>
      <c r="E151" s="18"/>
      <c r="F151" s="18" t="s">
        <v>111</v>
      </c>
      <c r="G151" s="18">
        <f>+G148</f>
        <v>1</v>
      </c>
      <c r="H151" s="18"/>
      <c r="I151" s="566">
        <f>+G151*D151</f>
        <v>0</v>
      </c>
      <c r="J151" s="28"/>
      <c r="K151" s="144"/>
    </row>
    <row r="152" spans="1:12">
      <c r="A152" s="122">
        <f t="shared" si="2"/>
        <v>30</v>
      </c>
      <c r="B152" s="29" t="s">
        <v>174</v>
      </c>
      <c r="C152" s="28" t="s">
        <v>175</v>
      </c>
      <c r="D152" s="18">
        <f>SUM(D145:D151)</f>
        <v>1783302.9600000002</v>
      </c>
      <c r="E152" s="18"/>
      <c r="F152" s="18"/>
      <c r="G152" s="18"/>
      <c r="H152" s="18"/>
      <c r="I152" s="18">
        <f>SUM(I145:I151)</f>
        <v>1783302.9600000002</v>
      </c>
      <c r="J152" s="28"/>
      <c r="K152" s="28"/>
    </row>
    <row r="153" spans="1:12">
      <c r="A153" s="122"/>
      <c r="B153" s="29"/>
      <c r="C153" s="28"/>
      <c r="D153" s="28"/>
      <c r="E153" s="28"/>
      <c r="F153" s="28"/>
      <c r="G153" s="118"/>
      <c r="H153" s="28"/>
      <c r="I153" s="28"/>
      <c r="J153" s="28"/>
      <c r="L153" s="18"/>
    </row>
    <row r="154" spans="1:12">
      <c r="A154" s="122">
        <f>+A152+1</f>
        <v>31</v>
      </c>
      <c r="B154" s="29" t="s">
        <v>176</v>
      </c>
      <c r="C154" s="28" t="str">
        <f>"(Note "&amp;A$251&amp;")"</f>
        <v>(Note G)</v>
      </c>
      <c r="D154" s="28"/>
      <c r="E154" s="28"/>
      <c r="F154" s="31"/>
      <c r="G154" s="33"/>
      <c r="H154" s="28"/>
      <c r="I154" s="31"/>
      <c r="J154" s="28"/>
      <c r="L154" s="18"/>
    </row>
    <row r="155" spans="1:12">
      <c r="A155" s="122">
        <f t="shared" si="2"/>
        <v>32</v>
      </c>
      <c r="B155" s="34" t="s">
        <v>177</v>
      </c>
      <c r="C155" s="28" t="s">
        <v>178</v>
      </c>
      <c r="D155" s="429">
        <f>IF(D252&gt;0,1-(((1-D253)*(1-D252))/(1-D253*D252*D254)),0)</f>
        <v>0.24870999999999999</v>
      </c>
      <c r="E155" s="28"/>
      <c r="F155" s="31"/>
      <c r="G155" s="33"/>
      <c r="H155" s="28"/>
      <c r="I155" s="31"/>
      <c r="J155" s="28"/>
      <c r="L155" s="18"/>
    </row>
    <row r="156" spans="1:12">
      <c r="A156" s="122">
        <f t="shared" si="2"/>
        <v>33</v>
      </c>
      <c r="B156" s="31" t="s">
        <v>179</v>
      </c>
      <c r="C156" s="28" t="s">
        <v>180</v>
      </c>
      <c r="D156" s="429">
        <f>IF(I210&gt;0,(D155/(1-D155))*(1-I210/I213),0)</f>
        <v>0.23019510997718337</v>
      </c>
      <c r="E156" s="28"/>
      <c r="F156" s="31"/>
      <c r="G156" s="33"/>
      <c r="H156" s="28"/>
      <c r="I156" s="31"/>
      <c r="J156" s="28"/>
      <c r="K156" s="31"/>
    </row>
    <row r="157" spans="1:12">
      <c r="A157" s="122">
        <f t="shared" si="2"/>
        <v>34</v>
      </c>
      <c r="B157" s="29" t="s">
        <v>181</v>
      </c>
      <c r="C157" s="28" t="s">
        <v>182</v>
      </c>
      <c r="D157" s="28"/>
      <c r="E157" s="28"/>
      <c r="F157" s="31"/>
      <c r="G157" s="33"/>
      <c r="H157" s="28"/>
      <c r="I157" s="31"/>
      <c r="J157" s="28"/>
      <c r="K157" s="31"/>
    </row>
    <row r="158" spans="1:12">
      <c r="A158" s="122">
        <f t="shared" si="2"/>
        <v>35</v>
      </c>
      <c r="B158" s="29"/>
      <c r="D158" s="28"/>
      <c r="E158" s="28"/>
      <c r="F158" s="31"/>
      <c r="G158" s="33"/>
      <c r="H158" s="28"/>
      <c r="I158" s="31"/>
      <c r="J158" s="28"/>
      <c r="K158" s="31"/>
    </row>
    <row r="159" spans="1:12">
      <c r="A159" s="122">
        <f>+A158+1</f>
        <v>36</v>
      </c>
      <c r="B159" s="34" t="str">
        <f>"      1 / (1 - T)  =  (T from line "&amp;A155&amp;")"</f>
        <v xml:space="preserve">      1 / (1 - T)  =  (T from line 32)</v>
      </c>
      <c r="C159" s="28"/>
      <c r="D159" s="429">
        <f>1/(1-D155)</f>
        <v>1.3310439377603855</v>
      </c>
      <c r="E159" s="28"/>
      <c r="F159" s="31"/>
      <c r="G159" s="33"/>
      <c r="H159" s="28"/>
      <c r="I159" s="18"/>
      <c r="J159" s="28"/>
      <c r="K159" s="31"/>
    </row>
    <row r="160" spans="1:12">
      <c r="A160" s="122">
        <f t="shared" si="2"/>
        <v>37</v>
      </c>
      <c r="B160" s="29" t="s">
        <v>183</v>
      </c>
      <c r="C160" s="28" t="s">
        <v>184</v>
      </c>
      <c r="D160" s="151">
        <f>-'5-P3 Support'!K45</f>
        <v>0</v>
      </c>
      <c r="E160" s="28"/>
      <c r="F160" s="31"/>
      <c r="G160" s="33"/>
      <c r="H160" s="28"/>
      <c r="I160" s="18"/>
      <c r="J160" s="28"/>
      <c r="K160" s="31"/>
    </row>
    <row r="161" spans="1:11">
      <c r="A161" s="122">
        <f t="shared" si="2"/>
        <v>38</v>
      </c>
      <c r="B161" s="29" t="s">
        <v>185</v>
      </c>
      <c r="C161" s="28" t="s">
        <v>186</v>
      </c>
      <c r="D161" s="151">
        <f>-'5-P3 Support'!L45</f>
        <v>0</v>
      </c>
      <c r="E161" s="28"/>
      <c r="F161" s="31"/>
      <c r="G161" s="35"/>
      <c r="H161" s="28"/>
      <c r="I161" s="18"/>
      <c r="J161" s="28"/>
      <c r="K161" s="31"/>
    </row>
    <row r="162" spans="1:11">
      <c r="A162" s="122">
        <f t="shared" si="2"/>
        <v>39</v>
      </c>
      <c r="B162" s="29" t="s">
        <v>187</v>
      </c>
      <c r="C162" s="28" t="s">
        <v>188</v>
      </c>
      <c r="D162" s="151">
        <f>+'5-P3 Support'!M45</f>
        <v>13749.683639999997</v>
      </c>
      <c r="E162" s="28"/>
      <c r="F162" s="31"/>
      <c r="G162" s="33"/>
      <c r="H162" s="28"/>
      <c r="I162" s="18"/>
      <c r="J162" s="28"/>
      <c r="K162" s="31"/>
    </row>
    <row r="163" spans="1:11">
      <c r="A163" s="122">
        <f t="shared" si="2"/>
        <v>40</v>
      </c>
      <c r="B163" s="34" t="s">
        <v>189</v>
      </c>
      <c r="C163" s="36" t="s">
        <v>190</v>
      </c>
      <c r="D163" s="265">
        <f>+D156*D170</f>
        <v>2262797.3095824327</v>
      </c>
      <c r="E163" s="37"/>
      <c r="F163" s="37" t="s">
        <v>50</v>
      </c>
      <c r="G163" s="38"/>
      <c r="H163" s="37"/>
      <c r="I163" s="265">
        <f>+D156*I170</f>
        <v>2262797.3095824327</v>
      </c>
      <c r="J163" s="28"/>
      <c r="K163" s="116" t="s">
        <v>11</v>
      </c>
    </row>
    <row r="164" spans="1:11">
      <c r="A164" s="122">
        <f t="shared" si="2"/>
        <v>41</v>
      </c>
      <c r="B164" s="31" t="s">
        <v>191</v>
      </c>
      <c r="C164" s="36" t="s">
        <v>192</v>
      </c>
      <c r="D164" s="265">
        <f>+D$159*D160</f>
        <v>0</v>
      </c>
      <c r="E164" s="37"/>
      <c r="F164" s="39" t="s">
        <v>83</v>
      </c>
      <c r="G164" s="26">
        <f>G84</f>
        <v>1</v>
      </c>
      <c r="H164" s="37"/>
      <c r="I164" s="265">
        <f>+G164*D164</f>
        <v>0</v>
      </c>
      <c r="J164" s="28"/>
      <c r="K164" s="116"/>
    </row>
    <row r="165" spans="1:11">
      <c r="A165" s="122">
        <f t="shared" si="2"/>
        <v>42</v>
      </c>
      <c r="B165" s="31" t="s">
        <v>193</v>
      </c>
      <c r="C165" s="36" t="s">
        <v>194</v>
      </c>
      <c r="D165" s="265">
        <f>+D$159*D161</f>
        <v>0</v>
      </c>
      <c r="E165" s="37"/>
      <c r="F165" s="39" t="s">
        <v>83</v>
      </c>
      <c r="G165" s="26">
        <f>G164</f>
        <v>1</v>
      </c>
      <c r="H165" s="37"/>
      <c r="I165" s="265">
        <f>+G165*D165</f>
        <v>0</v>
      </c>
      <c r="J165" s="28"/>
      <c r="K165" s="116"/>
    </row>
    <row r="166" spans="1:11" ht="13.5" thickBot="1">
      <c r="A166" s="122">
        <f t="shared" si="2"/>
        <v>43</v>
      </c>
      <c r="B166" s="31" t="s">
        <v>195</v>
      </c>
      <c r="C166" s="36" t="s">
        <v>196</v>
      </c>
      <c r="D166" s="568">
        <f>+D$159*D162</f>
        <v>18301.433055145149</v>
      </c>
      <c r="E166" s="37"/>
      <c r="F166" s="39" t="s">
        <v>83</v>
      </c>
      <c r="G166" s="26">
        <f>G165</f>
        <v>1</v>
      </c>
      <c r="H166" s="37"/>
      <c r="I166" s="568">
        <f>+G166*D166</f>
        <v>18301.433055145149</v>
      </c>
      <c r="J166" s="28"/>
      <c r="K166" s="116"/>
    </row>
    <row r="167" spans="1:11">
      <c r="A167" s="122">
        <f t="shared" si="2"/>
        <v>44</v>
      </c>
      <c r="B167" s="40" t="s">
        <v>197</v>
      </c>
      <c r="C167" s="31" t="s">
        <v>198</v>
      </c>
      <c r="D167" s="161">
        <f>SUM(D163:D166)</f>
        <v>2281098.7426375779</v>
      </c>
      <c r="E167" s="37"/>
      <c r="F167" s="37" t="s">
        <v>11</v>
      </c>
      <c r="G167" s="38" t="s">
        <v>11</v>
      </c>
      <c r="H167" s="37"/>
      <c r="I167" s="161">
        <f>SUM(I163:I166)</f>
        <v>2281098.7426375779</v>
      </c>
      <c r="J167" s="28"/>
      <c r="K167" s="28"/>
    </row>
    <row r="168" spans="1:11">
      <c r="A168" s="122"/>
      <c r="B168" s="31"/>
      <c r="C168" s="162"/>
      <c r="D168" s="18"/>
      <c r="E168" s="28"/>
      <c r="F168" s="28"/>
      <c r="G168" s="118"/>
      <c r="H168" s="28"/>
      <c r="I168" s="18"/>
      <c r="J168" s="28"/>
      <c r="K168" s="28"/>
    </row>
    <row r="169" spans="1:11">
      <c r="A169" s="122">
        <f>+A167+1</f>
        <v>45</v>
      </c>
      <c r="B169" s="29" t="s">
        <v>199</v>
      </c>
      <c r="J169" s="28"/>
      <c r="K169" s="31"/>
    </row>
    <row r="170" spans="1:11">
      <c r="A170" s="122">
        <v>9</v>
      </c>
      <c r="B170" s="40" t="s">
        <v>200</v>
      </c>
      <c r="C170" s="34" t="s">
        <v>201</v>
      </c>
      <c r="D170" s="18">
        <f>+$I213*D106</f>
        <v>9829910.417326929</v>
      </c>
      <c r="E170" s="37"/>
      <c r="F170" s="37" t="s">
        <v>50</v>
      </c>
      <c r="G170" s="163"/>
      <c r="H170" s="37"/>
      <c r="I170" s="18">
        <f>+$I213*I106</f>
        <v>9829910.417326929</v>
      </c>
      <c r="K170" s="144"/>
    </row>
    <row r="171" spans="1:11">
      <c r="A171" s="122"/>
      <c r="B171" s="29"/>
      <c r="C171" s="31"/>
      <c r="D171" s="35"/>
      <c r="E171" s="37"/>
      <c r="F171" s="37"/>
      <c r="G171" s="163"/>
      <c r="H171" s="37"/>
      <c r="I171" s="35"/>
      <c r="J171" s="28"/>
      <c r="K171" s="144"/>
    </row>
    <row r="172" spans="1:11" ht="13.5" thickBot="1">
      <c r="A172" s="122">
        <f>A170+1</f>
        <v>10</v>
      </c>
      <c r="B172" s="29" t="s">
        <v>202</v>
      </c>
      <c r="C172" s="28" t="s">
        <v>203</v>
      </c>
      <c r="D172" s="164">
        <f>+D170+D167+D152+D141+D134</f>
        <v>24506217.691887595</v>
      </c>
      <c r="E172" s="37"/>
      <c r="F172" s="37"/>
      <c r="G172" s="37"/>
      <c r="H172" s="37"/>
      <c r="I172" s="164">
        <f>+I170+I167+I152+I141+I134</f>
        <v>24506217.691887595</v>
      </c>
      <c r="J172" s="29"/>
      <c r="K172" s="29"/>
    </row>
    <row r="173" spans="1:11" ht="13.5" thickTop="1">
      <c r="A173" s="122"/>
      <c r="B173" s="29"/>
      <c r="C173" s="514"/>
      <c r="D173" s="511"/>
      <c r="E173" s="37"/>
      <c r="F173" s="37"/>
      <c r="G173" s="37"/>
      <c r="H173" s="37"/>
      <c r="I173" s="35"/>
      <c r="J173" s="29"/>
      <c r="K173" s="29"/>
    </row>
    <row r="174" spans="1:11">
      <c r="A174" s="122"/>
      <c r="B174" s="39"/>
      <c r="C174" s="513"/>
      <c r="D174" s="512"/>
      <c r="E174" s="511"/>
      <c r="F174" s="37"/>
      <c r="G174" s="37"/>
      <c r="H174" s="37"/>
      <c r="I174" s="37"/>
      <c r="J174" s="29"/>
      <c r="K174" s="29"/>
    </row>
    <row r="175" spans="1:11">
      <c r="A175" s="107"/>
      <c r="B175" s="31"/>
      <c r="C175" s="31"/>
      <c r="D175" s="512"/>
      <c r="E175" s="512"/>
      <c r="F175" s="31"/>
      <c r="G175" s="31"/>
      <c r="H175" s="31"/>
      <c r="I175" s="31"/>
      <c r="J175" s="28"/>
      <c r="K175" s="154" t="s">
        <v>204</v>
      </c>
    </row>
    <row r="176" spans="1:11">
      <c r="A176" s="107"/>
      <c r="B176" s="31"/>
      <c r="C176" s="515"/>
      <c r="D176" s="516"/>
      <c r="E176" s="512"/>
      <c r="F176" s="31"/>
      <c r="G176" s="31"/>
      <c r="H176" s="31"/>
      <c r="I176" s="31"/>
      <c r="J176" s="28"/>
      <c r="K176" s="28"/>
    </row>
    <row r="177" spans="1:14">
      <c r="A177" s="107"/>
      <c r="B177" s="29" t="s">
        <v>2</v>
      </c>
      <c r="C177" s="31"/>
      <c r="D177" s="130" t="s">
        <v>4</v>
      </c>
      <c r="E177" s="31"/>
      <c r="F177" s="31"/>
      <c r="G177" s="31"/>
      <c r="H177" s="31"/>
      <c r="I177" s="39"/>
      <c r="J177" s="28"/>
      <c r="K177" s="165" t="str">
        <f>K3</f>
        <v>For  the 12 months ended 12/31/2025</v>
      </c>
    </row>
    <row r="178" spans="1:14">
      <c r="A178" s="107"/>
      <c r="B178" s="29"/>
      <c r="C178" s="31"/>
      <c r="D178" s="130" t="s">
        <v>6</v>
      </c>
      <c r="E178" s="31"/>
      <c r="F178" s="31"/>
      <c r="G178" s="31"/>
      <c r="H178" s="31"/>
      <c r="I178" s="31"/>
      <c r="J178" s="28"/>
      <c r="K178" s="28"/>
    </row>
    <row r="179" spans="1:14">
      <c r="A179" s="107"/>
      <c r="B179" s="31"/>
      <c r="C179" s="31"/>
      <c r="D179" s="442" t="str">
        <f>D5</f>
        <v>NextEra Energy Transmission MidAtlantic, Inc.</v>
      </c>
      <c r="E179" s="31"/>
      <c r="F179" s="31"/>
      <c r="G179" s="31"/>
      <c r="H179" s="31"/>
      <c r="I179" s="31"/>
      <c r="J179" s="28"/>
      <c r="K179" s="28"/>
    </row>
    <row r="180" spans="1:14">
      <c r="A180" s="678"/>
      <c r="B180" s="678"/>
      <c r="C180" s="678"/>
      <c r="D180" s="678"/>
      <c r="E180" s="678"/>
      <c r="F180" s="678"/>
      <c r="G180" s="678"/>
      <c r="H180" s="678"/>
      <c r="I180" s="678"/>
      <c r="J180" s="678"/>
      <c r="K180" s="678"/>
    </row>
    <row r="181" spans="1:14" s="14" customFormat="1">
      <c r="A181" s="166"/>
      <c r="B181" s="113" t="s">
        <v>8</v>
      </c>
      <c r="C181" s="113" t="s">
        <v>9</v>
      </c>
      <c r="D181" s="113" t="s">
        <v>10</v>
      </c>
      <c r="E181" s="28" t="s">
        <v>11</v>
      </c>
      <c r="F181" s="28"/>
      <c r="G181" s="112" t="s">
        <v>12</v>
      </c>
      <c r="H181" s="28"/>
      <c r="I181" s="112" t="s">
        <v>13</v>
      </c>
      <c r="J181" s="94"/>
      <c r="K181" s="94"/>
    </row>
    <row r="182" spans="1:14">
      <c r="A182" s="107"/>
      <c r="B182" s="31"/>
      <c r="C182" s="29"/>
      <c r="D182" s="29"/>
      <c r="E182" s="29"/>
      <c r="F182" s="29"/>
      <c r="G182" s="29"/>
      <c r="H182" s="29"/>
      <c r="I182" s="29"/>
      <c r="J182" s="29"/>
      <c r="K182" s="29"/>
    </row>
    <row r="183" spans="1:14">
      <c r="A183" s="107"/>
      <c r="B183" s="31"/>
      <c r="C183" s="140" t="s">
        <v>205</v>
      </c>
      <c r="D183" s="31"/>
      <c r="E183" s="29"/>
      <c r="F183" s="29"/>
      <c r="G183" s="29"/>
      <c r="H183" s="29"/>
      <c r="I183" s="29"/>
      <c r="J183" s="28"/>
      <c r="K183" s="28"/>
    </row>
    <row r="184" spans="1:14">
      <c r="A184" s="107" t="s">
        <v>14</v>
      </c>
      <c r="B184" s="140"/>
      <c r="C184" s="29"/>
      <c r="D184" s="29"/>
      <c r="E184" s="29"/>
      <c r="F184" s="29"/>
      <c r="G184" s="29"/>
      <c r="H184" s="29"/>
      <c r="I184" s="29"/>
      <c r="J184" s="28"/>
      <c r="K184" s="28"/>
    </row>
    <row r="185" spans="1:14" ht="13.5" thickBot="1">
      <c r="A185" s="562" t="s">
        <v>16</v>
      </c>
      <c r="B185" s="27" t="s">
        <v>206</v>
      </c>
      <c r="C185" s="29"/>
      <c r="D185" s="29"/>
      <c r="E185" s="29"/>
      <c r="F185" s="29"/>
      <c r="G185" s="29"/>
      <c r="H185" s="31"/>
      <c r="I185" s="31"/>
      <c r="J185" s="28"/>
      <c r="K185" s="28"/>
    </row>
    <row r="186" spans="1:14">
      <c r="A186" s="107">
        <v>1</v>
      </c>
      <c r="B186" s="27" t="s">
        <v>207</v>
      </c>
      <c r="C186" s="29" t="s">
        <v>208</v>
      </c>
      <c r="D186" s="28"/>
      <c r="E186" s="28"/>
      <c r="F186" s="28"/>
      <c r="G186" s="28"/>
      <c r="H186" s="28"/>
      <c r="I186" s="151">
        <f>D64</f>
        <v>76288908.015384614</v>
      </c>
      <c r="J186" s="28"/>
      <c r="K186" s="28"/>
    </row>
    <row r="187" spans="1:14">
      <c r="A187" s="107">
        <f>+A186+1</f>
        <v>2</v>
      </c>
      <c r="B187" s="27" t="s">
        <v>209</v>
      </c>
      <c r="C187" s="31" t="s">
        <v>210</v>
      </c>
      <c r="D187" s="31"/>
      <c r="E187" s="31"/>
      <c r="F187" s="31"/>
      <c r="G187" s="31"/>
      <c r="H187" s="31"/>
      <c r="I187" s="141">
        <v>0</v>
      </c>
      <c r="J187" s="28"/>
      <c r="K187" s="28"/>
      <c r="M187" s="517"/>
    </row>
    <row r="188" spans="1:14" ht="13.5" thickBot="1">
      <c r="A188" s="107">
        <f>+A187+1</f>
        <v>3</v>
      </c>
      <c r="B188" s="569" t="s">
        <v>211</v>
      </c>
      <c r="C188" s="570" t="s">
        <v>212</v>
      </c>
      <c r="D188" s="39"/>
      <c r="E188" s="28"/>
      <c r="F188" s="28"/>
      <c r="G188" s="30"/>
      <c r="H188" s="28"/>
      <c r="I188" s="565">
        <v>0</v>
      </c>
      <c r="J188" s="28"/>
      <c r="K188" s="28"/>
    </row>
    <row r="189" spans="1:14">
      <c r="A189" s="107">
        <f t="shared" ref="A189:A220" si="3">+A188+1</f>
        <v>4</v>
      </c>
      <c r="B189" s="27" t="s">
        <v>213</v>
      </c>
      <c r="C189" s="29" t="s">
        <v>214</v>
      </c>
      <c r="D189" s="28"/>
      <c r="E189" s="28"/>
      <c r="F189" s="28"/>
      <c r="G189" s="30"/>
      <c r="H189" s="28"/>
      <c r="I189" s="151">
        <f>I186-I187-I188</f>
        <v>76288908.015384614</v>
      </c>
      <c r="J189" s="28"/>
      <c r="K189" s="28"/>
      <c r="M189" s="517"/>
      <c r="N189" s="518"/>
    </row>
    <row r="190" spans="1:14">
      <c r="A190" s="107"/>
      <c r="B190" s="31"/>
      <c r="C190" s="29"/>
      <c r="D190" s="28"/>
      <c r="E190" s="28"/>
      <c r="F190" s="28"/>
      <c r="G190" s="30"/>
      <c r="H190" s="28"/>
      <c r="I190" s="151"/>
      <c r="J190" s="28"/>
      <c r="K190" s="28"/>
      <c r="M190" s="517"/>
      <c r="N190" s="519"/>
    </row>
    <row r="191" spans="1:14">
      <c r="A191" s="107">
        <f>+A189+1</f>
        <v>5</v>
      </c>
      <c r="B191" s="27" t="s">
        <v>215</v>
      </c>
      <c r="C191" s="111" t="s">
        <v>216</v>
      </c>
      <c r="D191" s="111"/>
      <c r="E191" s="111"/>
      <c r="F191" s="111"/>
      <c r="G191" s="112"/>
      <c r="H191" s="28" t="s">
        <v>217</v>
      </c>
      <c r="I191" s="167">
        <f>IF(I186&gt;0,I189/I186,0)</f>
        <v>1</v>
      </c>
      <c r="J191" s="28"/>
      <c r="K191" s="28"/>
      <c r="M191" s="517"/>
      <c r="N191" s="518"/>
    </row>
    <row r="192" spans="1:14">
      <c r="A192" s="107"/>
      <c r="B192" s="31"/>
      <c r="C192" s="31"/>
      <c r="D192" s="31"/>
      <c r="E192" s="31"/>
      <c r="F192" s="31"/>
      <c r="G192" s="31"/>
      <c r="H192" s="31"/>
      <c r="I192" s="31"/>
      <c r="J192" s="31"/>
      <c r="K192" s="31"/>
      <c r="M192" s="517"/>
      <c r="N192" s="518"/>
    </row>
    <row r="193" spans="1:14">
      <c r="A193" s="107">
        <f>+A191+1</f>
        <v>6</v>
      </c>
      <c r="B193" s="29" t="s">
        <v>218</v>
      </c>
      <c r="C193" s="28"/>
      <c r="D193" s="28"/>
      <c r="E193" s="28"/>
      <c r="F193" s="28"/>
      <c r="G193" s="28"/>
      <c r="H193" s="28"/>
      <c r="I193" s="28"/>
      <c r="J193" s="28"/>
      <c r="K193" s="28"/>
      <c r="M193" s="520"/>
      <c r="N193" s="521"/>
    </row>
    <row r="194" spans="1:14" ht="13.5" thickBot="1">
      <c r="A194" s="107"/>
      <c r="B194" s="29"/>
      <c r="C194" s="571" t="s">
        <v>219</v>
      </c>
      <c r="D194" s="572" t="s">
        <v>220</v>
      </c>
      <c r="E194" s="572" t="s">
        <v>25</v>
      </c>
      <c r="F194" s="28"/>
      <c r="G194" s="572" t="s">
        <v>221</v>
      </c>
      <c r="H194" s="28"/>
      <c r="I194" s="28"/>
      <c r="J194" s="28"/>
      <c r="K194" s="28"/>
      <c r="M194" s="517"/>
      <c r="N194" s="518"/>
    </row>
    <row r="195" spans="1:14">
      <c r="A195" s="107">
        <f>+A193+1</f>
        <v>7</v>
      </c>
      <c r="B195" s="29" t="s">
        <v>48</v>
      </c>
      <c r="C195" s="28" t="s">
        <v>222</v>
      </c>
      <c r="D195" s="141">
        <v>0</v>
      </c>
      <c r="E195" s="26">
        <v>1</v>
      </c>
      <c r="F195" s="168"/>
      <c r="G195" s="18">
        <f>D195*E195</f>
        <v>0</v>
      </c>
      <c r="H195" s="37"/>
      <c r="I195" s="37"/>
      <c r="J195" s="28"/>
      <c r="K195" s="28"/>
      <c r="M195" s="517"/>
      <c r="N195" s="522"/>
    </row>
    <row r="196" spans="1:14">
      <c r="A196" s="107">
        <f t="shared" si="3"/>
        <v>8</v>
      </c>
      <c r="B196" s="29" t="s">
        <v>51</v>
      </c>
      <c r="C196" s="28" t="s">
        <v>223</v>
      </c>
      <c r="D196" s="141">
        <v>0</v>
      </c>
      <c r="E196" s="26">
        <f>+I191</f>
        <v>1</v>
      </c>
      <c r="F196" s="168"/>
      <c r="G196" s="18">
        <f>D196*E196</f>
        <v>0</v>
      </c>
      <c r="H196" s="37"/>
      <c r="I196" s="37"/>
      <c r="J196" s="28"/>
      <c r="K196" s="28"/>
      <c r="M196" s="517"/>
      <c r="N196" s="518"/>
    </row>
    <row r="197" spans="1:14">
      <c r="A197" s="107">
        <f t="shared" si="3"/>
        <v>9</v>
      </c>
      <c r="B197" s="29" t="s">
        <v>53</v>
      </c>
      <c r="C197" s="28" t="s">
        <v>224</v>
      </c>
      <c r="D197" s="141">
        <v>0</v>
      </c>
      <c r="E197" s="26">
        <v>1</v>
      </c>
      <c r="F197" s="168"/>
      <c r="G197" s="18">
        <f>D197*E197</f>
        <v>0</v>
      </c>
      <c r="H197" s="37"/>
      <c r="I197" s="169" t="s">
        <v>225</v>
      </c>
      <c r="J197" s="28"/>
      <c r="K197" s="28"/>
      <c r="M197" s="517"/>
      <c r="N197" s="519"/>
    </row>
    <row r="198" spans="1:14" ht="13.5" thickBot="1">
      <c r="A198" s="107">
        <f t="shared" si="3"/>
        <v>10</v>
      </c>
      <c r="B198" s="29" t="s">
        <v>226</v>
      </c>
      <c r="C198" s="28" t="s">
        <v>227</v>
      </c>
      <c r="D198" s="565">
        <v>0</v>
      </c>
      <c r="E198" s="26">
        <v>1</v>
      </c>
      <c r="F198" s="168"/>
      <c r="G198" s="566">
        <f>D198*E198</f>
        <v>0</v>
      </c>
      <c r="H198" s="37"/>
      <c r="I198" s="573" t="s">
        <v>228</v>
      </c>
      <c r="J198" s="28"/>
      <c r="K198" s="28"/>
      <c r="M198" s="517"/>
      <c r="N198" s="518"/>
    </row>
    <row r="199" spans="1:14">
      <c r="A199" s="107">
        <f t="shared" si="3"/>
        <v>11</v>
      </c>
      <c r="B199" s="29" t="s">
        <v>229</v>
      </c>
      <c r="C199" s="28" t="s">
        <v>230</v>
      </c>
      <c r="D199" s="18">
        <f>SUM(D195:D198)</f>
        <v>0</v>
      </c>
      <c r="E199" s="28"/>
      <c r="F199" s="28"/>
      <c r="G199" s="18">
        <f>SUM(G195:G198)</f>
        <v>0</v>
      </c>
      <c r="H199" s="170" t="s">
        <v>231</v>
      </c>
      <c r="I199" s="147">
        <v>1</v>
      </c>
      <c r="J199" s="30" t="s">
        <v>231</v>
      </c>
      <c r="K199" s="28" t="s">
        <v>232</v>
      </c>
      <c r="M199" s="517"/>
      <c r="N199" s="518"/>
    </row>
    <row r="200" spans="1:14">
      <c r="A200" s="107"/>
      <c r="B200" s="29" t="s">
        <v>11</v>
      </c>
      <c r="C200" s="28" t="s">
        <v>11</v>
      </c>
      <c r="D200" s="31"/>
      <c r="E200" s="28"/>
      <c r="F200" s="28"/>
      <c r="G200" s="31"/>
      <c r="H200" s="31"/>
      <c r="I200" s="31"/>
      <c r="J200" s="31"/>
      <c r="K200" s="28"/>
      <c r="M200" s="517"/>
      <c r="N200" s="518"/>
    </row>
    <row r="201" spans="1:14">
      <c r="A201" s="107">
        <f>+A199+1</f>
        <v>12</v>
      </c>
      <c r="B201" s="29" t="s">
        <v>233</v>
      </c>
      <c r="C201" s="28"/>
      <c r="D201" s="136" t="s">
        <v>220</v>
      </c>
      <c r="E201" s="28"/>
      <c r="F201" s="28"/>
      <c r="G201" s="30" t="s">
        <v>234</v>
      </c>
      <c r="H201" s="33"/>
      <c r="I201" s="144" t="s">
        <v>225</v>
      </c>
      <c r="J201" s="28"/>
      <c r="K201" s="28"/>
      <c r="M201" s="517"/>
      <c r="N201" s="518"/>
    </row>
    <row r="202" spans="1:14">
      <c r="A202" s="107">
        <f t="shared" si="3"/>
        <v>13</v>
      </c>
      <c r="B202" s="29" t="s">
        <v>235</v>
      </c>
      <c r="C202" s="28" t="s">
        <v>236</v>
      </c>
      <c r="D202" s="141">
        <f>+D80</f>
        <v>73100946.813076928</v>
      </c>
      <c r="E202" s="28"/>
      <c r="F202" s="31"/>
      <c r="G202" s="107" t="s">
        <v>237</v>
      </c>
      <c r="H202" s="171"/>
      <c r="I202" s="107" t="s">
        <v>238</v>
      </c>
      <c r="J202" s="28"/>
      <c r="K202" s="113" t="s">
        <v>60</v>
      </c>
      <c r="M202" s="517"/>
      <c r="N202" s="518"/>
    </row>
    <row r="203" spans="1:14">
      <c r="A203" s="107">
        <f t="shared" si="3"/>
        <v>14</v>
      </c>
      <c r="B203" s="29" t="s">
        <v>239</v>
      </c>
      <c r="C203" s="28" t="s">
        <v>240</v>
      </c>
      <c r="D203" s="141">
        <v>0</v>
      </c>
      <c r="E203" s="28"/>
      <c r="F203" s="31"/>
      <c r="G203" s="147">
        <f>IF(D205&gt;0,D202/D205,0)</f>
        <v>1</v>
      </c>
      <c r="H203" s="172" t="s">
        <v>241</v>
      </c>
      <c r="I203" s="147">
        <f>I199</f>
        <v>1</v>
      </c>
      <c r="J203" s="172" t="s">
        <v>231</v>
      </c>
      <c r="K203" s="147">
        <f>I203*G203</f>
        <v>1</v>
      </c>
      <c r="M203" s="517"/>
      <c r="N203" s="518"/>
    </row>
    <row r="204" spans="1:14" ht="13.5" thickBot="1">
      <c r="A204" s="107">
        <f t="shared" si="3"/>
        <v>15</v>
      </c>
      <c r="B204" s="570" t="s">
        <v>242</v>
      </c>
      <c r="C204" s="571" t="s">
        <v>243</v>
      </c>
      <c r="D204" s="565">
        <v>0</v>
      </c>
      <c r="E204" s="28"/>
      <c r="F204" s="28"/>
      <c r="G204" s="28" t="s">
        <v>11</v>
      </c>
      <c r="H204" s="28"/>
      <c r="I204" s="28"/>
      <c r="J204" s="28"/>
      <c r="K204" s="28"/>
      <c r="M204" s="517"/>
      <c r="N204" s="518"/>
    </row>
    <row r="205" spans="1:14">
      <c r="A205" s="107">
        <f t="shared" si="3"/>
        <v>16</v>
      </c>
      <c r="B205" s="29" t="s">
        <v>244</v>
      </c>
      <c r="C205" s="28" t="s">
        <v>245</v>
      </c>
      <c r="D205" s="18">
        <f>D202+D203+D204</f>
        <v>73100946.813076928</v>
      </c>
      <c r="E205" s="28"/>
      <c r="F205" s="28"/>
      <c r="G205" s="28"/>
      <c r="H205" s="28"/>
      <c r="I205" s="28"/>
      <c r="J205" s="28"/>
      <c r="K205" s="28"/>
      <c r="M205" s="523"/>
      <c r="N205" s="524"/>
    </row>
    <row r="206" spans="1:14">
      <c r="A206" s="107"/>
      <c r="B206" s="29"/>
      <c r="C206" s="28"/>
      <c r="D206" s="31"/>
      <c r="E206" s="28"/>
      <c r="F206" s="28"/>
      <c r="G206" s="28"/>
      <c r="H206" s="28"/>
      <c r="I206" s="28"/>
      <c r="J206" s="28"/>
      <c r="K206" s="28"/>
      <c r="M206" s="523"/>
      <c r="N206" s="518"/>
    </row>
    <row r="207" spans="1:14" ht="13.5" thickBot="1">
      <c r="A207" s="107">
        <f>+A205+1</f>
        <v>17</v>
      </c>
      <c r="B207" s="27" t="s">
        <v>246</v>
      </c>
      <c r="C207" s="28" t="s">
        <v>247</v>
      </c>
      <c r="D207" s="28"/>
      <c r="E207" s="28"/>
      <c r="F207" s="28"/>
      <c r="G207" s="28"/>
      <c r="H207" s="28"/>
      <c r="I207" s="572" t="s">
        <v>220</v>
      </c>
      <c r="J207" s="28"/>
      <c r="K207" s="28"/>
      <c r="M207" s="525"/>
      <c r="N207" s="521"/>
    </row>
    <row r="208" spans="1:14">
      <c r="A208" s="107">
        <f>+A207+1</f>
        <v>18</v>
      </c>
      <c r="B208" s="29"/>
      <c r="C208" s="28"/>
      <c r="D208" s="28"/>
      <c r="E208" s="28"/>
      <c r="F208" s="28"/>
      <c r="G208" s="30" t="s">
        <v>248</v>
      </c>
      <c r="H208" s="28"/>
      <c r="I208" s="28"/>
      <c r="J208" s="28"/>
      <c r="K208" s="28"/>
    </row>
    <row r="209" spans="1:11" ht="13.5" thickBot="1">
      <c r="A209" s="107">
        <f t="shared" si="3"/>
        <v>19</v>
      </c>
      <c r="B209" s="29"/>
      <c r="C209" s="28"/>
      <c r="D209" s="562" t="s">
        <v>220</v>
      </c>
      <c r="E209" s="562" t="s">
        <v>249</v>
      </c>
      <c r="F209" s="28"/>
      <c r="G209" s="130" t="str">
        <f>"(Notes "&amp;A259&amp;", "&amp;A265&amp;", &amp; "&amp;A266&amp;")"</f>
        <v>(Notes K, Q, &amp; R)</v>
      </c>
      <c r="H209" s="28"/>
      <c r="I209" s="562" t="s">
        <v>250</v>
      </c>
      <c r="J209" s="28"/>
      <c r="K209" s="28"/>
    </row>
    <row r="210" spans="1:11">
      <c r="A210" s="107">
        <f t="shared" si="3"/>
        <v>20</v>
      </c>
      <c r="B210" s="27" t="s">
        <v>251</v>
      </c>
      <c r="C210" s="31" t="s">
        <v>252</v>
      </c>
      <c r="D210" s="174">
        <f>'5-P3 Support'!F85</f>
        <v>39502703.926582411</v>
      </c>
      <c r="E210" s="406">
        <f>+'5-P3 Support'!G85</f>
        <v>0.40000000000000008</v>
      </c>
      <c r="F210" s="115"/>
      <c r="G210" s="429">
        <f>+'5-P3 Support'!I85</f>
        <v>7.5572512354092417E-2</v>
      </c>
      <c r="H210" s="198"/>
      <c r="I210" s="406">
        <f>+'5-P3 Support'!K85</f>
        <v>3.0229004941636974E-2</v>
      </c>
      <c r="J210" s="173" t="s">
        <v>253</v>
      </c>
      <c r="K210" s="31"/>
    </row>
    <row r="211" spans="1:11">
      <c r="A211" s="107">
        <f t="shared" si="3"/>
        <v>21</v>
      </c>
      <c r="B211" s="27" t="s">
        <v>254</v>
      </c>
      <c r="C211" s="31" t="s">
        <v>255</v>
      </c>
      <c r="D211" s="174">
        <f>+'5-P3 Support'!F86</f>
        <v>0</v>
      </c>
      <c r="E211" s="406">
        <f>+'5-P3 Support'!G86</f>
        <v>0</v>
      </c>
      <c r="F211" s="115"/>
      <c r="G211" s="429">
        <f>+'5-P3 Support'!I86</f>
        <v>0</v>
      </c>
      <c r="H211" s="198"/>
      <c r="I211" s="406">
        <f>+'5-P3 Support'!K86</f>
        <v>0</v>
      </c>
      <c r="J211" s="28"/>
      <c r="K211" s="31"/>
    </row>
    <row r="212" spans="1:11" ht="13.5" thickBot="1">
      <c r="A212" s="107">
        <f t="shared" si="3"/>
        <v>22</v>
      </c>
      <c r="B212" s="27" t="s">
        <v>256</v>
      </c>
      <c r="C212" s="31" t="s">
        <v>257</v>
      </c>
      <c r="D212" s="574">
        <f>+'5-P3 Support'!F87</f>
        <v>59254055.889873594</v>
      </c>
      <c r="E212" s="575">
        <f>+'5-P3 Support'!G87</f>
        <v>0.59999999999999987</v>
      </c>
      <c r="F212" s="32"/>
      <c r="G212" s="428">
        <f>+'5-P3 Support'!I87</f>
        <v>0.115</v>
      </c>
      <c r="H212" s="198"/>
      <c r="I212" s="575">
        <f>+'5-P3 Support'!K87</f>
        <v>6.8999999999999992E-2</v>
      </c>
      <c r="J212" s="28"/>
      <c r="K212" s="31"/>
    </row>
    <row r="213" spans="1:11">
      <c r="A213" s="107">
        <f t="shared" si="3"/>
        <v>23</v>
      </c>
      <c r="B213" s="29" t="s">
        <v>258</v>
      </c>
      <c r="C213" s="31" t="s">
        <v>259</v>
      </c>
      <c r="D213" s="174">
        <f>+'5-P3 Support'!F88</f>
        <v>98756759.816456005</v>
      </c>
      <c r="E213" s="28" t="s">
        <v>11</v>
      </c>
      <c r="F213" s="28"/>
      <c r="G213" s="198"/>
      <c r="H213" s="198"/>
      <c r="I213" s="406">
        <f>+'5-P3 Support'!K88</f>
        <v>9.9229004941636972E-2</v>
      </c>
      <c r="J213" s="173" t="s">
        <v>260</v>
      </c>
      <c r="K213" s="31"/>
    </row>
    <row r="214" spans="1:11">
      <c r="A214" s="107"/>
      <c r="B214" s="31"/>
      <c r="C214" s="31"/>
      <c r="D214" s="31"/>
      <c r="E214" s="28"/>
      <c r="F214" s="28"/>
      <c r="G214" s="28"/>
      <c r="H214" s="28"/>
      <c r="I214" s="198"/>
      <c r="J214" s="31"/>
      <c r="K214" s="31"/>
    </row>
    <row r="215" spans="1:11">
      <c r="A215" s="107">
        <f>+A213+1</f>
        <v>24</v>
      </c>
      <c r="B215" s="27" t="s">
        <v>261</v>
      </c>
      <c r="C215" s="27"/>
      <c r="D215" s="27"/>
      <c r="E215" s="27"/>
      <c r="F215" s="27"/>
      <c r="G215" s="27"/>
      <c r="H215" s="27"/>
      <c r="I215" s="27"/>
      <c r="J215" s="27"/>
      <c r="K215" s="27"/>
    </row>
    <row r="216" spans="1:11" ht="13.5" thickBot="1">
      <c r="A216" s="107"/>
      <c r="B216" s="27"/>
      <c r="C216" s="27"/>
      <c r="D216" s="27"/>
      <c r="E216" s="27"/>
      <c r="F216" s="27"/>
      <c r="G216" s="27"/>
      <c r="H216" s="27"/>
      <c r="I216" s="562"/>
      <c r="J216" s="107"/>
      <c r="K216" s="31"/>
    </row>
    <row r="217" spans="1:11">
      <c r="A217" s="107">
        <f>+A215+1</f>
        <v>25</v>
      </c>
      <c r="B217" s="27" t="s">
        <v>262</v>
      </c>
      <c r="C217" s="27" t="s">
        <v>263</v>
      </c>
      <c r="D217" s="27"/>
      <c r="E217" s="27"/>
      <c r="F217" s="27"/>
      <c r="G217" s="576" t="s">
        <v>11</v>
      </c>
      <c r="H217" s="577"/>
      <c r="I217" s="175"/>
      <c r="J217" s="175"/>
      <c r="K217" s="31"/>
    </row>
    <row r="218" spans="1:11">
      <c r="A218" s="107">
        <f t="shared" si="3"/>
        <v>26</v>
      </c>
      <c r="B218" s="31" t="s">
        <v>264</v>
      </c>
      <c r="C218" s="27" t="s">
        <v>265</v>
      </c>
      <c r="D218" s="27"/>
      <c r="E218" s="31"/>
      <c r="F218" s="27"/>
      <c r="G218" s="31"/>
      <c r="H218" s="577"/>
      <c r="I218" s="176">
        <v>0</v>
      </c>
      <c r="J218" s="177"/>
      <c r="K218" s="31"/>
    </row>
    <row r="219" spans="1:11" ht="13.5" thickBot="1">
      <c r="A219" s="107">
        <f t="shared" si="3"/>
        <v>27</v>
      </c>
      <c r="B219" s="578" t="s">
        <v>266</v>
      </c>
      <c r="C219" s="28" t="s">
        <v>267</v>
      </c>
      <c r="D219" s="31"/>
      <c r="E219" s="27"/>
      <c r="F219" s="27"/>
      <c r="G219" s="27"/>
      <c r="H219" s="27"/>
      <c r="I219" s="579">
        <f>+'5-P3 Support'!C68</f>
        <v>0</v>
      </c>
      <c r="J219" s="178"/>
      <c r="K219" s="31"/>
    </row>
    <row r="220" spans="1:11">
      <c r="A220" s="107">
        <f t="shared" si="3"/>
        <v>28</v>
      </c>
      <c r="B220" s="31" t="s">
        <v>268</v>
      </c>
      <c r="C220" s="29"/>
      <c r="D220" s="31"/>
      <c r="E220" s="27"/>
      <c r="F220" s="27"/>
      <c r="G220" s="27"/>
      <c r="H220" s="27"/>
      <c r="I220" s="179">
        <f>I218-I219</f>
        <v>0</v>
      </c>
      <c r="J220" s="177"/>
      <c r="K220" s="31"/>
    </row>
    <row r="221" spans="1:11">
      <c r="A221" s="107"/>
      <c r="B221" s="31"/>
      <c r="C221" s="29"/>
      <c r="D221" s="31"/>
      <c r="E221" s="27"/>
      <c r="F221" s="27"/>
      <c r="G221" s="27"/>
      <c r="H221" s="27"/>
      <c r="I221" s="180"/>
      <c r="J221" s="175"/>
      <c r="K221" s="31"/>
    </row>
    <row r="222" spans="1:11">
      <c r="A222" s="107">
        <f>+A220+1</f>
        <v>29</v>
      </c>
      <c r="B222" s="27" t="s">
        <v>269</v>
      </c>
      <c r="C222" s="29" t="s">
        <v>270</v>
      </c>
      <c r="D222" s="31"/>
      <c r="E222" s="27"/>
      <c r="F222" s="27"/>
      <c r="G222" s="181"/>
      <c r="H222" s="27"/>
      <c r="I222" s="182">
        <f>+'5-P3 Support'!D68</f>
        <v>0</v>
      </c>
      <c r="J222" s="175"/>
      <c r="K222" s="183"/>
    </row>
    <row r="223" spans="1:11">
      <c r="A223" s="107"/>
      <c r="B223" s="31"/>
      <c r="C223" s="27"/>
      <c r="D223" s="27"/>
      <c r="E223" s="27"/>
      <c r="F223" s="27"/>
      <c r="G223" s="27"/>
      <c r="H223" s="27"/>
      <c r="I223" s="180"/>
      <c r="J223" s="175"/>
      <c r="K223" s="183"/>
    </row>
    <row r="224" spans="1:11">
      <c r="A224" s="107">
        <f>+A222+1</f>
        <v>30</v>
      </c>
      <c r="B224" s="27" t="s">
        <v>271</v>
      </c>
      <c r="C224" s="27" t="s">
        <v>272</v>
      </c>
      <c r="D224" s="27"/>
      <c r="E224" s="27"/>
      <c r="F224" s="27"/>
      <c r="G224" s="27"/>
      <c r="H224" s="27"/>
      <c r="I224" s="31"/>
      <c r="J224" s="31"/>
      <c r="K224" s="183"/>
    </row>
    <row r="225" spans="1:11">
      <c r="A225" s="107">
        <f>+A224+1</f>
        <v>31</v>
      </c>
      <c r="B225" s="184" t="s">
        <v>273</v>
      </c>
      <c r="C225" s="28" t="s">
        <v>274</v>
      </c>
      <c r="D225" s="28"/>
      <c r="E225" s="28"/>
      <c r="F225" s="28"/>
      <c r="G225" s="28"/>
      <c r="H225" s="28"/>
      <c r="I225" s="185">
        <f>+'5-P3 Support'!E68</f>
        <v>0</v>
      </c>
      <c r="J225" s="186"/>
      <c r="K225" s="183"/>
    </row>
    <row r="226" spans="1:11" ht="26.25" thickBot="1">
      <c r="A226" s="107">
        <f>+A225+1</f>
        <v>32</v>
      </c>
      <c r="B226" s="580" t="s">
        <v>275</v>
      </c>
      <c r="C226" s="28" t="s">
        <v>276</v>
      </c>
      <c r="D226" s="27"/>
      <c r="E226" s="27"/>
      <c r="F226" s="27"/>
      <c r="G226" s="27"/>
      <c r="H226" s="27"/>
      <c r="I226" s="581">
        <f>+'5-P3 Support'!F68</f>
        <v>0</v>
      </c>
      <c r="J226" s="31"/>
      <c r="K226" s="187"/>
    </row>
    <row r="227" spans="1:11">
      <c r="A227" s="107">
        <f>+A226+1</f>
        <v>33</v>
      </c>
      <c r="B227" s="39" t="s">
        <v>268</v>
      </c>
      <c r="C227" s="107"/>
      <c r="D227" s="28"/>
      <c r="E227" s="28"/>
      <c r="F227" s="28"/>
      <c r="G227" s="28"/>
      <c r="H227" s="27"/>
      <c r="I227" s="188">
        <f>+I225-I226</f>
        <v>0</v>
      </c>
      <c r="J227" s="186"/>
      <c r="K227" s="186"/>
    </row>
    <row r="228" spans="1:11">
      <c r="A228" s="107"/>
      <c r="B228" s="39"/>
      <c r="C228" s="107"/>
      <c r="D228" s="28"/>
      <c r="E228" s="28"/>
      <c r="F228" s="28"/>
      <c r="G228" s="28"/>
      <c r="H228" s="27"/>
      <c r="I228" s="188"/>
      <c r="J228" s="186"/>
      <c r="K228" s="186"/>
    </row>
    <row r="229" spans="1:11">
      <c r="A229" s="107"/>
      <c r="D229" s="28"/>
      <c r="E229" s="28"/>
      <c r="F229" s="28"/>
      <c r="G229" s="28"/>
      <c r="H229" s="27"/>
      <c r="I229" s="188"/>
      <c r="J229" s="186"/>
      <c r="K229" s="186"/>
    </row>
    <row r="230" spans="1:11">
      <c r="A230" s="107"/>
      <c r="B230" s="39"/>
      <c r="C230" s="107"/>
      <c r="D230" s="28"/>
      <c r="E230" s="28"/>
      <c r="F230" s="28"/>
      <c r="G230" s="28"/>
      <c r="H230" s="27"/>
      <c r="I230" s="188"/>
      <c r="J230" s="186"/>
      <c r="K230" s="186"/>
    </row>
    <row r="231" spans="1:11">
      <c r="A231" s="107"/>
      <c r="B231" s="39"/>
      <c r="C231" s="107"/>
      <c r="D231" s="28"/>
      <c r="E231" s="28"/>
      <c r="F231" s="28"/>
      <c r="G231" s="28"/>
      <c r="H231" s="27"/>
      <c r="I231" s="188"/>
      <c r="J231" s="186"/>
      <c r="K231" s="186"/>
    </row>
    <row r="232" spans="1:11">
      <c r="A232" s="107"/>
      <c r="B232" s="189"/>
      <c r="C232" s="107"/>
      <c r="D232" s="28"/>
      <c r="E232" s="28"/>
      <c r="F232" s="28"/>
      <c r="G232" s="28"/>
      <c r="H232" s="27"/>
      <c r="I232" s="180"/>
      <c r="J232" s="186"/>
      <c r="K232" s="186"/>
    </row>
    <row r="233" spans="1:11">
      <c r="A233" s="107"/>
      <c r="B233" s="189"/>
      <c r="C233" s="107"/>
      <c r="D233" s="28"/>
      <c r="E233" s="28"/>
      <c r="F233" s="28"/>
      <c r="G233" s="28"/>
      <c r="H233" s="27"/>
      <c r="I233" s="180"/>
      <c r="J233" s="186"/>
      <c r="K233" s="186"/>
    </row>
    <row r="234" spans="1:11">
      <c r="A234" s="107"/>
      <c r="B234" s="29"/>
      <c r="C234" s="29"/>
      <c r="D234" s="28"/>
      <c r="E234" s="28"/>
      <c r="F234" s="28"/>
      <c r="G234" s="28"/>
      <c r="H234" s="29"/>
      <c r="I234" s="28"/>
      <c r="J234" s="29"/>
      <c r="K234" s="154" t="s">
        <v>277</v>
      </c>
    </row>
    <row r="235" spans="1:11">
      <c r="A235" s="107"/>
      <c r="B235" s="29"/>
      <c r="C235" s="29"/>
      <c r="D235" s="28"/>
      <c r="E235" s="28"/>
      <c r="F235" s="28"/>
      <c r="G235" s="28"/>
      <c r="H235" s="29"/>
      <c r="I235" s="28"/>
      <c r="J235" s="29"/>
      <c r="K235" s="28"/>
    </row>
    <row r="236" spans="1:11">
      <c r="A236" s="107"/>
      <c r="B236" s="189" t="s">
        <v>2</v>
      </c>
      <c r="C236" s="107"/>
      <c r="D236" s="30" t="s">
        <v>4</v>
      </c>
      <c r="E236" s="28"/>
      <c r="F236" s="28"/>
      <c r="G236" s="28"/>
      <c r="H236" s="27"/>
      <c r="I236" s="39"/>
      <c r="J236" s="175"/>
      <c r="K236" s="190" t="str">
        <f>K3</f>
        <v>For  the 12 months ended 12/31/2025</v>
      </c>
    </row>
    <row r="237" spans="1:11">
      <c r="A237" s="107"/>
      <c r="B237" s="189"/>
      <c r="C237" s="107"/>
      <c r="D237" s="30" t="s">
        <v>6</v>
      </c>
      <c r="E237" s="28"/>
      <c r="F237" s="28"/>
      <c r="G237" s="28"/>
      <c r="H237" s="27"/>
      <c r="I237" s="191"/>
      <c r="J237" s="175"/>
      <c r="K237" s="186"/>
    </row>
    <row r="238" spans="1:11">
      <c r="A238" s="107"/>
      <c r="B238" s="189"/>
      <c r="C238" s="107"/>
      <c r="D238" s="442" t="str">
        <f>D5</f>
        <v>NextEra Energy Transmission MidAtlantic, Inc.</v>
      </c>
      <c r="E238" s="28"/>
      <c r="F238" s="28"/>
      <c r="G238" s="28"/>
      <c r="H238" s="27"/>
      <c r="I238" s="191"/>
      <c r="J238" s="175"/>
      <c r="K238" s="186"/>
    </row>
    <row r="239" spans="1:11">
      <c r="A239" s="678"/>
      <c r="B239" s="678"/>
      <c r="C239" s="678"/>
      <c r="D239" s="678"/>
      <c r="E239" s="678"/>
      <c r="F239" s="678"/>
      <c r="G239" s="678"/>
      <c r="H239" s="678"/>
      <c r="I239" s="678"/>
      <c r="J239" s="678"/>
      <c r="K239" s="678"/>
    </row>
    <row r="240" spans="1:11">
      <c r="A240" s="107"/>
      <c r="B240" s="189"/>
      <c r="C240" s="107"/>
      <c r="D240" s="28"/>
      <c r="E240" s="28"/>
      <c r="F240" s="28"/>
      <c r="G240" s="28"/>
      <c r="H240" s="27"/>
      <c r="I240" s="191"/>
      <c r="J240" s="175"/>
      <c r="K240" s="186"/>
    </row>
    <row r="241" spans="1:13">
      <c r="A241" s="107"/>
      <c r="B241" s="27" t="s">
        <v>278</v>
      </c>
      <c r="C241" s="107"/>
      <c r="D241" s="28"/>
      <c r="E241" s="28"/>
      <c r="F241" s="28"/>
      <c r="G241" s="28"/>
      <c r="H241" s="27"/>
      <c r="I241" s="28"/>
      <c r="J241" s="27"/>
      <c r="K241" s="28"/>
    </row>
    <row r="242" spans="1:13">
      <c r="A242" s="107"/>
      <c r="B242" s="192" t="s">
        <v>279</v>
      </c>
      <c r="C242" s="107"/>
      <c r="D242" s="28"/>
      <c r="E242" s="28"/>
      <c r="F242" s="28"/>
      <c r="G242" s="28"/>
      <c r="H242" s="27"/>
      <c r="I242" s="28"/>
      <c r="J242" s="27"/>
      <c r="K242" s="28"/>
    </row>
    <row r="243" spans="1:13">
      <c r="A243" s="107" t="s">
        <v>280</v>
      </c>
      <c r="B243" s="27"/>
      <c r="C243" s="27"/>
      <c r="D243" s="28"/>
      <c r="E243" s="28"/>
      <c r="F243" s="28"/>
      <c r="G243" s="28"/>
      <c r="H243" s="27"/>
      <c r="I243" s="28"/>
      <c r="J243" s="27"/>
      <c r="K243" s="28"/>
    </row>
    <row r="244" spans="1:13" ht="13.5" thickBot="1">
      <c r="A244" s="562" t="s">
        <v>281</v>
      </c>
      <c r="B244" s="679"/>
      <c r="C244" s="679"/>
      <c r="D244" s="193"/>
      <c r="E244" s="193"/>
      <c r="F244" s="193"/>
      <c r="G244" s="193"/>
      <c r="H244" s="194"/>
      <c r="I244" s="193"/>
      <c r="J244" s="194"/>
      <c r="K244" s="193"/>
      <c r="M244" s="501"/>
    </row>
    <row r="245" spans="1:13">
      <c r="A245" s="194" t="s">
        <v>282</v>
      </c>
      <c r="B245" s="668" t="s">
        <v>283</v>
      </c>
      <c r="C245" s="668"/>
      <c r="D245" s="668"/>
      <c r="E245" s="668"/>
      <c r="F245" s="668"/>
      <c r="G245" s="668"/>
      <c r="H245" s="668"/>
      <c r="I245" s="668"/>
      <c r="J245" s="668"/>
      <c r="K245" s="668"/>
    </row>
    <row r="246" spans="1:13" ht="29.25" customHeight="1">
      <c r="A246" s="194" t="s">
        <v>284</v>
      </c>
      <c r="B246" s="668" t="s">
        <v>285</v>
      </c>
      <c r="C246" s="668"/>
      <c r="D246" s="668"/>
      <c r="E246" s="668"/>
      <c r="F246" s="668"/>
      <c r="G246" s="668"/>
      <c r="H246" s="668"/>
      <c r="I246" s="668"/>
      <c r="J246" s="668"/>
      <c r="K246" s="668"/>
    </row>
    <row r="247" spans="1:13">
      <c r="A247" s="194" t="s">
        <v>286</v>
      </c>
      <c r="B247" s="668" t="s">
        <v>287</v>
      </c>
      <c r="C247" s="668"/>
      <c r="D247" s="668"/>
      <c r="E247" s="668"/>
      <c r="F247" s="668"/>
      <c r="G247" s="668"/>
      <c r="H247" s="668"/>
      <c r="I247" s="668"/>
      <c r="J247" s="668"/>
      <c r="K247" s="668"/>
    </row>
    <row r="248" spans="1:13" ht="29.25" customHeight="1">
      <c r="A248" s="194" t="s">
        <v>288</v>
      </c>
      <c r="B248" s="668" t="s">
        <v>289</v>
      </c>
      <c r="C248" s="668"/>
      <c r="D248" s="668"/>
      <c r="E248" s="668"/>
      <c r="F248" s="668"/>
      <c r="G248" s="668"/>
      <c r="H248" s="668"/>
      <c r="I248" s="668"/>
      <c r="J248" s="668"/>
      <c r="K248" s="668"/>
    </row>
    <row r="249" spans="1:13" ht="29.25" customHeight="1">
      <c r="A249" s="194" t="s">
        <v>290</v>
      </c>
      <c r="B249" s="668" t="s">
        <v>291</v>
      </c>
      <c r="C249" s="668"/>
      <c r="D249" s="668"/>
      <c r="E249" s="668"/>
      <c r="F249" s="668"/>
      <c r="G249" s="668"/>
      <c r="H249" s="668"/>
      <c r="I249" s="668"/>
      <c r="J249" s="668"/>
      <c r="K249" s="668"/>
    </row>
    <row r="250" spans="1:13" ht="30" customHeight="1">
      <c r="A250" s="194" t="s">
        <v>292</v>
      </c>
      <c r="B250" s="668" t="s">
        <v>293</v>
      </c>
      <c r="C250" s="668"/>
      <c r="D250" s="668"/>
      <c r="E250" s="668"/>
      <c r="F250" s="668"/>
      <c r="G250" s="668"/>
      <c r="H250" s="668"/>
      <c r="I250" s="668"/>
      <c r="J250" s="668"/>
      <c r="K250" s="668"/>
    </row>
    <row r="251" spans="1:13" ht="45.75" customHeight="1">
      <c r="A251" s="668" t="s">
        <v>294</v>
      </c>
      <c r="B251" s="668" t="s">
        <v>295</v>
      </c>
      <c r="C251" s="668"/>
      <c r="D251" s="668"/>
      <c r="E251" s="668"/>
      <c r="F251" s="668"/>
      <c r="G251" s="668"/>
      <c r="H251" s="668"/>
      <c r="I251" s="668"/>
      <c r="J251" s="668"/>
      <c r="K251" s="668"/>
      <c r="L251" s="502"/>
    </row>
    <row r="252" spans="1:13">
      <c r="A252" s="668"/>
      <c r="B252" s="250" t="s">
        <v>296</v>
      </c>
      <c r="C252" s="250" t="s">
        <v>297</v>
      </c>
      <c r="D252" s="529">
        <v>0.21</v>
      </c>
      <c r="E252" s="250"/>
      <c r="F252" s="250"/>
      <c r="G252" s="250"/>
      <c r="H252" s="250"/>
      <c r="I252" s="250"/>
      <c r="J252" s="250"/>
      <c r="K252" s="250"/>
    </row>
    <row r="253" spans="1:13">
      <c r="A253" s="668"/>
      <c r="B253" s="250"/>
      <c r="C253" s="250" t="s">
        <v>298</v>
      </c>
      <c r="D253" s="531">
        <v>4.9000000000000002E-2</v>
      </c>
      <c r="E253" s="250" t="s">
        <v>299</v>
      </c>
      <c r="F253" s="250"/>
      <c r="G253" s="250"/>
      <c r="H253" s="250"/>
      <c r="I253" s="250"/>
      <c r="J253" s="250"/>
      <c r="K253" s="250"/>
    </row>
    <row r="254" spans="1:13">
      <c r="A254" s="668"/>
      <c r="B254" s="250"/>
      <c r="C254" s="250" t="s">
        <v>300</v>
      </c>
      <c r="D254" s="530">
        <v>0</v>
      </c>
      <c r="E254" s="250" t="s">
        <v>301</v>
      </c>
      <c r="F254" s="250"/>
      <c r="G254" s="250"/>
      <c r="H254" s="250"/>
      <c r="I254" s="250"/>
      <c r="J254" s="250"/>
      <c r="K254" s="250"/>
    </row>
    <row r="255" spans="1:13">
      <c r="A255" s="668"/>
      <c r="B255" s="250"/>
      <c r="C255" s="250"/>
      <c r="D255" s="402"/>
      <c r="E255" s="250"/>
      <c r="F255" s="250"/>
      <c r="G255" s="250"/>
      <c r="H255" s="250"/>
      <c r="I255" s="250"/>
      <c r="J255" s="250"/>
      <c r="K255" s="250"/>
    </row>
    <row r="256" spans="1:13" ht="19.5" customHeight="1">
      <c r="A256" s="194" t="s">
        <v>302</v>
      </c>
      <c r="B256" s="668" t="s">
        <v>303</v>
      </c>
      <c r="C256" s="668"/>
      <c r="D256" s="668"/>
      <c r="E256" s="668"/>
      <c r="F256" s="668"/>
      <c r="G256" s="668"/>
      <c r="H256" s="668"/>
      <c r="I256" s="668"/>
      <c r="J256" s="668"/>
      <c r="K256" s="668"/>
    </row>
    <row r="257" spans="1:14" ht="31.5" customHeight="1">
      <c r="A257" s="194" t="s">
        <v>304</v>
      </c>
      <c r="B257" s="668" t="s">
        <v>305</v>
      </c>
      <c r="C257" s="668"/>
      <c r="D257" s="668"/>
      <c r="E257" s="668"/>
      <c r="F257" s="668"/>
      <c r="G257" s="668"/>
      <c r="H257" s="668"/>
      <c r="I257" s="668"/>
      <c r="J257" s="668"/>
      <c r="K257" s="668"/>
    </row>
    <row r="258" spans="1:14">
      <c r="A258" s="194" t="s">
        <v>306</v>
      </c>
      <c r="B258" s="668" t="s">
        <v>307</v>
      </c>
      <c r="C258" s="668"/>
      <c r="D258" s="668"/>
      <c r="E258" s="668"/>
      <c r="F258" s="668"/>
      <c r="G258" s="668"/>
      <c r="H258" s="668"/>
      <c r="I258" s="668"/>
      <c r="J258" s="668"/>
      <c r="K258" s="668"/>
    </row>
    <row r="259" spans="1:14">
      <c r="A259" s="194" t="s">
        <v>308</v>
      </c>
      <c r="B259" s="668" t="s">
        <v>309</v>
      </c>
      <c r="C259" s="668"/>
      <c r="D259" s="668"/>
      <c r="E259" s="668"/>
      <c r="F259" s="668"/>
      <c r="G259" s="668"/>
      <c r="H259" s="668"/>
      <c r="I259" s="668"/>
      <c r="J259" s="668"/>
      <c r="K259" s="668"/>
    </row>
    <row r="260" spans="1:14">
      <c r="A260" s="194" t="s">
        <v>310</v>
      </c>
      <c r="B260" s="668" t="s">
        <v>311</v>
      </c>
      <c r="C260" s="668"/>
      <c r="D260" s="668"/>
      <c r="E260" s="668"/>
      <c r="F260" s="668"/>
      <c r="G260" s="668"/>
      <c r="H260" s="668"/>
      <c r="I260" s="668"/>
      <c r="J260" s="668"/>
      <c r="K260" s="668"/>
    </row>
    <row r="261" spans="1:14">
      <c r="A261" s="194" t="s">
        <v>312</v>
      </c>
      <c r="B261" s="668" t="s">
        <v>313</v>
      </c>
      <c r="C261" s="668"/>
      <c r="D261" s="668"/>
      <c r="E261" s="668"/>
      <c r="F261" s="668"/>
      <c r="G261" s="668"/>
      <c r="H261" s="668"/>
      <c r="I261" s="668"/>
      <c r="J261" s="668"/>
      <c r="K261" s="668"/>
    </row>
    <row r="262" spans="1:14">
      <c r="A262" s="194" t="s">
        <v>314</v>
      </c>
      <c r="B262" s="668" t="s">
        <v>315</v>
      </c>
      <c r="C262" s="668"/>
      <c r="D262" s="668"/>
      <c r="E262" s="668"/>
      <c r="F262" s="668"/>
      <c r="G262" s="668"/>
      <c r="H262" s="668"/>
      <c r="I262" s="668"/>
      <c r="J262" s="668"/>
      <c r="K262" s="668"/>
    </row>
    <row r="263" spans="1:14" ht="33.75" customHeight="1">
      <c r="A263" s="194" t="s">
        <v>316</v>
      </c>
      <c r="B263" s="673" t="s">
        <v>317</v>
      </c>
      <c r="C263" s="674"/>
      <c r="D263" s="674"/>
      <c r="E263" s="674"/>
      <c r="F263" s="674"/>
      <c r="G263" s="674"/>
      <c r="H263" s="674"/>
      <c r="I263" s="674"/>
      <c r="J263" s="674"/>
      <c r="K263" s="674"/>
    </row>
    <row r="264" spans="1:14">
      <c r="A264" s="251" t="s">
        <v>318</v>
      </c>
      <c r="B264" s="675" t="s">
        <v>283</v>
      </c>
      <c r="C264" s="676"/>
      <c r="D264" s="676"/>
      <c r="E264" s="676"/>
      <c r="F264" s="676"/>
      <c r="G264" s="676"/>
      <c r="H264" s="676"/>
      <c r="I264" s="676"/>
      <c r="J264" s="676"/>
      <c r="K264" s="676"/>
    </row>
    <row r="265" spans="1:14" ht="28.5" customHeight="1">
      <c r="A265" s="252" t="s">
        <v>319</v>
      </c>
      <c r="B265" s="669" t="s">
        <v>320</v>
      </c>
      <c r="C265" s="669"/>
      <c r="D265" s="669"/>
      <c r="E265" s="669"/>
      <c r="F265" s="669"/>
      <c r="G265" s="669"/>
      <c r="H265" s="669"/>
      <c r="I265" s="669"/>
      <c r="J265" s="669"/>
      <c r="K265" s="669"/>
    </row>
    <row r="266" spans="1:14">
      <c r="A266" s="252" t="s">
        <v>321</v>
      </c>
      <c r="B266" s="671" t="s">
        <v>322</v>
      </c>
      <c r="C266" s="671"/>
      <c r="D266" s="671"/>
      <c r="E266" s="671"/>
      <c r="F266" s="671"/>
      <c r="G266" s="671"/>
      <c r="H266" s="671"/>
      <c r="I266" s="671"/>
      <c r="J266" s="671"/>
      <c r="K266" s="671"/>
      <c r="M266" s="14"/>
      <c r="N266" s="14"/>
    </row>
    <row r="267" spans="1:14" ht="18.75" customHeight="1">
      <c r="A267" s="252" t="s">
        <v>323</v>
      </c>
      <c r="B267" s="670" t="s">
        <v>324</v>
      </c>
      <c r="C267" s="670"/>
      <c r="D267" s="670"/>
      <c r="E267" s="670"/>
      <c r="F267" s="670"/>
      <c r="G267" s="670"/>
      <c r="H267" s="670"/>
      <c r="I267" s="670"/>
      <c r="J267" s="670"/>
      <c r="K267" s="670"/>
      <c r="M267" s="14"/>
      <c r="N267" s="14"/>
    </row>
    <row r="268" spans="1:14" s="14" customFormat="1" ht="29.25" customHeight="1">
      <c r="A268" s="252" t="s">
        <v>325</v>
      </c>
      <c r="B268" s="672" t="s">
        <v>326</v>
      </c>
      <c r="C268" s="672"/>
      <c r="D268" s="672"/>
      <c r="E268" s="672"/>
      <c r="F268" s="672"/>
      <c r="G268" s="672"/>
      <c r="H268" s="672"/>
      <c r="I268" s="672"/>
      <c r="J268" s="672"/>
      <c r="K268" s="672"/>
    </row>
    <row r="269" spans="1:14" s="14" customFormat="1">
      <c r="A269" s="252" t="s">
        <v>327</v>
      </c>
      <c r="B269" s="253" t="s">
        <v>328</v>
      </c>
      <c r="C269" s="253"/>
      <c r="D269" s="253"/>
      <c r="E269" s="253"/>
      <c r="F269" s="253"/>
      <c r="G269" s="253"/>
      <c r="H269" s="250"/>
      <c r="I269" s="254"/>
      <c r="J269" s="255"/>
      <c r="K269" s="255"/>
      <c r="M269" s="15"/>
      <c r="N269" s="15"/>
    </row>
    <row r="270" spans="1:14" s="14" customFormat="1">
      <c r="A270" s="256" t="s">
        <v>329</v>
      </c>
      <c r="B270" s="256" t="s">
        <v>330</v>
      </c>
      <c r="C270" s="256"/>
      <c r="D270" s="256"/>
      <c r="E270" s="256"/>
      <c r="F270" s="256"/>
      <c r="G270" s="256"/>
      <c r="H270" s="256"/>
      <c r="I270" s="256"/>
      <c r="J270" s="256"/>
      <c r="K270" s="256"/>
      <c r="M270" s="15"/>
      <c r="N270" s="15"/>
    </row>
    <row r="271" spans="1:14">
      <c r="A271" s="15" t="s">
        <v>331</v>
      </c>
      <c r="B271" s="15" t="s">
        <v>332</v>
      </c>
    </row>
    <row r="272" spans="1:14" ht="15">
      <c r="A272" s="344" t="s">
        <v>333</v>
      </c>
      <c r="B272" s="15" t="s">
        <v>334</v>
      </c>
    </row>
    <row r="273" spans="1:2">
      <c r="A273" s="15" t="s">
        <v>335</v>
      </c>
      <c r="B273" s="451" t="s">
        <v>336</v>
      </c>
    </row>
    <row r="274" spans="1:2">
      <c r="B274" s="451" t="s">
        <v>337</v>
      </c>
    </row>
  </sheetData>
  <customSheetViews>
    <customSheetView guid="{F04A2B9A-C6FE-4FEB-AD1E-2CF9AC309BE4}" scale="70" showPageBreaks="1" printArea="1" view="pageBreakPreview" topLeftCell="A61">
      <selection activeCell="C103" sqref="C103"/>
      <rowBreaks count="4" manualBreakCount="4">
        <brk id="50" max="10" man="1"/>
        <brk id="107" max="16383" man="1"/>
        <brk id="170" max="10" man="1"/>
        <brk id="225" max="16383" man="1"/>
      </rowBreaks>
      <pageMargins left="0" right="0" top="0" bottom="0" header="0" footer="0"/>
      <pageSetup scale="51" fitToHeight="6" orientation="landscape" r:id="rId1"/>
    </customSheetView>
  </customSheetViews>
  <mergeCells count="26">
    <mergeCell ref="A57:K57"/>
    <mergeCell ref="A114:K114"/>
    <mergeCell ref="A180:K180"/>
    <mergeCell ref="B250:K250"/>
    <mergeCell ref="A239:K239"/>
    <mergeCell ref="B244:C244"/>
    <mergeCell ref="B245:K245"/>
    <mergeCell ref="B246:K246"/>
    <mergeCell ref="B247:K247"/>
    <mergeCell ref="B248:K248"/>
    <mergeCell ref="B249:K249"/>
    <mergeCell ref="B268:K268"/>
    <mergeCell ref="B260:K260"/>
    <mergeCell ref="B261:K261"/>
    <mergeCell ref="B262:K262"/>
    <mergeCell ref="B263:K263"/>
    <mergeCell ref="B264:K264"/>
    <mergeCell ref="A251:A255"/>
    <mergeCell ref="B265:K265"/>
    <mergeCell ref="B267:K267"/>
    <mergeCell ref="B251:K251"/>
    <mergeCell ref="B256:K256"/>
    <mergeCell ref="B257:K257"/>
    <mergeCell ref="B258:K258"/>
    <mergeCell ref="B259:K259"/>
    <mergeCell ref="B266:K266"/>
  </mergeCells>
  <phoneticPr fontId="0" type="noConversion"/>
  <pageMargins left="0.25" right="0.25" top="0.75" bottom="0.75" header="0.3" footer="0.3"/>
  <pageSetup scale="58" fitToHeight="0" orientation="landscape" r:id="rId2"/>
  <rowBreaks count="4" manualBreakCount="4">
    <brk id="50" max="10" man="1"/>
    <brk id="108" max="16383" man="1"/>
    <brk id="173" max="10" man="1"/>
    <brk id="232" max="10" man="1"/>
  </rowBreaks>
  <customProperties>
    <customPr name="_pios_id" r:id="rId3"/>
  </customProperties>
  <ignoredErrors>
    <ignoredError sqref="C12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109"/>
  <sheetViews>
    <sheetView topLeftCell="A66" zoomScale="85" zoomScaleNormal="85" zoomScaleSheetLayoutView="80" workbookViewId="0">
      <selection activeCell="T91" sqref="T91"/>
    </sheetView>
  </sheetViews>
  <sheetFormatPr defaultColWidth="8.77734375" defaultRowHeight="12.75"/>
  <cols>
    <col min="1" max="1" width="6" style="24" customWidth="1"/>
    <col min="2" max="2" width="1.44140625" style="24" customWidth="1"/>
    <col min="3" max="3" width="36" style="24" customWidth="1"/>
    <col min="4" max="4" width="13.77734375" style="24" customWidth="1"/>
    <col min="5" max="5" width="17.5546875" style="24" customWidth="1"/>
    <col min="6" max="6" width="13.109375" style="24" customWidth="1"/>
    <col min="7" max="7" width="14.44140625" style="24" customWidth="1"/>
    <col min="8" max="8" width="16.21875" style="24" customWidth="1"/>
    <col min="9" max="9" width="13.77734375" style="24" customWidth="1"/>
    <col min="10" max="10" width="14.44140625" style="24" customWidth="1"/>
    <col min="11" max="11" width="13.5546875" style="24" customWidth="1"/>
    <col min="12" max="13" width="15.77734375" style="24" customWidth="1"/>
    <col min="14" max="15" width="14.44140625" style="24" customWidth="1"/>
    <col min="16" max="16" width="12.77734375" style="24" customWidth="1"/>
    <col min="17" max="17" width="13.77734375" style="24" customWidth="1"/>
    <col min="18" max="18" width="9.21875" style="24" customWidth="1"/>
    <col min="19" max="19" width="13" style="24" customWidth="1"/>
    <col min="20" max="20" width="11.21875" style="44" bestFit="1" customWidth="1"/>
    <col min="21" max="16384" width="8.77734375" style="24"/>
  </cols>
  <sheetData>
    <row r="1" spans="1:21">
      <c r="Q1" s="48"/>
    </row>
    <row r="2" spans="1:21">
      <c r="Q2" s="48"/>
    </row>
    <row r="4" spans="1:21">
      <c r="Q4" s="48"/>
    </row>
    <row r="5" spans="1:21">
      <c r="D5" s="19"/>
      <c r="E5" s="19"/>
      <c r="F5" s="19"/>
      <c r="G5" s="20" t="s">
        <v>338</v>
      </c>
      <c r="H5" s="19"/>
      <c r="I5" s="19"/>
      <c r="J5" s="19"/>
      <c r="K5" s="19"/>
      <c r="L5" s="39"/>
      <c r="M5" s="49"/>
      <c r="N5" s="49"/>
      <c r="O5" s="49"/>
      <c r="P5" s="49"/>
      <c r="Q5" s="49"/>
      <c r="R5" s="25"/>
      <c r="S5" s="25" t="s">
        <v>339</v>
      </c>
      <c r="T5" s="381"/>
      <c r="U5" s="25"/>
    </row>
    <row r="6" spans="1:21">
      <c r="D6" s="19"/>
      <c r="E6" s="22" t="s">
        <v>11</v>
      </c>
      <c r="F6" s="22"/>
      <c r="G6" s="20" t="s">
        <v>340</v>
      </c>
      <c r="H6" s="22"/>
      <c r="I6" s="22"/>
      <c r="J6" s="22"/>
      <c r="K6" s="19"/>
      <c r="P6" s="25"/>
      <c r="Q6" s="19"/>
      <c r="R6" s="25"/>
      <c r="S6" s="51"/>
      <c r="T6" s="381"/>
      <c r="U6" s="25"/>
    </row>
    <row r="7" spans="1:21">
      <c r="C7" s="25"/>
      <c r="D7" s="25"/>
      <c r="E7" s="25"/>
      <c r="F7" s="25"/>
      <c r="G7" s="442" t="str">
        <f>'Attachment H'!$D$5</f>
        <v>NextEra Energy Transmission MidAtlantic, Inc.</v>
      </c>
      <c r="H7" s="25"/>
      <c r="I7" s="25"/>
      <c r="J7" s="25"/>
      <c r="K7" s="25"/>
      <c r="P7" s="25"/>
      <c r="Q7" s="25"/>
      <c r="R7" s="25"/>
      <c r="S7" s="50"/>
      <c r="T7" s="381"/>
      <c r="U7" s="25"/>
    </row>
    <row r="8" spans="1:21">
      <c r="A8" s="20"/>
      <c r="C8" s="25"/>
      <c r="D8" s="25"/>
      <c r="E8" s="25"/>
      <c r="F8" s="25"/>
      <c r="H8" s="25"/>
      <c r="I8" s="25"/>
      <c r="J8" s="25"/>
      <c r="K8" s="25"/>
      <c r="L8" s="25"/>
      <c r="M8" s="25"/>
      <c r="N8" s="25"/>
      <c r="O8" s="25"/>
      <c r="P8" s="25"/>
      <c r="Q8" s="25"/>
      <c r="R8" s="25"/>
      <c r="S8" s="50"/>
      <c r="T8" s="381"/>
      <c r="U8" s="25"/>
    </row>
    <row r="9" spans="1:21">
      <c r="A9" s="20"/>
      <c r="C9" s="25"/>
      <c r="D9" s="25"/>
      <c r="E9" s="25"/>
      <c r="F9" s="25"/>
      <c r="G9" s="52"/>
      <c r="H9" s="25"/>
      <c r="I9" s="25"/>
      <c r="J9" s="25"/>
      <c r="K9" s="25"/>
      <c r="L9" s="25"/>
      <c r="M9" s="25"/>
      <c r="N9" s="25"/>
      <c r="O9" s="25"/>
      <c r="P9" s="25"/>
      <c r="Q9" s="25"/>
      <c r="R9" s="25"/>
      <c r="S9" s="50"/>
      <c r="T9" s="381"/>
      <c r="U9" s="25"/>
    </row>
    <row r="10" spans="1:21">
      <c r="A10" s="20"/>
      <c r="C10" s="25" t="s">
        <v>341</v>
      </c>
      <c r="D10" s="25"/>
      <c r="E10" s="25"/>
      <c r="F10" s="25"/>
      <c r="G10" s="52"/>
      <c r="H10" s="25"/>
      <c r="I10" s="25"/>
      <c r="J10" s="25"/>
      <c r="K10" s="25"/>
      <c r="L10" s="25"/>
      <c r="M10" s="25"/>
      <c r="N10" s="25"/>
      <c r="O10" s="25"/>
      <c r="P10" s="25"/>
      <c r="Q10" s="25"/>
      <c r="R10" s="25"/>
      <c r="S10" s="50"/>
      <c r="T10" s="381"/>
      <c r="U10" s="25"/>
    </row>
    <row r="11" spans="1:21">
      <c r="A11" s="20"/>
      <c r="C11" s="25"/>
      <c r="D11" s="25"/>
      <c r="E11" s="25"/>
      <c r="F11" s="25"/>
      <c r="G11" s="52"/>
      <c r="L11" s="25"/>
      <c r="M11" s="25"/>
      <c r="N11" s="25"/>
      <c r="O11" s="25"/>
      <c r="P11" s="25"/>
      <c r="Q11" s="25"/>
      <c r="R11" s="25"/>
      <c r="S11" s="25"/>
      <c r="T11" s="317"/>
      <c r="U11" s="25"/>
    </row>
    <row r="12" spans="1:21">
      <c r="A12" s="20"/>
      <c r="C12" s="25"/>
      <c r="D12" s="25"/>
      <c r="E12" s="25"/>
      <c r="F12" s="25"/>
      <c r="G12" s="25"/>
      <c r="L12" s="22"/>
      <c r="M12" s="22"/>
      <c r="N12" s="22"/>
      <c r="O12" s="22"/>
      <c r="P12" s="25"/>
      <c r="Q12" s="25"/>
      <c r="R12" s="25"/>
      <c r="S12" s="25"/>
      <c r="T12" s="317"/>
      <c r="U12" s="25"/>
    </row>
    <row r="13" spans="1:21">
      <c r="C13" s="53" t="s">
        <v>8</v>
      </c>
      <c r="D13" s="53"/>
      <c r="E13" s="53" t="s">
        <v>9</v>
      </c>
      <c r="F13" s="53"/>
      <c r="I13" s="53" t="s">
        <v>10</v>
      </c>
      <c r="L13" s="54" t="s">
        <v>12</v>
      </c>
      <c r="M13" s="54"/>
      <c r="N13" s="54"/>
      <c r="O13" s="54"/>
      <c r="P13" s="22"/>
      <c r="Q13" s="54"/>
      <c r="R13" s="22"/>
      <c r="S13" s="54"/>
      <c r="U13" s="25"/>
    </row>
    <row r="14" spans="1:21">
      <c r="C14" s="25"/>
      <c r="D14" s="25"/>
      <c r="E14" s="55" t="s">
        <v>1</v>
      </c>
      <c r="F14" s="55"/>
      <c r="I14" s="22"/>
      <c r="P14" s="22"/>
      <c r="R14" s="22"/>
      <c r="S14" s="53"/>
      <c r="T14" s="90"/>
      <c r="U14" s="25"/>
    </row>
    <row r="15" spans="1:21">
      <c r="A15" s="20" t="s">
        <v>14</v>
      </c>
      <c r="C15" s="25"/>
      <c r="D15" s="25"/>
      <c r="E15" s="56" t="s">
        <v>342</v>
      </c>
      <c r="F15" s="56"/>
      <c r="I15" s="57" t="s">
        <v>41</v>
      </c>
      <c r="L15" s="57" t="s">
        <v>23</v>
      </c>
      <c r="M15" s="57"/>
      <c r="N15" s="57"/>
      <c r="O15" s="57"/>
      <c r="P15" s="22"/>
      <c r="R15" s="25"/>
      <c r="S15" s="58"/>
      <c r="T15" s="90"/>
      <c r="U15" s="25"/>
    </row>
    <row r="16" spans="1:21">
      <c r="A16" s="20" t="s">
        <v>16</v>
      </c>
      <c r="C16" s="59"/>
      <c r="D16" s="59"/>
      <c r="E16" s="22"/>
      <c r="F16" s="22"/>
      <c r="I16" s="22"/>
      <c r="L16" s="22"/>
      <c r="M16" s="22"/>
      <c r="N16" s="22"/>
      <c r="O16" s="22"/>
      <c r="P16" s="22"/>
      <c r="Q16" s="22"/>
      <c r="R16" s="25"/>
      <c r="S16" s="22"/>
      <c r="U16" s="25"/>
    </row>
    <row r="17" spans="1:21">
      <c r="A17" s="60"/>
      <c r="C17" s="25"/>
      <c r="D17" s="25"/>
      <c r="E17" s="22"/>
      <c r="F17" s="22"/>
      <c r="I17" s="22"/>
      <c r="L17" s="22"/>
      <c r="M17" s="22"/>
      <c r="N17" s="22"/>
      <c r="O17" s="22"/>
      <c r="P17" s="22"/>
      <c r="Q17" s="22"/>
      <c r="R17" s="25"/>
      <c r="S17" s="22"/>
      <c r="U17" s="25"/>
    </row>
    <row r="18" spans="1:21">
      <c r="A18" s="23">
        <v>1</v>
      </c>
      <c r="C18" s="25" t="s">
        <v>343</v>
      </c>
      <c r="D18" s="25"/>
      <c r="E18" s="61" t="s">
        <v>344</v>
      </c>
      <c r="F18" s="23"/>
      <c r="I18" s="44">
        <f>+'Attachment H'!I64</f>
        <v>76288908.015384614</v>
      </c>
      <c r="P18" s="22"/>
      <c r="Q18" s="22"/>
      <c r="R18" s="25"/>
      <c r="S18" s="22"/>
      <c r="U18" s="25"/>
    </row>
    <row r="19" spans="1:21">
      <c r="A19" s="23">
        <v>2</v>
      </c>
      <c r="C19" s="25" t="s">
        <v>345</v>
      </c>
      <c r="D19" s="25"/>
      <c r="E19" s="61" t="s">
        <v>346</v>
      </c>
      <c r="F19" s="23"/>
      <c r="I19" s="44">
        <f>+'Attachment H'!I80+'Attachment H'!I93+'Attachment H'!I95</f>
        <v>99973283.623579234</v>
      </c>
      <c r="P19" s="22"/>
      <c r="Q19" s="22"/>
      <c r="R19" s="25"/>
      <c r="S19" s="22"/>
      <c r="U19" s="25"/>
    </row>
    <row r="20" spans="1:21">
      <c r="A20" s="23"/>
      <c r="E20" s="61"/>
      <c r="F20" s="23"/>
      <c r="P20" s="22"/>
      <c r="Q20" s="22"/>
      <c r="R20" s="25"/>
      <c r="S20" s="22"/>
      <c r="U20" s="25"/>
    </row>
    <row r="21" spans="1:21">
      <c r="A21" s="23"/>
      <c r="C21" s="25" t="s">
        <v>347</v>
      </c>
      <c r="D21" s="25"/>
      <c r="E21" s="61"/>
      <c r="F21" s="23"/>
      <c r="I21" s="22"/>
      <c r="L21" s="22"/>
      <c r="M21" s="22"/>
      <c r="N21" s="22"/>
      <c r="O21" s="22"/>
      <c r="P21" s="22"/>
      <c r="Q21" s="22"/>
      <c r="R21" s="22"/>
      <c r="S21" s="22"/>
      <c r="U21" s="25"/>
    </row>
    <row r="22" spans="1:21">
      <c r="A22" s="23">
        <v>3</v>
      </c>
      <c r="C22" s="25" t="s">
        <v>348</v>
      </c>
      <c r="D22" s="25"/>
      <c r="E22" s="61" t="s">
        <v>349</v>
      </c>
      <c r="F22" s="23"/>
      <c r="I22" s="62">
        <f>+'Attachment H'!I134</f>
        <v>8684397.0000000019</v>
      </c>
      <c r="P22" s="22"/>
      <c r="Q22" s="22"/>
      <c r="R22" s="22"/>
      <c r="S22" s="22"/>
      <c r="U22" s="25"/>
    </row>
    <row r="23" spans="1:21">
      <c r="A23" s="23">
        <v>4</v>
      </c>
      <c r="C23" s="25" t="s">
        <v>350</v>
      </c>
      <c r="D23" s="25"/>
      <c r="E23" s="61" t="s">
        <v>351</v>
      </c>
      <c r="F23" s="23"/>
      <c r="I23" s="45">
        <f>IF(I18=0,0,I22/I18)</f>
        <v>0.11383564434096612</v>
      </c>
      <c r="L23" s="582">
        <f>I23</f>
        <v>0.11383564434096612</v>
      </c>
      <c r="M23" s="583"/>
      <c r="N23" s="583"/>
      <c r="O23" s="583"/>
      <c r="P23" s="22"/>
      <c r="Q23" s="63"/>
      <c r="R23" s="64"/>
      <c r="S23" s="65"/>
      <c r="U23" s="25"/>
    </row>
    <row r="24" spans="1:21">
      <c r="A24" s="23"/>
      <c r="C24" s="25"/>
      <c r="D24" s="25"/>
      <c r="E24" s="61"/>
      <c r="F24" s="23"/>
      <c r="I24" s="66"/>
      <c r="L24" s="583"/>
      <c r="M24" s="583"/>
      <c r="N24" s="583"/>
      <c r="O24" s="583"/>
      <c r="P24" s="22"/>
      <c r="Q24" s="63"/>
      <c r="R24" s="64"/>
      <c r="S24" s="65"/>
      <c r="U24" s="25"/>
    </row>
    <row r="25" spans="1:21">
      <c r="A25" s="54"/>
      <c r="C25" s="25" t="s">
        <v>352</v>
      </c>
      <c r="D25" s="25"/>
      <c r="E25" s="197"/>
      <c r="F25" s="47"/>
      <c r="I25" s="22"/>
      <c r="L25" s="22"/>
      <c r="M25" s="22"/>
      <c r="N25" s="22"/>
      <c r="O25" s="22"/>
      <c r="P25" s="22"/>
      <c r="Q25" s="63"/>
      <c r="R25" s="64"/>
      <c r="S25" s="65"/>
      <c r="U25" s="25"/>
    </row>
    <row r="26" spans="1:21">
      <c r="A26" s="54" t="s">
        <v>353</v>
      </c>
      <c r="C26" s="25" t="s">
        <v>354</v>
      </c>
      <c r="D26" s="25"/>
      <c r="E26" s="61" t="s">
        <v>355</v>
      </c>
      <c r="F26" s="23"/>
      <c r="I26" s="62">
        <f>+'Attachment H'!I138+'Attachment H'!I139</f>
        <v>0</v>
      </c>
      <c r="P26" s="22"/>
      <c r="Q26" s="63"/>
      <c r="R26" s="64"/>
      <c r="S26" s="65"/>
      <c r="U26" s="25"/>
    </row>
    <row r="27" spans="1:21">
      <c r="A27" s="54" t="s">
        <v>356</v>
      </c>
      <c r="C27" s="25" t="s">
        <v>357</v>
      </c>
      <c r="D27" s="25"/>
      <c r="E27" s="61" t="s">
        <v>358</v>
      </c>
      <c r="F27" s="23"/>
      <c r="I27" s="45">
        <f>IF(I26=0,0,I26/I18)</f>
        <v>0</v>
      </c>
      <c r="J27" s="45"/>
      <c r="K27" s="45"/>
      <c r="L27" s="584">
        <f>I27</f>
        <v>0</v>
      </c>
      <c r="M27" s="583"/>
      <c r="N27" s="583"/>
      <c r="O27" s="583"/>
      <c r="P27" s="22"/>
      <c r="Q27" s="63"/>
      <c r="R27" s="64"/>
      <c r="S27" s="65"/>
      <c r="U27" s="25"/>
    </row>
    <row r="28" spans="1:21">
      <c r="A28" s="23"/>
      <c r="C28" s="25"/>
      <c r="D28" s="25"/>
      <c r="E28" s="61"/>
      <c r="F28" s="23"/>
      <c r="I28" s="45"/>
      <c r="J28" s="45"/>
      <c r="K28" s="45"/>
      <c r="L28" s="584"/>
      <c r="M28" s="583"/>
      <c r="N28" s="583"/>
      <c r="O28" s="583"/>
      <c r="P28" s="22"/>
      <c r="Q28" s="63"/>
      <c r="R28" s="64"/>
      <c r="S28" s="65"/>
      <c r="U28" s="25"/>
    </row>
    <row r="29" spans="1:21">
      <c r="A29" s="54"/>
      <c r="C29" s="25" t="s">
        <v>359</v>
      </c>
      <c r="D29" s="25"/>
      <c r="E29" s="197"/>
      <c r="F29" s="47"/>
      <c r="I29" s="45"/>
      <c r="J29" s="45"/>
      <c r="K29" s="45"/>
      <c r="L29" s="45"/>
      <c r="M29" s="22"/>
      <c r="N29" s="22"/>
      <c r="O29" s="22"/>
      <c r="P29" s="22"/>
      <c r="Q29" s="22"/>
      <c r="R29" s="22"/>
      <c r="S29" s="22"/>
      <c r="U29" s="25"/>
    </row>
    <row r="30" spans="1:21">
      <c r="A30" s="54" t="s">
        <v>360</v>
      </c>
      <c r="C30" s="25" t="s">
        <v>361</v>
      </c>
      <c r="D30" s="25"/>
      <c r="E30" s="61" t="s">
        <v>362</v>
      </c>
      <c r="F30" s="23"/>
      <c r="I30" s="45">
        <f>+'Attachment H'!I152</f>
        <v>1783302.9600000002</v>
      </c>
      <c r="J30" s="45"/>
      <c r="K30" s="45"/>
      <c r="L30" s="45"/>
      <c r="P30" s="22"/>
      <c r="Q30" s="58"/>
      <c r="R30" s="22"/>
      <c r="S30" s="23"/>
      <c r="T30" s="90"/>
      <c r="U30" s="25"/>
    </row>
    <row r="31" spans="1:21">
      <c r="A31" s="54" t="s">
        <v>363</v>
      </c>
      <c r="C31" s="25" t="s">
        <v>364</v>
      </c>
      <c r="D31" s="25"/>
      <c r="E31" s="61" t="s">
        <v>365</v>
      </c>
      <c r="F31" s="23"/>
      <c r="I31" s="45">
        <f>IF(I30=0,0,I30/I18)</f>
        <v>2.3375651931475738E-2</v>
      </c>
      <c r="J31" s="45"/>
      <c r="K31" s="45"/>
      <c r="L31" s="584">
        <f>I31</f>
        <v>2.3375651931475738E-2</v>
      </c>
      <c r="M31" s="583"/>
      <c r="N31" s="583"/>
      <c r="O31" s="583"/>
      <c r="P31" s="22"/>
      <c r="Q31" s="63"/>
      <c r="R31" s="22"/>
      <c r="S31" s="65"/>
      <c r="T31" s="90"/>
      <c r="U31" s="25"/>
    </row>
    <row r="32" spans="1:21">
      <c r="A32" s="54"/>
      <c r="C32" s="25"/>
      <c r="D32" s="25"/>
      <c r="E32" s="61"/>
      <c r="F32" s="23"/>
      <c r="I32" s="22"/>
      <c r="L32" s="22"/>
      <c r="M32" s="22"/>
      <c r="N32" s="22"/>
      <c r="O32" s="22"/>
      <c r="P32" s="22"/>
      <c r="U32" s="25"/>
    </row>
    <row r="33" spans="1:21">
      <c r="A33" s="54" t="s">
        <v>366</v>
      </c>
      <c r="C33" s="25" t="s">
        <v>367</v>
      </c>
      <c r="D33" s="25"/>
      <c r="E33" s="61" t="s">
        <v>368</v>
      </c>
      <c r="F33" s="23"/>
      <c r="I33" s="44">
        <f>-'Attachment H'!I19</f>
        <v>0</v>
      </c>
      <c r="L33" s="22"/>
      <c r="M33" s="22"/>
      <c r="N33" s="22"/>
      <c r="O33" s="22"/>
      <c r="P33" s="22"/>
      <c r="U33" s="25"/>
    </row>
    <row r="34" spans="1:21">
      <c r="A34" s="54" t="s">
        <v>369</v>
      </c>
      <c r="C34" s="25" t="s">
        <v>370</v>
      </c>
      <c r="D34" s="25"/>
      <c r="E34" s="61" t="s">
        <v>371</v>
      </c>
      <c r="F34" s="23"/>
      <c r="I34" s="67">
        <f>IF(L18=0,0,I33/I18)</f>
        <v>0</v>
      </c>
      <c r="L34" s="45">
        <f>+I34</f>
        <v>0</v>
      </c>
      <c r="M34" s="22"/>
      <c r="N34" s="22"/>
      <c r="O34" s="22"/>
      <c r="P34" s="22"/>
      <c r="U34" s="25"/>
    </row>
    <row r="35" spans="1:21">
      <c r="A35" s="54"/>
      <c r="C35" s="25"/>
      <c r="D35" s="25"/>
      <c r="E35" s="61"/>
      <c r="F35" s="23"/>
      <c r="I35" s="22"/>
      <c r="L35" s="22"/>
      <c r="M35" s="22"/>
      <c r="N35" s="22"/>
      <c r="O35" s="22"/>
      <c r="P35" s="22"/>
      <c r="U35" s="25"/>
    </row>
    <row r="36" spans="1:21">
      <c r="A36" s="68" t="s">
        <v>372</v>
      </c>
      <c r="B36" s="69"/>
      <c r="C36" s="59" t="s">
        <v>373</v>
      </c>
      <c r="D36" s="59"/>
      <c r="E36" s="70" t="s">
        <v>374</v>
      </c>
      <c r="F36" s="55"/>
      <c r="I36" s="64"/>
      <c r="L36" s="382">
        <f>L23+L27+L31+L34</f>
        <v>0.13721129627244186</v>
      </c>
      <c r="M36" s="72"/>
      <c r="N36" s="72"/>
      <c r="O36" s="72"/>
      <c r="P36" s="22"/>
      <c r="U36" s="25"/>
    </row>
    <row r="37" spans="1:21">
      <c r="A37" s="54"/>
      <c r="C37" s="25"/>
      <c r="D37" s="25"/>
      <c r="E37" s="61"/>
      <c r="F37" s="23"/>
      <c r="I37" s="22"/>
      <c r="L37" s="22"/>
      <c r="M37" s="22"/>
      <c r="N37" s="22"/>
      <c r="O37" s="22"/>
      <c r="P37" s="22"/>
      <c r="Q37" s="22"/>
      <c r="R37" s="22"/>
      <c r="S37" s="73"/>
      <c r="U37" s="25"/>
    </row>
    <row r="38" spans="1:21">
      <c r="A38" s="54"/>
      <c r="B38" s="46"/>
      <c r="C38" s="22" t="s">
        <v>375</v>
      </c>
      <c r="D38" s="22"/>
      <c r="E38" s="61"/>
      <c r="F38" s="23"/>
      <c r="I38" s="22"/>
      <c r="L38" s="22"/>
      <c r="M38" s="22"/>
      <c r="N38" s="22"/>
      <c r="O38" s="22"/>
      <c r="P38" s="585"/>
      <c r="Q38" s="46"/>
      <c r="T38" s="90"/>
      <c r="U38" s="22" t="s">
        <v>11</v>
      </c>
    </row>
    <row r="39" spans="1:21">
      <c r="A39" s="54" t="s">
        <v>376</v>
      </c>
      <c r="B39" s="46"/>
      <c r="C39" s="22" t="s">
        <v>377</v>
      </c>
      <c r="D39" s="22"/>
      <c r="E39" s="61" t="s">
        <v>378</v>
      </c>
      <c r="F39" s="23"/>
      <c r="I39" s="44">
        <f>+'Attachment H'!I167</f>
        <v>2281098.7426375779</v>
      </c>
      <c r="L39" s="22"/>
      <c r="M39" s="22"/>
      <c r="N39" s="22"/>
      <c r="O39" s="22"/>
      <c r="P39" s="585"/>
      <c r="Q39" s="46"/>
      <c r="T39" s="90"/>
      <c r="U39" s="22"/>
    </row>
    <row r="40" spans="1:21">
      <c r="A40" s="54" t="s">
        <v>379</v>
      </c>
      <c r="B40" s="46"/>
      <c r="C40" s="22" t="s">
        <v>380</v>
      </c>
      <c r="D40" s="22"/>
      <c r="E40" s="61" t="s">
        <v>381</v>
      </c>
      <c r="F40" s="23"/>
      <c r="I40" s="45">
        <f>IF(I19=0,0,I39/I19)</f>
        <v>2.2817083324244924E-2</v>
      </c>
      <c r="L40" s="584">
        <f>I40</f>
        <v>2.2817083324244924E-2</v>
      </c>
      <c r="M40" s="583"/>
      <c r="N40" s="583"/>
      <c r="O40" s="583"/>
      <c r="P40" s="585"/>
      <c r="Q40" s="46"/>
      <c r="R40" s="22"/>
      <c r="S40" s="22"/>
      <c r="T40" s="90"/>
      <c r="U40" s="22"/>
    </row>
    <row r="41" spans="1:21">
      <c r="A41" s="54"/>
      <c r="C41" s="22"/>
      <c r="D41" s="22"/>
      <c r="E41" s="61"/>
      <c r="F41" s="23"/>
      <c r="I41" s="22"/>
      <c r="L41" s="22"/>
      <c r="M41" s="22"/>
      <c r="N41" s="22"/>
      <c r="O41" s="22"/>
      <c r="P41" s="22"/>
      <c r="R41" s="25"/>
      <c r="S41" s="22"/>
      <c r="T41" s="317"/>
      <c r="U41" s="25"/>
    </row>
    <row r="42" spans="1:21">
      <c r="A42" s="54"/>
      <c r="C42" s="25" t="s">
        <v>199</v>
      </c>
      <c r="D42" s="25"/>
      <c r="E42" s="74"/>
      <c r="F42" s="75"/>
      <c r="P42" s="22"/>
      <c r="R42" s="22"/>
      <c r="S42" s="22"/>
      <c r="U42" s="25"/>
    </row>
    <row r="43" spans="1:21">
      <c r="A43" s="54" t="s">
        <v>382</v>
      </c>
      <c r="C43" s="25" t="s">
        <v>383</v>
      </c>
      <c r="D43" s="25"/>
      <c r="E43" s="61" t="s">
        <v>384</v>
      </c>
      <c r="F43" s="23"/>
      <c r="I43" s="44">
        <f>+'Attachment H'!I170</f>
        <v>9829910.417326929</v>
      </c>
      <c r="L43" s="22"/>
      <c r="M43" s="22"/>
      <c r="N43" s="22"/>
      <c r="O43" s="22"/>
      <c r="P43" s="22"/>
      <c r="R43" s="22"/>
      <c r="S43" s="22"/>
      <c r="U43" s="25"/>
    </row>
    <row r="44" spans="1:21">
      <c r="A44" s="54" t="s">
        <v>385</v>
      </c>
      <c r="B44" s="46"/>
      <c r="C44" s="22" t="s">
        <v>386</v>
      </c>
      <c r="D44" s="22"/>
      <c r="E44" s="61" t="s">
        <v>387</v>
      </c>
      <c r="F44" s="23"/>
      <c r="I44" s="45">
        <f>IF(I19=0,0,I43/I19)</f>
        <v>9.8325373150077194E-2</v>
      </c>
      <c r="L44" s="584">
        <f>I44</f>
        <v>9.8325373150077194E-2</v>
      </c>
      <c r="M44" s="583"/>
      <c r="N44" s="583"/>
      <c r="O44" s="583"/>
      <c r="P44" s="22"/>
      <c r="S44" s="76"/>
      <c r="T44" s="90"/>
      <c r="U44" s="22"/>
    </row>
    <row r="45" spans="1:21">
      <c r="A45" s="54"/>
      <c r="C45" s="25"/>
      <c r="D45" s="25"/>
      <c r="E45" s="61"/>
      <c r="F45" s="23"/>
      <c r="I45" s="22"/>
      <c r="L45" s="22"/>
      <c r="M45" s="22"/>
      <c r="N45" s="22"/>
      <c r="O45" s="22"/>
      <c r="P45" s="22"/>
      <c r="Q45" s="75"/>
      <c r="R45" s="22"/>
      <c r="S45" s="22"/>
      <c r="U45" s="25"/>
    </row>
    <row r="46" spans="1:21">
      <c r="A46" s="68" t="s">
        <v>388</v>
      </c>
      <c r="B46" s="69"/>
      <c r="C46" s="59" t="s">
        <v>389</v>
      </c>
      <c r="D46" s="59"/>
      <c r="E46" s="70" t="s">
        <v>390</v>
      </c>
      <c r="F46" s="55"/>
      <c r="I46" s="45">
        <f>+I44+I40</f>
        <v>0.12114245647432212</v>
      </c>
      <c r="L46" s="71">
        <f>L40+L44</f>
        <v>0.12114245647432212</v>
      </c>
      <c r="M46" s="72"/>
      <c r="N46" s="72"/>
      <c r="O46" s="72"/>
      <c r="P46" s="22"/>
      <c r="Q46" s="75"/>
      <c r="R46" s="22"/>
      <c r="S46" s="22"/>
      <c r="U46" s="25"/>
    </row>
    <row r="47" spans="1:21">
      <c r="P47" s="586"/>
      <c r="Q47" s="586"/>
      <c r="R47" s="22"/>
      <c r="S47" s="22"/>
      <c r="U47" s="25"/>
    </row>
    <row r="48" spans="1:21">
      <c r="P48" s="586"/>
      <c r="Q48" s="586"/>
      <c r="R48" s="22"/>
      <c r="S48" s="22"/>
      <c r="U48" s="25"/>
    </row>
    <row r="49" spans="1:21">
      <c r="A49" s="77"/>
      <c r="C49" s="54"/>
      <c r="D49" s="54"/>
      <c r="E49" s="47"/>
      <c r="F49" s="47"/>
      <c r="G49" s="22"/>
      <c r="J49" s="66"/>
      <c r="P49" s="22"/>
      <c r="Q49" s="63"/>
      <c r="R49" s="49"/>
      <c r="S49" s="22"/>
      <c r="T49" s="90"/>
      <c r="U49" s="22"/>
    </row>
    <row r="50" spans="1:21">
      <c r="A50" s="20"/>
      <c r="G50" s="22"/>
      <c r="P50" s="22"/>
      <c r="Q50" s="22"/>
      <c r="R50" s="22"/>
      <c r="S50" s="22"/>
      <c r="T50" s="90"/>
      <c r="U50" s="22" t="s">
        <v>11</v>
      </c>
    </row>
    <row r="51" spans="1:21">
      <c r="Q51" s="48"/>
    </row>
    <row r="52" spans="1:21">
      <c r="Q52" s="48"/>
    </row>
    <row r="54" spans="1:21">
      <c r="A54" s="20"/>
      <c r="G54" s="22"/>
      <c r="P54" s="22"/>
      <c r="Q54" s="48"/>
      <c r="R54" s="22"/>
      <c r="S54" s="25"/>
      <c r="U54" s="25"/>
    </row>
    <row r="55" spans="1:21">
      <c r="A55" s="20"/>
      <c r="C55" s="25"/>
      <c r="D55" s="25"/>
      <c r="G55" s="47" t="str">
        <f>+G5</f>
        <v>Attachment 1</v>
      </c>
      <c r="H55" s="47"/>
      <c r="P55" s="22"/>
      <c r="Q55" s="48"/>
      <c r="R55" s="22"/>
      <c r="S55" s="24" t="s">
        <v>391</v>
      </c>
      <c r="U55" s="25"/>
    </row>
    <row r="56" spans="1:21">
      <c r="A56" s="20"/>
      <c r="C56" s="25"/>
      <c r="D56" s="25"/>
      <c r="G56" s="47" t="str">
        <f>+G6</f>
        <v>Project Revenue Requirement Worksheet</v>
      </c>
      <c r="H56" s="47"/>
      <c r="L56" s="22"/>
      <c r="M56" s="22"/>
      <c r="N56" s="22"/>
      <c r="O56" s="22"/>
      <c r="P56" s="22"/>
      <c r="R56" s="22"/>
      <c r="S56" s="25"/>
      <c r="U56" s="25"/>
    </row>
    <row r="57" spans="1:21" ht="14.25" customHeight="1">
      <c r="A57" s="20"/>
      <c r="G57" s="442" t="str">
        <f>'Attachment H'!$D$5</f>
        <v>NextEra Energy Transmission MidAtlantic, Inc.</v>
      </c>
      <c r="P57" s="22"/>
      <c r="R57" s="22"/>
      <c r="S57" s="25"/>
      <c r="U57" s="25"/>
    </row>
    <row r="58" spans="1:21">
      <c r="A58" s="20"/>
      <c r="H58" s="47"/>
      <c r="P58" s="22"/>
      <c r="Q58" s="22"/>
      <c r="R58" s="22"/>
      <c r="S58" s="25"/>
      <c r="U58" s="25"/>
    </row>
    <row r="59" spans="1:21">
      <c r="A59" s="20"/>
      <c r="E59" s="25"/>
      <c r="F59" s="25"/>
      <c r="G59" s="25"/>
      <c r="H59" s="25"/>
      <c r="I59" s="25"/>
      <c r="J59" s="25"/>
      <c r="K59" s="25"/>
      <c r="L59" s="25"/>
      <c r="M59" s="25"/>
      <c r="N59" s="25"/>
      <c r="O59" s="25"/>
      <c r="P59" s="25"/>
      <c r="Q59" s="25"/>
      <c r="R59" s="22"/>
      <c r="S59" s="25"/>
      <c r="U59" s="25"/>
    </row>
    <row r="60" spans="1:21">
      <c r="A60" s="20"/>
      <c r="E60" s="59"/>
      <c r="F60" s="59"/>
      <c r="H60" s="25"/>
      <c r="I60" s="25"/>
      <c r="J60" s="25"/>
      <c r="K60" s="25"/>
      <c r="L60" s="25"/>
      <c r="M60" s="25"/>
      <c r="N60" s="25"/>
      <c r="O60" s="25"/>
      <c r="P60" s="22"/>
      <c r="Q60" s="22"/>
      <c r="R60" s="22"/>
      <c r="S60" s="25"/>
      <c r="U60" s="25"/>
    </row>
    <row r="61" spans="1:21">
      <c r="A61" s="20"/>
      <c r="E61" s="59"/>
      <c r="F61" s="59"/>
      <c r="H61" s="25"/>
      <c r="I61" s="25"/>
      <c r="J61" s="25"/>
      <c r="K61" s="25"/>
      <c r="L61" s="25"/>
      <c r="M61" s="25"/>
      <c r="N61" s="25"/>
      <c r="O61" s="25"/>
      <c r="P61" s="22"/>
      <c r="Q61" s="22"/>
      <c r="R61" s="22"/>
      <c r="S61" s="25"/>
      <c r="U61" s="25"/>
    </row>
    <row r="62" spans="1:21">
      <c r="A62" s="20"/>
      <c r="C62" s="78">
        <v>-1</v>
      </c>
      <c r="D62" s="78">
        <v>-2</v>
      </c>
      <c r="E62" s="78">
        <v>-3</v>
      </c>
      <c r="F62" s="78">
        <v>-4</v>
      </c>
      <c r="G62" s="78">
        <v>-5</v>
      </c>
      <c r="H62" s="78">
        <v>-6</v>
      </c>
      <c r="I62" s="78">
        <v>-7</v>
      </c>
      <c r="J62" s="78">
        <v>-8</v>
      </c>
      <c r="K62" s="78">
        <v>-9</v>
      </c>
      <c r="L62" s="78">
        <v>-10</v>
      </c>
      <c r="M62" s="78">
        <v>-11</v>
      </c>
      <c r="N62" s="78">
        <v>-12</v>
      </c>
      <c r="O62" s="78" t="s">
        <v>392</v>
      </c>
      <c r="P62" s="78">
        <v>-13</v>
      </c>
      <c r="Q62" s="196" t="s">
        <v>393</v>
      </c>
      <c r="R62" s="196" t="s">
        <v>394</v>
      </c>
      <c r="S62" s="196" t="s">
        <v>395</v>
      </c>
      <c r="U62" s="25"/>
    </row>
    <row r="63" spans="1:21" ht="53.25" customHeight="1">
      <c r="A63" s="587" t="s">
        <v>396</v>
      </c>
      <c r="B63" s="588"/>
      <c r="C63" s="589" t="s">
        <v>397</v>
      </c>
      <c r="D63" s="590" t="s">
        <v>398</v>
      </c>
      <c r="E63" s="591" t="s">
        <v>399</v>
      </c>
      <c r="F63" s="591" t="s">
        <v>373</v>
      </c>
      <c r="G63" s="592" t="s">
        <v>400</v>
      </c>
      <c r="H63" s="591" t="s">
        <v>401</v>
      </c>
      <c r="I63" s="591" t="s">
        <v>389</v>
      </c>
      <c r="J63" s="592" t="s">
        <v>402</v>
      </c>
      <c r="K63" s="591" t="s">
        <v>403</v>
      </c>
      <c r="L63" s="593" t="s">
        <v>404</v>
      </c>
      <c r="M63" s="593" t="s">
        <v>405</v>
      </c>
      <c r="N63" s="593" t="s">
        <v>406</v>
      </c>
      <c r="O63" s="593" t="s">
        <v>407</v>
      </c>
      <c r="P63" s="593" t="s">
        <v>408</v>
      </c>
      <c r="Q63" s="593" t="s">
        <v>409</v>
      </c>
      <c r="R63" s="593" t="s">
        <v>410</v>
      </c>
      <c r="S63" s="593" t="s">
        <v>411</v>
      </c>
      <c r="U63" s="25"/>
    </row>
    <row r="64" spans="1:21" ht="46.5" customHeight="1">
      <c r="A64" s="594"/>
      <c r="B64" s="595"/>
      <c r="C64" s="595"/>
      <c r="D64" s="595"/>
      <c r="E64" s="596" t="s">
        <v>412</v>
      </c>
      <c r="F64" s="596" t="s">
        <v>413</v>
      </c>
      <c r="G64" s="597" t="s">
        <v>414</v>
      </c>
      <c r="H64" s="596" t="s">
        <v>415</v>
      </c>
      <c r="I64" s="596" t="s">
        <v>416</v>
      </c>
      <c r="J64" s="597" t="s">
        <v>417</v>
      </c>
      <c r="K64" s="596" t="s">
        <v>418</v>
      </c>
      <c r="L64" s="597" t="s">
        <v>419</v>
      </c>
      <c r="M64" s="596" t="s">
        <v>420</v>
      </c>
      <c r="N64" s="598" t="s">
        <v>421</v>
      </c>
      <c r="O64" s="599" t="s">
        <v>422</v>
      </c>
      <c r="P64" s="600" t="s">
        <v>423</v>
      </c>
      <c r="Q64" s="599" t="s">
        <v>424</v>
      </c>
      <c r="R64" s="601" t="s">
        <v>159</v>
      </c>
      <c r="S64" s="599" t="s">
        <v>425</v>
      </c>
      <c r="U64" s="25"/>
    </row>
    <row r="65" spans="1:21">
      <c r="A65" s="79"/>
      <c r="B65" s="25"/>
      <c r="C65" s="25"/>
      <c r="D65" s="25"/>
      <c r="E65" s="25"/>
      <c r="F65" s="25"/>
      <c r="G65" s="80"/>
      <c r="H65" s="25"/>
      <c r="I65" s="25"/>
      <c r="J65" s="80"/>
      <c r="K65" s="25"/>
      <c r="L65" s="80"/>
      <c r="M65" s="602"/>
      <c r="N65" s="80"/>
      <c r="O65" s="80"/>
      <c r="P65" s="25"/>
      <c r="Q65" s="603"/>
      <c r="R65" s="22"/>
      <c r="S65" s="81"/>
      <c r="U65" s="25"/>
    </row>
    <row r="66" spans="1:21">
      <c r="A66" s="82" t="s">
        <v>426</v>
      </c>
      <c r="B66" s="83"/>
      <c r="C66" s="84" t="s">
        <v>427</v>
      </c>
      <c r="D66" s="85" t="s">
        <v>428</v>
      </c>
      <c r="E66" s="86">
        <f>+'4- Rate Base'!$C$24*0.903</f>
        <v>68888883.937892303</v>
      </c>
      <c r="F66" s="45">
        <f t="shared" ref="F66:F84" si="0">$L$36</f>
        <v>0.13721129627244186</v>
      </c>
      <c r="G66" s="87">
        <f t="shared" ref="G66:G84" si="1">E66*F66</f>
        <v>9452333.0638800021</v>
      </c>
      <c r="H66" s="86">
        <f>(+'4- Rate Base'!$C$24-'4- Rate Base'!$I$24)*0.903</f>
        <v>66010154.97220847</v>
      </c>
      <c r="I66" s="45">
        <f>$L$46</f>
        <v>0.12114245647432212</v>
      </c>
      <c r="J66" s="270">
        <f>H66*I66</f>
        <v>7996632.3255840223</v>
      </c>
      <c r="K66" s="146">
        <f>+'5-P3 Support'!$M$24*0.903</f>
        <v>1740540.2404465443</v>
      </c>
      <c r="L66" s="270">
        <f>G66+J66+K66</f>
        <v>19189505.62991057</v>
      </c>
      <c r="M66" s="295">
        <v>0</v>
      </c>
      <c r="N66" s="270">
        <f>+'2-Incentive ROE'!K$40*'1-Project Rev Req'!M66/100</f>
        <v>0</v>
      </c>
      <c r="O66" s="270">
        <f>+L66+N66</f>
        <v>19189505.62991057</v>
      </c>
      <c r="P66" s="146">
        <v>0</v>
      </c>
      <c r="Q66" s="270">
        <f t="shared" ref="Q66:Q84" si="2">+L66+N66-P66</f>
        <v>19189505.62991057</v>
      </c>
      <c r="R66" s="146">
        <f>'3-Project True-up'!$K18</f>
        <v>9486536.6686785333</v>
      </c>
      <c r="S66" s="270">
        <f>+Q66+R66</f>
        <v>28676042.298589103</v>
      </c>
    </row>
    <row r="67" spans="1:21">
      <c r="A67" s="82" t="s">
        <v>429</v>
      </c>
      <c r="B67" s="83"/>
      <c r="C67" s="84" t="s">
        <v>430</v>
      </c>
      <c r="D67" s="85" t="s">
        <v>431</v>
      </c>
      <c r="E67" s="86">
        <f>+'4- Rate Base'!$C$24*0.097</f>
        <v>7400024.0774923079</v>
      </c>
      <c r="F67" s="45">
        <f t="shared" si="0"/>
        <v>0.13721129627244186</v>
      </c>
      <c r="G67" s="87">
        <f t="shared" si="1"/>
        <v>1015366.8961200003</v>
      </c>
      <c r="H67" s="86">
        <f>(+'4- Rate Base'!$C$24-'4- Rate Base'!$I$24)*0.097</f>
        <v>7090791.8408684619</v>
      </c>
      <c r="I67" s="45">
        <f t="shared" ref="I67:I84" si="3">$L$46</f>
        <v>0.12114245647432212</v>
      </c>
      <c r="J67" s="270">
        <f t="shared" ref="J67:J84" si="4">H67*I67</f>
        <v>858995.94195088604</v>
      </c>
      <c r="K67" s="146">
        <f>+'5-P3 Support'!$M$24*0.097</f>
        <v>186968.33147653908</v>
      </c>
      <c r="L67" s="270">
        <f t="shared" ref="L67:L84" si="5">G67+J67+K67</f>
        <v>2061331.1695474254</v>
      </c>
      <c r="M67" s="295">
        <v>0</v>
      </c>
      <c r="N67" s="270">
        <f>+'2-Incentive ROE'!K$40*'1-Project Rev Req'!M67/100</f>
        <v>0</v>
      </c>
      <c r="O67" s="270">
        <f t="shared" ref="O67:O84" si="6">+L67+N67</f>
        <v>2061331.1695474254</v>
      </c>
      <c r="P67" s="146">
        <v>0</v>
      </c>
      <c r="Q67" s="270">
        <f t="shared" si="2"/>
        <v>2061331.1695474254</v>
      </c>
      <c r="R67" s="146">
        <f>'3-Project True-up'!$K19</f>
        <v>1052495.2590765213</v>
      </c>
      <c r="S67" s="270">
        <f>+Q67+R67</f>
        <v>3113826.4286239464</v>
      </c>
    </row>
    <row r="68" spans="1:21">
      <c r="A68" s="82" t="s">
        <v>432</v>
      </c>
      <c r="B68" s="83"/>
      <c r="C68" s="84" t="s">
        <v>433</v>
      </c>
      <c r="D68" s="85" t="s">
        <v>434</v>
      </c>
      <c r="E68" s="86">
        <v>0</v>
      </c>
      <c r="F68" s="45">
        <f t="shared" si="0"/>
        <v>0.13721129627244186</v>
      </c>
      <c r="G68" s="87">
        <f t="shared" si="1"/>
        <v>0</v>
      </c>
      <c r="H68" s="86">
        <f>'4- Rate Base'!E24*0.97036</f>
        <v>26075840.747439023</v>
      </c>
      <c r="I68" s="45">
        <f t="shared" si="3"/>
        <v>0.12114245647432212</v>
      </c>
      <c r="J68" s="270">
        <f>H68*I68</f>
        <v>3158891.4027779871</v>
      </c>
      <c r="K68" s="146">
        <v>0</v>
      </c>
      <c r="L68" s="270">
        <f>G68+J68+K68</f>
        <v>3158891.4027779871</v>
      </c>
      <c r="M68" s="295">
        <v>0</v>
      </c>
      <c r="N68" s="270">
        <f>+'2-Incentive ROE'!K$40*'1-Project Rev Req'!M68/100</f>
        <v>0</v>
      </c>
      <c r="O68" s="270">
        <f t="shared" si="6"/>
        <v>3158891.4027779871</v>
      </c>
      <c r="P68" s="146">
        <v>0</v>
      </c>
      <c r="Q68" s="270">
        <f t="shared" si="2"/>
        <v>3158891.4027779871</v>
      </c>
      <c r="R68" s="146">
        <f>'3-Project True-up'!$K20</f>
        <v>827455.86926344433</v>
      </c>
      <c r="S68" s="270">
        <f>+Q68+R68</f>
        <v>3986347.2720414316</v>
      </c>
    </row>
    <row r="69" spans="1:21">
      <c r="A69" s="82" t="s">
        <v>435</v>
      </c>
      <c r="B69" s="83"/>
      <c r="C69" s="84" t="s">
        <v>433</v>
      </c>
      <c r="D69" s="85" t="s">
        <v>436</v>
      </c>
      <c r="E69" s="86">
        <v>0</v>
      </c>
      <c r="F69" s="45">
        <f t="shared" si="0"/>
        <v>0.13721129627244186</v>
      </c>
      <c r="G69" s="87">
        <f t="shared" si="1"/>
        <v>0</v>
      </c>
      <c r="H69" s="86">
        <f>'4- Rate Base'!E24*0.02964</f>
        <v>796496.06306328857</v>
      </c>
      <c r="I69" s="45">
        <f t="shared" si="3"/>
        <v>0.12114245647432212</v>
      </c>
      <c r="J69" s="270">
        <f t="shared" si="4"/>
        <v>96489.489651613359</v>
      </c>
      <c r="K69" s="146">
        <v>0</v>
      </c>
      <c r="L69" s="270">
        <f t="shared" si="5"/>
        <v>96489.489651613359</v>
      </c>
      <c r="M69" s="295">
        <v>0</v>
      </c>
      <c r="N69" s="270">
        <f>+'2-Incentive ROE'!K$40*'1-Project Rev Req'!M69/100</f>
        <v>0</v>
      </c>
      <c r="O69" s="270">
        <f t="shared" si="6"/>
        <v>96489.489651613359</v>
      </c>
      <c r="P69" s="146">
        <v>0</v>
      </c>
      <c r="Q69" s="270">
        <f t="shared" si="2"/>
        <v>96489.489651613359</v>
      </c>
      <c r="R69" s="146">
        <f>'3-Project True-up'!$K21</f>
        <v>25274.941222812653</v>
      </c>
      <c r="S69" s="270">
        <f>+Q69+R69</f>
        <v>121764.43087442601</v>
      </c>
    </row>
    <row r="70" spans="1:21">
      <c r="A70" s="82" t="s">
        <v>437</v>
      </c>
      <c r="B70" s="83"/>
      <c r="C70" s="84" t="s">
        <v>433</v>
      </c>
      <c r="D70" s="85" t="s">
        <v>438</v>
      </c>
      <c r="E70" s="86">
        <v>0</v>
      </c>
      <c r="F70" s="45">
        <f t="shared" si="0"/>
        <v>0.13721129627244186</v>
      </c>
      <c r="G70" s="87">
        <f t="shared" si="1"/>
        <v>0</v>
      </c>
      <c r="H70" s="86">
        <v>0</v>
      </c>
      <c r="I70" s="45">
        <f t="shared" si="3"/>
        <v>0.12114245647432212</v>
      </c>
      <c r="J70" s="270">
        <f t="shared" si="4"/>
        <v>0</v>
      </c>
      <c r="K70" s="146">
        <v>0</v>
      </c>
      <c r="L70" s="270">
        <f t="shared" si="5"/>
        <v>0</v>
      </c>
      <c r="M70" s="295">
        <v>0</v>
      </c>
      <c r="N70" s="270">
        <f>+'2-Incentive ROE'!K$40*'1-Project Rev Req'!M70/100</f>
        <v>0</v>
      </c>
      <c r="O70" s="270">
        <f t="shared" si="6"/>
        <v>0</v>
      </c>
      <c r="P70" s="146">
        <v>0</v>
      </c>
      <c r="Q70" s="270">
        <f t="shared" si="2"/>
        <v>0</v>
      </c>
      <c r="R70" s="146">
        <v>0</v>
      </c>
      <c r="S70" s="270">
        <f>+Q70+R70</f>
        <v>0</v>
      </c>
    </row>
    <row r="71" spans="1:21">
      <c r="A71" s="82" t="s">
        <v>439</v>
      </c>
      <c r="B71" s="83"/>
      <c r="C71" s="84" t="s">
        <v>433</v>
      </c>
      <c r="D71" s="85" t="s">
        <v>440</v>
      </c>
      <c r="E71" s="86">
        <v>0</v>
      </c>
      <c r="F71" s="45">
        <f t="shared" si="0"/>
        <v>0.13721129627244186</v>
      </c>
      <c r="G71" s="87">
        <f t="shared" si="1"/>
        <v>0</v>
      </c>
      <c r="H71" s="86">
        <v>0</v>
      </c>
      <c r="I71" s="45">
        <f t="shared" si="3"/>
        <v>0.12114245647432212</v>
      </c>
      <c r="J71" s="270">
        <f t="shared" si="4"/>
        <v>0</v>
      </c>
      <c r="K71" s="146">
        <v>0</v>
      </c>
      <c r="L71" s="270">
        <f t="shared" si="5"/>
        <v>0</v>
      </c>
      <c r="M71" s="295">
        <v>0</v>
      </c>
      <c r="N71" s="270">
        <f>+'2-Incentive ROE'!K$40*'1-Project Rev Req'!M71/100</f>
        <v>0</v>
      </c>
      <c r="O71" s="270">
        <f t="shared" si="6"/>
        <v>0</v>
      </c>
      <c r="P71" s="146">
        <v>0</v>
      </c>
      <c r="Q71" s="270">
        <f t="shared" si="2"/>
        <v>0</v>
      </c>
      <c r="R71" s="146">
        <v>0</v>
      </c>
      <c r="S71" s="270">
        <f t="shared" ref="S71:S85" si="7">L71+R71</f>
        <v>0</v>
      </c>
    </row>
    <row r="72" spans="1:21">
      <c r="A72" s="82" t="s">
        <v>441</v>
      </c>
      <c r="B72" s="83"/>
      <c r="C72" s="84" t="s">
        <v>433</v>
      </c>
      <c r="D72" s="85" t="s">
        <v>442</v>
      </c>
      <c r="E72" s="86">
        <v>0</v>
      </c>
      <c r="F72" s="45">
        <f t="shared" si="0"/>
        <v>0.13721129627244186</v>
      </c>
      <c r="G72" s="87">
        <f t="shared" si="1"/>
        <v>0</v>
      </c>
      <c r="H72" s="86">
        <v>0</v>
      </c>
      <c r="I72" s="45">
        <f t="shared" si="3"/>
        <v>0.12114245647432212</v>
      </c>
      <c r="J72" s="270">
        <f t="shared" si="4"/>
        <v>0</v>
      </c>
      <c r="K72" s="146">
        <v>0</v>
      </c>
      <c r="L72" s="270">
        <f t="shared" si="5"/>
        <v>0</v>
      </c>
      <c r="M72" s="295">
        <v>0</v>
      </c>
      <c r="N72" s="270">
        <f>+'2-Incentive ROE'!K$40*'1-Project Rev Req'!M72/100</f>
        <v>0</v>
      </c>
      <c r="O72" s="270">
        <f t="shared" si="6"/>
        <v>0</v>
      </c>
      <c r="P72" s="146">
        <v>0</v>
      </c>
      <c r="Q72" s="270">
        <f t="shared" si="2"/>
        <v>0</v>
      </c>
      <c r="R72" s="146">
        <v>0</v>
      </c>
      <c r="S72" s="270">
        <f t="shared" si="7"/>
        <v>0</v>
      </c>
    </row>
    <row r="73" spans="1:21">
      <c r="A73" s="82" t="s">
        <v>443</v>
      </c>
      <c r="B73" s="83"/>
      <c r="C73" s="84" t="s">
        <v>433</v>
      </c>
      <c r="D73" s="85" t="s">
        <v>444</v>
      </c>
      <c r="E73" s="86">
        <v>0</v>
      </c>
      <c r="F73" s="45">
        <f t="shared" si="0"/>
        <v>0.13721129627244186</v>
      </c>
      <c r="G73" s="87">
        <f t="shared" si="1"/>
        <v>0</v>
      </c>
      <c r="H73" s="86">
        <v>0</v>
      </c>
      <c r="I73" s="45">
        <f t="shared" si="3"/>
        <v>0.12114245647432212</v>
      </c>
      <c r="J73" s="270">
        <f t="shared" si="4"/>
        <v>0</v>
      </c>
      <c r="K73" s="146">
        <v>0</v>
      </c>
      <c r="L73" s="270">
        <f t="shared" si="5"/>
        <v>0</v>
      </c>
      <c r="M73" s="295">
        <v>0</v>
      </c>
      <c r="N73" s="270">
        <f>+'2-Incentive ROE'!K$40*'1-Project Rev Req'!M73/100</f>
        <v>0</v>
      </c>
      <c r="O73" s="270">
        <f t="shared" si="6"/>
        <v>0</v>
      </c>
      <c r="P73" s="146">
        <v>0</v>
      </c>
      <c r="Q73" s="270">
        <f t="shared" si="2"/>
        <v>0</v>
      </c>
      <c r="R73" s="146">
        <v>0</v>
      </c>
      <c r="S73" s="270">
        <f t="shared" si="7"/>
        <v>0</v>
      </c>
    </row>
    <row r="74" spans="1:21">
      <c r="A74" s="82" t="s">
        <v>445</v>
      </c>
      <c r="B74" s="83"/>
      <c r="C74" s="84" t="s">
        <v>433</v>
      </c>
      <c r="D74" s="85" t="s">
        <v>446</v>
      </c>
      <c r="E74" s="86">
        <v>0</v>
      </c>
      <c r="F74" s="45">
        <f t="shared" si="0"/>
        <v>0.13721129627244186</v>
      </c>
      <c r="G74" s="87">
        <f t="shared" si="1"/>
        <v>0</v>
      </c>
      <c r="H74" s="86">
        <v>0</v>
      </c>
      <c r="I74" s="45">
        <f t="shared" si="3"/>
        <v>0.12114245647432212</v>
      </c>
      <c r="J74" s="270">
        <f t="shared" si="4"/>
        <v>0</v>
      </c>
      <c r="K74" s="146">
        <v>0</v>
      </c>
      <c r="L74" s="270">
        <f t="shared" si="5"/>
        <v>0</v>
      </c>
      <c r="M74" s="295">
        <v>0</v>
      </c>
      <c r="N74" s="270">
        <f>+'2-Incentive ROE'!K$40*'1-Project Rev Req'!M74/100</f>
        <v>0</v>
      </c>
      <c r="O74" s="270">
        <f t="shared" si="6"/>
        <v>0</v>
      </c>
      <c r="P74" s="146">
        <v>0</v>
      </c>
      <c r="Q74" s="270">
        <f t="shared" si="2"/>
        <v>0</v>
      </c>
      <c r="R74" s="146">
        <v>0</v>
      </c>
      <c r="S74" s="270">
        <f t="shared" si="7"/>
        <v>0</v>
      </c>
    </row>
    <row r="75" spans="1:21">
      <c r="A75" s="82" t="s">
        <v>447</v>
      </c>
      <c r="B75" s="83"/>
      <c r="C75" s="84" t="s">
        <v>433</v>
      </c>
      <c r="D75" s="85" t="s">
        <v>448</v>
      </c>
      <c r="E75" s="86">
        <v>0</v>
      </c>
      <c r="F75" s="45">
        <f t="shared" si="0"/>
        <v>0.13721129627244186</v>
      </c>
      <c r="G75" s="87">
        <f t="shared" si="1"/>
        <v>0</v>
      </c>
      <c r="H75" s="86">
        <v>0</v>
      </c>
      <c r="I75" s="45">
        <f t="shared" si="3"/>
        <v>0.12114245647432212</v>
      </c>
      <c r="J75" s="270">
        <f t="shared" si="4"/>
        <v>0</v>
      </c>
      <c r="K75" s="146">
        <v>0</v>
      </c>
      <c r="L75" s="270">
        <f t="shared" si="5"/>
        <v>0</v>
      </c>
      <c r="M75" s="295">
        <v>0</v>
      </c>
      <c r="N75" s="270">
        <f>+'2-Incentive ROE'!K$40*'1-Project Rev Req'!M75/100</f>
        <v>0</v>
      </c>
      <c r="O75" s="270">
        <f t="shared" si="6"/>
        <v>0</v>
      </c>
      <c r="P75" s="146">
        <v>0</v>
      </c>
      <c r="Q75" s="270">
        <f t="shared" si="2"/>
        <v>0</v>
      </c>
      <c r="R75" s="146">
        <v>0</v>
      </c>
      <c r="S75" s="270">
        <f t="shared" si="7"/>
        <v>0</v>
      </c>
    </row>
    <row r="76" spans="1:21">
      <c r="A76" s="82" t="s">
        <v>449</v>
      </c>
      <c r="B76" s="83"/>
      <c r="C76" s="84" t="s">
        <v>433</v>
      </c>
      <c r="D76" s="85" t="s">
        <v>450</v>
      </c>
      <c r="E76" s="86">
        <v>0</v>
      </c>
      <c r="F76" s="45">
        <f t="shared" si="0"/>
        <v>0.13721129627244186</v>
      </c>
      <c r="G76" s="87">
        <f t="shared" si="1"/>
        <v>0</v>
      </c>
      <c r="H76" s="86">
        <v>0</v>
      </c>
      <c r="I76" s="45">
        <f t="shared" si="3"/>
        <v>0.12114245647432212</v>
      </c>
      <c r="J76" s="270">
        <f t="shared" si="4"/>
        <v>0</v>
      </c>
      <c r="K76" s="146">
        <v>0</v>
      </c>
      <c r="L76" s="270">
        <f t="shared" si="5"/>
        <v>0</v>
      </c>
      <c r="M76" s="295">
        <v>0</v>
      </c>
      <c r="N76" s="270">
        <f>+'2-Incentive ROE'!K$40*'1-Project Rev Req'!M76/100</f>
        <v>0</v>
      </c>
      <c r="O76" s="270">
        <f t="shared" si="6"/>
        <v>0</v>
      </c>
      <c r="P76" s="146">
        <v>0</v>
      </c>
      <c r="Q76" s="270">
        <f t="shared" si="2"/>
        <v>0</v>
      </c>
      <c r="R76" s="146">
        <v>0</v>
      </c>
      <c r="S76" s="270">
        <f t="shared" si="7"/>
        <v>0</v>
      </c>
    </row>
    <row r="77" spans="1:21">
      <c r="A77" s="82"/>
      <c r="B77" s="83"/>
      <c r="C77" s="84"/>
      <c r="D77" s="85"/>
      <c r="E77" s="86">
        <v>0</v>
      </c>
      <c r="F77" s="45">
        <f t="shared" si="0"/>
        <v>0.13721129627244186</v>
      </c>
      <c r="G77" s="87">
        <f t="shared" si="1"/>
        <v>0</v>
      </c>
      <c r="H77" s="86">
        <v>0</v>
      </c>
      <c r="I77" s="45">
        <f t="shared" si="3"/>
        <v>0.12114245647432212</v>
      </c>
      <c r="J77" s="270">
        <f t="shared" si="4"/>
        <v>0</v>
      </c>
      <c r="K77" s="146">
        <v>0</v>
      </c>
      <c r="L77" s="270">
        <f t="shared" si="5"/>
        <v>0</v>
      </c>
      <c r="M77" s="295">
        <v>0</v>
      </c>
      <c r="N77" s="270">
        <f>+'2-Incentive ROE'!K$40*'1-Project Rev Req'!M77/100</f>
        <v>0</v>
      </c>
      <c r="O77" s="270">
        <f t="shared" si="6"/>
        <v>0</v>
      </c>
      <c r="P77" s="146">
        <v>0</v>
      </c>
      <c r="Q77" s="270">
        <f t="shared" si="2"/>
        <v>0</v>
      </c>
      <c r="R77" s="146">
        <v>0</v>
      </c>
      <c r="S77" s="270">
        <f t="shared" si="7"/>
        <v>0</v>
      </c>
    </row>
    <row r="78" spans="1:21">
      <c r="A78" s="82"/>
      <c r="B78" s="83"/>
      <c r="C78" s="84"/>
      <c r="D78" s="85"/>
      <c r="E78" s="86">
        <v>0</v>
      </c>
      <c r="F78" s="45">
        <f t="shared" si="0"/>
        <v>0.13721129627244186</v>
      </c>
      <c r="G78" s="87">
        <f t="shared" si="1"/>
        <v>0</v>
      </c>
      <c r="H78" s="86">
        <v>0</v>
      </c>
      <c r="I78" s="45">
        <f t="shared" si="3"/>
        <v>0.12114245647432212</v>
      </c>
      <c r="J78" s="270">
        <f t="shared" si="4"/>
        <v>0</v>
      </c>
      <c r="K78" s="146">
        <v>0</v>
      </c>
      <c r="L78" s="270">
        <f t="shared" si="5"/>
        <v>0</v>
      </c>
      <c r="M78" s="295">
        <v>0</v>
      </c>
      <c r="N78" s="270">
        <f>+'2-Incentive ROE'!K$40*'1-Project Rev Req'!M78/100</f>
        <v>0</v>
      </c>
      <c r="O78" s="270">
        <f t="shared" si="6"/>
        <v>0</v>
      </c>
      <c r="P78" s="146">
        <v>0</v>
      </c>
      <c r="Q78" s="270">
        <f t="shared" si="2"/>
        <v>0</v>
      </c>
      <c r="R78" s="146">
        <v>0</v>
      </c>
      <c r="S78" s="270">
        <f t="shared" si="7"/>
        <v>0</v>
      </c>
    </row>
    <row r="79" spans="1:21">
      <c r="A79" s="82"/>
      <c r="B79" s="83"/>
      <c r="C79" s="84"/>
      <c r="D79" s="85"/>
      <c r="E79" s="86">
        <v>0</v>
      </c>
      <c r="F79" s="45">
        <f t="shared" si="0"/>
        <v>0.13721129627244186</v>
      </c>
      <c r="G79" s="87">
        <f t="shared" si="1"/>
        <v>0</v>
      </c>
      <c r="H79" s="86">
        <v>0</v>
      </c>
      <c r="I79" s="45">
        <f t="shared" si="3"/>
        <v>0.12114245647432212</v>
      </c>
      <c r="J79" s="270">
        <f t="shared" si="4"/>
        <v>0</v>
      </c>
      <c r="K79" s="146">
        <v>0</v>
      </c>
      <c r="L79" s="270">
        <f t="shared" si="5"/>
        <v>0</v>
      </c>
      <c r="M79" s="295">
        <v>0</v>
      </c>
      <c r="N79" s="270">
        <f>+'2-Incentive ROE'!K$40*'1-Project Rev Req'!M79/100</f>
        <v>0</v>
      </c>
      <c r="O79" s="270">
        <f t="shared" si="6"/>
        <v>0</v>
      </c>
      <c r="P79" s="146">
        <v>0</v>
      </c>
      <c r="Q79" s="270">
        <f t="shared" si="2"/>
        <v>0</v>
      </c>
      <c r="R79" s="146">
        <v>0</v>
      </c>
      <c r="S79" s="270">
        <f t="shared" si="7"/>
        <v>0</v>
      </c>
    </row>
    <row r="80" spans="1:21">
      <c r="A80" s="82"/>
      <c r="B80" s="83"/>
      <c r="C80" s="84"/>
      <c r="D80" s="85"/>
      <c r="E80" s="86">
        <v>0</v>
      </c>
      <c r="F80" s="45">
        <f t="shared" si="0"/>
        <v>0.13721129627244186</v>
      </c>
      <c r="G80" s="87">
        <f t="shared" si="1"/>
        <v>0</v>
      </c>
      <c r="H80" s="86">
        <v>0</v>
      </c>
      <c r="I80" s="45">
        <f t="shared" si="3"/>
        <v>0.12114245647432212</v>
      </c>
      <c r="J80" s="270">
        <f t="shared" si="4"/>
        <v>0</v>
      </c>
      <c r="K80" s="146">
        <v>0</v>
      </c>
      <c r="L80" s="270">
        <f t="shared" si="5"/>
        <v>0</v>
      </c>
      <c r="M80" s="295">
        <v>0</v>
      </c>
      <c r="N80" s="270">
        <f>+'2-Incentive ROE'!K$40*'1-Project Rev Req'!M80/100</f>
        <v>0</v>
      </c>
      <c r="O80" s="270">
        <f t="shared" si="6"/>
        <v>0</v>
      </c>
      <c r="P80" s="146">
        <v>0</v>
      </c>
      <c r="Q80" s="270">
        <f t="shared" si="2"/>
        <v>0</v>
      </c>
      <c r="R80" s="146">
        <v>0</v>
      </c>
      <c r="S80" s="270">
        <f t="shared" si="7"/>
        <v>0</v>
      </c>
    </row>
    <row r="81" spans="1:21">
      <c r="A81" s="88"/>
      <c r="C81" s="41"/>
      <c r="D81" s="41"/>
      <c r="E81" s="86">
        <v>0</v>
      </c>
      <c r="F81" s="45">
        <f t="shared" si="0"/>
        <v>0.13721129627244186</v>
      </c>
      <c r="G81" s="87">
        <f t="shared" si="1"/>
        <v>0</v>
      </c>
      <c r="H81" s="86">
        <v>0</v>
      </c>
      <c r="I81" s="45">
        <f t="shared" si="3"/>
        <v>0.12114245647432212</v>
      </c>
      <c r="J81" s="270">
        <f t="shared" si="4"/>
        <v>0</v>
      </c>
      <c r="K81" s="146">
        <v>0</v>
      </c>
      <c r="L81" s="270">
        <f t="shared" si="5"/>
        <v>0</v>
      </c>
      <c r="M81" s="295">
        <v>0</v>
      </c>
      <c r="N81" s="270">
        <f>+'2-Incentive ROE'!K$40*'1-Project Rev Req'!M81/100</f>
        <v>0</v>
      </c>
      <c r="O81" s="270">
        <f t="shared" si="6"/>
        <v>0</v>
      </c>
      <c r="P81" s="146">
        <v>0</v>
      </c>
      <c r="Q81" s="270">
        <f t="shared" si="2"/>
        <v>0</v>
      </c>
      <c r="R81" s="146">
        <v>0</v>
      </c>
      <c r="S81" s="270">
        <f t="shared" si="7"/>
        <v>0</v>
      </c>
    </row>
    <row r="82" spans="1:21">
      <c r="A82" s="88"/>
      <c r="C82" s="41"/>
      <c r="D82" s="41"/>
      <c r="E82" s="86">
        <v>0</v>
      </c>
      <c r="F82" s="45">
        <f t="shared" si="0"/>
        <v>0.13721129627244186</v>
      </c>
      <c r="G82" s="87">
        <f t="shared" si="1"/>
        <v>0</v>
      </c>
      <c r="H82" s="86">
        <v>0</v>
      </c>
      <c r="I82" s="45">
        <f t="shared" si="3"/>
        <v>0.12114245647432212</v>
      </c>
      <c r="J82" s="270">
        <f t="shared" si="4"/>
        <v>0</v>
      </c>
      <c r="K82" s="146">
        <v>0</v>
      </c>
      <c r="L82" s="270">
        <f t="shared" si="5"/>
        <v>0</v>
      </c>
      <c r="M82" s="295">
        <v>0</v>
      </c>
      <c r="N82" s="270">
        <f>+'2-Incentive ROE'!K$40*'1-Project Rev Req'!M82/100</f>
        <v>0</v>
      </c>
      <c r="O82" s="270">
        <f t="shared" si="6"/>
        <v>0</v>
      </c>
      <c r="P82" s="146">
        <v>0</v>
      </c>
      <c r="Q82" s="270">
        <f t="shared" si="2"/>
        <v>0</v>
      </c>
      <c r="R82" s="146">
        <v>0</v>
      </c>
      <c r="S82" s="270">
        <f t="shared" si="7"/>
        <v>0</v>
      </c>
    </row>
    <row r="83" spans="1:21">
      <c r="A83" s="88"/>
      <c r="C83" s="41"/>
      <c r="D83" s="41"/>
      <c r="E83" s="86">
        <v>0</v>
      </c>
      <c r="F83" s="45">
        <f t="shared" si="0"/>
        <v>0.13721129627244186</v>
      </c>
      <c r="G83" s="87">
        <f t="shared" si="1"/>
        <v>0</v>
      </c>
      <c r="H83" s="86">
        <v>0</v>
      </c>
      <c r="I83" s="45">
        <f t="shared" si="3"/>
        <v>0.12114245647432212</v>
      </c>
      <c r="J83" s="270">
        <f t="shared" si="4"/>
        <v>0</v>
      </c>
      <c r="K83" s="146">
        <v>0</v>
      </c>
      <c r="L83" s="270">
        <f t="shared" si="5"/>
        <v>0</v>
      </c>
      <c r="M83" s="295">
        <v>0</v>
      </c>
      <c r="N83" s="270">
        <f>+'2-Incentive ROE'!K$40*'1-Project Rev Req'!M83/100</f>
        <v>0</v>
      </c>
      <c r="O83" s="270">
        <f t="shared" si="6"/>
        <v>0</v>
      </c>
      <c r="P83" s="146">
        <v>0</v>
      </c>
      <c r="Q83" s="270">
        <f t="shared" si="2"/>
        <v>0</v>
      </c>
      <c r="R83" s="146">
        <v>0</v>
      </c>
      <c r="S83" s="270">
        <f t="shared" si="7"/>
        <v>0</v>
      </c>
    </row>
    <row r="84" spans="1:21">
      <c r="A84" s="88"/>
      <c r="C84" s="41"/>
      <c r="D84" s="41"/>
      <c r="E84" s="86">
        <v>0</v>
      </c>
      <c r="F84" s="45">
        <f t="shared" si="0"/>
        <v>0.13721129627244186</v>
      </c>
      <c r="G84" s="87">
        <f t="shared" si="1"/>
        <v>0</v>
      </c>
      <c r="H84" s="86">
        <v>0</v>
      </c>
      <c r="I84" s="45">
        <f t="shared" si="3"/>
        <v>0.12114245647432212</v>
      </c>
      <c r="J84" s="270">
        <f t="shared" si="4"/>
        <v>0</v>
      </c>
      <c r="K84" s="146">
        <v>0</v>
      </c>
      <c r="L84" s="270">
        <f t="shared" si="5"/>
        <v>0</v>
      </c>
      <c r="M84" s="295">
        <v>0</v>
      </c>
      <c r="N84" s="270">
        <f>+'2-Incentive ROE'!K$40*'1-Project Rev Req'!M84/100</f>
        <v>0</v>
      </c>
      <c r="O84" s="270">
        <f t="shared" si="6"/>
        <v>0</v>
      </c>
      <c r="P84" s="146">
        <v>0</v>
      </c>
      <c r="Q84" s="270">
        <f t="shared" si="2"/>
        <v>0</v>
      </c>
      <c r="R84" s="146">
        <v>0</v>
      </c>
      <c r="S84" s="270">
        <f t="shared" si="7"/>
        <v>0</v>
      </c>
    </row>
    <row r="85" spans="1:21">
      <c r="A85" s="89"/>
      <c r="B85" s="42"/>
      <c r="C85" s="42"/>
      <c r="D85" s="42"/>
      <c r="E85" s="42"/>
      <c r="F85" s="42"/>
      <c r="G85" s="43"/>
      <c r="H85" s="42"/>
      <c r="I85" s="42"/>
      <c r="J85" s="271"/>
      <c r="K85" s="407"/>
      <c r="L85" s="271"/>
      <c r="M85" s="408"/>
      <c r="N85" s="409"/>
      <c r="O85" s="409"/>
      <c r="P85" s="410"/>
      <c r="Q85" s="409"/>
      <c r="R85" s="407"/>
      <c r="S85" s="271">
        <f t="shared" si="7"/>
        <v>0</v>
      </c>
    </row>
    <row r="86" spans="1:21">
      <c r="A86" s="54" t="s">
        <v>388</v>
      </c>
      <c r="B86" s="46"/>
      <c r="C86" s="25" t="s">
        <v>451</v>
      </c>
      <c r="D86" s="25"/>
      <c r="E86" s="90"/>
      <c r="F86" s="47"/>
      <c r="G86" s="22"/>
      <c r="H86" s="90"/>
      <c r="I86" s="22"/>
      <c r="J86" s="44"/>
      <c r="K86" s="44"/>
      <c r="L86" s="44"/>
      <c r="M86" s="44"/>
      <c r="N86" s="44"/>
      <c r="O86" s="44"/>
      <c r="P86" s="44">
        <f>SUM(P66:P85)</f>
        <v>0</v>
      </c>
      <c r="Q86" s="44"/>
      <c r="R86" s="44"/>
      <c r="S86" s="44">
        <f>SUM(S66:S85)</f>
        <v>35897980.43012891</v>
      </c>
      <c r="U86" s="640"/>
    </row>
    <row r="87" spans="1:21">
      <c r="E87" s="44"/>
      <c r="F87" s="44"/>
      <c r="G87" s="44"/>
      <c r="H87" s="44"/>
      <c r="I87" s="44"/>
      <c r="J87" s="44"/>
      <c r="K87" s="44"/>
      <c r="L87" s="45"/>
      <c r="U87" s="640"/>
    </row>
    <row r="88" spans="1:21">
      <c r="A88" s="91"/>
      <c r="E88" s="44"/>
      <c r="F88" s="44"/>
      <c r="G88" s="44"/>
      <c r="H88" s="44"/>
      <c r="I88" s="44"/>
      <c r="J88" s="44"/>
      <c r="K88" s="44"/>
      <c r="L88" s="45"/>
      <c r="M88" s="76"/>
      <c r="N88" s="76"/>
      <c r="O88" s="76"/>
      <c r="U88" s="640"/>
    </row>
    <row r="89" spans="1:21">
      <c r="K89" s="46"/>
      <c r="L89" s="46"/>
      <c r="M89" s="46"/>
      <c r="N89" s="46"/>
      <c r="O89" s="46"/>
      <c r="U89" s="640"/>
    </row>
    <row r="90" spans="1:21">
      <c r="K90" s="46"/>
      <c r="L90" s="46"/>
      <c r="M90" s="46"/>
      <c r="N90" s="46"/>
      <c r="O90" s="46"/>
      <c r="U90" s="640"/>
    </row>
    <row r="91" spans="1:21">
      <c r="A91" s="24" t="s">
        <v>280</v>
      </c>
      <c r="U91" s="640"/>
    </row>
    <row r="92" spans="1:21" ht="13.5" thickBot="1">
      <c r="A92" s="604" t="s">
        <v>281</v>
      </c>
      <c r="U92" s="640"/>
    </row>
    <row r="93" spans="1:21">
      <c r="A93" s="92" t="s">
        <v>452</v>
      </c>
      <c r="C93" s="682" t="s">
        <v>453</v>
      </c>
      <c r="D93" s="682"/>
      <c r="E93" s="682"/>
      <c r="F93" s="682"/>
      <c r="G93" s="682"/>
      <c r="H93" s="682"/>
      <c r="I93" s="682"/>
      <c r="J93" s="682"/>
      <c r="K93" s="682"/>
      <c r="L93" s="682"/>
      <c r="M93" s="682"/>
      <c r="N93" s="682"/>
      <c r="O93" s="682"/>
      <c r="P93" s="682"/>
      <c r="Q93" s="682"/>
      <c r="U93" s="640"/>
    </row>
    <row r="94" spans="1:21">
      <c r="A94" s="92" t="s">
        <v>454</v>
      </c>
      <c r="C94" s="682" t="s">
        <v>455</v>
      </c>
      <c r="D94" s="682"/>
      <c r="E94" s="682"/>
      <c r="F94" s="682"/>
      <c r="G94" s="682"/>
      <c r="H94" s="682"/>
      <c r="I94" s="682"/>
      <c r="J94" s="682"/>
      <c r="K94" s="682"/>
      <c r="L94" s="682"/>
      <c r="M94" s="682"/>
      <c r="N94" s="682"/>
      <c r="O94" s="682"/>
      <c r="P94" s="682"/>
      <c r="Q94" s="682"/>
      <c r="U94" s="640"/>
    </row>
    <row r="95" spans="1:21">
      <c r="A95" s="92" t="s">
        <v>286</v>
      </c>
      <c r="C95" s="683" t="s">
        <v>456</v>
      </c>
      <c r="D95" s="683"/>
      <c r="E95" s="683"/>
      <c r="F95" s="683"/>
      <c r="G95" s="683"/>
      <c r="H95" s="683"/>
      <c r="I95" s="683"/>
      <c r="J95" s="683"/>
      <c r="K95" s="683"/>
      <c r="L95" s="683"/>
      <c r="M95" s="683"/>
      <c r="N95" s="683"/>
      <c r="O95" s="683"/>
      <c r="P95" s="683"/>
      <c r="Q95" s="683"/>
      <c r="U95" s="640"/>
    </row>
    <row r="96" spans="1:21">
      <c r="C96" s="24" t="s">
        <v>457</v>
      </c>
      <c r="U96" s="640"/>
    </row>
    <row r="97" spans="1:21">
      <c r="A97" s="92" t="s">
        <v>288</v>
      </c>
      <c r="C97" s="683" t="s">
        <v>458</v>
      </c>
      <c r="D97" s="683"/>
      <c r="E97" s="683"/>
      <c r="F97" s="683"/>
      <c r="G97" s="683"/>
      <c r="H97" s="683"/>
      <c r="I97" s="683"/>
      <c r="J97" s="683"/>
      <c r="K97" s="683"/>
      <c r="L97" s="683"/>
      <c r="M97" s="683"/>
      <c r="N97" s="683"/>
      <c r="O97" s="683"/>
      <c r="P97" s="683"/>
      <c r="Q97" s="683"/>
      <c r="U97" s="640"/>
    </row>
    <row r="98" spans="1:21">
      <c r="A98" s="47" t="s">
        <v>290</v>
      </c>
      <c r="C98" s="681" t="s">
        <v>459</v>
      </c>
      <c r="D98" s="681"/>
      <c r="E98" s="681"/>
      <c r="F98" s="681"/>
      <c r="G98" s="681"/>
      <c r="H98" s="681"/>
      <c r="I98" s="681"/>
      <c r="J98" s="681"/>
      <c r="K98" s="681"/>
      <c r="L98" s="681"/>
      <c r="M98" s="681"/>
      <c r="N98" s="681"/>
      <c r="O98" s="681"/>
      <c r="P98" s="681"/>
      <c r="Q98" s="681"/>
      <c r="U98" s="640"/>
    </row>
    <row r="99" spans="1:21">
      <c r="A99" s="47" t="s">
        <v>292</v>
      </c>
      <c r="C99" s="681" t="s">
        <v>460</v>
      </c>
      <c r="D99" s="681"/>
      <c r="E99" s="681"/>
      <c r="F99" s="681"/>
      <c r="G99" s="681"/>
      <c r="H99" s="681"/>
      <c r="I99" s="681"/>
      <c r="J99" s="681"/>
      <c r="K99" s="681"/>
      <c r="L99" s="681"/>
      <c r="M99" s="681"/>
      <c r="N99" s="681"/>
      <c r="O99" s="681"/>
      <c r="P99" s="681"/>
      <c r="Q99" s="681"/>
    </row>
    <row r="100" spans="1:21">
      <c r="A100" s="47" t="s">
        <v>294</v>
      </c>
      <c r="C100" s="681" t="s">
        <v>461</v>
      </c>
      <c r="D100" s="681"/>
      <c r="E100" s="681"/>
      <c r="F100" s="681"/>
      <c r="G100" s="681"/>
      <c r="H100" s="681"/>
      <c r="I100" s="681"/>
      <c r="J100" s="681"/>
      <c r="K100" s="681"/>
      <c r="L100" s="681"/>
      <c r="M100" s="681"/>
      <c r="N100" s="681"/>
      <c r="O100" s="681"/>
      <c r="P100" s="681"/>
      <c r="Q100" s="681"/>
    </row>
    <row r="101" spans="1:21">
      <c r="A101" s="47" t="s">
        <v>302</v>
      </c>
      <c r="C101" s="681" t="s">
        <v>462</v>
      </c>
      <c r="D101" s="681"/>
      <c r="E101" s="681"/>
      <c r="F101" s="681"/>
      <c r="G101" s="681"/>
      <c r="H101" s="681"/>
      <c r="I101" s="681"/>
      <c r="J101" s="681"/>
      <c r="K101" s="681"/>
      <c r="L101" s="681"/>
      <c r="M101" s="681"/>
      <c r="N101" s="681"/>
      <c r="O101" s="681"/>
      <c r="P101" s="681"/>
      <c r="Q101" s="681"/>
    </row>
    <row r="102" spans="1:21">
      <c r="A102" s="47" t="s">
        <v>304</v>
      </c>
      <c r="C102" s="24" t="s">
        <v>463</v>
      </c>
    </row>
    <row r="103" spans="1:21">
      <c r="A103" s="54" t="s">
        <v>306</v>
      </c>
      <c r="C103" s="454" t="s">
        <v>464</v>
      </c>
      <c r="D103" s="454"/>
      <c r="E103" s="454"/>
      <c r="F103" s="454"/>
      <c r="G103" s="454"/>
      <c r="H103" s="454"/>
      <c r="I103" s="454"/>
      <c r="J103" s="454"/>
      <c r="K103" s="454"/>
      <c r="L103" s="454"/>
      <c r="M103" s="454"/>
      <c r="N103" s="454"/>
      <c r="O103" s="454"/>
      <c r="P103" s="22"/>
      <c r="Q103" s="49"/>
    </row>
    <row r="104" spans="1:21">
      <c r="A104" s="54" t="s">
        <v>308</v>
      </c>
      <c r="C104" s="24" t="s">
        <v>465</v>
      </c>
      <c r="D104" s="54"/>
      <c r="E104" s="47"/>
      <c r="F104" s="47"/>
      <c r="G104" s="22"/>
      <c r="J104" s="66"/>
      <c r="P104" s="22"/>
      <c r="Q104" s="63"/>
    </row>
    <row r="105" spans="1:21">
      <c r="A105" s="47" t="s">
        <v>312</v>
      </c>
      <c r="C105" s="15" t="s">
        <v>466</v>
      </c>
    </row>
    <row r="106" spans="1:21">
      <c r="A106" s="47" t="s">
        <v>467</v>
      </c>
      <c r="C106" s="24" t="s">
        <v>468</v>
      </c>
    </row>
    <row r="107" spans="1:21">
      <c r="A107" s="47" t="s">
        <v>316</v>
      </c>
      <c r="C107" s="24" t="s">
        <v>469</v>
      </c>
    </row>
    <row r="108" spans="1:21">
      <c r="C108" s="24" t="s">
        <v>470</v>
      </c>
    </row>
    <row r="109" spans="1:21" ht="15.75">
      <c r="C109" s="680"/>
      <c r="D109" s="680"/>
      <c r="E109" s="680"/>
      <c r="F109" s="680"/>
      <c r="G109" s="680"/>
    </row>
  </sheetData>
  <customSheetViews>
    <customSheetView guid="{F04A2B9A-C6FE-4FEB-AD1E-2CF9AC309BE4}" scale="50" showPageBreaks="1" printArea="1" view="pageBreakPreview">
      <selection activeCell="G20" sqref="G20"/>
      <rowBreaks count="1" manualBreakCount="1">
        <brk id="50" max="13" man="1"/>
      </rowBreaks>
      <pageMargins left="0" right="0" top="0" bottom="0" header="0" footer="0"/>
      <printOptions horizontalCentered="1"/>
      <pageSetup scale="43" fitToHeight="0" orientation="landscape" verticalDpi="300" r:id="rId1"/>
      <headerFooter alignWithMargins="0"/>
    </customSheetView>
  </customSheetViews>
  <mergeCells count="9">
    <mergeCell ref="C109:G109"/>
    <mergeCell ref="C100:Q100"/>
    <mergeCell ref="C101:Q101"/>
    <mergeCell ref="C93:Q93"/>
    <mergeCell ref="C94:Q94"/>
    <mergeCell ref="C95:Q95"/>
    <mergeCell ref="C97:Q97"/>
    <mergeCell ref="C98:Q98"/>
    <mergeCell ref="C99:Q99"/>
  </mergeCells>
  <phoneticPr fontId="0" type="noConversion"/>
  <pageMargins left="0.25" right="0.25" top="0.75" bottom="0.75" header="0.3" footer="0.3"/>
  <pageSetup scale="41" fitToHeight="0" orientation="landscape" r:id="rId2"/>
  <rowBreaks count="1" manualBreakCount="1">
    <brk id="50" max="18" man="1"/>
  </rowBreaks>
  <customProperties>
    <customPr name="_pios_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68"/>
  <sheetViews>
    <sheetView topLeftCell="A32" zoomScale="70" zoomScaleNormal="70" zoomScaleSheetLayoutView="75" workbookViewId="0"/>
  </sheetViews>
  <sheetFormatPr defaultRowHeight="15.75"/>
  <cols>
    <col min="1" max="1" width="5.5546875" style="218" customWidth="1"/>
    <col min="2" max="2" width="21.5546875" style="224" customWidth="1"/>
    <col min="3" max="3" width="32.44140625" style="224" customWidth="1"/>
    <col min="4" max="4" width="25.21875" style="224" customWidth="1"/>
    <col min="5" max="5" width="14.6640625" style="224" bestFit="1" customWidth="1"/>
    <col min="6" max="6" width="6.5546875" style="224" customWidth="1"/>
    <col min="7" max="7" width="9" style="224" bestFit="1" customWidth="1"/>
    <col min="8" max="8" width="6.33203125" style="224" bestFit="1" customWidth="1"/>
    <col min="9" max="9" width="12.21875" style="224" customWidth="1"/>
    <col min="10" max="10" width="24.109375" style="229" bestFit="1" customWidth="1"/>
    <col min="11" max="11" width="16.33203125" bestFit="1" customWidth="1"/>
  </cols>
  <sheetData>
    <row r="1" spans="1:11">
      <c r="C1" s="219"/>
      <c r="D1" s="219"/>
      <c r="E1" s="219"/>
      <c r="F1" s="220"/>
      <c r="G1" s="219"/>
      <c r="H1" s="219"/>
      <c r="I1" s="219"/>
      <c r="J1" s="288"/>
    </row>
    <row r="2" spans="1:11">
      <c r="B2" s="218"/>
      <c r="C2" s="219"/>
      <c r="D2" s="219"/>
      <c r="E2" s="219"/>
      <c r="F2" s="220"/>
      <c r="G2" s="219"/>
      <c r="H2" s="219"/>
      <c r="I2" s="219"/>
      <c r="J2" s="288"/>
    </row>
    <row r="3" spans="1:11">
      <c r="C3" s="219"/>
      <c r="D3" s="221" t="s">
        <v>11</v>
      </c>
      <c r="E3" s="221"/>
      <c r="F3" s="220" t="s">
        <v>471</v>
      </c>
      <c r="H3" s="221"/>
      <c r="I3" s="221"/>
      <c r="J3" s="219"/>
      <c r="K3" s="403" t="s">
        <v>472</v>
      </c>
    </row>
    <row r="4" spans="1:11">
      <c r="B4" s="223"/>
      <c r="C4" s="223"/>
      <c r="D4" s="223"/>
      <c r="E4" s="223"/>
      <c r="F4" s="269" t="s">
        <v>473</v>
      </c>
      <c r="H4" s="223"/>
      <c r="I4" s="223"/>
      <c r="J4" s="223"/>
      <c r="K4" s="222"/>
    </row>
    <row r="5" spans="1:11">
      <c r="B5" s="223"/>
      <c r="C5" s="223"/>
      <c r="D5" s="223"/>
      <c r="F5" s="455" t="str">
        <f>'Attachment H'!$D$5</f>
        <v>NextEra Energy Transmission MidAtlantic, Inc.</v>
      </c>
      <c r="H5" s="223"/>
      <c r="I5" s="223"/>
      <c r="J5" s="223"/>
      <c r="K5" s="223"/>
    </row>
    <row r="7" spans="1:11">
      <c r="A7" s="218">
        <v>1</v>
      </c>
      <c r="B7" s="224" t="s">
        <v>474</v>
      </c>
      <c r="C7" s="224" t="s">
        <v>475</v>
      </c>
      <c r="J7" s="224"/>
      <c r="K7" s="262">
        <f>+'Attachment H'!I106</f>
        <v>99062874.036765143</v>
      </c>
    </row>
    <row r="8" spans="1:11">
      <c r="J8" s="224"/>
      <c r="K8" s="229"/>
    </row>
    <row r="9" spans="1:11" ht="16.5" thickBot="1">
      <c r="A9" s="226">
        <f>+A7+1</f>
        <v>2</v>
      </c>
      <c r="B9" s="227" t="s">
        <v>476</v>
      </c>
      <c r="C9" s="228"/>
      <c r="D9" s="228"/>
      <c r="E9" s="228"/>
      <c r="F9" s="228"/>
      <c r="G9" s="228"/>
      <c r="H9" s="228"/>
      <c r="I9" s="228"/>
      <c r="J9" s="605" t="s">
        <v>220</v>
      </c>
      <c r="K9" s="229"/>
    </row>
    <row r="10" spans="1:11">
      <c r="A10" s="226"/>
      <c r="B10" s="230"/>
      <c r="C10" s="228"/>
      <c r="D10" s="228"/>
      <c r="E10" s="228"/>
      <c r="F10" s="228"/>
      <c r="G10" s="228"/>
      <c r="H10" s="231" t="s">
        <v>248</v>
      </c>
      <c r="I10" s="228"/>
      <c r="J10" s="228"/>
      <c r="K10" s="229"/>
    </row>
    <row r="11" spans="1:11" ht="16.5" thickBot="1">
      <c r="A11" s="226"/>
      <c r="B11" s="230"/>
      <c r="C11" s="228"/>
      <c r="D11" s="228"/>
      <c r="E11" s="606" t="s">
        <v>220</v>
      </c>
      <c r="F11" s="606" t="s">
        <v>249</v>
      </c>
      <c r="G11" s="228"/>
      <c r="H11" s="606"/>
      <c r="I11" s="228"/>
      <c r="J11" s="606" t="s">
        <v>250</v>
      </c>
      <c r="K11" s="229"/>
    </row>
    <row r="12" spans="1:11">
      <c r="A12" s="226">
        <f>+A9+1</f>
        <v>3</v>
      </c>
      <c r="B12" s="227" t="s">
        <v>251</v>
      </c>
      <c r="C12" s="232" t="s">
        <v>477</v>
      </c>
      <c r="D12" s="232"/>
      <c r="E12" s="233">
        <v>0</v>
      </c>
      <c r="F12" s="297">
        <v>0</v>
      </c>
      <c r="G12" s="225"/>
      <c r="H12" s="297">
        <v>0</v>
      </c>
      <c r="I12" s="225"/>
      <c r="J12" s="225">
        <f>F12*H12</f>
        <v>0</v>
      </c>
      <c r="K12" s="229"/>
    </row>
    <row r="13" spans="1:11">
      <c r="A13" s="226">
        <f>+A12+1</f>
        <v>4</v>
      </c>
      <c r="B13" s="227" t="s">
        <v>478</v>
      </c>
      <c r="C13" s="232" t="s">
        <v>477</v>
      </c>
      <c r="D13" s="232"/>
      <c r="E13" s="233">
        <v>0</v>
      </c>
      <c r="F13" s="297">
        <v>0</v>
      </c>
      <c r="G13" s="225"/>
      <c r="H13" s="225">
        <v>0</v>
      </c>
      <c r="I13" s="225"/>
      <c r="J13" s="225">
        <f>F13*H13</f>
        <v>0</v>
      </c>
      <c r="K13" s="229"/>
    </row>
    <row r="14" spans="1:11" ht="32.25" thickBot="1">
      <c r="A14" s="226">
        <f>+A13+1</f>
        <v>5</v>
      </c>
      <c r="B14" s="227" t="s">
        <v>256</v>
      </c>
      <c r="C14" s="232" t="s">
        <v>479</v>
      </c>
      <c r="D14" s="285" t="s">
        <v>480</v>
      </c>
      <c r="E14" s="607">
        <v>0</v>
      </c>
      <c r="F14" s="297">
        <v>0</v>
      </c>
      <c r="G14" s="225"/>
      <c r="H14" s="302">
        <f>+'Attachment H'!G212+0.01</f>
        <v>0.125</v>
      </c>
      <c r="I14" s="225"/>
      <c r="J14" s="608">
        <f>F14*H14</f>
        <v>0</v>
      </c>
      <c r="K14" s="229"/>
    </row>
    <row r="15" spans="1:11">
      <c r="A15" s="226">
        <f>+A14+1</f>
        <v>6</v>
      </c>
      <c r="B15" s="230" t="s">
        <v>481</v>
      </c>
      <c r="C15" s="232"/>
      <c r="D15" s="232"/>
      <c r="E15" s="234">
        <f>SUM(E12:E14)</f>
        <v>0</v>
      </c>
      <c r="F15" s="225" t="s">
        <v>11</v>
      </c>
      <c r="G15" s="225"/>
      <c r="H15" s="225"/>
      <c r="I15" s="225"/>
      <c r="J15" s="225">
        <f>SUM(J12:J14)</f>
        <v>0</v>
      </c>
      <c r="K15" s="229"/>
    </row>
    <row r="16" spans="1:11">
      <c r="A16" s="226">
        <f t="shared" ref="A16:A40" si="0">+A15+1</f>
        <v>7</v>
      </c>
      <c r="B16" s="230" t="s">
        <v>482</v>
      </c>
      <c r="C16" s="232"/>
      <c r="D16" s="232"/>
      <c r="E16" s="234"/>
      <c r="F16" s="228"/>
      <c r="G16" s="228"/>
      <c r="H16" s="228"/>
      <c r="I16" s="228"/>
      <c r="J16" s="225"/>
      <c r="K16" s="225">
        <f>+J15*K7</f>
        <v>0</v>
      </c>
    </row>
    <row r="17" spans="1:11">
      <c r="A17" s="226"/>
      <c r="J17" s="224"/>
      <c r="K17" s="229"/>
    </row>
    <row r="18" spans="1:11">
      <c r="A18" s="226">
        <f>+A16+1</f>
        <v>8</v>
      </c>
      <c r="B18" s="230" t="s">
        <v>176</v>
      </c>
      <c r="C18" s="228"/>
      <c r="D18" s="228"/>
      <c r="E18" s="228"/>
      <c r="F18" s="228"/>
      <c r="G18" s="232"/>
      <c r="H18" s="235"/>
      <c r="I18" s="228"/>
      <c r="J18" s="232"/>
      <c r="K18" s="229"/>
    </row>
    <row r="19" spans="1:11">
      <c r="A19" s="226">
        <f t="shared" si="0"/>
        <v>9</v>
      </c>
      <c r="B19" s="236" t="s">
        <v>483</v>
      </c>
      <c r="C19" s="228"/>
      <c r="D19" s="28"/>
      <c r="E19" s="272">
        <f>IF('Attachment H'!D252&gt;0,1-(((1-'Attachment H'!D253)*(1-'Attachment H'!D252))/(1-'Attachment H'!D252*'Attachment H'!D253*'Attachment H'!D254)),0)</f>
        <v>0.24870999999999999</v>
      </c>
      <c r="F19" s="272"/>
      <c r="G19" s="232"/>
      <c r="H19" s="235"/>
      <c r="I19" s="228"/>
      <c r="J19" s="232"/>
      <c r="K19" s="229"/>
    </row>
    <row r="20" spans="1:11">
      <c r="A20" s="226">
        <f t="shared" si="0"/>
        <v>10</v>
      </c>
      <c r="B20" s="232" t="s">
        <v>179</v>
      </c>
      <c r="C20" s="228"/>
      <c r="D20" s="28"/>
      <c r="E20" s="272">
        <f>IF(J15&gt;0,(E19/(1-E19))*(1-J12/J15),0)</f>
        <v>0</v>
      </c>
      <c r="F20" s="228"/>
      <c r="G20" s="232"/>
      <c r="H20" s="235"/>
      <c r="I20" s="228"/>
      <c r="J20" s="232"/>
      <c r="K20" s="229"/>
    </row>
    <row r="21" spans="1:11">
      <c r="A21" s="226">
        <f t="shared" si="0"/>
        <v>11</v>
      </c>
      <c r="B21" s="228" t="s">
        <v>484</v>
      </c>
      <c r="C21" s="228"/>
      <c r="D21" s="28"/>
      <c r="E21" s="228"/>
      <c r="F21" s="228"/>
      <c r="G21" s="232"/>
      <c r="H21" s="235"/>
      <c r="I21" s="228"/>
      <c r="J21" s="232"/>
      <c r="K21" s="229"/>
    </row>
    <row r="22" spans="1:11">
      <c r="A22" s="226">
        <f t="shared" si="0"/>
        <v>12</v>
      </c>
      <c r="B22" s="230" t="s">
        <v>485</v>
      </c>
      <c r="C22" s="228"/>
      <c r="D22" s="228"/>
      <c r="E22" s="228"/>
      <c r="F22" s="228"/>
      <c r="G22" s="232"/>
      <c r="H22" s="235"/>
      <c r="I22" s="228"/>
      <c r="J22" s="232"/>
      <c r="K22" s="229"/>
    </row>
    <row r="23" spans="1:11">
      <c r="A23" s="226">
        <f t="shared" si="0"/>
        <v>13</v>
      </c>
      <c r="B23" s="236" t="str">
        <f>"      1 / (1 - T)  =  (from line "&amp;A19&amp;")"</f>
        <v xml:space="preserve">      1 / (1 - T)  =  (from line 9)</v>
      </c>
      <c r="C23" s="228"/>
      <c r="D23" s="228"/>
      <c r="E23" s="272">
        <f>IF(E19&gt;0,1/(1-E19),0)</f>
        <v>1.3310439377603855</v>
      </c>
      <c r="F23" s="228"/>
      <c r="G23" s="232"/>
      <c r="H23" s="235"/>
      <c r="I23" s="228"/>
      <c r="J23" s="232"/>
      <c r="K23" s="229"/>
    </row>
    <row r="24" spans="1:11">
      <c r="A24" s="226">
        <f t="shared" si="0"/>
        <v>14</v>
      </c>
      <c r="B24" s="230" t="s">
        <v>486</v>
      </c>
      <c r="C24" s="228"/>
      <c r="D24" s="228" t="s">
        <v>487</v>
      </c>
      <c r="E24" s="237">
        <f>+'Attachment H'!D160</f>
        <v>0</v>
      </c>
      <c r="F24" s="228"/>
      <c r="G24" s="232"/>
      <c r="H24" s="235"/>
      <c r="I24" s="228"/>
      <c r="J24" s="232"/>
      <c r="K24" s="229"/>
    </row>
    <row r="25" spans="1:11">
      <c r="A25" s="226">
        <f t="shared" si="0"/>
        <v>15</v>
      </c>
      <c r="B25" s="230" t="s">
        <v>488</v>
      </c>
      <c r="C25" s="228"/>
      <c r="D25" s="228" t="s">
        <v>489</v>
      </c>
      <c r="E25" s="237">
        <f>+'Attachment H'!D161</f>
        <v>0</v>
      </c>
      <c r="F25" s="228"/>
      <c r="G25" s="232"/>
      <c r="H25" s="238"/>
      <c r="I25" s="228"/>
      <c r="J25" s="232"/>
      <c r="K25" s="229"/>
    </row>
    <row r="26" spans="1:11">
      <c r="A26" s="226">
        <f t="shared" si="0"/>
        <v>16</v>
      </c>
      <c r="B26" s="230" t="s">
        <v>490</v>
      </c>
      <c r="C26" s="228"/>
      <c r="D26" s="228" t="s">
        <v>491</v>
      </c>
      <c r="E26" s="237">
        <f>+'Attachment H'!D162</f>
        <v>13749.683639999997</v>
      </c>
      <c r="F26" s="228"/>
      <c r="G26" s="232"/>
      <c r="H26" s="235"/>
      <c r="I26" s="228"/>
      <c r="J26" s="232"/>
      <c r="K26" s="229"/>
    </row>
    <row r="27" spans="1:11">
      <c r="A27" s="226">
        <f t="shared" si="0"/>
        <v>17</v>
      </c>
      <c r="B27" s="236" t="str">
        <f>"Income Tax Calculation = line "&amp;A20&amp;" * line "&amp;A16&amp;""</f>
        <v>Income Tax Calculation = line 10 * line 7</v>
      </c>
      <c r="C27" s="239"/>
      <c r="E27" s="266">
        <f>+E20*K33</f>
        <v>0</v>
      </c>
      <c r="F27" s="240"/>
      <c r="G27" s="240" t="s">
        <v>50</v>
      </c>
      <c r="H27" s="241"/>
      <c r="I27" s="240"/>
      <c r="J27" s="266">
        <f>+E20*K16</f>
        <v>0</v>
      </c>
      <c r="K27" s="229"/>
    </row>
    <row r="28" spans="1:11">
      <c r="A28" s="226">
        <f t="shared" si="0"/>
        <v>18</v>
      </c>
      <c r="B28" s="232" t="str">
        <f>"ITC adjustment (line "&amp;A23&amp;" * line "&amp;A24&amp;")"</f>
        <v>ITC adjustment (line 13 * line 14)</v>
      </c>
      <c r="C28" s="239"/>
      <c r="D28" s="239"/>
      <c r="E28" s="266">
        <f>+E$23*E24</f>
        <v>0</v>
      </c>
      <c r="F28" s="240"/>
      <c r="G28" s="242" t="s">
        <v>83</v>
      </c>
      <c r="H28" s="225">
        <f>+'Attachment H'!G84</f>
        <v>1</v>
      </c>
      <c r="I28" s="240"/>
      <c r="J28" s="266">
        <f>+E28*H28</f>
        <v>0</v>
      </c>
      <c r="K28" s="229"/>
    </row>
    <row r="29" spans="1:11">
      <c r="A29" s="226">
        <f t="shared" si="0"/>
        <v>19</v>
      </c>
      <c r="B29" s="232" t="str">
        <f>"Excess Deferred Income Tax Adjustment (line "&amp;A23&amp;" * line "&amp;A25&amp;")"</f>
        <v>Excess Deferred Income Tax Adjustment (line 13 * line 15)</v>
      </c>
      <c r="C29" s="239"/>
      <c r="D29" s="239"/>
      <c r="E29" s="266">
        <f>+E$23*E25</f>
        <v>0</v>
      </c>
      <c r="F29" s="240"/>
      <c r="G29" s="242" t="s">
        <v>83</v>
      </c>
      <c r="H29" s="225">
        <f>H28</f>
        <v>1</v>
      </c>
      <c r="I29" s="240"/>
      <c r="J29" s="266">
        <f>+E29*H29</f>
        <v>0</v>
      </c>
      <c r="K29" s="229"/>
    </row>
    <row r="30" spans="1:11">
      <c r="A30" s="226">
        <f t="shared" si="0"/>
        <v>20</v>
      </c>
      <c r="B30" s="232" t="str">
        <f>"Permanent Differences Tax Adjustment (line "&amp;A23&amp;" * "&amp;A26&amp;")"</f>
        <v>Permanent Differences Tax Adjustment (line 13 * 16)</v>
      </c>
      <c r="C30" s="239"/>
      <c r="D30" s="239"/>
      <c r="E30" s="289">
        <f>+E$23*E26</f>
        <v>18301.433055145149</v>
      </c>
      <c r="F30" s="240"/>
      <c r="G30" s="242" t="s">
        <v>83</v>
      </c>
      <c r="H30" s="225">
        <f>H29</f>
        <v>1</v>
      </c>
      <c r="I30" s="240"/>
      <c r="J30" s="289">
        <f>+E30*H30</f>
        <v>18301.433055145149</v>
      </c>
      <c r="K30" s="229"/>
    </row>
    <row r="31" spans="1:11">
      <c r="A31" s="226">
        <f t="shared" si="0"/>
        <v>21</v>
      </c>
      <c r="B31" s="243" t="str">
        <f>"Total Income Taxes (sum lines "&amp;A27&amp;" - "&amp;A30&amp;")"</f>
        <v>Total Income Taxes (sum lines 17 - 20)</v>
      </c>
      <c r="C31" s="232"/>
      <c r="D31" s="232"/>
      <c r="E31" s="237">
        <f>SUM(E27:E30)</f>
        <v>18301.433055145149</v>
      </c>
      <c r="F31" s="240"/>
      <c r="G31" s="240" t="s">
        <v>11</v>
      </c>
      <c r="H31" s="241" t="s">
        <v>11</v>
      </c>
      <c r="I31" s="240"/>
      <c r="J31" s="237">
        <f>SUM(J27:J30)</f>
        <v>18301.433055145149</v>
      </c>
      <c r="K31" s="225">
        <f>+J31</f>
        <v>18301.433055145149</v>
      </c>
    </row>
    <row r="32" spans="1:11">
      <c r="A32" s="226"/>
      <c r="J32" s="224"/>
      <c r="K32" s="229"/>
    </row>
    <row r="33" spans="1:11">
      <c r="A33" s="226">
        <f>+A31+1</f>
        <v>22</v>
      </c>
      <c r="B33" s="232" t="s">
        <v>492</v>
      </c>
      <c r="D33" s="224" t="s">
        <v>493</v>
      </c>
      <c r="J33" s="224"/>
      <c r="K33" s="225">
        <f>+K31+K16</f>
        <v>18301.433055145149</v>
      </c>
    </row>
    <row r="34" spans="1:11">
      <c r="A34" s="226"/>
      <c r="J34" s="224"/>
      <c r="K34" s="229"/>
    </row>
    <row r="35" spans="1:11">
      <c r="A35" s="226">
        <f>+A33+1</f>
        <v>23</v>
      </c>
      <c r="B35" s="224" t="s">
        <v>494</v>
      </c>
      <c r="J35" s="224"/>
      <c r="K35" s="225">
        <f>+'Attachment H'!I170</f>
        <v>9829910.417326929</v>
      </c>
    </row>
    <row r="36" spans="1:11">
      <c r="A36" s="226">
        <f t="shared" si="0"/>
        <v>24</v>
      </c>
      <c r="B36" s="224" t="s">
        <v>495</v>
      </c>
      <c r="J36" s="224"/>
      <c r="K36" s="225">
        <f>+'Attachment H'!I167</f>
        <v>2281098.7426375779</v>
      </c>
    </row>
    <row r="37" spans="1:11">
      <c r="A37" s="226">
        <f t="shared" si="0"/>
        <v>25</v>
      </c>
      <c r="B37" s="232" t="s">
        <v>496</v>
      </c>
      <c r="D37" s="224" t="s">
        <v>497</v>
      </c>
      <c r="J37" s="224"/>
      <c r="K37" s="244">
        <f>SUM(K35:K36)</f>
        <v>12111009.159964507</v>
      </c>
    </row>
    <row r="38" spans="1:11">
      <c r="A38" s="226">
        <f t="shared" si="0"/>
        <v>26</v>
      </c>
      <c r="B38" s="232" t="s">
        <v>498</v>
      </c>
      <c r="D38" s="224" t="s">
        <v>499</v>
      </c>
      <c r="J38" s="224"/>
      <c r="K38" s="225">
        <f>+K33-K37</f>
        <v>-12092707.726909362</v>
      </c>
    </row>
    <row r="39" spans="1:11">
      <c r="A39" s="226">
        <f t="shared" si="0"/>
        <v>27</v>
      </c>
      <c r="B39" s="224" t="s">
        <v>500</v>
      </c>
      <c r="J39" s="224"/>
      <c r="K39" s="286">
        <f>+K7</f>
        <v>99062874.036765143</v>
      </c>
    </row>
    <row r="40" spans="1:11">
      <c r="A40" s="226">
        <f t="shared" si="0"/>
        <v>28</v>
      </c>
      <c r="B40" s="224" t="s">
        <v>501</v>
      </c>
      <c r="E40" s="224" t="s">
        <v>502</v>
      </c>
      <c r="J40" s="224"/>
      <c r="K40" s="287">
        <f>IF(K39=0,0,K38/K39)</f>
        <v>-0.12207103664710356</v>
      </c>
    </row>
    <row r="41" spans="1:11">
      <c r="J41" s="224"/>
      <c r="K41" s="229"/>
    </row>
    <row r="42" spans="1:11">
      <c r="A42" s="218" t="s">
        <v>503</v>
      </c>
      <c r="J42" s="224"/>
      <c r="K42" s="229"/>
    </row>
    <row r="43" spans="1:11">
      <c r="A43" s="282" t="s">
        <v>452</v>
      </c>
      <c r="B43" s="262" t="s">
        <v>504</v>
      </c>
      <c r="J43" s="224"/>
      <c r="K43" s="229"/>
    </row>
    <row r="44" spans="1:11">
      <c r="A44" s="282"/>
      <c r="B44" s="224" t="s">
        <v>505</v>
      </c>
      <c r="J44" s="224"/>
      <c r="K44" s="229"/>
    </row>
    <row r="45" spans="1:11">
      <c r="A45" s="282"/>
      <c r="B45" s="224" t="s">
        <v>506</v>
      </c>
      <c r="J45" s="224"/>
      <c r="K45" s="229"/>
    </row>
    <row r="46" spans="1:11">
      <c r="A46" s="282"/>
      <c r="B46" s="224" t="s">
        <v>507</v>
      </c>
      <c r="J46" s="224"/>
      <c r="K46" s="229"/>
    </row>
    <row r="47" spans="1:11">
      <c r="A47" s="282" t="s">
        <v>454</v>
      </c>
      <c r="B47" s="224" t="s">
        <v>508</v>
      </c>
      <c r="J47" s="224"/>
      <c r="K47" s="229"/>
    </row>
    <row r="48" spans="1:11">
      <c r="B48" s="224" t="s">
        <v>509</v>
      </c>
      <c r="J48" s="224"/>
      <c r="K48" s="229"/>
    </row>
    <row r="68" ht="24" customHeight="1"/>
  </sheetData>
  <phoneticPr fontId="0" type="noConversion"/>
  <pageMargins left="0.25" right="0.25" top="0.75" bottom="0.75" header="0.3" footer="0.3"/>
  <pageSetup scale="66" fitToHeight="0" orientation="landscape"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68"/>
  <sheetViews>
    <sheetView zoomScaleNormal="100" zoomScaleSheetLayoutView="75" workbookViewId="0"/>
  </sheetViews>
  <sheetFormatPr defaultColWidth="8.77734375" defaultRowHeight="12.75"/>
  <cols>
    <col min="1" max="1" width="6" style="24" customWidth="1"/>
    <col min="2" max="2" width="27.109375" style="24" customWidth="1"/>
    <col min="3" max="3" width="28.44140625" style="24" bestFit="1" customWidth="1"/>
    <col min="4" max="4" width="18.77734375" style="24" customWidth="1"/>
    <col min="5" max="5" width="14.109375" style="24" customWidth="1"/>
    <col min="6" max="6" width="15.21875" style="24" customWidth="1"/>
    <col min="7" max="7" width="18.21875" style="24" customWidth="1"/>
    <col min="8" max="8" width="14.44140625" style="24" customWidth="1"/>
    <col min="9" max="9" width="18.5546875" style="24" customWidth="1"/>
    <col min="10" max="10" width="13.77734375" style="24" customWidth="1"/>
    <col min="11" max="11" width="14.44140625" style="24" customWidth="1"/>
    <col min="12" max="12" width="13.5546875" style="24" customWidth="1"/>
    <col min="13" max="16384" width="8.77734375" style="24"/>
  </cols>
  <sheetData>
    <row r="1" spans="1:13">
      <c r="J1" s="19" t="s">
        <v>472</v>
      </c>
    </row>
    <row r="5" spans="1:13">
      <c r="A5" s="350"/>
      <c r="D5" s="19"/>
      <c r="E5" s="20" t="s">
        <v>510</v>
      </c>
      <c r="F5" s="19"/>
      <c r="G5" s="19"/>
      <c r="I5" s="19"/>
      <c r="J5" s="19"/>
      <c r="K5" s="19"/>
      <c r="L5" s="19"/>
    </row>
    <row r="6" spans="1:13">
      <c r="A6" s="350"/>
      <c r="D6" s="19"/>
      <c r="E6" s="294" t="s">
        <v>511</v>
      </c>
      <c r="F6" s="22"/>
      <c r="G6" s="22"/>
      <c r="I6" s="22"/>
      <c r="J6" s="22"/>
      <c r="K6" s="22"/>
      <c r="L6" s="19"/>
    </row>
    <row r="7" spans="1:13">
      <c r="A7" s="350"/>
      <c r="C7" s="25"/>
      <c r="D7" s="25"/>
      <c r="E7" s="442" t="str">
        <f>'Attachment H'!$D$5</f>
        <v>NextEra Energy Transmission MidAtlantic, Inc.</v>
      </c>
      <c r="F7" s="25"/>
      <c r="G7" s="25"/>
      <c r="I7" s="25"/>
      <c r="J7" s="25"/>
      <c r="K7" s="25"/>
      <c r="L7" s="25"/>
    </row>
    <row r="8" spans="1:13" s="281" customFormat="1">
      <c r="A8" s="351"/>
      <c r="B8" s="24"/>
      <c r="C8" s="24"/>
      <c r="D8" s="24"/>
      <c r="E8" s="59"/>
      <c r="F8" s="59"/>
      <c r="G8" s="59"/>
      <c r="H8" s="24"/>
      <c r="I8" s="25"/>
      <c r="J8" s="25"/>
      <c r="K8" s="25"/>
      <c r="L8" s="25"/>
    </row>
    <row r="9" spans="1:13" s="281" customFormat="1">
      <c r="A9" s="352"/>
      <c r="B9" s="15"/>
      <c r="C9" s="15"/>
      <c r="D9" s="15"/>
      <c r="E9" s="15"/>
      <c r="F9" s="15"/>
      <c r="G9" s="15"/>
      <c r="H9" s="15"/>
      <c r="I9" s="15"/>
      <c r="J9" s="15"/>
      <c r="K9" s="207"/>
      <c r="L9" s="15"/>
    </row>
    <row r="10" spans="1:13" s="281" customFormat="1">
      <c r="A10" s="352"/>
      <c r="B10" s="15"/>
      <c r="C10" s="15"/>
      <c r="D10" s="684" t="s">
        <v>512</v>
      </c>
      <c r="E10" s="685"/>
      <c r="F10" s="609"/>
      <c r="G10" s="610" t="s">
        <v>513</v>
      </c>
      <c r="H10" s="609"/>
      <c r="I10" s="611"/>
      <c r="J10" s="611"/>
      <c r="K10" s="612"/>
    </row>
    <row r="11" spans="1:13" s="281" customFormat="1" ht="15.75">
      <c r="A11" s="352">
        <v>1</v>
      </c>
      <c r="B11" s="15" t="s">
        <v>514</v>
      </c>
      <c r="C11" s="15"/>
      <c r="D11" s="686" t="s">
        <v>515</v>
      </c>
      <c r="E11" s="687"/>
      <c r="F11" s="398" t="s">
        <v>516</v>
      </c>
      <c r="G11" s="320" t="s">
        <v>517</v>
      </c>
      <c r="H11" s="398" t="s">
        <v>518</v>
      </c>
      <c r="I11" s="205"/>
      <c r="J11" s="205"/>
      <c r="K11" s="389"/>
    </row>
    <row r="12" spans="1:13" s="281" customFormat="1">
      <c r="A12" s="352">
        <v>2</v>
      </c>
      <c r="B12" s="491">
        <v>2024</v>
      </c>
      <c r="C12" s="15"/>
      <c r="D12" s="613"/>
      <c r="E12" s="613"/>
      <c r="F12" s="353">
        <v>9664663</v>
      </c>
      <c r="G12" s="321"/>
      <c r="H12" s="613"/>
      <c r="I12" s="613"/>
      <c r="J12" s="613"/>
      <c r="K12" s="609"/>
    </row>
    <row r="13" spans="1:13" s="281" customFormat="1">
      <c r="B13" s="614" t="s">
        <v>452</v>
      </c>
      <c r="C13" s="614" t="s">
        <v>454</v>
      </c>
      <c r="D13" s="320" t="s">
        <v>286</v>
      </c>
      <c r="E13" s="320" t="s">
        <v>288</v>
      </c>
      <c r="F13" s="610" t="s">
        <v>290</v>
      </c>
      <c r="G13" s="614" t="s">
        <v>292</v>
      </c>
      <c r="H13" s="322" t="s">
        <v>294</v>
      </c>
      <c r="I13" s="322" t="s">
        <v>302</v>
      </c>
      <c r="J13" s="322" t="s">
        <v>304</v>
      </c>
      <c r="K13" s="354" t="s">
        <v>306</v>
      </c>
      <c r="M13" s="207"/>
    </row>
    <row r="14" spans="1:13" s="281" customFormat="1">
      <c r="A14" s="352"/>
      <c r="B14" s="613"/>
      <c r="C14" s="610"/>
      <c r="D14" s="610"/>
      <c r="E14" s="615" t="s">
        <v>519</v>
      </c>
      <c r="F14" s="610"/>
      <c r="G14" s="610"/>
      <c r="H14" s="613"/>
      <c r="I14" s="610"/>
      <c r="J14" s="613"/>
      <c r="K14" s="613"/>
    </row>
    <row r="15" spans="1:13" s="281" customFormat="1">
      <c r="A15" s="352"/>
      <c r="B15" s="321"/>
      <c r="C15" s="322"/>
      <c r="D15" s="322" t="s">
        <v>520</v>
      </c>
      <c r="E15" s="354" t="s">
        <v>22</v>
      </c>
      <c r="F15" s="322" t="s">
        <v>521</v>
      </c>
      <c r="G15" s="322" t="s">
        <v>522</v>
      </c>
      <c r="H15" s="322" t="s">
        <v>523</v>
      </c>
      <c r="I15" s="322"/>
      <c r="J15" s="322" t="s">
        <v>524</v>
      </c>
      <c r="K15" s="322"/>
    </row>
    <row r="16" spans="1:13" s="281" customFormat="1">
      <c r="A16" s="352"/>
      <c r="B16" s="322" t="s">
        <v>525</v>
      </c>
      <c r="C16" s="322"/>
      <c r="D16" s="322" t="s">
        <v>526</v>
      </c>
      <c r="E16" s="354" t="s">
        <v>527</v>
      </c>
      <c r="F16" s="322" t="s">
        <v>528</v>
      </c>
      <c r="G16" s="322" t="s">
        <v>526</v>
      </c>
      <c r="H16" s="322" t="s">
        <v>529</v>
      </c>
      <c r="I16" s="610" t="s">
        <v>530</v>
      </c>
      <c r="J16" s="322" t="s">
        <v>531</v>
      </c>
      <c r="K16" s="322" t="s">
        <v>532</v>
      </c>
    </row>
    <row r="17" spans="1:11" s="281" customFormat="1" ht="15.75">
      <c r="A17" s="352"/>
      <c r="B17" s="320" t="s">
        <v>533</v>
      </c>
      <c r="C17" s="320" t="s">
        <v>534</v>
      </c>
      <c r="D17" s="320" t="s">
        <v>535</v>
      </c>
      <c r="E17" s="354" t="s">
        <v>517</v>
      </c>
      <c r="F17" s="356" t="s">
        <v>536</v>
      </c>
      <c r="G17" s="322" t="s">
        <v>537</v>
      </c>
      <c r="H17" s="320" t="s">
        <v>538</v>
      </c>
      <c r="I17" s="320" t="s">
        <v>539</v>
      </c>
      <c r="J17" s="320" t="s">
        <v>540</v>
      </c>
      <c r="K17" s="320" t="s">
        <v>541</v>
      </c>
    </row>
    <row r="18" spans="1:11" s="281" customFormat="1">
      <c r="A18" s="352">
        <v>3</v>
      </c>
      <c r="B18" s="321" t="s">
        <v>428</v>
      </c>
      <c r="C18" s="321" t="s">
        <v>542</v>
      </c>
      <c r="D18" s="616">
        <v>13896873.816</v>
      </c>
      <c r="E18" s="617">
        <f>IF(D$39=0,0,D18/D$39)</f>
        <v>0.90300000000000002</v>
      </c>
      <c r="F18" s="533">
        <v>8753160.150928326</v>
      </c>
      <c r="G18" s="618">
        <v>16908310.305758327</v>
      </c>
      <c r="H18" s="532">
        <f>+G18-F18</f>
        <v>8155150.1548300013</v>
      </c>
      <c r="I18" s="362">
        <v>0</v>
      </c>
      <c r="J18" s="532">
        <f>(H18+I18)*((J$41/12)*24)</f>
        <v>1331386.5138485322</v>
      </c>
      <c r="K18" s="532">
        <f>+H18+J18+I18</f>
        <v>9486536.6686785333</v>
      </c>
    </row>
    <row r="19" spans="1:11" s="281" customFormat="1">
      <c r="A19" s="352" t="s">
        <v>543</v>
      </c>
      <c r="B19" s="334" t="s">
        <v>431</v>
      </c>
      <c r="C19" s="334" t="s">
        <v>544</v>
      </c>
      <c r="D19" s="543">
        <v>1492798.1840000001</v>
      </c>
      <c r="E19" s="360">
        <f t="shared" ref="E19:E37" si="0">IF(D$39=0,0,D19/D$39)</f>
        <v>9.7000000000000003E-2</v>
      </c>
      <c r="F19" s="533">
        <v>911502.84907167451</v>
      </c>
      <c r="G19" s="545">
        <v>1816285.8246495654</v>
      </c>
      <c r="H19" s="544">
        <f t="shared" ref="H19:H37" si="1">+G19-F19</f>
        <v>904782.97557789087</v>
      </c>
      <c r="I19" s="362">
        <v>0</v>
      </c>
      <c r="J19" s="532">
        <f t="shared" ref="J19:J37" si="2">(H19+I19)*((J$41/12)*24)</f>
        <v>147712.28349863051</v>
      </c>
      <c r="K19" s="532">
        <f t="shared" ref="K19:K37" si="3">+H19+J19+I19</f>
        <v>1052495.2590765213</v>
      </c>
    </row>
    <row r="20" spans="1:11" s="281" customFormat="1">
      <c r="A20" s="352" t="s">
        <v>545</v>
      </c>
      <c r="B20" s="334" t="s">
        <v>434</v>
      </c>
      <c r="C20" s="334" t="s">
        <v>433</v>
      </c>
      <c r="D20" s="359">
        <v>0</v>
      </c>
      <c r="E20" s="360">
        <f t="shared" si="0"/>
        <v>0</v>
      </c>
      <c r="F20" s="357"/>
      <c r="G20" s="545">
        <v>711326.70394018153</v>
      </c>
      <c r="H20" s="544">
        <f t="shared" si="1"/>
        <v>711326.70394018153</v>
      </c>
      <c r="I20" s="362">
        <v>0</v>
      </c>
      <c r="J20" s="532">
        <f t="shared" si="2"/>
        <v>116129.16532326277</v>
      </c>
      <c r="K20" s="532">
        <f t="shared" si="3"/>
        <v>827455.86926344433</v>
      </c>
    </row>
    <row r="21" spans="1:11" s="281" customFormat="1">
      <c r="A21" s="352" t="s">
        <v>546</v>
      </c>
      <c r="B21" s="334" t="s">
        <v>436</v>
      </c>
      <c r="C21" s="334" t="s">
        <v>433</v>
      </c>
      <c r="D21" s="359">
        <v>0</v>
      </c>
      <c r="E21" s="360">
        <f t="shared" si="0"/>
        <v>0</v>
      </c>
      <c r="F21" s="357"/>
      <c r="G21" s="545">
        <v>21727.733526512817</v>
      </c>
      <c r="H21" s="544">
        <f>+G21-F21</f>
        <v>21727.733526512817</v>
      </c>
      <c r="I21" s="362">
        <v>0</v>
      </c>
      <c r="J21" s="532">
        <f t="shared" si="2"/>
        <v>3547.2076962998353</v>
      </c>
      <c r="K21" s="532">
        <f t="shared" si="3"/>
        <v>25274.941222812653</v>
      </c>
    </row>
    <row r="22" spans="1:11" s="281" customFormat="1">
      <c r="A22" s="352" t="s">
        <v>547</v>
      </c>
      <c r="B22" s="334" t="s">
        <v>438</v>
      </c>
      <c r="C22" s="334" t="s">
        <v>433</v>
      </c>
      <c r="D22" s="359">
        <v>0</v>
      </c>
      <c r="E22" s="360">
        <f t="shared" si="0"/>
        <v>0</v>
      </c>
      <c r="F22" s="357"/>
      <c r="G22" s="361">
        <v>0</v>
      </c>
      <c r="H22" s="360">
        <f t="shared" si="1"/>
        <v>0</v>
      </c>
      <c r="I22" s="362">
        <v>0</v>
      </c>
      <c r="J22" s="358">
        <f t="shared" si="2"/>
        <v>0</v>
      </c>
      <c r="K22" s="358">
        <f t="shared" si="3"/>
        <v>0</v>
      </c>
    </row>
    <row r="23" spans="1:11" s="281" customFormat="1">
      <c r="A23" s="352" t="s">
        <v>548</v>
      </c>
      <c r="B23" s="334" t="s">
        <v>440</v>
      </c>
      <c r="C23" s="334" t="s">
        <v>433</v>
      </c>
      <c r="D23" s="359">
        <v>0</v>
      </c>
      <c r="E23" s="360">
        <f t="shared" si="0"/>
        <v>0</v>
      </c>
      <c r="F23" s="357"/>
      <c r="G23" s="361">
        <v>0</v>
      </c>
      <c r="H23" s="360">
        <f t="shared" si="1"/>
        <v>0</v>
      </c>
      <c r="I23" s="362">
        <v>0</v>
      </c>
      <c r="J23" s="358">
        <f t="shared" si="2"/>
        <v>0</v>
      </c>
      <c r="K23" s="358">
        <f t="shared" si="3"/>
        <v>0</v>
      </c>
    </row>
    <row r="24" spans="1:11" s="281" customFormat="1">
      <c r="A24" s="352" t="s">
        <v>549</v>
      </c>
      <c r="B24" s="334" t="s">
        <v>442</v>
      </c>
      <c r="C24" s="334" t="s">
        <v>433</v>
      </c>
      <c r="D24" s="359">
        <v>0</v>
      </c>
      <c r="E24" s="360">
        <f t="shared" si="0"/>
        <v>0</v>
      </c>
      <c r="F24" s="357"/>
      <c r="G24" s="361">
        <v>0</v>
      </c>
      <c r="H24" s="360">
        <f t="shared" si="1"/>
        <v>0</v>
      </c>
      <c r="I24" s="362">
        <v>0</v>
      </c>
      <c r="J24" s="358">
        <f t="shared" si="2"/>
        <v>0</v>
      </c>
      <c r="K24" s="358">
        <f t="shared" si="3"/>
        <v>0</v>
      </c>
    </row>
    <row r="25" spans="1:11">
      <c r="A25" s="352" t="s">
        <v>550</v>
      </c>
      <c r="B25" s="334" t="s">
        <v>444</v>
      </c>
      <c r="C25" s="334" t="s">
        <v>433</v>
      </c>
      <c r="D25" s="359">
        <v>0</v>
      </c>
      <c r="E25" s="360">
        <f t="shared" si="0"/>
        <v>0</v>
      </c>
      <c r="F25" s="357"/>
      <c r="G25" s="361">
        <v>0</v>
      </c>
      <c r="H25" s="360">
        <f t="shared" si="1"/>
        <v>0</v>
      </c>
      <c r="I25" s="362">
        <v>0</v>
      </c>
      <c r="J25" s="358">
        <f t="shared" si="2"/>
        <v>0</v>
      </c>
      <c r="K25" s="358">
        <f t="shared" si="3"/>
        <v>0</v>
      </c>
    </row>
    <row r="26" spans="1:11">
      <c r="A26" s="352" t="s">
        <v>551</v>
      </c>
      <c r="B26" s="334" t="s">
        <v>446</v>
      </c>
      <c r="C26" s="334" t="s">
        <v>433</v>
      </c>
      <c r="D26" s="359">
        <v>0</v>
      </c>
      <c r="E26" s="360">
        <f t="shared" si="0"/>
        <v>0</v>
      </c>
      <c r="F26" s="357"/>
      <c r="G26" s="361">
        <v>0</v>
      </c>
      <c r="H26" s="360">
        <f t="shared" si="1"/>
        <v>0</v>
      </c>
      <c r="I26" s="362">
        <v>0</v>
      </c>
      <c r="J26" s="358">
        <f t="shared" si="2"/>
        <v>0</v>
      </c>
      <c r="K26" s="358">
        <f t="shared" si="3"/>
        <v>0</v>
      </c>
    </row>
    <row r="27" spans="1:11">
      <c r="A27" s="352" t="s">
        <v>552</v>
      </c>
      <c r="B27" s="334" t="s">
        <v>448</v>
      </c>
      <c r="C27" s="334" t="s">
        <v>433</v>
      </c>
      <c r="D27" s="359">
        <v>0</v>
      </c>
      <c r="E27" s="360">
        <f t="shared" si="0"/>
        <v>0</v>
      </c>
      <c r="F27" s="357"/>
      <c r="G27" s="361">
        <v>0</v>
      </c>
      <c r="H27" s="360">
        <f t="shared" si="1"/>
        <v>0</v>
      </c>
      <c r="I27" s="362">
        <v>0</v>
      </c>
      <c r="J27" s="358">
        <f t="shared" si="2"/>
        <v>0</v>
      </c>
      <c r="K27" s="358">
        <f t="shared" si="3"/>
        <v>0</v>
      </c>
    </row>
    <row r="28" spans="1:11" ht="12.75" customHeight="1">
      <c r="A28" s="352" t="s">
        <v>553</v>
      </c>
      <c r="B28" s="334" t="s">
        <v>450</v>
      </c>
      <c r="C28" s="334" t="s">
        <v>433</v>
      </c>
      <c r="D28" s="359">
        <v>0</v>
      </c>
      <c r="E28" s="360">
        <f t="shared" si="0"/>
        <v>0</v>
      </c>
      <c r="F28" s="357"/>
      <c r="G28" s="361">
        <v>0</v>
      </c>
      <c r="H28" s="360">
        <f t="shared" si="1"/>
        <v>0</v>
      </c>
      <c r="I28" s="362">
        <v>0</v>
      </c>
      <c r="J28" s="358">
        <f t="shared" si="2"/>
        <v>0</v>
      </c>
      <c r="K28" s="358">
        <f t="shared" si="3"/>
        <v>0</v>
      </c>
    </row>
    <row r="29" spans="1:11">
      <c r="A29" s="352"/>
      <c r="B29" s="334"/>
      <c r="C29" s="334"/>
      <c r="D29" s="359">
        <v>0</v>
      </c>
      <c r="E29" s="360">
        <f t="shared" si="0"/>
        <v>0</v>
      </c>
      <c r="F29" s="357"/>
      <c r="G29" s="361">
        <v>0</v>
      </c>
      <c r="H29" s="360">
        <f t="shared" si="1"/>
        <v>0</v>
      </c>
      <c r="I29" s="362">
        <v>0</v>
      </c>
      <c r="J29" s="358">
        <f t="shared" si="2"/>
        <v>0</v>
      </c>
      <c r="K29" s="358">
        <f t="shared" si="3"/>
        <v>0</v>
      </c>
    </row>
    <row r="30" spans="1:11">
      <c r="A30" s="352"/>
      <c r="B30" s="334"/>
      <c r="C30" s="334"/>
      <c r="D30" s="359">
        <v>0</v>
      </c>
      <c r="E30" s="360">
        <f t="shared" si="0"/>
        <v>0</v>
      </c>
      <c r="F30" s="357"/>
      <c r="G30" s="361">
        <v>0</v>
      </c>
      <c r="H30" s="360">
        <f t="shared" si="1"/>
        <v>0</v>
      </c>
      <c r="I30" s="362">
        <v>0</v>
      </c>
      <c r="J30" s="358">
        <f t="shared" si="2"/>
        <v>0</v>
      </c>
      <c r="K30" s="358">
        <f t="shared" si="3"/>
        <v>0</v>
      </c>
    </row>
    <row r="31" spans="1:11">
      <c r="A31" s="352"/>
      <c r="B31" s="334"/>
      <c r="C31" s="334"/>
      <c r="D31" s="359">
        <v>0</v>
      </c>
      <c r="E31" s="360">
        <f t="shared" si="0"/>
        <v>0</v>
      </c>
      <c r="F31" s="357"/>
      <c r="G31" s="361">
        <v>0</v>
      </c>
      <c r="H31" s="360">
        <f t="shared" si="1"/>
        <v>0</v>
      </c>
      <c r="I31" s="362">
        <v>0</v>
      </c>
      <c r="J31" s="358">
        <f t="shared" si="2"/>
        <v>0</v>
      </c>
      <c r="K31" s="358">
        <f t="shared" si="3"/>
        <v>0</v>
      </c>
    </row>
    <row r="32" spans="1:11">
      <c r="A32" s="352"/>
      <c r="B32" s="334"/>
      <c r="C32" s="334"/>
      <c r="D32" s="359">
        <v>0</v>
      </c>
      <c r="E32" s="360">
        <f t="shared" si="0"/>
        <v>0</v>
      </c>
      <c r="F32" s="357"/>
      <c r="G32" s="361">
        <v>0</v>
      </c>
      <c r="H32" s="360">
        <f t="shared" si="1"/>
        <v>0</v>
      </c>
      <c r="I32" s="362">
        <v>0</v>
      </c>
      <c r="J32" s="358">
        <f t="shared" si="2"/>
        <v>0</v>
      </c>
      <c r="K32" s="358">
        <f t="shared" si="3"/>
        <v>0</v>
      </c>
    </row>
    <row r="33" spans="1:12">
      <c r="A33" s="352"/>
      <c r="B33" s="334"/>
      <c r="C33" s="334"/>
      <c r="D33" s="359">
        <v>0</v>
      </c>
      <c r="E33" s="360">
        <f t="shared" si="0"/>
        <v>0</v>
      </c>
      <c r="F33" s="357"/>
      <c r="G33" s="361">
        <v>0</v>
      </c>
      <c r="H33" s="360">
        <f t="shared" si="1"/>
        <v>0</v>
      </c>
      <c r="I33" s="362">
        <v>0</v>
      </c>
      <c r="J33" s="358">
        <f t="shared" si="2"/>
        <v>0</v>
      </c>
      <c r="K33" s="358">
        <f t="shared" si="3"/>
        <v>0</v>
      </c>
    </row>
    <row r="34" spans="1:12">
      <c r="A34" s="352"/>
      <c r="B34" s="334"/>
      <c r="C34" s="334"/>
      <c r="D34" s="359">
        <v>0</v>
      </c>
      <c r="E34" s="360">
        <f t="shared" si="0"/>
        <v>0</v>
      </c>
      <c r="F34" s="357"/>
      <c r="G34" s="361">
        <v>0</v>
      </c>
      <c r="H34" s="360">
        <f t="shared" si="1"/>
        <v>0</v>
      </c>
      <c r="I34" s="362">
        <v>0</v>
      </c>
      <c r="J34" s="358">
        <f t="shared" si="2"/>
        <v>0</v>
      </c>
      <c r="K34" s="358">
        <f t="shared" si="3"/>
        <v>0</v>
      </c>
    </row>
    <row r="35" spans="1:12" ht="13.5" customHeight="1">
      <c r="A35" s="352"/>
      <c r="B35" s="334"/>
      <c r="C35" s="334"/>
      <c r="D35" s="359">
        <v>0</v>
      </c>
      <c r="E35" s="360">
        <f t="shared" si="0"/>
        <v>0</v>
      </c>
      <c r="F35" s="357"/>
      <c r="G35" s="361">
        <v>0</v>
      </c>
      <c r="H35" s="360">
        <f t="shared" si="1"/>
        <v>0</v>
      </c>
      <c r="I35" s="362">
        <v>0</v>
      </c>
      <c r="J35" s="358">
        <f t="shared" si="2"/>
        <v>0</v>
      </c>
      <c r="K35" s="358">
        <f t="shared" si="3"/>
        <v>0</v>
      </c>
    </row>
    <row r="36" spans="1:12" ht="13.5" customHeight="1">
      <c r="A36" s="352"/>
      <c r="B36" s="334"/>
      <c r="C36" s="334"/>
      <c r="D36" s="359">
        <v>0</v>
      </c>
      <c r="E36" s="360">
        <f t="shared" si="0"/>
        <v>0</v>
      </c>
      <c r="F36" s="357"/>
      <c r="G36" s="361">
        <v>0</v>
      </c>
      <c r="H36" s="360">
        <f t="shared" si="1"/>
        <v>0</v>
      </c>
      <c r="I36" s="362">
        <v>0</v>
      </c>
      <c r="J36" s="358">
        <f t="shared" si="2"/>
        <v>0</v>
      </c>
      <c r="K36" s="358">
        <f t="shared" si="3"/>
        <v>0</v>
      </c>
    </row>
    <row r="37" spans="1:12">
      <c r="A37" s="352"/>
      <c r="B37" s="334"/>
      <c r="C37" s="334"/>
      <c r="D37" s="359">
        <v>0</v>
      </c>
      <c r="E37" s="360">
        <f t="shared" si="0"/>
        <v>0</v>
      </c>
      <c r="F37" s="357"/>
      <c r="G37" s="361">
        <v>0</v>
      </c>
      <c r="H37" s="360">
        <f t="shared" si="1"/>
        <v>0</v>
      </c>
      <c r="I37" s="362">
        <v>0</v>
      </c>
      <c r="J37" s="358">
        <f t="shared" si="2"/>
        <v>0</v>
      </c>
      <c r="K37" s="358">
        <f t="shared" si="3"/>
        <v>0</v>
      </c>
    </row>
    <row r="38" spans="1:12">
      <c r="A38" s="352"/>
      <c r="B38" s="323"/>
      <c r="C38" s="323"/>
      <c r="D38" s="363"/>
      <c r="E38" s="364"/>
      <c r="F38" s="205"/>
      <c r="G38" s="324"/>
      <c r="H38" s="323"/>
      <c r="I38" s="323"/>
      <c r="J38" s="323"/>
      <c r="K38" s="323"/>
    </row>
    <row r="39" spans="1:12">
      <c r="A39" s="352">
        <v>4</v>
      </c>
      <c r="B39" s="15" t="s">
        <v>554</v>
      </c>
      <c r="C39" s="15"/>
      <c r="D39" s="542">
        <f>SUM(D18:D38)</f>
        <v>15389672</v>
      </c>
      <c r="E39" s="365">
        <f>SUM(E18:E38)</f>
        <v>1</v>
      </c>
      <c r="F39" s="542">
        <f>SUM(F18:F38)</f>
        <v>9664663</v>
      </c>
      <c r="G39" s="542">
        <f>SUM(G18:G38)</f>
        <v>19457650.567874588</v>
      </c>
      <c r="H39" s="542">
        <f>SUM(H18:H38)</f>
        <v>9792987.5678745862</v>
      </c>
      <c r="I39" s="365"/>
      <c r="J39" s="542">
        <f>SUM(J18:J38)</f>
        <v>1598775.1703667254</v>
      </c>
      <c r="K39" s="542">
        <f>SUM(K18:K38)</f>
        <v>11391762.738241311</v>
      </c>
    </row>
    <row r="40" spans="1:12">
      <c r="A40" s="352"/>
      <c r="B40" s="15"/>
      <c r="C40" s="15"/>
      <c r="D40" s="365"/>
      <c r="E40" s="365"/>
      <c r="F40" s="365"/>
      <c r="G40" s="365"/>
      <c r="H40" s="365"/>
      <c r="I40" s="365"/>
      <c r="J40" s="365"/>
      <c r="K40" s="365"/>
    </row>
    <row r="41" spans="1:12">
      <c r="A41" s="352"/>
      <c r="B41" s="15"/>
      <c r="C41" s="15"/>
      <c r="D41" s="365"/>
      <c r="E41" s="365"/>
      <c r="F41" s="365"/>
      <c r="G41" s="365" t="s">
        <v>555</v>
      </c>
      <c r="H41" s="365"/>
      <c r="I41" s="365"/>
      <c r="J41" s="493">
        <f>'6-True-Up Interest'!H17</f>
        <v>8.1628571428571425E-2</v>
      </c>
      <c r="K41" s="365"/>
    </row>
    <row r="42" spans="1:12">
      <c r="A42" s="352"/>
      <c r="B42" s="15"/>
      <c r="C42" s="15"/>
      <c r="D42" s="365"/>
      <c r="E42" s="365"/>
      <c r="F42" s="365"/>
      <c r="G42" s="365" t="s">
        <v>556</v>
      </c>
      <c r="H42" s="365"/>
      <c r="I42" s="365"/>
      <c r="J42" s="365">
        <f>+J39</f>
        <v>1598775.1703667254</v>
      </c>
      <c r="K42" s="365"/>
    </row>
    <row r="43" spans="1:12">
      <c r="A43" s="352"/>
      <c r="B43" s="15" t="s">
        <v>557</v>
      </c>
      <c r="C43" s="15"/>
      <c r="D43" s="15"/>
      <c r="E43" s="15"/>
      <c r="F43" s="15"/>
      <c r="G43" s="15"/>
      <c r="H43" s="15"/>
      <c r="I43" s="15"/>
      <c r="J43" s="15"/>
      <c r="K43" s="15"/>
      <c r="L43" s="15"/>
    </row>
    <row r="44" spans="1:12">
      <c r="A44" s="352"/>
      <c r="B44" s="15" t="s">
        <v>558</v>
      </c>
      <c r="C44" s="15"/>
      <c r="D44" s="15"/>
      <c r="E44" s="15"/>
      <c r="F44" s="15"/>
      <c r="G44" s="15"/>
      <c r="H44" s="15"/>
      <c r="I44" s="15"/>
      <c r="J44" s="15"/>
      <c r="K44" s="15"/>
      <c r="L44" s="15"/>
    </row>
    <row r="45" spans="1:12">
      <c r="A45" s="352"/>
      <c r="B45" s="15" t="s">
        <v>559</v>
      </c>
      <c r="C45" s="15"/>
      <c r="D45" s="15"/>
      <c r="E45" s="15"/>
      <c r="F45" s="15"/>
      <c r="G45" s="15"/>
      <c r="H45" s="15"/>
      <c r="I45" s="15"/>
      <c r="J45" s="15"/>
      <c r="K45" s="15"/>
      <c r="L45" s="15"/>
    </row>
    <row r="46" spans="1:12">
      <c r="A46" s="352"/>
      <c r="B46" s="15" t="s">
        <v>560</v>
      </c>
      <c r="C46" s="15"/>
      <c r="D46" s="15"/>
      <c r="E46" s="15"/>
      <c r="F46" s="15"/>
      <c r="G46" s="15"/>
      <c r="H46" s="15"/>
      <c r="I46" s="15"/>
      <c r="J46" s="15"/>
      <c r="K46" s="15"/>
      <c r="L46" s="15"/>
    </row>
    <row r="47" spans="1:12">
      <c r="A47" s="352"/>
      <c r="B47" s="24" t="s">
        <v>561</v>
      </c>
      <c r="C47" s="15"/>
      <c r="D47" s="15"/>
      <c r="E47" s="15"/>
      <c r="F47" s="15"/>
      <c r="G47" s="15"/>
      <c r="H47" s="15"/>
      <c r="I47" s="15"/>
      <c r="J47" s="15"/>
      <c r="K47" s="15"/>
      <c r="L47" s="15"/>
    </row>
    <row r="48" spans="1:12">
      <c r="A48" s="352"/>
      <c r="B48" s="24" t="s">
        <v>562</v>
      </c>
      <c r="C48" s="15"/>
      <c r="D48" s="15"/>
      <c r="E48" s="15"/>
      <c r="F48" s="15"/>
      <c r="G48" s="15"/>
      <c r="H48" s="15"/>
      <c r="I48" s="15"/>
      <c r="J48" s="15"/>
      <c r="K48" s="15"/>
      <c r="L48" s="15"/>
    </row>
    <row r="49" spans="1:12">
      <c r="A49" s="352"/>
      <c r="B49" s="15" t="s">
        <v>563</v>
      </c>
      <c r="C49" s="15"/>
      <c r="D49" s="15"/>
      <c r="E49" s="15"/>
      <c r="F49" s="15"/>
      <c r="G49" s="15"/>
      <c r="H49" s="15"/>
      <c r="I49" s="15"/>
      <c r="J49" s="15"/>
      <c r="K49" s="15"/>
      <c r="L49" s="15"/>
    </row>
    <row r="50" spans="1:12">
      <c r="A50" s="352"/>
      <c r="B50" s="325" t="s">
        <v>564</v>
      </c>
      <c r="C50" s="15"/>
      <c r="D50" s="15"/>
      <c r="E50" s="15"/>
      <c r="F50" s="15"/>
      <c r="G50" s="15"/>
      <c r="H50" s="15"/>
      <c r="I50" s="15"/>
      <c r="J50" s="15"/>
      <c r="K50" s="15"/>
      <c r="L50" s="15"/>
    </row>
    <row r="51" spans="1:12">
      <c r="A51" s="352"/>
      <c r="J51" s="15"/>
      <c r="K51" s="15"/>
      <c r="L51" s="15"/>
    </row>
    <row r="52" spans="1:12">
      <c r="A52" s="352"/>
      <c r="C52" s="15"/>
      <c r="D52" s="15"/>
      <c r="E52" s="15"/>
      <c r="F52" s="15"/>
      <c r="G52" s="15"/>
      <c r="H52" s="15"/>
      <c r="I52" s="15"/>
      <c r="J52" s="15"/>
      <c r="K52" s="15"/>
      <c r="L52" s="15"/>
    </row>
    <row r="53" spans="1:12">
      <c r="A53" s="352"/>
      <c r="C53" s="15"/>
      <c r="D53" s="15"/>
      <c r="E53" s="15"/>
      <c r="F53" s="15"/>
      <c r="G53" s="15"/>
      <c r="H53" s="15"/>
      <c r="I53" s="15"/>
      <c r="J53" s="15"/>
      <c r="K53" s="15"/>
      <c r="L53" s="15"/>
    </row>
    <row r="54" spans="1:12">
      <c r="A54" s="352"/>
      <c r="D54" s="26"/>
      <c r="E54" s="26"/>
      <c r="F54" s="26"/>
      <c r="G54" s="26"/>
      <c r="H54" s="26"/>
    </row>
    <row r="55" spans="1:12">
      <c r="A55" s="366" t="s">
        <v>565</v>
      </c>
      <c r="D55" s="26"/>
      <c r="E55" s="26"/>
      <c r="F55" s="26"/>
      <c r="G55" s="26"/>
      <c r="H55" s="26"/>
    </row>
    <row r="56" spans="1:12">
      <c r="A56" s="367"/>
      <c r="B56" s="47" t="s">
        <v>566</v>
      </c>
      <c r="C56" s="326" t="s">
        <v>567</v>
      </c>
      <c r="D56" s="47" t="s">
        <v>568</v>
      </c>
      <c r="E56" s="47" t="s">
        <v>569</v>
      </c>
      <c r="F56" s="47"/>
    </row>
    <row r="57" spans="1:12">
      <c r="A57" s="367"/>
      <c r="B57" s="619" t="str">
        <f>+A55</f>
        <v>Prior Period Adjustment</v>
      </c>
      <c r="C57" s="620" t="s">
        <v>17</v>
      </c>
      <c r="D57" s="620" t="s">
        <v>524</v>
      </c>
      <c r="E57" s="620" t="s">
        <v>22</v>
      </c>
    </row>
    <row r="58" spans="1:12">
      <c r="A58" s="367"/>
      <c r="B58" s="327" t="s">
        <v>570</v>
      </c>
      <c r="C58" s="328" t="s">
        <v>571</v>
      </c>
      <c r="D58" s="328" t="s">
        <v>572</v>
      </c>
      <c r="E58" s="328" t="s">
        <v>573</v>
      </c>
    </row>
    <row r="59" spans="1:12">
      <c r="A59" s="367" t="s">
        <v>353</v>
      </c>
      <c r="B59" s="329">
        <v>0</v>
      </c>
      <c r="C59" s="330">
        <v>0</v>
      </c>
      <c r="D59" s="330">
        <v>0</v>
      </c>
      <c r="E59" s="331">
        <f>+C59+D59</f>
        <v>0</v>
      </c>
    </row>
    <row r="60" spans="1:12">
      <c r="A60" s="367"/>
      <c r="B60" s="332"/>
      <c r="C60" s="43"/>
      <c r="D60" s="43"/>
      <c r="E60" s="271"/>
    </row>
    <row r="61" spans="1:12">
      <c r="A61" s="367"/>
      <c r="H61" s="18"/>
    </row>
    <row r="62" spans="1:12" ht="66" customHeight="1">
      <c r="A62" s="367"/>
      <c r="C62" s="15"/>
      <c r="D62" s="333"/>
      <c r="E62" s="333"/>
      <c r="F62" s="333"/>
      <c r="G62" s="333"/>
      <c r="H62" s="333"/>
      <c r="I62" s="333"/>
    </row>
    <row r="63" spans="1:12" ht="56.25" customHeight="1">
      <c r="A63" s="368" t="s">
        <v>557</v>
      </c>
      <c r="B63" s="92" t="s">
        <v>452</v>
      </c>
      <c r="C63" s="688" t="s">
        <v>574</v>
      </c>
      <c r="D63" s="688"/>
      <c r="E63" s="688"/>
      <c r="F63" s="688"/>
      <c r="G63" s="688"/>
      <c r="H63" s="688"/>
      <c r="I63" s="688"/>
      <c r="J63" s="688"/>
    </row>
    <row r="64" spans="1:12" ht="27" customHeight="1">
      <c r="A64" s="367"/>
      <c r="B64" s="318" t="s">
        <v>454</v>
      </c>
      <c r="C64" s="682" t="s">
        <v>575</v>
      </c>
      <c r="D64" s="682"/>
      <c r="E64" s="682"/>
      <c r="F64" s="682"/>
      <c r="G64" s="682"/>
      <c r="H64" s="682"/>
      <c r="I64" s="682"/>
    </row>
    <row r="68" ht="24" customHeight="1"/>
  </sheetData>
  <mergeCells count="4">
    <mergeCell ref="C64:I64"/>
    <mergeCell ref="D10:E10"/>
    <mergeCell ref="D11:E11"/>
    <mergeCell ref="C63:J63"/>
  </mergeCells>
  <phoneticPr fontId="0" type="noConversion"/>
  <pageMargins left="0.25" right="0.25" top="0.75" bottom="0.75" header="0.3" footer="0.3"/>
  <pageSetup scale="65" fitToHeight="0" orientation="landscape" r:id="rId1"/>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77"/>
  <sheetViews>
    <sheetView zoomScale="85" zoomScaleNormal="85" zoomScaleSheetLayoutView="85" workbookViewId="0">
      <selection activeCell="A2" sqref="A2"/>
    </sheetView>
  </sheetViews>
  <sheetFormatPr defaultColWidth="8.77734375" defaultRowHeight="12.75"/>
  <cols>
    <col min="1" max="1" width="4.77734375" style="13" customWidth="1"/>
    <col min="2" max="2" width="29" style="15" bestFit="1" customWidth="1"/>
    <col min="3" max="3" width="20" style="15" customWidth="1"/>
    <col min="4" max="4" width="19.21875" style="15" customWidth="1"/>
    <col min="5" max="5" width="16" style="15" customWidth="1"/>
    <col min="6" max="6" width="17.21875" style="15" customWidth="1"/>
    <col min="7" max="7" width="21.21875" style="15" customWidth="1"/>
    <col min="8" max="8" width="18" style="15" customWidth="1"/>
    <col min="9" max="9" width="20.77734375" style="15" customWidth="1"/>
    <col min="10" max="10" width="25.21875" style="15" customWidth="1"/>
    <col min="11" max="14" width="11.77734375" style="15" customWidth="1"/>
    <col min="15" max="15" width="8.77734375" style="15" customWidth="1"/>
    <col min="16" max="16384" width="8.77734375" style="15"/>
  </cols>
  <sheetData>
    <row r="1" spans="1:12">
      <c r="C1" s="1"/>
      <c r="D1" s="1"/>
      <c r="E1" s="1"/>
      <c r="G1" s="20" t="s">
        <v>576</v>
      </c>
      <c r="H1" s="1"/>
      <c r="I1" s="1"/>
      <c r="J1" s="7" t="s">
        <v>339</v>
      </c>
    </row>
    <row r="2" spans="1:12">
      <c r="A2" s="213"/>
      <c r="C2" s="1"/>
      <c r="D2" s="1"/>
      <c r="E2" s="1"/>
      <c r="F2" s="1"/>
      <c r="G2" s="245" t="s">
        <v>577</v>
      </c>
      <c r="H2" s="1"/>
      <c r="I2" s="1"/>
      <c r="J2" s="1"/>
      <c r="L2" s="208"/>
    </row>
    <row r="3" spans="1:12">
      <c r="A3" s="213"/>
      <c r="C3" s="1"/>
      <c r="D3" s="1"/>
      <c r="E3" s="1"/>
      <c r="F3" s="1"/>
      <c r="G3" s="442" t="str">
        <f>'Attachment H'!$D$5</f>
        <v>NextEra Energy Transmission MidAtlantic, Inc.</v>
      </c>
      <c r="H3" s="1"/>
      <c r="I3" s="1"/>
      <c r="J3" s="1"/>
    </row>
    <row r="4" spans="1:12">
      <c r="A4" s="213"/>
      <c r="C4" s="1"/>
      <c r="D4" s="1"/>
      <c r="E4" s="1"/>
      <c r="F4" s="1"/>
      <c r="G4" s="1"/>
      <c r="H4" s="1"/>
      <c r="I4" s="1"/>
      <c r="J4" s="1"/>
    </row>
    <row r="5" spans="1:12">
      <c r="A5" s="213"/>
      <c r="B5" s="2"/>
      <c r="C5" s="2"/>
      <c r="D5" s="2"/>
      <c r="E5" s="2"/>
      <c r="F5" s="2"/>
      <c r="G5" s="2"/>
      <c r="H5" s="2"/>
      <c r="I5" s="2"/>
      <c r="J5" s="2"/>
    </row>
    <row r="6" spans="1:12">
      <c r="A6" s="213"/>
      <c r="B6" s="2"/>
      <c r="C6" s="691" t="s">
        <v>578</v>
      </c>
      <c r="D6" s="691"/>
      <c r="E6" s="11" t="s">
        <v>579</v>
      </c>
      <c r="F6" s="11" t="s">
        <v>580</v>
      </c>
      <c r="G6" s="691" t="s">
        <v>581</v>
      </c>
      <c r="H6" s="691"/>
      <c r="I6" s="690" t="s">
        <v>582</v>
      </c>
      <c r="J6" s="690"/>
    </row>
    <row r="7" spans="1:12" s="12" customFormat="1" ht="25.5">
      <c r="A7" s="214" t="s">
        <v>583</v>
      </c>
      <c r="B7" s="3" t="s">
        <v>584</v>
      </c>
      <c r="C7" s="3" t="s">
        <v>41</v>
      </c>
      <c r="D7" s="3" t="s">
        <v>585</v>
      </c>
      <c r="E7" s="3" t="s">
        <v>586</v>
      </c>
      <c r="F7" s="3" t="s">
        <v>587</v>
      </c>
      <c r="G7" s="3" t="s">
        <v>107</v>
      </c>
      <c r="H7" s="3" t="s">
        <v>588</v>
      </c>
      <c r="I7" s="3" t="s">
        <v>41</v>
      </c>
      <c r="J7" s="3" t="s">
        <v>585</v>
      </c>
    </row>
    <row r="8" spans="1:12" s="14" customFormat="1">
      <c r="A8" s="213"/>
      <c r="B8" s="11" t="s">
        <v>566</v>
      </c>
      <c r="C8" s="11" t="s">
        <v>567</v>
      </c>
      <c r="D8" s="11" t="s">
        <v>568</v>
      </c>
      <c r="E8" s="3" t="s">
        <v>569</v>
      </c>
      <c r="F8" s="3" t="s">
        <v>589</v>
      </c>
      <c r="G8" s="3" t="s">
        <v>590</v>
      </c>
      <c r="H8" s="3" t="s">
        <v>591</v>
      </c>
      <c r="I8" s="4" t="s">
        <v>592</v>
      </c>
      <c r="J8" s="4" t="s">
        <v>593</v>
      </c>
    </row>
    <row r="9" spans="1:12" s="14" customFormat="1">
      <c r="A9" s="213"/>
      <c r="B9" s="105" t="s">
        <v>594</v>
      </c>
      <c r="C9" s="245">
        <v>2</v>
      </c>
      <c r="D9" s="245">
        <v>4</v>
      </c>
      <c r="E9" s="246">
        <v>27</v>
      </c>
      <c r="F9" s="246">
        <v>31</v>
      </c>
      <c r="G9" s="246">
        <v>34</v>
      </c>
      <c r="H9" s="246">
        <v>35</v>
      </c>
      <c r="I9" s="247">
        <v>9</v>
      </c>
      <c r="J9" s="247">
        <v>11</v>
      </c>
    </row>
    <row r="10" spans="1:12" s="14" customFormat="1" ht="25.5">
      <c r="A10" s="213"/>
      <c r="B10" s="11"/>
      <c r="C10" s="280" t="s">
        <v>595</v>
      </c>
      <c r="D10" s="280" t="s">
        <v>596</v>
      </c>
      <c r="E10" s="369" t="s">
        <v>412</v>
      </c>
      <c r="F10" s="280" t="s">
        <v>597</v>
      </c>
      <c r="G10" s="280" t="s">
        <v>598</v>
      </c>
      <c r="H10" s="280" t="s">
        <v>599</v>
      </c>
      <c r="I10" s="280" t="s">
        <v>600</v>
      </c>
      <c r="J10" s="280" t="s">
        <v>601</v>
      </c>
    </row>
    <row r="11" spans="1:12">
      <c r="A11" s="213">
        <v>1</v>
      </c>
      <c r="B11" s="5" t="s">
        <v>602</v>
      </c>
      <c r="C11" s="6">
        <f>'2025 Plant-in-Service'!$C$4-D11</f>
        <v>76133544.959999993</v>
      </c>
      <c r="D11" s="6">
        <v>578</v>
      </c>
      <c r="E11" s="6">
        <f>CWIP!$B$5</f>
        <v>13037239.380000001</v>
      </c>
      <c r="F11" s="6">
        <v>0</v>
      </c>
      <c r="G11" s="6">
        <v>0</v>
      </c>
      <c r="H11" s="348"/>
      <c r="I11" s="6">
        <f>-'2025 Plant-in-Service'!$C$5</f>
        <v>2221265.58</v>
      </c>
      <c r="J11" s="6">
        <f>-'2025 Plant-in-Service'!C6</f>
        <v>376.55</v>
      </c>
    </row>
    <row r="12" spans="1:12">
      <c r="A12" s="213">
        <v>2</v>
      </c>
      <c r="B12" s="5" t="s">
        <v>603</v>
      </c>
      <c r="C12" s="6">
        <f>'2025 Plant-in-Service'!$D$4-D12</f>
        <v>76184031.329999998</v>
      </c>
      <c r="D12" s="6">
        <v>578</v>
      </c>
      <c r="E12" s="6">
        <f>CWIP!$C$5</f>
        <v>15149957.080000002</v>
      </c>
      <c r="F12" s="6">
        <v>0</v>
      </c>
      <c r="G12" s="6">
        <v>0</v>
      </c>
      <c r="H12" s="348"/>
      <c r="I12" s="6">
        <f>-'2025 Plant-in-Service'!$D$5</f>
        <v>2381999.25</v>
      </c>
      <c r="J12" s="6">
        <f>-'2025 Plant-in-Service'!D6</f>
        <v>386.41</v>
      </c>
    </row>
    <row r="13" spans="1:12">
      <c r="A13" s="213">
        <v>3</v>
      </c>
      <c r="B13" s="1" t="s">
        <v>604</v>
      </c>
      <c r="C13" s="6">
        <f>'2025 Plant-in-Service'!$E$4-D13</f>
        <v>76192971.479999989</v>
      </c>
      <c r="D13" s="6">
        <v>578</v>
      </c>
      <c r="E13" s="6">
        <f>CWIP!$D$5</f>
        <v>16165369.760000002</v>
      </c>
      <c r="F13" s="6">
        <v>0</v>
      </c>
      <c r="G13" s="6">
        <v>0</v>
      </c>
      <c r="H13" s="348"/>
      <c r="I13" s="6">
        <f>-'2025 Plant-in-Service'!$E$5</f>
        <v>2543181.38</v>
      </c>
      <c r="J13" s="6">
        <f>-'2025 Plant-in-Service'!E6</f>
        <v>396.27</v>
      </c>
    </row>
    <row r="14" spans="1:12">
      <c r="A14" s="213">
        <v>4</v>
      </c>
      <c r="B14" s="1" t="s">
        <v>605</v>
      </c>
      <c r="C14" s="6">
        <f>'2025 Plant-in-Service'!$F$4-D14</f>
        <v>76077316.799999997</v>
      </c>
      <c r="D14" s="6">
        <v>578</v>
      </c>
      <c r="E14" s="6">
        <f>CWIP!$E$5</f>
        <v>17919791.91</v>
      </c>
      <c r="F14" s="6">
        <v>0</v>
      </c>
      <c r="G14" s="6">
        <v>0</v>
      </c>
      <c r="H14" s="348"/>
      <c r="I14" s="6">
        <f>-'2025 Plant-in-Service'!$F$5</f>
        <v>2708659.58</v>
      </c>
      <c r="J14" s="6">
        <f>-'2025 Plant-in-Service'!F6</f>
        <v>406.13</v>
      </c>
    </row>
    <row r="15" spans="1:12">
      <c r="A15" s="213">
        <v>5</v>
      </c>
      <c r="B15" s="1" t="s">
        <v>606</v>
      </c>
      <c r="C15" s="6">
        <f>'2025 Plant-in-Service'!$G$4-D15</f>
        <v>76088711.49000001</v>
      </c>
      <c r="D15" s="6">
        <v>578</v>
      </c>
      <c r="E15" s="6">
        <f>CWIP!$F$5</f>
        <v>19704102.77</v>
      </c>
      <c r="F15" s="6">
        <v>0</v>
      </c>
      <c r="G15" s="6">
        <v>0</v>
      </c>
      <c r="H15" s="348"/>
      <c r="I15" s="6">
        <f>-'2025 Plant-in-Service'!$G$5</f>
        <v>2868757.1</v>
      </c>
      <c r="J15" s="6">
        <f>-'2025 Plant-in-Service'!G6</f>
        <v>415.99</v>
      </c>
    </row>
    <row r="16" spans="1:12">
      <c r="A16" s="213">
        <v>6</v>
      </c>
      <c r="B16" s="1" t="s">
        <v>607</v>
      </c>
      <c r="C16" s="6">
        <f>'2025 Plant-in-Service'!$H$4-D16</f>
        <v>76098372.840000004</v>
      </c>
      <c r="D16" s="6">
        <v>578</v>
      </c>
      <c r="E16" s="6">
        <f>CWIP!$G$5</f>
        <v>21792821.255459167</v>
      </c>
      <c r="F16" s="6">
        <v>0</v>
      </c>
      <c r="G16" s="6">
        <v>0</v>
      </c>
      <c r="H16" s="348"/>
      <c r="I16" s="6">
        <f>-'2025 Plant-in-Service'!$H$5</f>
        <v>3028986.9</v>
      </c>
      <c r="J16" s="6">
        <f>-'2025 Plant-in-Service'!H6</f>
        <v>415.99</v>
      </c>
    </row>
    <row r="17" spans="1:10">
      <c r="A17" s="213">
        <v>7</v>
      </c>
      <c r="B17" s="1" t="s">
        <v>608</v>
      </c>
      <c r="C17" s="6">
        <f>'2025 Plant-in-Service'!$I$4-D17</f>
        <v>76086706.180000007</v>
      </c>
      <c r="D17" s="6">
        <v>578</v>
      </c>
      <c r="E17" s="6">
        <f>CWIP!$H$5</f>
        <v>23961539.740918335</v>
      </c>
      <c r="F17" s="6">
        <v>0</v>
      </c>
      <c r="G17" s="6">
        <v>0</v>
      </c>
      <c r="H17" s="348"/>
      <c r="I17" s="6">
        <f>-'2025 Plant-in-Service'!$I$5</f>
        <v>3189214.33</v>
      </c>
      <c r="J17" s="6">
        <f>-'2025 Plant-in-Service'!I6</f>
        <v>415.99</v>
      </c>
    </row>
    <row r="18" spans="1:10">
      <c r="A18" s="213">
        <v>8</v>
      </c>
      <c r="B18" s="1" t="s">
        <v>609</v>
      </c>
      <c r="C18" s="6">
        <f>'2025 Plant-in-Service'!$J$4-D18</f>
        <v>76075039.520000011</v>
      </c>
      <c r="D18" s="6">
        <v>578</v>
      </c>
      <c r="E18" s="6">
        <f>CWIP!$I$5</f>
        <v>26116758.226377502</v>
      </c>
      <c r="F18" s="6">
        <v>0</v>
      </c>
      <c r="G18" s="6">
        <v>0</v>
      </c>
      <c r="H18" s="348"/>
      <c r="I18" s="6">
        <f>-'2025 Plant-in-Service'!$J$5</f>
        <v>3349416.87</v>
      </c>
      <c r="J18" s="6">
        <f>-'2025 Plant-in-Service'!J6</f>
        <v>415.99</v>
      </c>
    </row>
    <row r="19" spans="1:10">
      <c r="A19" s="213">
        <v>9</v>
      </c>
      <c r="B19" s="1" t="s">
        <v>610</v>
      </c>
      <c r="C19" s="6">
        <f>'2025 Plant-in-Service'!$K$4-D19</f>
        <v>76063372.859999999</v>
      </c>
      <c r="D19" s="6">
        <v>578</v>
      </c>
      <c r="E19" s="6">
        <f>CWIP!$J$5</f>
        <v>28461976.71183667</v>
      </c>
      <c r="F19" s="6">
        <v>0</v>
      </c>
      <c r="G19" s="6">
        <v>0</v>
      </c>
      <c r="H19" s="348"/>
      <c r="I19" s="6">
        <f>-'2025 Plant-in-Service'!$K$5</f>
        <v>3509594.5100000002</v>
      </c>
      <c r="J19" s="6">
        <f>-'2025 Plant-in-Service'!K6</f>
        <v>415.99</v>
      </c>
    </row>
    <row r="20" spans="1:10">
      <c r="A20" s="213">
        <v>10</v>
      </c>
      <c r="B20" s="1" t="s">
        <v>611</v>
      </c>
      <c r="C20" s="6">
        <f>'2025 Plant-in-Service'!$L$4-D20</f>
        <v>76051706.200000003</v>
      </c>
      <c r="D20" s="6">
        <v>578</v>
      </c>
      <c r="E20" s="6">
        <f>CWIP!$K$5</f>
        <v>37592195.197295837</v>
      </c>
      <c r="F20" s="6">
        <v>0</v>
      </c>
      <c r="G20" s="6">
        <v>0</v>
      </c>
      <c r="H20" s="348"/>
      <c r="I20" s="6">
        <f>-'2025 Plant-in-Service'!$L$5</f>
        <v>3669747.2600000002</v>
      </c>
      <c r="J20" s="6">
        <f>-'2025 Plant-in-Service'!L6</f>
        <v>415.99</v>
      </c>
    </row>
    <row r="21" spans="1:10">
      <c r="A21" s="213">
        <v>11</v>
      </c>
      <c r="B21" s="1" t="s">
        <v>612</v>
      </c>
      <c r="C21" s="6">
        <f>'2025 Plant-in-Service'!$M$4-D21</f>
        <v>76040039.540000007</v>
      </c>
      <c r="D21" s="6">
        <v>578</v>
      </c>
      <c r="E21" s="6">
        <f>CWIP!$L$5</f>
        <v>40247763.682755008</v>
      </c>
      <c r="F21" s="6">
        <v>0</v>
      </c>
      <c r="G21" s="6">
        <v>0</v>
      </c>
      <c r="H21" s="348"/>
      <c r="I21" s="6">
        <f>-'2025 Plant-in-Service'!$M$5</f>
        <v>3829875.13</v>
      </c>
      <c r="J21" s="6">
        <f>-'2025 Plant-in-Service'!M6</f>
        <v>415.99</v>
      </c>
    </row>
    <row r="22" spans="1:10">
      <c r="A22" s="213">
        <v>12</v>
      </c>
      <c r="B22" s="1" t="s">
        <v>613</v>
      </c>
      <c r="C22" s="6">
        <f>'2025 Plant-in-Service'!$N$4-D22</f>
        <v>76028372.88000001</v>
      </c>
      <c r="D22" s="6">
        <v>578</v>
      </c>
      <c r="E22" s="6">
        <f>CWIP!$M$5</f>
        <v>43529582.168214172</v>
      </c>
      <c r="F22" s="6">
        <v>0</v>
      </c>
      <c r="G22" s="6">
        <v>0</v>
      </c>
      <c r="H22" s="348"/>
      <c r="I22" s="6">
        <f>-'2025 Plant-in-Service'!$N$5</f>
        <v>3989978.1100000003</v>
      </c>
      <c r="J22" s="6">
        <f>-'2025 Plant-in-Service'!N6</f>
        <v>415.99</v>
      </c>
    </row>
    <row r="23" spans="1:10">
      <c r="A23" s="213">
        <v>13</v>
      </c>
      <c r="B23" s="1" t="s">
        <v>614</v>
      </c>
      <c r="C23" s="6">
        <f>'2025 Plant-in-Service'!$O$4-D23</f>
        <v>78635618.120000005</v>
      </c>
      <c r="D23" s="6">
        <v>578</v>
      </c>
      <c r="E23" s="6">
        <f>CWIP!$N$5</f>
        <v>45661280.653673343</v>
      </c>
      <c r="F23" s="6">
        <v>0</v>
      </c>
      <c r="G23" s="6">
        <v>0</v>
      </c>
      <c r="H23" s="348"/>
      <c r="I23" s="6">
        <f>-'2025 Plant-in-Service'!$O$5</f>
        <v>4152819.63</v>
      </c>
      <c r="J23" s="6">
        <f>-'2025 Plant-in-Service'!O6</f>
        <v>415.99</v>
      </c>
    </row>
    <row r="24" spans="1:10" ht="13.5" thickBot="1">
      <c r="A24" s="213">
        <v>14</v>
      </c>
      <c r="B24" s="7" t="s">
        <v>615</v>
      </c>
      <c r="C24" s="394">
        <f t="shared" ref="C24:J24" si="0">SUM(C11:C23)/13</f>
        <v>76288908.015384614</v>
      </c>
      <c r="D24" s="394">
        <f t="shared" si="0"/>
        <v>578</v>
      </c>
      <c r="E24" s="394">
        <f t="shared" si="0"/>
        <v>26872336.810502313</v>
      </c>
      <c r="F24" s="394">
        <f t="shared" si="0"/>
        <v>0</v>
      </c>
      <c r="G24" s="394">
        <f t="shared" si="0"/>
        <v>0</v>
      </c>
      <c r="H24" s="394">
        <f t="shared" si="0"/>
        <v>0</v>
      </c>
      <c r="I24" s="394">
        <f t="shared" si="0"/>
        <v>3187961.2023076927</v>
      </c>
      <c r="J24" s="394">
        <f t="shared" si="0"/>
        <v>408.40538461538449</v>
      </c>
    </row>
    <row r="25" spans="1:10" ht="13.5" thickTop="1">
      <c r="A25" s="213"/>
      <c r="B25" s="1"/>
      <c r="C25" s="9"/>
      <c r="D25" s="16"/>
      <c r="E25" s="16"/>
      <c r="F25" s="16"/>
      <c r="G25" s="9"/>
      <c r="H25" s="9"/>
      <c r="I25" s="9"/>
    </row>
    <row r="26" spans="1:10">
      <c r="A26" s="213"/>
      <c r="B26" s="10"/>
      <c r="C26" s="690" t="s">
        <v>616</v>
      </c>
      <c r="D26" s="690"/>
      <c r="E26" s="690"/>
      <c r="F26" s="690"/>
      <c r="G26" s="690"/>
      <c r="H26" s="690"/>
      <c r="I26" s="690"/>
    </row>
    <row r="27" spans="1:10" ht="72" customHeight="1">
      <c r="A27" s="213" t="s">
        <v>583</v>
      </c>
      <c r="B27" s="11" t="s">
        <v>584</v>
      </c>
      <c r="C27" s="4" t="s">
        <v>617</v>
      </c>
      <c r="D27" s="4" t="s">
        <v>618</v>
      </c>
      <c r="E27" s="4" t="s">
        <v>619</v>
      </c>
      <c r="F27" s="4" t="s">
        <v>620</v>
      </c>
      <c r="G27" s="4" t="s">
        <v>621</v>
      </c>
      <c r="H27" s="4" t="s">
        <v>622</v>
      </c>
      <c r="I27" s="4" t="s">
        <v>623</v>
      </c>
    </row>
    <row r="28" spans="1:10" s="14" customFormat="1">
      <c r="A28" s="213"/>
      <c r="B28" s="11" t="s">
        <v>566</v>
      </c>
      <c r="C28" s="4" t="s">
        <v>567</v>
      </c>
      <c r="D28" s="4" t="s">
        <v>568</v>
      </c>
      <c r="E28" s="4" t="s">
        <v>569</v>
      </c>
      <c r="F28" s="4" t="s">
        <v>589</v>
      </c>
      <c r="G28" s="4" t="s">
        <v>590</v>
      </c>
      <c r="H28" s="4" t="s">
        <v>591</v>
      </c>
      <c r="I28" s="4" t="s">
        <v>592</v>
      </c>
    </row>
    <row r="29" spans="1:10" s="14" customFormat="1">
      <c r="A29" s="213"/>
      <c r="B29" s="105" t="s">
        <v>594</v>
      </c>
      <c r="C29" s="247">
        <v>28</v>
      </c>
      <c r="D29" s="247">
        <v>29</v>
      </c>
      <c r="E29" s="247">
        <v>22</v>
      </c>
      <c r="F29" s="247">
        <v>23</v>
      </c>
      <c r="G29" s="247">
        <v>24</v>
      </c>
      <c r="H29" s="247">
        <v>25</v>
      </c>
      <c r="I29" s="247">
        <v>26</v>
      </c>
    </row>
    <row r="30" spans="1:10" s="14" customFormat="1" ht="25.5">
      <c r="A30" s="213"/>
      <c r="B30" s="11"/>
      <c r="C30" s="3" t="s">
        <v>624</v>
      </c>
      <c r="D30" s="4" t="s">
        <v>625</v>
      </c>
      <c r="E30" s="4" t="s">
        <v>626</v>
      </c>
      <c r="F30" s="4" t="s">
        <v>627</v>
      </c>
      <c r="G30" s="4" t="s">
        <v>628</v>
      </c>
      <c r="H30" s="4" t="s">
        <v>629</v>
      </c>
      <c r="I30" s="4" t="s">
        <v>630</v>
      </c>
    </row>
    <row r="31" spans="1:10">
      <c r="A31" s="213">
        <v>15</v>
      </c>
      <c r="B31" s="5" t="s">
        <v>602</v>
      </c>
      <c r="C31" s="6">
        <v>0</v>
      </c>
      <c r="D31" s="6">
        <v>0</v>
      </c>
      <c r="E31" s="6">
        <v>0</v>
      </c>
      <c r="F31" s="6">
        <v>0</v>
      </c>
      <c r="G31" s="6">
        <v>0</v>
      </c>
      <c r="H31" s="6">
        <v>0</v>
      </c>
      <c r="I31" s="6">
        <v>0</v>
      </c>
    </row>
    <row r="32" spans="1:10">
      <c r="A32" s="213">
        <v>16</v>
      </c>
      <c r="B32" s="5" t="s">
        <v>603</v>
      </c>
      <c r="C32" s="6">
        <v>0</v>
      </c>
      <c r="D32" s="6">
        <v>0</v>
      </c>
      <c r="E32" s="296"/>
      <c r="F32" s="296"/>
      <c r="G32" s="296"/>
      <c r="H32" s="296"/>
      <c r="I32" s="6">
        <v>0</v>
      </c>
    </row>
    <row r="33" spans="1:15">
      <c r="A33" s="213">
        <v>17</v>
      </c>
      <c r="B33" s="1" t="s">
        <v>604</v>
      </c>
      <c r="C33" s="6">
        <v>0</v>
      </c>
      <c r="D33" s="6">
        <v>0</v>
      </c>
      <c r="E33" s="296"/>
      <c r="F33" s="296"/>
      <c r="G33" s="296"/>
      <c r="H33" s="296"/>
      <c r="I33" s="6">
        <v>0</v>
      </c>
    </row>
    <row r="34" spans="1:15">
      <c r="A34" s="213">
        <v>18</v>
      </c>
      <c r="B34" s="1" t="s">
        <v>605</v>
      </c>
      <c r="C34" s="6">
        <v>0</v>
      </c>
      <c r="D34" s="6">
        <v>0</v>
      </c>
      <c r="E34" s="296"/>
      <c r="F34" s="296"/>
      <c r="G34" s="296"/>
      <c r="H34" s="296"/>
      <c r="I34" s="6">
        <v>0</v>
      </c>
    </row>
    <row r="35" spans="1:15">
      <c r="A35" s="213">
        <v>19</v>
      </c>
      <c r="B35" s="1" t="s">
        <v>606</v>
      </c>
      <c r="C35" s="6">
        <v>0</v>
      </c>
      <c r="D35" s="6">
        <v>0</v>
      </c>
      <c r="E35" s="296"/>
      <c r="F35" s="296"/>
      <c r="G35" s="296"/>
      <c r="H35" s="296"/>
      <c r="I35" s="6">
        <v>0</v>
      </c>
    </row>
    <row r="36" spans="1:15">
      <c r="A36" s="213">
        <v>20</v>
      </c>
      <c r="B36" s="1" t="s">
        <v>607</v>
      </c>
      <c r="C36" s="6">
        <v>0</v>
      </c>
      <c r="D36" s="6">
        <v>0</v>
      </c>
      <c r="E36" s="296"/>
      <c r="F36" s="296"/>
      <c r="G36" s="296"/>
      <c r="H36" s="296"/>
      <c r="I36" s="6">
        <v>0</v>
      </c>
    </row>
    <row r="37" spans="1:15">
      <c r="A37" s="213">
        <v>21</v>
      </c>
      <c r="B37" s="1" t="s">
        <v>608</v>
      </c>
      <c r="C37" s="6">
        <v>0</v>
      </c>
      <c r="D37" s="6">
        <v>0</v>
      </c>
      <c r="E37" s="296"/>
      <c r="F37" s="296"/>
      <c r="G37" s="296"/>
      <c r="H37" s="296"/>
      <c r="I37" s="6">
        <v>0</v>
      </c>
    </row>
    <row r="38" spans="1:15">
      <c r="A38" s="213">
        <v>22</v>
      </c>
      <c r="B38" s="1" t="s">
        <v>609</v>
      </c>
      <c r="C38" s="6">
        <v>0</v>
      </c>
      <c r="D38" s="6">
        <v>0</v>
      </c>
      <c r="E38" s="296"/>
      <c r="F38" s="296"/>
      <c r="G38" s="296"/>
      <c r="H38" s="296"/>
      <c r="I38" s="6">
        <v>0</v>
      </c>
    </row>
    <row r="39" spans="1:15">
      <c r="A39" s="213">
        <v>23</v>
      </c>
      <c r="B39" s="1" t="s">
        <v>610</v>
      </c>
      <c r="C39" s="6">
        <v>0</v>
      </c>
      <c r="D39" s="6">
        <v>0</v>
      </c>
      <c r="E39" s="296"/>
      <c r="F39" s="296"/>
      <c r="G39" s="296"/>
      <c r="H39" s="296"/>
      <c r="I39" s="6">
        <v>0</v>
      </c>
    </row>
    <row r="40" spans="1:15">
      <c r="A40" s="213">
        <v>24</v>
      </c>
      <c r="B40" s="1" t="s">
        <v>611</v>
      </c>
      <c r="C40" s="6">
        <v>0</v>
      </c>
      <c r="D40" s="6">
        <v>0</v>
      </c>
      <c r="E40" s="296"/>
      <c r="F40" s="296"/>
      <c r="G40" s="296"/>
      <c r="H40" s="296"/>
      <c r="I40" s="6">
        <v>0</v>
      </c>
    </row>
    <row r="41" spans="1:15">
      <c r="A41" s="213">
        <v>25</v>
      </c>
      <c r="B41" s="1" t="s">
        <v>612</v>
      </c>
      <c r="C41" s="6">
        <v>0</v>
      </c>
      <c r="D41" s="6">
        <v>0</v>
      </c>
      <c r="E41" s="296"/>
      <c r="F41" s="296"/>
      <c r="G41" s="296"/>
      <c r="H41" s="296"/>
      <c r="I41" s="6">
        <v>0</v>
      </c>
    </row>
    <row r="42" spans="1:15">
      <c r="A42" s="213">
        <v>26</v>
      </c>
      <c r="B42" s="1" t="s">
        <v>613</v>
      </c>
      <c r="C42" s="6">
        <v>0</v>
      </c>
      <c r="D42" s="6">
        <v>0</v>
      </c>
      <c r="E42" s="296"/>
      <c r="F42" s="296"/>
      <c r="G42" s="296"/>
      <c r="H42" s="296"/>
      <c r="I42" s="6">
        <v>0</v>
      </c>
    </row>
    <row r="43" spans="1:15">
      <c r="A43" s="213">
        <v>27</v>
      </c>
      <c r="B43" s="1" t="s">
        <v>614</v>
      </c>
      <c r="C43" s="6">
        <v>0</v>
      </c>
      <c r="D43" s="6">
        <v>0</v>
      </c>
      <c r="E43" s="6">
        <v>0</v>
      </c>
      <c r="F43" s="6"/>
      <c r="G43" s="6">
        <v>0</v>
      </c>
      <c r="H43" s="6">
        <v>0</v>
      </c>
      <c r="I43" s="6">
        <v>0</v>
      </c>
    </row>
    <row r="44" spans="1:15" ht="13.5" thickBot="1">
      <c r="A44" s="213">
        <v>28</v>
      </c>
      <c r="B44" s="7" t="s">
        <v>631</v>
      </c>
      <c r="C44" s="394">
        <f t="shared" ref="C44:I44" si="1">SUM(C31:C43)/13</f>
        <v>0</v>
      </c>
      <c r="D44" s="8">
        <f t="shared" si="1"/>
        <v>0</v>
      </c>
      <c r="E44" s="8">
        <f>(E31+E43)/2</f>
        <v>0</v>
      </c>
      <c r="F44" s="394">
        <f>'4a-Projection ADIT'!J95</f>
        <v>2700581.3064294877</v>
      </c>
      <c r="G44" s="394">
        <f>+'4a-Projection ADIT'!J126</f>
        <v>0</v>
      </c>
      <c r="H44" s="394">
        <f>+'4a-Projection ADIT'!J33</f>
        <v>-704452.5</v>
      </c>
      <c r="I44" s="8">
        <f t="shared" si="1"/>
        <v>0</v>
      </c>
    </row>
    <row r="45" spans="1:15" ht="13.5" thickTop="1">
      <c r="A45" s="213"/>
      <c r="B45" s="1"/>
      <c r="I45" s="16"/>
    </row>
    <row r="46" spans="1:15">
      <c r="A46" s="213"/>
    </row>
    <row r="47" spans="1:15">
      <c r="F47" s="20" t="s">
        <v>576</v>
      </c>
    </row>
    <row r="48" spans="1:15">
      <c r="A48" s="213"/>
      <c r="B48" s="207"/>
      <c r="C48" s="303"/>
      <c r="D48" s="303"/>
      <c r="E48" s="303"/>
      <c r="F48" s="245" t="s">
        <v>577</v>
      </c>
      <c r="G48" s="303"/>
      <c r="L48" s="14"/>
      <c r="M48" s="14"/>
      <c r="N48" s="14"/>
      <c r="O48" s="14"/>
    </row>
    <row r="49" spans="1:16">
      <c r="A49" s="213"/>
      <c r="C49" s="303"/>
      <c r="D49" s="303"/>
      <c r="E49" s="303"/>
      <c r="F49" s="442" t="str">
        <f>'Attachment H'!$D$5</f>
        <v>NextEra Energy Transmission MidAtlantic, Inc.</v>
      </c>
      <c r="G49" s="303"/>
      <c r="K49" s="14"/>
      <c r="L49" s="14"/>
      <c r="M49" s="14"/>
      <c r="N49" s="14"/>
      <c r="O49" s="14"/>
    </row>
    <row r="50" spans="1:16">
      <c r="A50" s="213"/>
      <c r="B50" s="207" t="s">
        <v>632</v>
      </c>
      <c r="C50" s="303"/>
      <c r="D50" s="303"/>
      <c r="E50" s="303"/>
      <c r="F50" s="113"/>
      <c r="G50" s="303"/>
      <c r="K50" s="14"/>
      <c r="L50" s="14"/>
      <c r="M50" s="14"/>
      <c r="N50" s="14"/>
      <c r="O50" s="14"/>
    </row>
    <row r="51" spans="1:16">
      <c r="A51" s="213"/>
      <c r="B51" s="207" t="s">
        <v>566</v>
      </c>
      <c r="C51" s="207" t="s">
        <v>567</v>
      </c>
      <c r="D51" s="207" t="s">
        <v>568</v>
      </c>
      <c r="E51" s="207" t="s">
        <v>569</v>
      </c>
      <c r="F51" s="207" t="s">
        <v>589</v>
      </c>
      <c r="G51" s="207" t="s">
        <v>590</v>
      </c>
      <c r="H51" s="207" t="s">
        <v>591</v>
      </c>
      <c r="I51" s="207" t="s">
        <v>592</v>
      </c>
      <c r="J51" s="208" t="s">
        <v>391</v>
      </c>
      <c r="L51" s="14"/>
      <c r="M51" s="14"/>
      <c r="N51" s="14"/>
      <c r="O51" s="14"/>
      <c r="P51" s="14"/>
    </row>
    <row r="52" spans="1:16" ht="76.5">
      <c r="A52" s="213">
        <v>29</v>
      </c>
      <c r="B52" s="304" t="s">
        <v>633</v>
      </c>
      <c r="C52" s="203"/>
      <c r="D52" s="305" t="s">
        <v>17</v>
      </c>
      <c r="E52" s="305" t="s">
        <v>634</v>
      </c>
      <c r="F52" s="305" t="s">
        <v>635</v>
      </c>
      <c r="G52" s="305" t="s">
        <v>636</v>
      </c>
      <c r="H52" s="306" t="s">
        <v>637</v>
      </c>
      <c r="I52" s="306" t="s">
        <v>638</v>
      </c>
      <c r="J52" s="304"/>
      <c r="K52" s="304"/>
      <c r="L52" s="304"/>
      <c r="M52" s="14"/>
      <c r="N52" s="14"/>
      <c r="O52" s="14"/>
      <c r="P52" s="14"/>
    </row>
    <row r="53" spans="1:16">
      <c r="A53" s="213" t="s">
        <v>639</v>
      </c>
      <c r="C53" s="307" t="s">
        <v>640</v>
      </c>
      <c r="D53" s="308">
        <v>0</v>
      </c>
      <c r="E53" s="308">
        <v>0</v>
      </c>
      <c r="F53" s="309"/>
      <c r="G53" s="309"/>
      <c r="H53" s="308"/>
      <c r="I53" s="310">
        <f>+H53*E53*D53</f>
        <v>0</v>
      </c>
      <c r="M53" s="14"/>
      <c r="N53" s="14"/>
      <c r="O53" s="14"/>
      <c r="P53" s="14"/>
    </row>
    <row r="54" spans="1:16">
      <c r="A54" s="213" t="s">
        <v>641</v>
      </c>
      <c r="C54" s="307" t="s">
        <v>642</v>
      </c>
      <c r="D54" s="311">
        <v>0</v>
      </c>
      <c r="E54" s="308">
        <v>0</v>
      </c>
      <c r="F54" s="309"/>
      <c r="G54" s="309"/>
      <c r="H54" s="308"/>
      <c r="I54" s="310">
        <f>+H54*E54*D54</f>
        <v>0</v>
      </c>
      <c r="M54" s="14"/>
      <c r="N54" s="14"/>
      <c r="O54" s="14"/>
      <c r="P54" s="14"/>
    </row>
    <row r="55" spans="1:16">
      <c r="A55" s="213" t="s">
        <v>643</v>
      </c>
      <c r="C55" s="307" t="s">
        <v>644</v>
      </c>
      <c r="D55" s="311"/>
      <c r="E55" s="308"/>
      <c r="F55" s="309"/>
      <c r="G55" s="309"/>
      <c r="H55" s="308"/>
      <c r="I55" s="310"/>
      <c r="M55" s="14"/>
      <c r="N55" s="14"/>
      <c r="O55" s="14"/>
      <c r="P55" s="14"/>
    </row>
    <row r="56" spans="1:16">
      <c r="A56" s="213" t="s">
        <v>645</v>
      </c>
      <c r="C56" s="307" t="s">
        <v>646</v>
      </c>
      <c r="D56" s="311"/>
      <c r="E56" s="308"/>
      <c r="F56" s="309"/>
      <c r="G56" s="309"/>
      <c r="H56" s="308"/>
      <c r="I56" s="310"/>
      <c r="M56" s="14"/>
      <c r="N56" s="14"/>
      <c r="O56" s="14"/>
      <c r="P56" s="14"/>
    </row>
    <row r="57" spans="1:16">
      <c r="A57" s="213" t="s">
        <v>647</v>
      </c>
      <c r="C57" s="307" t="s">
        <v>648</v>
      </c>
      <c r="D57" s="311"/>
      <c r="E57" s="308"/>
      <c r="F57" s="309"/>
      <c r="G57" s="309"/>
      <c r="H57" s="308"/>
      <c r="I57" s="310"/>
      <c r="M57" s="14"/>
      <c r="N57" s="14"/>
      <c r="O57" s="14"/>
      <c r="P57" s="14"/>
    </row>
    <row r="58" spans="1:16">
      <c r="A58" s="213" t="s">
        <v>649</v>
      </c>
      <c r="C58" s="312" t="s">
        <v>648</v>
      </c>
      <c r="D58" s="313">
        <v>0</v>
      </c>
      <c r="E58" s="314">
        <v>0</v>
      </c>
      <c r="F58" s="315"/>
      <c r="G58" s="315"/>
      <c r="H58" s="314"/>
      <c r="I58" s="316">
        <f>+H58*E58*D58</f>
        <v>0</v>
      </c>
      <c r="M58" s="14"/>
      <c r="N58" s="14"/>
      <c r="O58" s="14"/>
      <c r="P58" s="14"/>
    </row>
    <row r="59" spans="1:16">
      <c r="A59" s="213">
        <v>31</v>
      </c>
      <c r="C59" s="304" t="s">
        <v>22</v>
      </c>
      <c r="D59" s="317">
        <f>SUM(D53:D58)</f>
        <v>0</v>
      </c>
      <c r="E59" s="90"/>
      <c r="F59" s="14"/>
      <c r="G59" s="14"/>
      <c r="H59" s="90"/>
      <c r="I59" s="310">
        <f>SUM(I53:I58)</f>
        <v>0</v>
      </c>
      <c r="M59" s="14"/>
      <c r="N59" s="14"/>
      <c r="O59" s="14"/>
      <c r="P59" s="14"/>
    </row>
    <row r="60" spans="1:16">
      <c r="A60" s="215"/>
      <c r="B60" s="216"/>
      <c r="C60" s="217"/>
      <c r="D60" s="217"/>
      <c r="E60" s="217"/>
      <c r="F60" s="217"/>
      <c r="G60" s="217"/>
    </row>
    <row r="61" spans="1:16">
      <c r="A61" s="215"/>
      <c r="B61" s="216"/>
      <c r="C61" s="217"/>
      <c r="D61" s="217"/>
      <c r="E61" s="217"/>
      <c r="F61" s="217"/>
      <c r="G61" s="217"/>
      <c r="L61" s="14"/>
      <c r="M61" s="14"/>
      <c r="N61" s="14"/>
      <c r="O61" s="14"/>
      <c r="P61" s="14"/>
    </row>
    <row r="62" spans="1:16">
      <c r="A62" s="215"/>
      <c r="B62" s="216"/>
      <c r="C62" s="217"/>
      <c r="D62" s="217"/>
      <c r="E62" s="217"/>
      <c r="F62" s="217"/>
      <c r="G62" s="217"/>
      <c r="L62" s="14"/>
      <c r="M62" s="14"/>
      <c r="N62" s="14"/>
      <c r="O62" s="14"/>
      <c r="P62" s="14"/>
    </row>
    <row r="63" spans="1:16">
      <c r="A63" s="213" t="s">
        <v>557</v>
      </c>
    </row>
    <row r="64" spans="1:16" ht="12.75" customHeight="1">
      <c r="A64" s="213" t="s">
        <v>452</v>
      </c>
      <c r="B64" s="692" t="s">
        <v>650</v>
      </c>
      <c r="C64" s="692"/>
      <c r="D64" s="692"/>
      <c r="E64" s="692"/>
      <c r="F64" s="692"/>
      <c r="G64" s="692"/>
      <c r="H64" s="692"/>
      <c r="I64" s="692"/>
      <c r="J64" s="692"/>
      <c r="K64" s="692"/>
    </row>
    <row r="65" spans="1:12" ht="12.75" customHeight="1">
      <c r="A65" s="213" t="s">
        <v>454</v>
      </c>
      <c r="B65" s="692" t="s">
        <v>651</v>
      </c>
      <c r="C65" s="692"/>
      <c r="D65" s="692"/>
      <c r="E65" s="692"/>
      <c r="F65" s="692"/>
      <c r="G65" s="692"/>
      <c r="H65" s="692"/>
      <c r="I65" s="692"/>
      <c r="J65" s="692"/>
      <c r="K65" s="692"/>
      <c r="L65" s="208"/>
    </row>
    <row r="66" spans="1:12" ht="12.75" customHeight="1">
      <c r="A66" s="213" t="s">
        <v>286</v>
      </c>
      <c r="B66" s="452" t="s">
        <v>652</v>
      </c>
      <c r="C66" s="370"/>
      <c r="D66" s="370"/>
      <c r="E66" s="370"/>
      <c r="F66" s="370"/>
      <c r="G66" s="370"/>
      <c r="H66" s="370"/>
      <c r="I66" s="370"/>
      <c r="J66" s="370"/>
      <c r="K66" s="370"/>
    </row>
    <row r="67" spans="1:12">
      <c r="A67" s="213"/>
      <c r="B67" s="371" t="s">
        <v>653</v>
      </c>
      <c r="C67" s="347"/>
      <c r="D67" s="347"/>
      <c r="E67" s="347"/>
      <c r="F67" s="347"/>
      <c r="G67" s="347"/>
      <c r="H67" s="347"/>
      <c r="I67" s="347"/>
      <c r="J67" s="347"/>
      <c r="K67" s="347"/>
    </row>
    <row r="68" spans="1:12">
      <c r="A68" s="213"/>
      <c r="B68" s="371" t="s">
        <v>654</v>
      </c>
      <c r="C68" s="347"/>
      <c r="D68" s="347"/>
      <c r="E68" s="347"/>
      <c r="F68" s="347"/>
      <c r="G68" s="347"/>
      <c r="H68" s="347"/>
      <c r="I68" s="347"/>
      <c r="J68" s="347"/>
      <c r="K68" s="347"/>
    </row>
    <row r="69" spans="1:12" ht="12.75" customHeight="1">
      <c r="A69" s="213" t="s">
        <v>288</v>
      </c>
      <c r="B69" s="15" t="s">
        <v>655</v>
      </c>
    </row>
    <row r="70" spans="1:12" ht="24" customHeight="1">
      <c r="A70" s="318" t="s">
        <v>290</v>
      </c>
      <c r="B70" s="689" t="s">
        <v>656</v>
      </c>
      <c r="C70" s="689"/>
      <c r="D70" s="689"/>
      <c r="E70" s="689"/>
      <c r="F70" s="689"/>
      <c r="G70" s="689"/>
      <c r="H70" s="689"/>
      <c r="I70" s="689"/>
      <c r="J70" s="689"/>
      <c r="K70" s="252"/>
    </row>
    <row r="71" spans="1:12" ht="12.75" customHeight="1">
      <c r="A71" s="213" t="s">
        <v>292</v>
      </c>
      <c r="B71" s="693" t="s">
        <v>657</v>
      </c>
      <c r="C71" s="693"/>
      <c r="D71" s="693"/>
      <c r="E71" s="693"/>
      <c r="F71" s="693"/>
      <c r="G71" s="693"/>
      <c r="H71" s="693"/>
      <c r="I71" s="693"/>
      <c r="J71" s="693"/>
      <c r="K71" s="693"/>
    </row>
    <row r="72" spans="1:12" ht="43.5" customHeight="1">
      <c r="A72" s="318" t="s">
        <v>294</v>
      </c>
      <c r="B72" s="689" t="s">
        <v>658</v>
      </c>
      <c r="C72" s="689"/>
      <c r="D72" s="689"/>
      <c r="E72" s="689"/>
      <c r="F72" s="689"/>
      <c r="G72" s="689"/>
      <c r="H72" s="689"/>
      <c r="I72" s="689"/>
      <c r="J72" s="689"/>
      <c r="K72" s="252"/>
    </row>
    <row r="73" spans="1:12">
      <c r="A73" s="213" t="s">
        <v>302</v>
      </c>
      <c r="B73" s="372" t="s">
        <v>322</v>
      </c>
    </row>
    <row r="76" spans="1:12">
      <c r="B76" s="27"/>
    </row>
    <row r="77" spans="1:12">
      <c r="B77" s="383"/>
    </row>
  </sheetData>
  <customSheetViews>
    <customSheetView guid="{F04A2B9A-C6FE-4FEB-AD1E-2CF9AC309BE4}" scale="85" showPageBreaks="1" printArea="1">
      <selection activeCell="E6" sqref="E6"/>
      <pageMargins left="0" right="0" top="0" bottom="0" header="0" footer="0"/>
      <pageSetup scale="55" orientation="landscape" r:id="rId1"/>
    </customSheetView>
  </customSheetViews>
  <mergeCells count="9">
    <mergeCell ref="B72:J72"/>
    <mergeCell ref="C26:I26"/>
    <mergeCell ref="I6:J6"/>
    <mergeCell ref="G6:H6"/>
    <mergeCell ref="C6:D6"/>
    <mergeCell ref="B64:K64"/>
    <mergeCell ref="B65:K65"/>
    <mergeCell ref="B71:K71"/>
    <mergeCell ref="B70:J70"/>
  </mergeCells>
  <phoneticPr fontId="0" type="noConversion"/>
  <pageMargins left="0.25" right="0.25" top="0.75" bottom="0.75" header="0.3" footer="0.3"/>
  <pageSetup scale="58" fitToHeight="0" orientation="landscape" r:id="rId2"/>
  <rowBreaks count="1" manualBreakCount="1">
    <brk id="46" max="9" man="1"/>
  </rowBreaks>
  <customProperties>
    <customPr name="_pios_id" r:id="rId3"/>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129"/>
  <sheetViews>
    <sheetView zoomScale="85" zoomScaleNormal="85" workbookViewId="0">
      <selection activeCell="J71" sqref="J71"/>
    </sheetView>
  </sheetViews>
  <sheetFormatPr defaultColWidth="8.77734375" defaultRowHeight="15.75"/>
  <cols>
    <col min="1" max="1" width="5.21875" style="459" customWidth="1"/>
    <col min="2" max="2" width="10.77734375" style="459" customWidth="1"/>
    <col min="3" max="3" width="9.5546875" style="459" customWidth="1"/>
    <col min="4" max="4" width="10.109375" style="459" customWidth="1"/>
    <col min="5" max="5" width="12.44140625" style="459" customWidth="1"/>
    <col min="6" max="6" width="10.109375" style="459" customWidth="1"/>
    <col min="7" max="7" width="2.109375" style="459" customWidth="1"/>
    <col min="8" max="8" width="15.109375" style="459" customWidth="1"/>
    <col min="9" max="9" width="14.21875" style="459" customWidth="1"/>
    <col min="10" max="10" width="16.44140625" style="459" customWidth="1"/>
    <col min="11" max="11" width="13.44140625" style="459" customWidth="1"/>
    <col min="12" max="16384" width="8.77734375" style="459"/>
  </cols>
  <sheetData>
    <row r="1" spans="1:11" s="458" customFormat="1">
      <c r="B1" s="700" t="str">
        <f>'Attachment H'!$D$5</f>
        <v>NextEra Energy Transmission MidAtlantic, Inc.</v>
      </c>
      <c r="C1" s="700"/>
      <c r="D1" s="700"/>
      <c r="E1" s="700"/>
      <c r="F1" s="700"/>
      <c r="G1" s="700"/>
      <c r="H1" s="700"/>
      <c r="I1" s="700"/>
      <c r="J1" s="700"/>
      <c r="K1" s="700"/>
    </row>
    <row r="2" spans="1:11" s="458" customFormat="1">
      <c r="B2" s="700" t="s">
        <v>659</v>
      </c>
      <c r="C2" s="700"/>
      <c r="D2" s="700"/>
      <c r="E2" s="700"/>
      <c r="F2" s="700"/>
      <c r="G2" s="700"/>
      <c r="H2" s="700"/>
      <c r="I2" s="700"/>
      <c r="J2" s="700"/>
      <c r="K2" s="700"/>
    </row>
    <row r="3" spans="1:11" s="458" customFormat="1">
      <c r="B3" s="701" t="s">
        <v>660</v>
      </c>
      <c r="C3" s="701"/>
      <c r="D3" s="701"/>
      <c r="E3" s="701"/>
      <c r="F3" s="701"/>
      <c r="G3" s="701"/>
      <c r="H3" s="701"/>
      <c r="I3" s="701"/>
      <c r="J3" s="701"/>
      <c r="K3" s="701"/>
    </row>
    <row r="4" spans="1:11">
      <c r="J4" s="460" t="s">
        <v>661</v>
      </c>
      <c r="K4" s="461" t="s">
        <v>662</v>
      </c>
    </row>
    <row r="5" spans="1:11">
      <c r="A5" s="459">
        <v>1</v>
      </c>
      <c r="B5" s="462" t="s">
        <v>663</v>
      </c>
      <c r="H5" s="463"/>
      <c r="I5" s="463"/>
      <c r="J5" s="463"/>
      <c r="K5" s="463"/>
    </row>
    <row r="6" spans="1:11">
      <c r="A6" s="459">
        <f>+A5+1</f>
        <v>2</v>
      </c>
      <c r="B6" s="694" t="s">
        <v>664</v>
      </c>
      <c r="C6" s="695"/>
      <c r="D6" s="695"/>
      <c r="E6" s="695"/>
      <c r="F6" s="696"/>
      <c r="G6" s="464"/>
      <c r="H6" s="697" t="s">
        <v>665</v>
      </c>
      <c r="I6" s="698"/>
      <c r="J6" s="699"/>
      <c r="K6" s="463"/>
    </row>
    <row r="7" spans="1:11">
      <c r="B7" s="621" t="s">
        <v>452</v>
      </c>
      <c r="C7" s="621" t="s">
        <v>454</v>
      </c>
      <c r="D7" s="621" t="s">
        <v>286</v>
      </c>
      <c r="E7" s="621" t="s">
        <v>288</v>
      </c>
      <c r="F7" s="621" t="s">
        <v>290</v>
      </c>
      <c r="G7" s="464"/>
      <c r="H7" s="621" t="s">
        <v>292</v>
      </c>
      <c r="I7" s="621" t="s">
        <v>294</v>
      </c>
      <c r="J7" s="621" t="s">
        <v>302</v>
      </c>
      <c r="K7" s="465"/>
    </row>
    <row r="8" spans="1:11" ht="47.25">
      <c r="A8" s="459">
        <f>+A6+1</f>
        <v>3</v>
      </c>
      <c r="B8" s="466" t="s">
        <v>584</v>
      </c>
      <c r="C8" s="466" t="s">
        <v>666</v>
      </c>
      <c r="D8" s="466" t="s">
        <v>667</v>
      </c>
      <c r="E8" s="466" t="s">
        <v>668</v>
      </c>
      <c r="F8" s="466" t="s">
        <v>669</v>
      </c>
      <c r="G8" s="467"/>
      <c r="H8" s="466" t="s">
        <v>670</v>
      </c>
      <c r="I8" s="466" t="s">
        <v>671</v>
      </c>
      <c r="J8" s="466" t="s">
        <v>672</v>
      </c>
      <c r="K8" s="467"/>
    </row>
    <row r="9" spans="1:11">
      <c r="A9" s="459">
        <f t="shared" ref="A9:A23" si="0">+A8+1</f>
        <v>4</v>
      </c>
      <c r="C9" s="467"/>
      <c r="D9" s="467"/>
      <c r="E9" s="467"/>
      <c r="F9" s="467"/>
      <c r="G9" s="467"/>
      <c r="H9" s="467"/>
      <c r="I9" s="467"/>
      <c r="J9" s="467"/>
      <c r="K9" s="467"/>
    </row>
    <row r="10" spans="1:11">
      <c r="A10" s="459">
        <f t="shared" si="0"/>
        <v>5</v>
      </c>
      <c r="B10" s="468" t="s">
        <v>673</v>
      </c>
      <c r="C10" s="469"/>
      <c r="D10" s="470"/>
      <c r="E10" s="470"/>
      <c r="F10" s="470"/>
      <c r="G10" s="470"/>
      <c r="H10" s="471"/>
      <c r="I10" s="471"/>
      <c r="J10" s="472">
        <f>-Taxes!C11</f>
        <v>-704452</v>
      </c>
      <c r="K10" s="473"/>
    </row>
    <row r="11" spans="1:11">
      <c r="A11" s="459">
        <f t="shared" si="0"/>
        <v>6</v>
      </c>
      <c r="B11" s="469" t="s">
        <v>603</v>
      </c>
      <c r="C11" s="471">
        <v>31</v>
      </c>
      <c r="D11" s="474">
        <f>C11</f>
        <v>31</v>
      </c>
      <c r="E11" s="475">
        <f>D23-D11+1</f>
        <v>335</v>
      </c>
      <c r="F11" s="476">
        <f>IF(E11=0,0,E11/$D$23)</f>
        <v>0.9178082191780822</v>
      </c>
      <c r="G11" s="470"/>
      <c r="H11" s="472"/>
      <c r="I11" s="471"/>
      <c r="J11" s="471">
        <f>+J10+I11</f>
        <v>-704452</v>
      </c>
      <c r="K11" s="473"/>
    </row>
    <row r="12" spans="1:11">
      <c r="A12" s="459">
        <f t="shared" si="0"/>
        <v>7</v>
      </c>
      <c r="B12" s="469" t="s">
        <v>604</v>
      </c>
      <c r="C12" s="472">
        <v>28</v>
      </c>
      <c r="D12" s="474">
        <f t="shared" ref="D12:D22" si="1">C12</f>
        <v>28</v>
      </c>
      <c r="E12" s="475">
        <f>$D$23-SUM($D$11:D12)+1</f>
        <v>307</v>
      </c>
      <c r="F12" s="476">
        <f t="shared" ref="F12:F22" si="2">IF(E12=0,0,E12/$D$23)</f>
        <v>0.84109589041095889</v>
      </c>
      <c r="G12" s="470"/>
      <c r="H12" s="472"/>
      <c r="I12" s="471"/>
      <c r="J12" s="471">
        <f t="shared" ref="J12:J22" si="3">+J11+I12</f>
        <v>-704452</v>
      </c>
      <c r="K12" s="473"/>
    </row>
    <row r="13" spans="1:11">
      <c r="A13" s="459">
        <f t="shared" si="0"/>
        <v>8</v>
      </c>
      <c r="B13" s="469" t="s">
        <v>674</v>
      </c>
      <c r="C13" s="471">
        <v>31</v>
      </c>
      <c r="D13" s="474">
        <f t="shared" si="1"/>
        <v>31</v>
      </c>
      <c r="E13" s="475">
        <f>$D$23-SUM($D$11:D13)+1</f>
        <v>276</v>
      </c>
      <c r="F13" s="476">
        <f t="shared" si="2"/>
        <v>0.75616438356164384</v>
      </c>
      <c r="G13" s="470"/>
      <c r="H13" s="472"/>
      <c r="I13" s="471"/>
      <c r="J13" s="471">
        <f t="shared" si="3"/>
        <v>-704452</v>
      </c>
      <c r="K13" s="473"/>
    </row>
    <row r="14" spans="1:11">
      <c r="A14" s="459">
        <f t="shared" si="0"/>
        <v>9</v>
      </c>
      <c r="B14" s="469" t="s">
        <v>606</v>
      </c>
      <c r="C14" s="471">
        <v>30</v>
      </c>
      <c r="D14" s="474">
        <f t="shared" si="1"/>
        <v>30</v>
      </c>
      <c r="E14" s="475">
        <f>$D$23-SUM($D$11:D14)+1</f>
        <v>246</v>
      </c>
      <c r="F14" s="476">
        <f t="shared" si="2"/>
        <v>0.67397260273972603</v>
      </c>
      <c r="G14" s="470"/>
      <c r="H14" s="472"/>
      <c r="I14" s="471"/>
      <c r="J14" s="471">
        <f t="shared" si="3"/>
        <v>-704452</v>
      </c>
      <c r="K14" s="473"/>
    </row>
    <row r="15" spans="1:11">
      <c r="A15" s="459">
        <f t="shared" si="0"/>
        <v>10</v>
      </c>
      <c r="B15" s="469" t="s">
        <v>607</v>
      </c>
      <c r="C15" s="471">
        <v>31</v>
      </c>
      <c r="D15" s="474">
        <f t="shared" si="1"/>
        <v>31</v>
      </c>
      <c r="E15" s="475">
        <f>$D$23-SUM($D$11:D15)+1</f>
        <v>215</v>
      </c>
      <c r="F15" s="476">
        <f t="shared" si="2"/>
        <v>0.58904109589041098</v>
      </c>
      <c r="G15" s="470"/>
      <c r="H15" s="472"/>
      <c r="I15" s="471"/>
      <c r="J15" s="471">
        <f t="shared" si="3"/>
        <v>-704452</v>
      </c>
      <c r="K15" s="473"/>
    </row>
    <row r="16" spans="1:11">
      <c r="A16" s="459">
        <f t="shared" si="0"/>
        <v>11</v>
      </c>
      <c r="B16" s="469" t="s">
        <v>608</v>
      </c>
      <c r="C16" s="471">
        <v>30</v>
      </c>
      <c r="D16" s="474">
        <f t="shared" si="1"/>
        <v>30</v>
      </c>
      <c r="E16" s="475">
        <f>$D$23-SUM($D$11:D16)+1</f>
        <v>185</v>
      </c>
      <c r="F16" s="476">
        <f t="shared" si="2"/>
        <v>0.50684931506849318</v>
      </c>
      <c r="G16" s="470"/>
      <c r="H16" s="472"/>
      <c r="I16" s="471"/>
      <c r="J16" s="471">
        <f t="shared" si="3"/>
        <v>-704452</v>
      </c>
      <c r="K16" s="473"/>
    </row>
    <row r="17" spans="1:11">
      <c r="A17" s="459">
        <f t="shared" si="0"/>
        <v>12</v>
      </c>
      <c r="B17" s="469" t="s">
        <v>609</v>
      </c>
      <c r="C17" s="471">
        <v>31</v>
      </c>
      <c r="D17" s="474">
        <f t="shared" si="1"/>
        <v>31</v>
      </c>
      <c r="E17" s="475">
        <f>$D$23-SUM($D$11:D17)+1</f>
        <v>154</v>
      </c>
      <c r="F17" s="476">
        <f t="shared" si="2"/>
        <v>0.42191780821917807</v>
      </c>
      <c r="G17" s="470"/>
      <c r="H17" s="472"/>
      <c r="I17" s="471"/>
      <c r="J17" s="471">
        <f t="shared" si="3"/>
        <v>-704452</v>
      </c>
      <c r="K17" s="473"/>
    </row>
    <row r="18" spans="1:11">
      <c r="A18" s="459">
        <f t="shared" si="0"/>
        <v>13</v>
      </c>
      <c r="B18" s="469" t="s">
        <v>675</v>
      </c>
      <c r="C18" s="471">
        <v>31</v>
      </c>
      <c r="D18" s="474">
        <f t="shared" si="1"/>
        <v>31</v>
      </c>
      <c r="E18" s="475">
        <f>$D$23-SUM($D$11:D18)+1</f>
        <v>123</v>
      </c>
      <c r="F18" s="476">
        <f t="shared" si="2"/>
        <v>0.33698630136986302</v>
      </c>
      <c r="G18" s="470"/>
      <c r="H18" s="472"/>
      <c r="I18" s="471"/>
      <c r="J18" s="471">
        <f t="shared" si="3"/>
        <v>-704452</v>
      </c>
      <c r="K18" s="473"/>
    </row>
    <row r="19" spans="1:11">
      <c r="A19" s="459">
        <f t="shared" si="0"/>
        <v>14</v>
      </c>
      <c r="B19" s="469" t="s">
        <v>611</v>
      </c>
      <c r="C19" s="471">
        <v>30</v>
      </c>
      <c r="D19" s="474">
        <f t="shared" si="1"/>
        <v>30</v>
      </c>
      <c r="E19" s="475">
        <f>$D$23-SUM($D$11:D19)+1</f>
        <v>93</v>
      </c>
      <c r="F19" s="476">
        <f t="shared" si="2"/>
        <v>0.25479452054794521</v>
      </c>
      <c r="G19" s="470"/>
      <c r="H19" s="472"/>
      <c r="I19" s="471"/>
      <c r="J19" s="471">
        <f t="shared" si="3"/>
        <v>-704452</v>
      </c>
      <c r="K19" s="473"/>
    </row>
    <row r="20" spans="1:11">
      <c r="A20" s="459">
        <f t="shared" si="0"/>
        <v>15</v>
      </c>
      <c r="B20" s="469" t="s">
        <v>612</v>
      </c>
      <c r="C20" s="471">
        <v>31</v>
      </c>
      <c r="D20" s="474">
        <f t="shared" si="1"/>
        <v>31</v>
      </c>
      <c r="E20" s="475">
        <f>$D$23-SUM($D$11:D20)+1</f>
        <v>62</v>
      </c>
      <c r="F20" s="476">
        <f t="shared" si="2"/>
        <v>0.16986301369863013</v>
      </c>
      <c r="G20" s="470"/>
      <c r="H20" s="472"/>
      <c r="I20" s="471"/>
      <c r="J20" s="471">
        <f t="shared" si="3"/>
        <v>-704452</v>
      </c>
      <c r="K20" s="473"/>
    </row>
    <row r="21" spans="1:11">
      <c r="A21" s="459">
        <f t="shared" si="0"/>
        <v>16</v>
      </c>
      <c r="B21" s="469" t="s">
        <v>613</v>
      </c>
      <c r="C21" s="471">
        <v>30</v>
      </c>
      <c r="D21" s="474">
        <f t="shared" si="1"/>
        <v>30</v>
      </c>
      <c r="E21" s="475">
        <f>$D$23-SUM($D$11:D21)+1</f>
        <v>32</v>
      </c>
      <c r="F21" s="476">
        <f t="shared" si="2"/>
        <v>8.7671232876712329E-2</v>
      </c>
      <c r="G21" s="470"/>
      <c r="H21" s="472"/>
      <c r="I21" s="471"/>
      <c r="J21" s="471">
        <f t="shared" si="3"/>
        <v>-704452</v>
      </c>
      <c r="K21" s="473"/>
    </row>
    <row r="22" spans="1:11">
      <c r="A22" s="459">
        <f t="shared" si="0"/>
        <v>17</v>
      </c>
      <c r="B22" s="469" t="s">
        <v>676</v>
      </c>
      <c r="C22" s="471">
        <v>31</v>
      </c>
      <c r="D22" s="474">
        <f t="shared" si="1"/>
        <v>31</v>
      </c>
      <c r="E22" s="475">
        <f>$D$23-SUM($D$11:D22)+1</f>
        <v>1</v>
      </c>
      <c r="F22" s="476">
        <f t="shared" si="2"/>
        <v>2.7397260273972603E-3</v>
      </c>
      <c r="G22" s="470"/>
      <c r="H22" s="472"/>
      <c r="I22" s="471"/>
      <c r="J22" s="471">
        <f t="shared" si="3"/>
        <v>-704452</v>
      </c>
      <c r="K22" s="473"/>
    </row>
    <row r="23" spans="1:11">
      <c r="A23" s="459">
        <f t="shared" si="0"/>
        <v>18</v>
      </c>
      <c r="B23" s="622"/>
      <c r="C23" s="622" t="s">
        <v>22</v>
      </c>
      <c r="D23" s="623">
        <f>SUM(D11:D22)</f>
        <v>365</v>
      </c>
      <c r="E23" s="622"/>
      <c r="F23" s="624"/>
      <c r="G23" s="470"/>
      <c r="H23" s="625">
        <f>SUM(H11:H22)</f>
        <v>0</v>
      </c>
      <c r="I23" s="625">
        <f>SUM(I11:I22)</f>
        <v>0</v>
      </c>
      <c r="J23" s="624"/>
      <c r="K23" s="477"/>
    </row>
    <row r="24" spans="1:11">
      <c r="B24" s="478"/>
      <c r="C24" s="478"/>
      <c r="D24" s="478"/>
      <c r="E24" s="478"/>
      <c r="F24" s="477"/>
      <c r="G24" s="477"/>
      <c r="I24" s="479"/>
      <c r="J24" s="477"/>
      <c r="K24" s="477"/>
    </row>
    <row r="25" spans="1:11">
      <c r="A25" s="459">
        <f>+A23+1</f>
        <v>19</v>
      </c>
      <c r="B25" s="459" t="s">
        <v>677</v>
      </c>
      <c r="F25" s="459" t="s">
        <v>678</v>
      </c>
      <c r="G25" s="477"/>
      <c r="I25" s="477"/>
      <c r="J25" s="472">
        <f>-Taxes!C11</f>
        <v>-704452</v>
      </c>
    </row>
    <row r="26" spans="1:11">
      <c r="A26" s="459">
        <f>+A25+1</f>
        <v>20</v>
      </c>
      <c r="B26" s="459" t="s">
        <v>679</v>
      </c>
      <c r="F26" s="459" t="str">
        <f>"(Line "&amp;A25&amp;" less line "&amp;A27&amp;")"</f>
        <v>(Line 19 less line 21)</v>
      </c>
      <c r="G26" s="477"/>
      <c r="I26" s="477"/>
      <c r="J26" s="480">
        <f>+J25-J27</f>
        <v>0</v>
      </c>
    </row>
    <row r="27" spans="1:11">
      <c r="A27" s="459">
        <f t="shared" ref="A27:A33" si="4">+A26+1</f>
        <v>21</v>
      </c>
      <c r="B27" s="459" t="s">
        <v>680</v>
      </c>
      <c r="F27" s="459" t="str">
        <f>"(Line "&amp;A10&amp;", Col H)"</f>
        <v>(Line 5, Col H)</v>
      </c>
      <c r="G27" s="477"/>
      <c r="I27" s="477"/>
      <c r="J27" s="471">
        <f>+J10</f>
        <v>-704452</v>
      </c>
    </row>
    <row r="28" spans="1:11">
      <c r="A28" s="459">
        <f t="shared" si="4"/>
        <v>22</v>
      </c>
      <c r="B28" s="459" t="s">
        <v>681</v>
      </c>
      <c r="F28" s="459" t="s">
        <v>682</v>
      </c>
      <c r="G28" s="477"/>
      <c r="I28" s="477"/>
      <c r="J28" s="472">
        <f>-Taxes!E11</f>
        <v>-704453</v>
      </c>
    </row>
    <row r="29" spans="1:11">
      <c r="A29" s="459">
        <f t="shared" si="4"/>
        <v>23</v>
      </c>
      <c r="B29" s="459" t="str">
        <f>+B26</f>
        <v>Less non Prorated Items</v>
      </c>
      <c r="F29" s="459" t="str">
        <f>"(Line "&amp;A28&amp;" less line "&amp;A30&amp;")"</f>
        <v>(Line 22 less line 24)</v>
      </c>
      <c r="G29" s="477"/>
      <c r="I29" s="477"/>
      <c r="J29" s="480">
        <f>+J28-J30</f>
        <v>-1</v>
      </c>
    </row>
    <row r="30" spans="1:11">
      <c r="A30" s="459">
        <f t="shared" si="4"/>
        <v>24</v>
      </c>
      <c r="B30" s="459" t="s">
        <v>683</v>
      </c>
      <c r="F30" s="459" t="str">
        <f>"(Line "&amp;A22&amp;", Col H)"</f>
        <v>(Line 17, Col H)</v>
      </c>
      <c r="G30" s="477"/>
      <c r="I30" s="477"/>
      <c r="J30" s="500">
        <f>+J22</f>
        <v>-704452</v>
      </c>
    </row>
    <row r="31" spans="1:11">
      <c r="A31" s="459">
        <f t="shared" si="4"/>
        <v>25</v>
      </c>
      <c r="B31" s="459" t="s">
        <v>684</v>
      </c>
      <c r="F31" s="459" t="s">
        <v>685</v>
      </c>
      <c r="G31" s="477"/>
      <c r="I31" s="467"/>
      <c r="J31" s="626">
        <f>J22+(J26+J29)/2</f>
        <v>-704452.5</v>
      </c>
    </row>
    <row r="32" spans="1:11">
      <c r="A32" s="459">
        <f t="shared" si="4"/>
        <v>26</v>
      </c>
      <c r="B32" s="459" t="s">
        <v>686</v>
      </c>
      <c r="F32" s="459" t="s">
        <v>687</v>
      </c>
      <c r="G32" s="477"/>
      <c r="I32" s="467"/>
      <c r="J32" s="472">
        <v>0</v>
      </c>
    </row>
    <row r="33" spans="1:10">
      <c r="A33" s="459">
        <f t="shared" si="4"/>
        <v>27</v>
      </c>
      <c r="B33" s="459" t="s">
        <v>688</v>
      </c>
      <c r="F33" s="459" t="str">
        <f>"(Line "&amp;A31&amp;" less line "&amp;A32&amp;")"</f>
        <v>(Line 25 less line 26)</v>
      </c>
      <c r="J33" s="481">
        <f>+J31-J32</f>
        <v>-704452.5</v>
      </c>
    </row>
    <row r="35" spans="1:10">
      <c r="B35" s="462"/>
    </row>
    <row r="36" spans="1:10">
      <c r="A36" s="459">
        <f>+A33+1</f>
        <v>28</v>
      </c>
      <c r="B36" s="462" t="s">
        <v>689</v>
      </c>
      <c r="H36" s="463"/>
      <c r="I36" s="463"/>
      <c r="J36" s="463"/>
    </row>
    <row r="37" spans="1:10">
      <c r="A37" s="459">
        <f>+A36+1</f>
        <v>29</v>
      </c>
      <c r="B37" s="694" t="s">
        <v>664</v>
      </c>
      <c r="C37" s="695"/>
      <c r="D37" s="695"/>
      <c r="E37" s="695"/>
      <c r="F37" s="696"/>
      <c r="G37" s="464"/>
      <c r="H37" s="697" t="s">
        <v>665</v>
      </c>
      <c r="I37" s="698"/>
      <c r="J37" s="699"/>
    </row>
    <row r="38" spans="1:10">
      <c r="B38" s="621" t="s">
        <v>452</v>
      </c>
      <c r="C38" s="621" t="s">
        <v>454</v>
      </c>
      <c r="D38" s="621" t="s">
        <v>286</v>
      </c>
      <c r="E38" s="621" t="s">
        <v>288</v>
      </c>
      <c r="F38" s="621" t="s">
        <v>290</v>
      </c>
      <c r="G38" s="464"/>
      <c r="H38" s="621" t="s">
        <v>292</v>
      </c>
      <c r="I38" s="621" t="s">
        <v>294</v>
      </c>
      <c r="J38" s="621" t="s">
        <v>302</v>
      </c>
    </row>
    <row r="39" spans="1:10" ht="47.25">
      <c r="A39" s="459">
        <f>+A37+1</f>
        <v>30</v>
      </c>
      <c r="B39" s="466" t="s">
        <v>584</v>
      </c>
      <c r="C39" s="466" t="s">
        <v>666</v>
      </c>
      <c r="D39" s="466" t="s">
        <v>667</v>
      </c>
      <c r="E39" s="466" t="s">
        <v>668</v>
      </c>
      <c r="F39" s="466" t="s">
        <v>669</v>
      </c>
      <c r="G39" s="467"/>
      <c r="H39" s="466" t="s">
        <v>670</v>
      </c>
      <c r="I39" s="466" t="s">
        <v>671</v>
      </c>
      <c r="J39" s="466" t="s">
        <v>672</v>
      </c>
    </row>
    <row r="40" spans="1:10">
      <c r="A40" s="459">
        <f t="shared" ref="A40:A54" si="5">+A39+1</f>
        <v>31</v>
      </c>
      <c r="C40" s="467"/>
      <c r="D40" s="467"/>
      <c r="E40" s="467"/>
      <c r="F40" s="467"/>
      <c r="G40" s="467"/>
      <c r="H40" s="467"/>
      <c r="I40" s="467"/>
      <c r="J40" s="467"/>
    </row>
    <row r="41" spans="1:10">
      <c r="A41" s="459">
        <f t="shared" si="5"/>
        <v>32</v>
      </c>
      <c r="B41" s="468" t="s">
        <v>673</v>
      </c>
      <c r="C41" s="469"/>
      <c r="D41" s="470"/>
      <c r="E41" s="470"/>
      <c r="F41" s="470"/>
      <c r="G41" s="470"/>
      <c r="H41" s="471"/>
      <c r="I41" s="471"/>
      <c r="J41" s="472">
        <v>0</v>
      </c>
    </row>
    <row r="42" spans="1:10">
      <c r="A42" s="459">
        <f t="shared" si="5"/>
        <v>33</v>
      </c>
      <c r="B42" s="469" t="s">
        <v>603</v>
      </c>
      <c r="C42" s="471">
        <v>31</v>
      </c>
      <c r="D42" s="474">
        <f>C42</f>
        <v>31</v>
      </c>
      <c r="E42" s="475">
        <f>D54-D42+1</f>
        <v>335</v>
      </c>
      <c r="F42" s="476">
        <f>IF(E42=0,0,E42/$D$54)</f>
        <v>0.9178082191780822</v>
      </c>
      <c r="G42" s="470"/>
      <c r="H42" s="472">
        <v>0</v>
      </c>
      <c r="I42" s="471">
        <f>+H42*F42</f>
        <v>0</v>
      </c>
      <c r="J42" s="471">
        <f t="shared" ref="J42:J53" si="6">+I42+J41</f>
        <v>0</v>
      </c>
    </row>
    <row r="43" spans="1:10">
      <c r="A43" s="459">
        <f t="shared" si="5"/>
        <v>34</v>
      </c>
      <c r="B43" s="469" t="s">
        <v>604</v>
      </c>
      <c r="C43" s="472">
        <f>C12</f>
        <v>28</v>
      </c>
      <c r="D43" s="474">
        <f t="shared" ref="D43:D53" si="7">C43</f>
        <v>28</v>
      </c>
      <c r="E43" s="475">
        <f>$D$23-SUM($D$42:D43)+1</f>
        <v>307</v>
      </c>
      <c r="F43" s="476">
        <f t="shared" ref="F43:F53" si="8">IF(E43=0,0,E43/$D$54)</f>
        <v>0.84109589041095889</v>
      </c>
      <c r="G43" s="470"/>
      <c r="H43" s="472">
        <f t="shared" ref="H43:H53" si="9">+H42</f>
        <v>0</v>
      </c>
      <c r="I43" s="471">
        <f t="shared" ref="I43:I53" si="10">+H43*F43</f>
        <v>0</v>
      </c>
      <c r="J43" s="471">
        <f t="shared" si="6"/>
        <v>0</v>
      </c>
    </row>
    <row r="44" spans="1:10">
      <c r="A44" s="459">
        <f t="shared" si="5"/>
        <v>35</v>
      </c>
      <c r="B44" s="469" t="s">
        <v>674</v>
      </c>
      <c r="C44" s="471">
        <v>31</v>
      </c>
      <c r="D44" s="474">
        <f t="shared" si="7"/>
        <v>31</v>
      </c>
      <c r="E44" s="475">
        <f>$D$23-SUM($D$42:D44)+1</f>
        <v>276</v>
      </c>
      <c r="F44" s="476">
        <f t="shared" si="8"/>
        <v>0.75616438356164384</v>
      </c>
      <c r="G44" s="470"/>
      <c r="H44" s="472">
        <f t="shared" si="9"/>
        <v>0</v>
      </c>
      <c r="I44" s="471">
        <f t="shared" si="10"/>
        <v>0</v>
      </c>
      <c r="J44" s="471">
        <f t="shared" si="6"/>
        <v>0</v>
      </c>
    </row>
    <row r="45" spans="1:10">
      <c r="A45" s="459">
        <f t="shared" si="5"/>
        <v>36</v>
      </c>
      <c r="B45" s="469" t="s">
        <v>606</v>
      </c>
      <c r="C45" s="471">
        <v>30</v>
      </c>
      <c r="D45" s="474">
        <f t="shared" si="7"/>
        <v>30</v>
      </c>
      <c r="E45" s="475">
        <f>$D$23-SUM($D$42:D45)+1</f>
        <v>246</v>
      </c>
      <c r="F45" s="476">
        <f t="shared" si="8"/>
        <v>0.67397260273972603</v>
      </c>
      <c r="G45" s="470"/>
      <c r="H45" s="472">
        <f t="shared" si="9"/>
        <v>0</v>
      </c>
      <c r="I45" s="471">
        <f t="shared" si="10"/>
        <v>0</v>
      </c>
      <c r="J45" s="471">
        <f t="shared" si="6"/>
        <v>0</v>
      </c>
    </row>
    <row r="46" spans="1:10">
      <c r="A46" s="459">
        <f t="shared" si="5"/>
        <v>37</v>
      </c>
      <c r="B46" s="469" t="s">
        <v>607</v>
      </c>
      <c r="C46" s="471">
        <v>31</v>
      </c>
      <c r="D46" s="474">
        <f t="shared" si="7"/>
        <v>31</v>
      </c>
      <c r="E46" s="475">
        <f>$D$23-SUM($D$42:D46)+1</f>
        <v>215</v>
      </c>
      <c r="F46" s="476">
        <f t="shared" si="8"/>
        <v>0.58904109589041098</v>
      </c>
      <c r="G46" s="470"/>
      <c r="H46" s="472">
        <f t="shared" si="9"/>
        <v>0</v>
      </c>
      <c r="I46" s="471">
        <f t="shared" si="10"/>
        <v>0</v>
      </c>
      <c r="J46" s="471">
        <f t="shared" si="6"/>
        <v>0</v>
      </c>
    </row>
    <row r="47" spans="1:10">
      <c r="A47" s="459">
        <f t="shared" si="5"/>
        <v>38</v>
      </c>
      <c r="B47" s="469" t="s">
        <v>608</v>
      </c>
      <c r="C47" s="471">
        <v>30</v>
      </c>
      <c r="D47" s="474">
        <f t="shared" si="7"/>
        <v>30</v>
      </c>
      <c r="E47" s="475">
        <f>$D$23-SUM($D$42:D47)+1</f>
        <v>185</v>
      </c>
      <c r="F47" s="476">
        <f t="shared" si="8"/>
        <v>0.50684931506849318</v>
      </c>
      <c r="G47" s="470"/>
      <c r="H47" s="472">
        <f t="shared" si="9"/>
        <v>0</v>
      </c>
      <c r="I47" s="471">
        <f t="shared" si="10"/>
        <v>0</v>
      </c>
      <c r="J47" s="471">
        <f t="shared" si="6"/>
        <v>0</v>
      </c>
    </row>
    <row r="48" spans="1:10">
      <c r="A48" s="459">
        <f t="shared" si="5"/>
        <v>39</v>
      </c>
      <c r="B48" s="469" t="s">
        <v>609</v>
      </c>
      <c r="C48" s="471">
        <v>31</v>
      </c>
      <c r="D48" s="474">
        <f t="shared" si="7"/>
        <v>31</v>
      </c>
      <c r="E48" s="475">
        <f>$D$23-SUM($D$42:D48)+1</f>
        <v>154</v>
      </c>
      <c r="F48" s="476">
        <f t="shared" si="8"/>
        <v>0.42191780821917807</v>
      </c>
      <c r="G48" s="470"/>
      <c r="H48" s="472">
        <f t="shared" si="9"/>
        <v>0</v>
      </c>
      <c r="I48" s="471">
        <f t="shared" si="10"/>
        <v>0</v>
      </c>
      <c r="J48" s="471">
        <f t="shared" si="6"/>
        <v>0</v>
      </c>
    </row>
    <row r="49" spans="1:10">
      <c r="A49" s="459">
        <f t="shared" si="5"/>
        <v>40</v>
      </c>
      <c r="B49" s="469" t="s">
        <v>675</v>
      </c>
      <c r="C49" s="471">
        <v>31</v>
      </c>
      <c r="D49" s="474">
        <f t="shared" si="7"/>
        <v>31</v>
      </c>
      <c r="E49" s="475">
        <f>$D$23-SUM($D$42:D49)+1</f>
        <v>123</v>
      </c>
      <c r="F49" s="476">
        <f t="shared" si="8"/>
        <v>0.33698630136986302</v>
      </c>
      <c r="G49" s="470"/>
      <c r="H49" s="472">
        <f t="shared" si="9"/>
        <v>0</v>
      </c>
      <c r="I49" s="471">
        <f t="shared" si="10"/>
        <v>0</v>
      </c>
      <c r="J49" s="471">
        <f t="shared" si="6"/>
        <v>0</v>
      </c>
    </row>
    <row r="50" spans="1:10">
      <c r="A50" s="459">
        <f t="shared" si="5"/>
        <v>41</v>
      </c>
      <c r="B50" s="469" t="s">
        <v>611</v>
      </c>
      <c r="C50" s="471">
        <v>30</v>
      </c>
      <c r="D50" s="474">
        <f t="shared" si="7"/>
        <v>30</v>
      </c>
      <c r="E50" s="475">
        <f>$D$23-SUM($D$42:D50)+1</f>
        <v>93</v>
      </c>
      <c r="F50" s="476">
        <f t="shared" si="8"/>
        <v>0.25479452054794521</v>
      </c>
      <c r="G50" s="470"/>
      <c r="H50" s="472">
        <f t="shared" si="9"/>
        <v>0</v>
      </c>
      <c r="I50" s="471">
        <f t="shared" si="10"/>
        <v>0</v>
      </c>
      <c r="J50" s="471">
        <f t="shared" si="6"/>
        <v>0</v>
      </c>
    </row>
    <row r="51" spans="1:10">
      <c r="A51" s="459">
        <f t="shared" si="5"/>
        <v>42</v>
      </c>
      <c r="B51" s="469" t="s">
        <v>612</v>
      </c>
      <c r="C51" s="471">
        <v>31</v>
      </c>
      <c r="D51" s="474">
        <f t="shared" si="7"/>
        <v>31</v>
      </c>
      <c r="E51" s="475">
        <f>$D$23-SUM($D$42:D51)+1</f>
        <v>62</v>
      </c>
      <c r="F51" s="476">
        <f t="shared" si="8"/>
        <v>0.16986301369863013</v>
      </c>
      <c r="G51" s="470"/>
      <c r="H51" s="472">
        <f t="shared" si="9"/>
        <v>0</v>
      </c>
      <c r="I51" s="471">
        <f t="shared" si="10"/>
        <v>0</v>
      </c>
      <c r="J51" s="471">
        <f t="shared" si="6"/>
        <v>0</v>
      </c>
    </row>
    <row r="52" spans="1:10">
      <c r="A52" s="459">
        <f t="shared" si="5"/>
        <v>43</v>
      </c>
      <c r="B52" s="469" t="s">
        <v>613</v>
      </c>
      <c r="C52" s="471">
        <v>30</v>
      </c>
      <c r="D52" s="474">
        <f t="shared" si="7"/>
        <v>30</v>
      </c>
      <c r="E52" s="475">
        <f>$D$23-SUM($D$42:D52)+1</f>
        <v>32</v>
      </c>
      <c r="F52" s="476">
        <f t="shared" si="8"/>
        <v>8.7671232876712329E-2</v>
      </c>
      <c r="G52" s="470"/>
      <c r="H52" s="472">
        <f t="shared" si="9"/>
        <v>0</v>
      </c>
      <c r="I52" s="471">
        <f t="shared" si="10"/>
        <v>0</v>
      </c>
      <c r="J52" s="471">
        <f t="shared" si="6"/>
        <v>0</v>
      </c>
    </row>
    <row r="53" spans="1:10">
      <c r="A53" s="459">
        <f t="shared" si="5"/>
        <v>44</v>
      </c>
      <c r="B53" s="469" t="s">
        <v>676</v>
      </c>
      <c r="C53" s="471">
        <v>31</v>
      </c>
      <c r="D53" s="474">
        <f t="shared" si="7"/>
        <v>31</v>
      </c>
      <c r="E53" s="475">
        <f>$D$23-SUM($D$42:D53)+1</f>
        <v>1</v>
      </c>
      <c r="F53" s="476">
        <f t="shared" si="8"/>
        <v>2.7397260273972603E-3</v>
      </c>
      <c r="G53" s="470"/>
      <c r="H53" s="472">
        <f t="shared" si="9"/>
        <v>0</v>
      </c>
      <c r="I53" s="471">
        <f t="shared" si="10"/>
        <v>0</v>
      </c>
      <c r="J53" s="471">
        <f t="shared" si="6"/>
        <v>0</v>
      </c>
    </row>
    <row r="54" spans="1:10">
      <c r="A54" s="459">
        <f t="shared" si="5"/>
        <v>45</v>
      </c>
      <c r="B54" s="622"/>
      <c r="C54" s="622" t="s">
        <v>22</v>
      </c>
      <c r="D54" s="623">
        <f>SUM(D42:D53)</f>
        <v>365</v>
      </c>
      <c r="E54" s="622"/>
      <c r="F54" s="624"/>
      <c r="G54" s="470"/>
      <c r="H54" s="625">
        <f>SUM(H42:H53)</f>
        <v>0</v>
      </c>
      <c r="I54" s="625">
        <f>SUM(I42:I53)</f>
        <v>0</v>
      </c>
      <c r="J54" s="624"/>
    </row>
    <row r="55" spans="1:10">
      <c r="B55" s="478"/>
      <c r="C55" s="478"/>
      <c r="D55" s="478"/>
      <c r="E55" s="478"/>
      <c r="F55" s="477"/>
      <c r="G55" s="477"/>
      <c r="I55" s="479"/>
      <c r="J55" s="477"/>
    </row>
    <row r="56" spans="1:10">
      <c r="A56" s="459">
        <f>+A54+1</f>
        <v>46</v>
      </c>
      <c r="B56" s="459" t="s">
        <v>677</v>
      </c>
      <c r="F56" s="459" t="s">
        <v>690</v>
      </c>
      <c r="G56" s="477"/>
      <c r="I56" s="477"/>
      <c r="J56" s="472">
        <v>0</v>
      </c>
    </row>
    <row r="57" spans="1:10">
      <c r="A57" s="459">
        <f>+A56+1</f>
        <v>47</v>
      </c>
      <c r="B57" s="459" t="s">
        <v>679</v>
      </c>
      <c r="F57" s="459" t="str">
        <f>"(Line "&amp;A56&amp;" less line "&amp;A58&amp;")"</f>
        <v>(Line 46 less line 48)</v>
      </c>
      <c r="G57" s="477"/>
      <c r="I57" s="477"/>
      <c r="J57" s="480">
        <f>+J56-J58</f>
        <v>0</v>
      </c>
    </row>
    <row r="58" spans="1:10">
      <c r="A58" s="459">
        <f t="shared" ref="A58:A64" si="11">+A57+1</f>
        <v>48</v>
      </c>
      <c r="B58" s="459" t="s">
        <v>680</v>
      </c>
      <c r="F58" s="459" t="str">
        <f>"(Line "&amp;A41&amp;", Col H)"</f>
        <v>(Line 32, Col H)</v>
      </c>
      <c r="G58" s="477"/>
      <c r="I58" s="477"/>
      <c r="J58" s="471">
        <f>+J41</f>
        <v>0</v>
      </c>
    </row>
    <row r="59" spans="1:10">
      <c r="A59" s="459">
        <f t="shared" si="11"/>
        <v>49</v>
      </c>
      <c r="B59" s="459" t="s">
        <v>681</v>
      </c>
      <c r="F59" s="459" t="s">
        <v>691</v>
      </c>
      <c r="G59" s="477"/>
      <c r="I59" s="477"/>
      <c r="J59" s="472">
        <v>0</v>
      </c>
    </row>
    <row r="60" spans="1:10">
      <c r="A60" s="459">
        <f t="shared" si="11"/>
        <v>50</v>
      </c>
      <c r="B60" s="459" t="str">
        <f>+B57</f>
        <v>Less non Prorated Items</v>
      </c>
      <c r="F60" s="459" t="str">
        <f>"(Line "&amp;A59&amp;" less line "&amp;A61&amp;")"</f>
        <v>(Line 49 less line 51)</v>
      </c>
      <c r="G60" s="477"/>
      <c r="I60" s="477"/>
      <c r="J60" s="480">
        <f>+J59-J61</f>
        <v>0</v>
      </c>
    </row>
    <row r="61" spans="1:10">
      <c r="A61" s="459">
        <f t="shared" si="11"/>
        <v>51</v>
      </c>
      <c r="B61" s="459" t="s">
        <v>683</v>
      </c>
      <c r="F61" s="459" t="str">
        <f>"(Line "&amp;A53&amp;", Col H)"</f>
        <v>(Line 44, Col H)</v>
      </c>
      <c r="G61" s="477"/>
      <c r="I61" s="477"/>
      <c r="J61" s="471">
        <f>+J53</f>
        <v>0</v>
      </c>
    </row>
    <row r="62" spans="1:10">
      <c r="A62" s="459">
        <f t="shared" si="11"/>
        <v>52</v>
      </c>
      <c r="B62" s="459" t="s">
        <v>684</v>
      </c>
      <c r="F62" s="459" t="s">
        <v>692</v>
      </c>
      <c r="G62" s="477"/>
      <c r="I62" s="467"/>
      <c r="J62" s="626">
        <f>J53+(J57+J60)/2</f>
        <v>0</v>
      </c>
    </row>
    <row r="63" spans="1:10">
      <c r="A63" s="459">
        <f t="shared" si="11"/>
        <v>53</v>
      </c>
      <c r="B63" s="459" t="s">
        <v>686</v>
      </c>
      <c r="F63" s="459" t="s">
        <v>687</v>
      </c>
      <c r="G63" s="477"/>
      <c r="I63" s="467"/>
      <c r="J63" s="472">
        <v>0</v>
      </c>
    </row>
    <row r="64" spans="1:10">
      <c r="A64" s="459">
        <f t="shared" si="11"/>
        <v>54</v>
      </c>
      <c r="B64" s="459" t="s">
        <v>688</v>
      </c>
      <c r="F64" s="459" t="str">
        <f>"(Line "&amp;A62&amp;" less line "&amp;A63&amp;")"</f>
        <v>(Line 52 less line 53)</v>
      </c>
      <c r="J64" s="481">
        <f>+J62-J63</f>
        <v>0</v>
      </c>
    </row>
    <row r="66" spans="1:16">
      <c r="B66" s="462"/>
    </row>
    <row r="67" spans="1:16">
      <c r="A67" s="459">
        <f>+A64+1</f>
        <v>55</v>
      </c>
      <c r="B67" s="462" t="s">
        <v>693</v>
      </c>
      <c r="H67" s="463"/>
      <c r="I67" s="463"/>
      <c r="J67" s="463"/>
    </row>
    <row r="68" spans="1:16">
      <c r="A68" s="459">
        <f>+A67+1</f>
        <v>56</v>
      </c>
      <c r="B68" s="694" t="s">
        <v>664</v>
      </c>
      <c r="C68" s="695"/>
      <c r="D68" s="695"/>
      <c r="E68" s="695"/>
      <c r="F68" s="696"/>
      <c r="G68" s="464"/>
      <c r="H68" s="697" t="s">
        <v>665</v>
      </c>
      <c r="I68" s="698"/>
      <c r="J68" s="699"/>
    </row>
    <row r="69" spans="1:16">
      <c r="B69" s="621" t="s">
        <v>452</v>
      </c>
      <c r="C69" s="621" t="s">
        <v>454</v>
      </c>
      <c r="D69" s="621" t="s">
        <v>286</v>
      </c>
      <c r="E69" s="621" t="s">
        <v>288</v>
      </c>
      <c r="F69" s="621" t="s">
        <v>290</v>
      </c>
      <c r="G69" s="464"/>
      <c r="H69" s="621" t="s">
        <v>292</v>
      </c>
      <c r="I69" s="621" t="s">
        <v>294</v>
      </c>
      <c r="J69" s="621" t="s">
        <v>302</v>
      </c>
    </row>
    <row r="70" spans="1:16" ht="47.25">
      <c r="A70" s="459">
        <f>+A68+1</f>
        <v>57</v>
      </c>
      <c r="B70" s="466" t="s">
        <v>584</v>
      </c>
      <c r="C70" s="466" t="s">
        <v>666</v>
      </c>
      <c r="D70" s="466" t="s">
        <v>667</v>
      </c>
      <c r="E70" s="466" t="s">
        <v>668</v>
      </c>
      <c r="F70" s="466" t="s">
        <v>669</v>
      </c>
      <c r="G70" s="467"/>
      <c r="H70" s="466" t="s">
        <v>670</v>
      </c>
      <c r="I70" s="466" t="s">
        <v>671</v>
      </c>
      <c r="J70" s="466" t="s">
        <v>672</v>
      </c>
    </row>
    <row r="71" spans="1:16">
      <c r="A71" s="459">
        <f t="shared" ref="A71:A85" si="12">+A70+1</f>
        <v>58</v>
      </c>
      <c r="C71" s="467"/>
      <c r="D71" s="467"/>
      <c r="E71" s="467"/>
      <c r="F71" s="467"/>
      <c r="G71" s="467"/>
      <c r="H71" s="467"/>
      <c r="I71" s="467"/>
      <c r="J71" s="467"/>
    </row>
    <row r="72" spans="1:16">
      <c r="A72" s="459">
        <f t="shared" si="12"/>
        <v>59</v>
      </c>
      <c r="B72" s="468" t="s">
        <v>673</v>
      </c>
      <c r="C72" s="469"/>
      <c r="D72" s="470"/>
      <c r="E72" s="470"/>
      <c r="F72" s="470"/>
      <c r="G72" s="470"/>
      <c r="H72" s="471"/>
      <c r="I72" s="471"/>
      <c r="J72" s="472">
        <f>-Taxes!C21</f>
        <v>1822038</v>
      </c>
      <c r="K72" s="482"/>
    </row>
    <row r="73" spans="1:16">
      <c r="A73" s="459">
        <f t="shared" si="12"/>
        <v>60</v>
      </c>
      <c r="B73" s="469" t="s">
        <v>603</v>
      </c>
      <c r="C73" s="471">
        <v>31</v>
      </c>
      <c r="D73" s="474">
        <f>C73</f>
        <v>31</v>
      </c>
      <c r="E73" s="475">
        <f>D85-D73+1</f>
        <v>335</v>
      </c>
      <c r="F73" s="476">
        <f>IF(E73=0,0,E73/$D$85)</f>
        <v>0.9178082191780822</v>
      </c>
      <c r="G73" s="470"/>
      <c r="H73" s="472">
        <v>100068.12528020002</v>
      </c>
      <c r="I73" s="471">
        <f>+H73*F73</f>
        <v>91843.347859909612</v>
      </c>
      <c r="J73" s="471">
        <f>+J72+I73</f>
        <v>1913881.3478599095</v>
      </c>
      <c r="L73" s="483"/>
      <c r="M73" s="484"/>
    </row>
    <row r="74" spans="1:16">
      <c r="A74" s="459">
        <f t="shared" si="12"/>
        <v>61</v>
      </c>
      <c r="B74" s="469" t="s">
        <v>604</v>
      </c>
      <c r="C74" s="472">
        <f>C12</f>
        <v>28</v>
      </c>
      <c r="D74" s="474">
        <f t="shared" ref="D74:D84" si="13">C74</f>
        <v>28</v>
      </c>
      <c r="E74" s="475">
        <f>$D$23-SUM($D$73:D74)+1</f>
        <v>307</v>
      </c>
      <c r="F74" s="476">
        <f t="shared" ref="F74:F84" si="14">IF(E74=0,0,E74/$D$85)</f>
        <v>0.84109589041095889</v>
      </c>
      <c r="G74" s="485"/>
      <c r="H74" s="472">
        <v>100068.12528020002</v>
      </c>
      <c r="I74" s="471">
        <f t="shared" ref="I74:I82" si="15">+H74*F74</f>
        <v>84166.888934305229</v>
      </c>
      <c r="J74" s="471">
        <f>+J73+I74</f>
        <v>1998048.2367942147</v>
      </c>
      <c r="L74" s="483"/>
      <c r="M74" s="483"/>
    </row>
    <row r="75" spans="1:16">
      <c r="A75" s="459">
        <f t="shared" si="12"/>
        <v>62</v>
      </c>
      <c r="B75" s="469" t="s">
        <v>674</v>
      </c>
      <c r="C75" s="471">
        <v>31</v>
      </c>
      <c r="D75" s="474">
        <f t="shared" si="13"/>
        <v>31</v>
      </c>
      <c r="E75" s="475">
        <f>$D$23-SUM($D$73:D75)+1</f>
        <v>276</v>
      </c>
      <c r="F75" s="476">
        <f t="shared" si="14"/>
        <v>0.75616438356164384</v>
      </c>
      <c r="G75" s="485"/>
      <c r="H75" s="472">
        <v>100068.12528020002</v>
      </c>
      <c r="I75" s="471">
        <f t="shared" si="15"/>
        <v>75667.952266671797</v>
      </c>
      <c r="J75" s="471">
        <f>+J74+I75</f>
        <v>2073716.1890608864</v>
      </c>
      <c r="L75" s="483"/>
      <c r="M75" s="483"/>
    </row>
    <row r="76" spans="1:16">
      <c r="A76" s="459">
        <f t="shared" si="12"/>
        <v>63</v>
      </c>
      <c r="B76" s="469" t="s">
        <v>606</v>
      </c>
      <c r="C76" s="471">
        <v>30</v>
      </c>
      <c r="D76" s="474">
        <f t="shared" si="13"/>
        <v>30</v>
      </c>
      <c r="E76" s="475">
        <f>$D$23-SUM($D$73:D76)+1</f>
        <v>246</v>
      </c>
      <c r="F76" s="476">
        <f t="shared" si="14"/>
        <v>0.67397260273972603</v>
      </c>
      <c r="G76" s="485"/>
      <c r="H76" s="472">
        <v>100068.12528020002</v>
      </c>
      <c r="I76" s="471">
        <f t="shared" si="15"/>
        <v>67443.174846381386</v>
      </c>
      <c r="J76" s="471">
        <f t="shared" ref="J76:J84" si="16">+J75+I76</f>
        <v>2141159.3639072678</v>
      </c>
      <c r="L76" s="483"/>
      <c r="M76" s="483"/>
    </row>
    <row r="77" spans="1:16">
      <c r="A77" s="459">
        <f t="shared" si="12"/>
        <v>64</v>
      </c>
      <c r="B77" s="469" t="s">
        <v>607</v>
      </c>
      <c r="C77" s="471">
        <v>31</v>
      </c>
      <c r="D77" s="474">
        <f t="shared" si="13"/>
        <v>31</v>
      </c>
      <c r="E77" s="475">
        <f>$D$23-SUM($D$73:D77)+1</f>
        <v>215</v>
      </c>
      <c r="F77" s="476">
        <f t="shared" si="14"/>
        <v>0.58904109589041098</v>
      </c>
      <c r="G77" s="485"/>
      <c r="H77" s="472">
        <v>100068.12528020002</v>
      </c>
      <c r="I77" s="471">
        <f t="shared" si="15"/>
        <v>58944.238178747961</v>
      </c>
      <c r="J77" s="471">
        <f t="shared" si="16"/>
        <v>2200103.602086016</v>
      </c>
      <c r="L77" s="483"/>
      <c r="M77" s="483"/>
    </row>
    <row r="78" spans="1:16">
      <c r="A78" s="459">
        <f t="shared" si="12"/>
        <v>65</v>
      </c>
      <c r="B78" s="469" t="s">
        <v>608</v>
      </c>
      <c r="C78" s="471">
        <v>30</v>
      </c>
      <c r="D78" s="474">
        <f t="shared" si="13"/>
        <v>30</v>
      </c>
      <c r="E78" s="475">
        <f>$D$23-SUM($D$73:D78)+1</f>
        <v>185</v>
      </c>
      <c r="F78" s="476">
        <f t="shared" si="14"/>
        <v>0.50684931506849318</v>
      </c>
      <c r="G78" s="485"/>
      <c r="H78" s="472">
        <v>100068.12528020002</v>
      </c>
      <c r="I78" s="471">
        <f t="shared" si="15"/>
        <v>50719.46075845755</v>
      </c>
      <c r="J78" s="471">
        <f t="shared" si="16"/>
        <v>2250823.0628444734</v>
      </c>
      <c r="L78" s="483"/>
      <c r="M78" s="483"/>
    </row>
    <row r="79" spans="1:16">
      <c r="A79" s="459">
        <f t="shared" si="12"/>
        <v>66</v>
      </c>
      <c r="B79" s="469" t="s">
        <v>609</v>
      </c>
      <c r="C79" s="471">
        <v>31</v>
      </c>
      <c r="D79" s="474">
        <f t="shared" si="13"/>
        <v>31</v>
      </c>
      <c r="E79" s="475">
        <f>$D$23-SUM($D$73:D79)+1</f>
        <v>154</v>
      </c>
      <c r="F79" s="476">
        <f t="shared" si="14"/>
        <v>0.42191780821917807</v>
      </c>
      <c r="G79" s="485"/>
      <c r="H79" s="472">
        <v>100068.12528020002</v>
      </c>
      <c r="I79" s="471">
        <f t="shared" si="15"/>
        <v>42220.524090824118</v>
      </c>
      <c r="J79" s="471">
        <f t="shared" si="16"/>
        <v>2293043.5869352976</v>
      </c>
      <c r="L79" s="483"/>
      <c r="M79" s="483"/>
      <c r="N79" s="486"/>
      <c r="P79" s="483"/>
    </row>
    <row r="80" spans="1:16">
      <c r="A80" s="459">
        <f t="shared" si="12"/>
        <v>67</v>
      </c>
      <c r="B80" s="469" t="s">
        <v>675</v>
      </c>
      <c r="C80" s="471">
        <v>31</v>
      </c>
      <c r="D80" s="474">
        <f t="shared" si="13"/>
        <v>31</v>
      </c>
      <c r="E80" s="475">
        <f>$D$23-SUM($D$73:D80)+1</f>
        <v>123</v>
      </c>
      <c r="F80" s="476">
        <f t="shared" si="14"/>
        <v>0.33698630136986302</v>
      </c>
      <c r="G80" s="485"/>
      <c r="H80" s="472">
        <v>100068.12528020002</v>
      </c>
      <c r="I80" s="471">
        <f t="shared" si="15"/>
        <v>33721.587423190693</v>
      </c>
      <c r="J80" s="471">
        <f t="shared" si="16"/>
        <v>2326765.1743584881</v>
      </c>
      <c r="L80" s="483"/>
      <c r="M80" s="483"/>
      <c r="N80" s="486"/>
      <c r="P80" s="483"/>
    </row>
    <row r="81" spans="1:16">
      <c r="A81" s="459">
        <f t="shared" si="12"/>
        <v>68</v>
      </c>
      <c r="B81" s="469" t="s">
        <v>611</v>
      </c>
      <c r="C81" s="471">
        <v>30</v>
      </c>
      <c r="D81" s="474">
        <f t="shared" si="13"/>
        <v>30</v>
      </c>
      <c r="E81" s="475">
        <f>$D$23-SUM($D$73:D81)+1</f>
        <v>93</v>
      </c>
      <c r="F81" s="476">
        <f t="shared" si="14"/>
        <v>0.25479452054794521</v>
      </c>
      <c r="G81" s="485"/>
      <c r="H81" s="472">
        <v>100068.12528020002</v>
      </c>
      <c r="I81" s="471">
        <f t="shared" si="15"/>
        <v>25496.810002900282</v>
      </c>
      <c r="J81" s="471">
        <f t="shared" si="16"/>
        <v>2352261.9843613883</v>
      </c>
      <c r="L81" s="483"/>
      <c r="M81" s="483"/>
      <c r="N81" s="486"/>
      <c r="P81" s="483"/>
    </row>
    <row r="82" spans="1:16">
      <c r="A82" s="459">
        <f t="shared" si="12"/>
        <v>69</v>
      </c>
      <c r="B82" s="469" t="s">
        <v>612</v>
      </c>
      <c r="C82" s="471">
        <v>31</v>
      </c>
      <c r="D82" s="474">
        <f t="shared" si="13"/>
        <v>31</v>
      </c>
      <c r="E82" s="475">
        <f>$D$23-SUM($D$73:D82)+1</f>
        <v>62</v>
      </c>
      <c r="F82" s="476">
        <f t="shared" si="14"/>
        <v>0.16986301369863013</v>
      </c>
      <c r="G82" s="485"/>
      <c r="H82" s="472">
        <v>100068.12528020002</v>
      </c>
      <c r="I82" s="471">
        <f t="shared" si="15"/>
        <v>16997.873335266853</v>
      </c>
      <c r="J82" s="471">
        <f t="shared" si="16"/>
        <v>2369259.8576966552</v>
      </c>
      <c r="L82" s="483"/>
      <c r="M82" s="483"/>
      <c r="N82" s="486"/>
      <c r="P82" s="483"/>
    </row>
    <row r="83" spans="1:16">
      <c r="A83" s="459">
        <f t="shared" si="12"/>
        <v>70</v>
      </c>
      <c r="B83" s="469" t="s">
        <v>613</v>
      </c>
      <c r="C83" s="471">
        <v>30</v>
      </c>
      <c r="D83" s="474">
        <f t="shared" si="13"/>
        <v>30</v>
      </c>
      <c r="E83" s="475">
        <f>$D$23-SUM($D$73:D83)+1</f>
        <v>32</v>
      </c>
      <c r="F83" s="476">
        <f t="shared" si="14"/>
        <v>8.7671232876712329E-2</v>
      </c>
      <c r="G83" s="485"/>
      <c r="H83" s="472">
        <v>100068.12528020002</v>
      </c>
      <c r="I83" s="471">
        <f>+H83*F83</f>
        <v>8773.0959149764403</v>
      </c>
      <c r="J83" s="471">
        <f t="shared" si="16"/>
        <v>2378032.9536116319</v>
      </c>
      <c r="L83" s="483"/>
      <c r="M83" s="483"/>
      <c r="N83" s="486"/>
      <c r="P83" s="483"/>
    </row>
    <row r="84" spans="1:16">
      <c r="A84" s="459">
        <f t="shared" si="12"/>
        <v>71</v>
      </c>
      <c r="B84" s="469" t="s">
        <v>676</v>
      </c>
      <c r="C84" s="471">
        <v>31</v>
      </c>
      <c r="D84" s="474">
        <f t="shared" si="13"/>
        <v>31</v>
      </c>
      <c r="E84" s="475">
        <f>$D$23-SUM($D$73:D84)+1</f>
        <v>1</v>
      </c>
      <c r="F84" s="476">
        <f t="shared" si="14"/>
        <v>2.7397260273972603E-3</v>
      </c>
      <c r="G84" s="485"/>
      <c r="H84" s="472">
        <v>100068.12528020002</v>
      </c>
      <c r="I84" s="471">
        <f>+H84*F84</f>
        <v>274.15924734301376</v>
      </c>
      <c r="J84" s="471">
        <f t="shared" si="16"/>
        <v>2378307.1128589748</v>
      </c>
      <c r="K84" s="487"/>
      <c r="L84" s="483"/>
      <c r="M84" s="483"/>
      <c r="N84" s="486"/>
      <c r="P84" s="483"/>
    </row>
    <row r="85" spans="1:16">
      <c r="A85" s="459">
        <f t="shared" si="12"/>
        <v>72</v>
      </c>
      <c r="B85" s="622"/>
      <c r="C85" s="622" t="s">
        <v>22</v>
      </c>
      <c r="D85" s="623">
        <f>SUM(D73:D84)</f>
        <v>365</v>
      </c>
      <c r="E85" s="622"/>
      <c r="F85" s="624"/>
      <c r="G85" s="470"/>
      <c r="H85" s="625">
        <f>SUM(H73:H84)</f>
        <v>1200817.5033624002</v>
      </c>
      <c r="I85" s="625">
        <f>SUM(I73:I84)</f>
        <v>556269.11285897484</v>
      </c>
      <c r="J85" s="624"/>
    </row>
    <row r="86" spans="1:16">
      <c r="B86" s="478"/>
      <c r="C86" s="478"/>
      <c r="D86" s="478"/>
      <c r="E86" s="478"/>
      <c r="F86" s="477"/>
      <c r="G86" s="477"/>
      <c r="H86" s="488"/>
      <c r="I86" s="479"/>
      <c r="J86" s="477"/>
    </row>
    <row r="87" spans="1:16">
      <c r="A87" s="459">
        <f>+A85+1</f>
        <v>73</v>
      </c>
      <c r="B87" s="459" t="s">
        <v>677</v>
      </c>
      <c r="F87" s="459" t="s">
        <v>690</v>
      </c>
      <c r="G87" s="477"/>
      <c r="H87" s="488"/>
      <c r="I87" s="477"/>
      <c r="J87" s="472">
        <f>-Taxes!C21</f>
        <v>1822038</v>
      </c>
      <c r="M87" s="489"/>
    </row>
    <row r="88" spans="1:16">
      <c r="A88" s="459">
        <f>+A87+1</f>
        <v>74</v>
      </c>
      <c r="B88" s="459" t="s">
        <v>694</v>
      </c>
      <c r="F88" s="459" t="str">
        <f>"(Line "&amp;A87&amp;" less line "&amp;A89&amp;")"</f>
        <v>(Line 73 less line 75)</v>
      </c>
      <c r="G88" s="477"/>
      <c r="I88" s="477"/>
      <c r="J88" s="480">
        <f>+J87-J89</f>
        <v>0</v>
      </c>
    </row>
    <row r="89" spans="1:16">
      <c r="A89" s="459">
        <f t="shared" ref="A89:A95" si="17">+A88+1</f>
        <v>75</v>
      </c>
      <c r="B89" s="459" t="s">
        <v>680</v>
      </c>
      <c r="F89" s="459" t="str">
        <f>"(Line "&amp;A72&amp;", Col H)"</f>
        <v>(Line 59, Col H)</v>
      </c>
      <c r="G89" s="477"/>
      <c r="I89" s="477"/>
      <c r="J89" s="471">
        <f>J87</f>
        <v>1822038</v>
      </c>
    </row>
    <row r="90" spans="1:16">
      <c r="A90" s="459">
        <f t="shared" si="17"/>
        <v>76</v>
      </c>
      <c r="B90" s="459" t="s">
        <v>681</v>
      </c>
      <c r="F90" s="459" t="s">
        <v>691</v>
      </c>
      <c r="G90" s="477"/>
      <c r="I90" s="477"/>
      <c r="J90" s="472">
        <f>-Taxes!E21</f>
        <v>3022855.5</v>
      </c>
    </row>
    <row r="91" spans="1:16">
      <c r="A91" s="459">
        <f t="shared" si="17"/>
        <v>77</v>
      </c>
      <c r="B91" s="459" t="str">
        <f>+B88</f>
        <v xml:space="preserve">Less non Prorated Items </v>
      </c>
      <c r="F91" s="459" t="str">
        <f>"(Line "&amp;A90&amp;" less line "&amp;A92&amp;")"</f>
        <v>(Line 76 less line 78)</v>
      </c>
      <c r="G91" s="477"/>
      <c r="I91" s="477"/>
      <c r="J91" s="480">
        <f>J90-J92</f>
        <v>644548.38714102516</v>
      </c>
    </row>
    <row r="92" spans="1:16">
      <c r="A92" s="459">
        <f t="shared" si="17"/>
        <v>78</v>
      </c>
      <c r="B92" s="459" t="s">
        <v>683</v>
      </c>
      <c r="F92" s="459" t="str">
        <f>"(Line "&amp;A84&amp;", Col H)"</f>
        <v>(Line 71, Col H)</v>
      </c>
      <c r="G92" s="477"/>
      <c r="I92" s="477"/>
      <c r="J92" s="507">
        <f>J84</f>
        <v>2378307.1128589748</v>
      </c>
    </row>
    <row r="93" spans="1:16">
      <c r="A93" s="459">
        <f t="shared" si="17"/>
        <v>79</v>
      </c>
      <c r="B93" s="459" t="s">
        <v>684</v>
      </c>
      <c r="F93" s="459" t="s">
        <v>695</v>
      </c>
      <c r="G93" s="477"/>
      <c r="I93" s="467"/>
      <c r="J93" s="626">
        <f>J84+(J88+J91)/2</f>
        <v>2700581.3064294877</v>
      </c>
    </row>
    <row r="94" spans="1:16">
      <c r="A94" s="459">
        <f t="shared" si="17"/>
        <v>80</v>
      </c>
      <c r="B94" s="459" t="s">
        <v>686</v>
      </c>
      <c r="F94" s="459" t="s">
        <v>687</v>
      </c>
      <c r="G94" s="477"/>
      <c r="I94" s="467"/>
      <c r="J94" s="472">
        <v>0</v>
      </c>
    </row>
    <row r="95" spans="1:16">
      <c r="A95" s="459">
        <f t="shared" si="17"/>
        <v>81</v>
      </c>
      <c r="B95" s="459" t="s">
        <v>688</v>
      </c>
      <c r="F95" s="459" t="str">
        <f>"(Line "&amp;A93&amp;" less line "&amp;A94&amp;")"</f>
        <v>(Line 79 less line 80)</v>
      </c>
      <c r="J95" s="481">
        <f>+J93-J94</f>
        <v>2700581.3064294877</v>
      </c>
    </row>
    <row r="98" spans="1:10">
      <c r="A98" s="459">
        <f>+A95+1</f>
        <v>82</v>
      </c>
      <c r="B98" s="462" t="s">
        <v>696</v>
      </c>
      <c r="H98" s="463"/>
      <c r="I98" s="463"/>
      <c r="J98" s="463"/>
    </row>
    <row r="99" spans="1:10">
      <c r="A99" s="459">
        <f>+A98+1</f>
        <v>83</v>
      </c>
      <c r="B99" s="694" t="s">
        <v>664</v>
      </c>
      <c r="C99" s="695"/>
      <c r="D99" s="695"/>
      <c r="E99" s="695"/>
      <c r="F99" s="696"/>
      <c r="G99" s="464"/>
      <c r="H99" s="697" t="s">
        <v>665</v>
      </c>
      <c r="I99" s="698"/>
      <c r="J99" s="699"/>
    </row>
    <row r="100" spans="1:10">
      <c r="B100" s="621" t="s">
        <v>452</v>
      </c>
      <c r="C100" s="621" t="s">
        <v>454</v>
      </c>
      <c r="D100" s="621" t="s">
        <v>286</v>
      </c>
      <c r="E100" s="621" t="s">
        <v>288</v>
      </c>
      <c r="F100" s="621" t="s">
        <v>290</v>
      </c>
      <c r="G100" s="464"/>
      <c r="H100" s="621" t="s">
        <v>292</v>
      </c>
      <c r="I100" s="621" t="s">
        <v>294</v>
      </c>
      <c r="J100" s="621" t="s">
        <v>302</v>
      </c>
    </row>
    <row r="101" spans="1:10" ht="47.25">
      <c r="A101" s="459">
        <f>+A99+1</f>
        <v>84</v>
      </c>
      <c r="B101" s="466" t="s">
        <v>584</v>
      </c>
      <c r="C101" s="466" t="s">
        <v>666</v>
      </c>
      <c r="D101" s="466" t="s">
        <v>667</v>
      </c>
      <c r="E101" s="466" t="s">
        <v>668</v>
      </c>
      <c r="F101" s="466" t="s">
        <v>669</v>
      </c>
      <c r="G101" s="467"/>
      <c r="H101" s="466" t="s">
        <v>670</v>
      </c>
      <c r="I101" s="466" t="s">
        <v>671</v>
      </c>
      <c r="J101" s="466" t="s">
        <v>672</v>
      </c>
    </row>
    <row r="102" spans="1:10">
      <c r="A102" s="459">
        <f t="shared" ref="A102:A116" si="18">+A101+1</f>
        <v>85</v>
      </c>
      <c r="C102" s="467"/>
      <c r="D102" s="467"/>
      <c r="E102" s="467"/>
      <c r="F102" s="467"/>
      <c r="G102" s="467"/>
      <c r="H102" s="467"/>
      <c r="I102" s="467"/>
      <c r="J102" s="467"/>
    </row>
    <row r="103" spans="1:10">
      <c r="A103" s="459">
        <f t="shared" si="18"/>
        <v>86</v>
      </c>
      <c r="B103" s="468" t="s">
        <v>673</v>
      </c>
      <c r="C103" s="469"/>
      <c r="D103" s="470"/>
      <c r="E103" s="470"/>
      <c r="F103" s="470"/>
      <c r="G103" s="470"/>
      <c r="H103" s="471"/>
      <c r="I103" s="471"/>
      <c r="J103" s="472">
        <v>0</v>
      </c>
    </row>
    <row r="104" spans="1:10">
      <c r="A104" s="459">
        <f t="shared" si="18"/>
        <v>87</v>
      </c>
      <c r="B104" s="469" t="s">
        <v>603</v>
      </c>
      <c r="C104" s="471">
        <v>31</v>
      </c>
      <c r="D104" s="474">
        <f>C104</f>
        <v>31</v>
      </c>
      <c r="E104" s="475">
        <f>D116-D104+1</f>
        <v>335</v>
      </c>
      <c r="F104" s="476">
        <f>IF(E104=0,0,E104/$D$116)</f>
        <v>0.9178082191780822</v>
      </c>
      <c r="G104" s="470"/>
      <c r="H104" s="472"/>
      <c r="I104" s="471">
        <f>+H104*F104</f>
        <v>0</v>
      </c>
      <c r="J104" s="471">
        <f>+I104+J103</f>
        <v>0</v>
      </c>
    </row>
    <row r="105" spans="1:10">
      <c r="A105" s="459">
        <f t="shared" si="18"/>
        <v>88</v>
      </c>
      <c r="B105" s="469" t="s">
        <v>604</v>
      </c>
      <c r="C105" s="472">
        <v>28</v>
      </c>
      <c r="D105" s="474">
        <f t="shared" ref="D105:D115" si="19">C105</f>
        <v>28</v>
      </c>
      <c r="E105" s="475">
        <f>$D$23-SUM($D$104:D105)+1</f>
        <v>307</v>
      </c>
      <c r="F105" s="476">
        <f t="shared" ref="F105:F115" si="20">IF(E105=0,0,E105/$D$116)</f>
        <v>0.84109589041095889</v>
      </c>
      <c r="G105" s="470"/>
      <c r="H105" s="472"/>
      <c r="I105" s="471">
        <f t="shared" ref="I105:I115" si="21">+H105*F105</f>
        <v>0</v>
      </c>
      <c r="J105" s="471">
        <f>+I105+J104</f>
        <v>0</v>
      </c>
    </row>
    <row r="106" spans="1:10">
      <c r="A106" s="459">
        <f t="shared" si="18"/>
        <v>89</v>
      </c>
      <c r="B106" s="469" t="s">
        <v>674</v>
      </c>
      <c r="C106" s="471">
        <v>31</v>
      </c>
      <c r="D106" s="474">
        <f t="shared" si="19"/>
        <v>31</v>
      </c>
      <c r="E106" s="475">
        <f>$D$23-SUM($D$104:D106)+1</f>
        <v>276</v>
      </c>
      <c r="F106" s="476">
        <f t="shared" si="20"/>
        <v>0.75616438356164384</v>
      </c>
      <c r="G106" s="470"/>
      <c r="H106" s="472"/>
      <c r="I106" s="471">
        <f>+H106*F106</f>
        <v>0</v>
      </c>
      <c r="J106" s="471">
        <f t="shared" ref="J106:J115" si="22">+I106+J105</f>
        <v>0</v>
      </c>
    </row>
    <row r="107" spans="1:10">
      <c r="A107" s="459">
        <f t="shared" si="18"/>
        <v>90</v>
      </c>
      <c r="B107" s="469" t="s">
        <v>606</v>
      </c>
      <c r="C107" s="471">
        <v>30</v>
      </c>
      <c r="D107" s="474">
        <f t="shared" si="19"/>
        <v>30</v>
      </c>
      <c r="E107" s="475">
        <f>$D$23-SUM($D$104:D107)+1</f>
        <v>246</v>
      </c>
      <c r="F107" s="476">
        <f t="shared" si="20"/>
        <v>0.67397260273972603</v>
      </c>
      <c r="G107" s="470"/>
      <c r="H107" s="472"/>
      <c r="I107" s="471">
        <f t="shared" si="21"/>
        <v>0</v>
      </c>
      <c r="J107" s="471">
        <f t="shared" si="22"/>
        <v>0</v>
      </c>
    </row>
    <row r="108" spans="1:10">
      <c r="A108" s="459">
        <f t="shared" si="18"/>
        <v>91</v>
      </c>
      <c r="B108" s="469" t="s">
        <v>607</v>
      </c>
      <c r="C108" s="471">
        <v>31</v>
      </c>
      <c r="D108" s="474">
        <f t="shared" si="19"/>
        <v>31</v>
      </c>
      <c r="E108" s="475">
        <f>$D$23-SUM($D$104:D108)+1</f>
        <v>215</v>
      </c>
      <c r="F108" s="476">
        <f t="shared" si="20"/>
        <v>0.58904109589041098</v>
      </c>
      <c r="G108" s="470"/>
      <c r="H108" s="472"/>
      <c r="I108" s="471">
        <f t="shared" si="21"/>
        <v>0</v>
      </c>
      <c r="J108" s="471">
        <f t="shared" si="22"/>
        <v>0</v>
      </c>
    </row>
    <row r="109" spans="1:10">
      <c r="A109" s="459">
        <f t="shared" si="18"/>
        <v>92</v>
      </c>
      <c r="B109" s="469" t="s">
        <v>608</v>
      </c>
      <c r="C109" s="471">
        <v>30</v>
      </c>
      <c r="D109" s="474">
        <f t="shared" si="19"/>
        <v>30</v>
      </c>
      <c r="E109" s="475">
        <f>$D$23-SUM($D$104:D109)+1</f>
        <v>185</v>
      </c>
      <c r="F109" s="476">
        <f t="shared" si="20"/>
        <v>0.50684931506849318</v>
      </c>
      <c r="G109" s="470"/>
      <c r="H109" s="472"/>
      <c r="I109" s="471">
        <f t="shared" si="21"/>
        <v>0</v>
      </c>
      <c r="J109" s="471">
        <f t="shared" si="22"/>
        <v>0</v>
      </c>
    </row>
    <row r="110" spans="1:10">
      <c r="A110" s="459">
        <f t="shared" si="18"/>
        <v>93</v>
      </c>
      <c r="B110" s="469" t="s">
        <v>609</v>
      </c>
      <c r="C110" s="471">
        <v>31</v>
      </c>
      <c r="D110" s="474">
        <f t="shared" si="19"/>
        <v>31</v>
      </c>
      <c r="E110" s="475">
        <f>$D$23-SUM($D$104:D110)+1</f>
        <v>154</v>
      </c>
      <c r="F110" s="476">
        <f t="shared" si="20"/>
        <v>0.42191780821917807</v>
      </c>
      <c r="G110" s="470"/>
      <c r="H110" s="472"/>
      <c r="I110" s="471">
        <f t="shared" si="21"/>
        <v>0</v>
      </c>
      <c r="J110" s="471">
        <f t="shared" si="22"/>
        <v>0</v>
      </c>
    </row>
    <row r="111" spans="1:10">
      <c r="A111" s="459">
        <f t="shared" si="18"/>
        <v>94</v>
      </c>
      <c r="B111" s="469" t="s">
        <v>675</v>
      </c>
      <c r="C111" s="471">
        <v>31</v>
      </c>
      <c r="D111" s="474">
        <f t="shared" si="19"/>
        <v>31</v>
      </c>
      <c r="E111" s="475">
        <f>$D$23-SUM($D$104:D111)+1</f>
        <v>123</v>
      </c>
      <c r="F111" s="476">
        <f t="shared" si="20"/>
        <v>0.33698630136986302</v>
      </c>
      <c r="G111" s="470"/>
      <c r="H111" s="472"/>
      <c r="I111" s="471">
        <f t="shared" si="21"/>
        <v>0</v>
      </c>
      <c r="J111" s="471">
        <f t="shared" si="22"/>
        <v>0</v>
      </c>
    </row>
    <row r="112" spans="1:10">
      <c r="A112" s="459">
        <f t="shared" si="18"/>
        <v>95</v>
      </c>
      <c r="B112" s="469" t="s">
        <v>611</v>
      </c>
      <c r="C112" s="471">
        <v>30</v>
      </c>
      <c r="D112" s="474">
        <f t="shared" si="19"/>
        <v>30</v>
      </c>
      <c r="E112" s="475">
        <f>$D$23-SUM($D$104:D112)+1</f>
        <v>93</v>
      </c>
      <c r="F112" s="476">
        <f t="shared" si="20"/>
        <v>0.25479452054794521</v>
      </c>
      <c r="G112" s="470"/>
      <c r="H112" s="472"/>
      <c r="I112" s="471">
        <f t="shared" si="21"/>
        <v>0</v>
      </c>
      <c r="J112" s="471">
        <f t="shared" si="22"/>
        <v>0</v>
      </c>
    </row>
    <row r="113" spans="1:10">
      <c r="A113" s="459">
        <f t="shared" si="18"/>
        <v>96</v>
      </c>
      <c r="B113" s="469" t="s">
        <v>612</v>
      </c>
      <c r="C113" s="471">
        <v>31</v>
      </c>
      <c r="D113" s="474">
        <f t="shared" si="19"/>
        <v>31</v>
      </c>
      <c r="E113" s="475">
        <f>$D$23-SUM($D$104:D113)+1</f>
        <v>62</v>
      </c>
      <c r="F113" s="476">
        <f t="shared" si="20"/>
        <v>0.16986301369863013</v>
      </c>
      <c r="G113" s="470"/>
      <c r="H113" s="472"/>
      <c r="I113" s="471">
        <f t="shared" si="21"/>
        <v>0</v>
      </c>
      <c r="J113" s="471">
        <f t="shared" si="22"/>
        <v>0</v>
      </c>
    </row>
    <row r="114" spans="1:10">
      <c r="A114" s="459">
        <f t="shared" si="18"/>
        <v>97</v>
      </c>
      <c r="B114" s="469" t="s">
        <v>613</v>
      </c>
      <c r="C114" s="471">
        <v>30</v>
      </c>
      <c r="D114" s="474">
        <f t="shared" si="19"/>
        <v>30</v>
      </c>
      <c r="E114" s="475">
        <f>$D$23-SUM($D$104:D114)+1</f>
        <v>32</v>
      </c>
      <c r="F114" s="476">
        <f t="shared" si="20"/>
        <v>8.7671232876712329E-2</v>
      </c>
      <c r="G114" s="470"/>
      <c r="H114" s="472"/>
      <c r="I114" s="471">
        <f t="shared" si="21"/>
        <v>0</v>
      </c>
      <c r="J114" s="471">
        <f t="shared" si="22"/>
        <v>0</v>
      </c>
    </row>
    <row r="115" spans="1:10">
      <c r="A115" s="459">
        <f t="shared" si="18"/>
        <v>98</v>
      </c>
      <c r="B115" s="469" t="s">
        <v>676</v>
      </c>
      <c r="C115" s="471">
        <v>31</v>
      </c>
      <c r="D115" s="474">
        <f t="shared" si="19"/>
        <v>31</v>
      </c>
      <c r="E115" s="475">
        <f>$D$23-SUM($D$104:D115)+1</f>
        <v>1</v>
      </c>
      <c r="F115" s="476">
        <f t="shared" si="20"/>
        <v>2.7397260273972603E-3</v>
      </c>
      <c r="G115" s="470"/>
      <c r="H115" s="472"/>
      <c r="I115" s="471">
        <f t="shared" si="21"/>
        <v>0</v>
      </c>
      <c r="J115" s="471">
        <f t="shared" si="22"/>
        <v>0</v>
      </c>
    </row>
    <row r="116" spans="1:10">
      <c r="A116" s="459">
        <f t="shared" si="18"/>
        <v>99</v>
      </c>
      <c r="B116" s="622"/>
      <c r="C116" s="622" t="s">
        <v>22</v>
      </c>
      <c r="D116" s="623">
        <f>SUM(D104:D115)</f>
        <v>365</v>
      </c>
      <c r="E116" s="622"/>
      <c r="F116" s="624"/>
      <c r="G116" s="470"/>
      <c r="H116" s="625">
        <f>SUM(H104:H115)</f>
        <v>0</v>
      </c>
      <c r="I116" s="625">
        <f>SUM(I104:I115)</f>
        <v>0</v>
      </c>
      <c r="J116" s="624"/>
    </row>
    <row r="117" spans="1:10">
      <c r="B117" s="478"/>
      <c r="C117" s="478"/>
      <c r="D117" s="478"/>
      <c r="E117" s="478"/>
      <c r="F117" s="477"/>
      <c r="G117" s="477"/>
      <c r="I117" s="479"/>
      <c r="J117" s="477"/>
    </row>
    <row r="118" spans="1:10">
      <c r="A118" s="459">
        <f>+A116+1</f>
        <v>100</v>
      </c>
      <c r="B118" s="459" t="s">
        <v>677</v>
      </c>
      <c r="F118" s="459" t="s">
        <v>697</v>
      </c>
      <c r="G118" s="477"/>
      <c r="I118" s="477"/>
      <c r="J118" s="472">
        <v>0</v>
      </c>
    </row>
    <row r="119" spans="1:10">
      <c r="A119" s="459">
        <f>+A118+1</f>
        <v>101</v>
      </c>
      <c r="B119" s="459" t="s">
        <v>679</v>
      </c>
      <c r="F119" s="459" t="str">
        <f>"(Line "&amp;A118&amp;" less line "&amp;A120&amp;")"</f>
        <v>(Line 100 less line 102)</v>
      </c>
      <c r="G119" s="477"/>
      <c r="I119" s="477"/>
      <c r="J119" s="480">
        <f>+J118-J120</f>
        <v>0</v>
      </c>
    </row>
    <row r="120" spans="1:10">
      <c r="A120" s="459">
        <f t="shared" ref="A120:A126" si="23">+A119+1</f>
        <v>102</v>
      </c>
      <c r="B120" s="459" t="s">
        <v>680</v>
      </c>
      <c r="F120" s="459" t="str">
        <f>"(Line "&amp;A103&amp;", Col H)"</f>
        <v>(Line 86, Col H)</v>
      </c>
      <c r="G120" s="477"/>
      <c r="I120" s="477"/>
      <c r="J120" s="471">
        <f>+J103</f>
        <v>0</v>
      </c>
    </row>
    <row r="121" spans="1:10">
      <c r="A121" s="459">
        <f t="shared" si="23"/>
        <v>103</v>
      </c>
      <c r="B121" s="459" t="s">
        <v>681</v>
      </c>
      <c r="F121" s="459" t="s">
        <v>698</v>
      </c>
      <c r="G121" s="477"/>
      <c r="I121" s="477"/>
      <c r="J121" s="472">
        <v>0</v>
      </c>
    </row>
    <row r="122" spans="1:10">
      <c r="A122" s="459">
        <f t="shared" si="23"/>
        <v>104</v>
      </c>
      <c r="B122" s="459" t="str">
        <f>+B119</f>
        <v>Less non Prorated Items</v>
      </c>
      <c r="F122" s="459" t="str">
        <f>"(Line "&amp;A121&amp;" less line "&amp;A123&amp;")"</f>
        <v>(Line 103 less line 105)</v>
      </c>
      <c r="G122" s="477"/>
      <c r="I122" s="477"/>
      <c r="J122" s="480">
        <f>+J121-J123</f>
        <v>0</v>
      </c>
    </row>
    <row r="123" spans="1:10">
      <c r="A123" s="459">
        <f t="shared" si="23"/>
        <v>105</v>
      </c>
      <c r="B123" s="459" t="s">
        <v>683</v>
      </c>
      <c r="F123" s="459" t="str">
        <f>"(Line "&amp;A115&amp;", Col H)"</f>
        <v>(Line 98, Col H)</v>
      </c>
      <c r="G123" s="477"/>
      <c r="I123" s="477"/>
      <c r="J123" s="471">
        <f>+J115</f>
        <v>0</v>
      </c>
    </row>
    <row r="124" spans="1:10">
      <c r="A124" s="459">
        <f t="shared" si="23"/>
        <v>106</v>
      </c>
      <c r="B124" s="459" t="s">
        <v>684</v>
      </c>
      <c r="F124" s="459" t="s">
        <v>699</v>
      </c>
      <c r="G124" s="477"/>
      <c r="I124" s="467"/>
      <c r="J124" s="626">
        <f>J115+(J119+J122)/2</f>
        <v>0</v>
      </c>
    </row>
    <row r="125" spans="1:10">
      <c r="A125" s="459">
        <f t="shared" si="23"/>
        <v>107</v>
      </c>
      <c r="B125" s="459" t="s">
        <v>686</v>
      </c>
      <c r="F125" s="459" t="s">
        <v>687</v>
      </c>
      <c r="G125" s="477"/>
      <c r="I125" s="467"/>
      <c r="J125" s="472">
        <v>0</v>
      </c>
    </row>
    <row r="126" spans="1:10">
      <c r="A126" s="459">
        <f t="shared" si="23"/>
        <v>108</v>
      </c>
      <c r="B126" s="459" t="s">
        <v>688</v>
      </c>
      <c r="F126" s="459" t="str">
        <f>"(Line "&amp;A124&amp;" less line "&amp;A125&amp;")"</f>
        <v>(Line 106 less line 107)</v>
      </c>
      <c r="J126" s="481">
        <f>+J124-J125</f>
        <v>0</v>
      </c>
    </row>
    <row r="128" spans="1:10">
      <c r="A128" s="490"/>
      <c r="B128" s="490"/>
      <c r="C128" s="490"/>
      <c r="D128" s="490"/>
      <c r="E128" s="490"/>
      <c r="F128" s="490"/>
      <c r="G128" s="490"/>
      <c r="H128" s="490"/>
    </row>
    <row r="129" spans="1:8">
      <c r="A129" s="490"/>
      <c r="B129" s="490"/>
      <c r="C129" s="490"/>
      <c r="D129" s="490"/>
      <c r="E129" s="490"/>
      <c r="F129" s="490"/>
      <c r="G129" s="490"/>
      <c r="H129" s="490"/>
    </row>
  </sheetData>
  <mergeCells count="11">
    <mergeCell ref="B99:F99"/>
    <mergeCell ref="H99:J99"/>
    <mergeCell ref="B37:F37"/>
    <mergeCell ref="H37:J37"/>
    <mergeCell ref="B1:K1"/>
    <mergeCell ref="B2:K2"/>
    <mergeCell ref="B3:K3"/>
    <mergeCell ref="B6:F6"/>
    <mergeCell ref="H6:J6"/>
    <mergeCell ref="B68:F68"/>
    <mergeCell ref="H68:J68"/>
  </mergeCells>
  <pageMargins left="0.25" right="0.25" top="0.75" bottom="0.75" header="0.3" footer="0.3"/>
  <pageSetup scale="93" fitToHeight="0" orientation="landscape" r:id="rId1"/>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96"/>
  <sheetViews>
    <sheetView zoomScaleNormal="100" workbookViewId="0">
      <selection activeCell="J48" sqref="J48"/>
    </sheetView>
  </sheetViews>
  <sheetFormatPr defaultColWidth="14" defaultRowHeight="12.75"/>
  <cols>
    <col min="1" max="1" width="5.77734375" style="93" bestFit="1" customWidth="1"/>
    <col min="2" max="2" width="23.77734375" style="15" customWidth="1"/>
    <col min="3" max="3" width="16.77734375" style="15" customWidth="1"/>
    <col min="4" max="4" width="16.21875" style="15" customWidth="1"/>
    <col min="5" max="5" width="12" style="15" customWidth="1"/>
    <col min="6" max="7" width="10.77734375" style="15" customWidth="1"/>
    <col min="8" max="8" width="12.44140625" style="15" bestFit="1" customWidth="1"/>
    <col min="9" max="9" width="12.44140625" style="15" customWidth="1"/>
    <col min="10" max="10" width="13.77734375" style="15" bestFit="1" customWidth="1"/>
    <col min="11" max="11" width="12.5546875" style="15" bestFit="1" customWidth="1"/>
    <col min="12" max="12" width="13.21875" style="15" customWidth="1"/>
    <col min="13" max="13" width="12.77734375" style="15" customWidth="1"/>
    <col min="14" max="14" width="14" style="15"/>
    <col min="15" max="15" width="10" style="15" bestFit="1" customWidth="1"/>
    <col min="16" max="16384" width="14" style="15"/>
  </cols>
  <sheetData>
    <row r="1" spans="1:15">
      <c r="G1" s="20" t="s">
        <v>700</v>
      </c>
      <c r="M1" s="208" t="s">
        <v>339</v>
      </c>
    </row>
    <row r="2" spans="1:15" ht="15" customHeight="1">
      <c r="G2" s="207" t="s">
        <v>701</v>
      </c>
    </row>
    <row r="3" spans="1:15">
      <c r="D3" s="29"/>
      <c r="E3" s="29"/>
      <c r="F3" s="29"/>
      <c r="G3" s="442" t="str">
        <f>'Attachment H'!$D$5</f>
        <v>NextEra Energy Transmission MidAtlantic, Inc.</v>
      </c>
      <c r="H3" s="29"/>
      <c r="J3" s="29"/>
      <c r="K3" s="29"/>
      <c r="L3" s="29"/>
      <c r="M3" s="29"/>
      <c r="N3" s="29"/>
    </row>
    <row r="4" spans="1:15">
      <c r="B4" s="28"/>
    </row>
    <row r="6" spans="1:15" s="102" customFormat="1" ht="69.75" customHeight="1">
      <c r="A6" s="274" t="s">
        <v>396</v>
      </c>
      <c r="B6" s="101" t="s">
        <v>584</v>
      </c>
      <c r="C6" s="101" t="s">
        <v>702</v>
      </c>
      <c r="D6" s="101" t="s">
        <v>703</v>
      </c>
      <c r="E6" s="101" t="s">
        <v>704</v>
      </c>
      <c r="F6" s="101" t="s">
        <v>705</v>
      </c>
      <c r="G6" s="101" t="s">
        <v>706</v>
      </c>
      <c r="H6" s="101" t="s">
        <v>707</v>
      </c>
      <c r="I6" s="101" t="s">
        <v>708</v>
      </c>
      <c r="J6" s="101" t="s">
        <v>709</v>
      </c>
      <c r="K6" s="101" t="s">
        <v>710</v>
      </c>
      <c r="L6" s="247" t="s">
        <v>144</v>
      </c>
      <c r="M6" s="101" t="s">
        <v>711</v>
      </c>
      <c r="O6" s="290"/>
    </row>
    <row r="7" spans="1:15" s="102" customFormat="1">
      <c r="A7" s="274"/>
      <c r="B7" s="101"/>
      <c r="C7" s="97" t="s">
        <v>566</v>
      </c>
      <c r="D7" s="245" t="s">
        <v>567</v>
      </c>
      <c r="E7" s="245" t="s">
        <v>568</v>
      </c>
      <c r="F7" s="246" t="s">
        <v>569</v>
      </c>
      <c r="G7" s="246" t="s">
        <v>589</v>
      </c>
      <c r="H7" s="246" t="s">
        <v>590</v>
      </c>
      <c r="I7" s="247" t="s">
        <v>591</v>
      </c>
      <c r="J7" s="247" t="s">
        <v>592</v>
      </c>
      <c r="K7" s="247" t="s">
        <v>593</v>
      </c>
      <c r="L7" s="207" t="s">
        <v>712</v>
      </c>
      <c r="M7" s="207" t="s">
        <v>713</v>
      </c>
      <c r="O7" s="290"/>
    </row>
    <row r="8" spans="1:15" ht="25.5" customHeight="1">
      <c r="A8" s="249"/>
      <c r="B8" s="105" t="s">
        <v>714</v>
      </c>
      <c r="C8" s="97">
        <v>1</v>
      </c>
      <c r="D8" s="97">
        <v>2</v>
      </c>
      <c r="E8" s="97">
        <v>3</v>
      </c>
      <c r="F8" s="97">
        <v>4</v>
      </c>
      <c r="G8" s="97">
        <v>5</v>
      </c>
      <c r="H8" s="97">
        <v>6</v>
      </c>
      <c r="I8" s="97">
        <v>7</v>
      </c>
      <c r="J8" s="97">
        <v>9</v>
      </c>
      <c r="K8" s="97">
        <v>11</v>
      </c>
      <c r="L8" s="97">
        <v>12</v>
      </c>
      <c r="M8" s="97">
        <v>16</v>
      </c>
      <c r="O8" s="291"/>
    </row>
    <row r="9" spans="1:15" s="17" customFormat="1" ht="24.75" customHeight="1">
      <c r="A9" s="249"/>
      <c r="B9" s="98" t="s">
        <v>715</v>
      </c>
      <c r="C9" s="207" t="s">
        <v>716</v>
      </c>
      <c r="D9" s="207" t="s">
        <v>717</v>
      </c>
      <c r="E9" s="207" t="s">
        <v>718</v>
      </c>
      <c r="F9" s="207" t="s">
        <v>719</v>
      </c>
      <c r="G9" s="373" t="s">
        <v>720</v>
      </c>
      <c r="H9" s="373" t="str">
        <f>+G9</f>
        <v>(Note E)</v>
      </c>
      <c r="I9" s="373" t="str">
        <f>+H9</f>
        <v>(Note E)</v>
      </c>
      <c r="J9" s="373" t="s">
        <v>721</v>
      </c>
      <c r="K9" s="373" t="s">
        <v>722</v>
      </c>
      <c r="L9" s="373" t="s">
        <v>723</v>
      </c>
      <c r="M9" s="207" t="s">
        <v>724</v>
      </c>
    </row>
    <row r="10" spans="1:15" s="17" customFormat="1">
      <c r="A10" s="249"/>
      <c r="B10" s="98"/>
    </row>
    <row r="11" spans="1:15">
      <c r="A11" s="249"/>
      <c r="B11" s="103"/>
      <c r="C11" s="97"/>
      <c r="D11" s="97"/>
      <c r="E11" s="97"/>
      <c r="F11" s="97"/>
      <c r="G11" s="97"/>
      <c r="H11" s="97"/>
      <c r="I11" s="97"/>
      <c r="J11" s="97"/>
      <c r="K11" s="97"/>
      <c r="L11" s="97"/>
      <c r="M11" s="97"/>
      <c r="O11" s="291"/>
    </row>
    <row r="12" spans="1:15">
      <c r="A12" s="249" t="s">
        <v>725</v>
      </c>
      <c r="B12" s="96" t="s">
        <v>603</v>
      </c>
      <c r="C12" s="349">
        <f>'2025 Expenses'!$C$7</f>
        <v>119471.26</v>
      </c>
      <c r="D12" s="348">
        <v>0</v>
      </c>
      <c r="E12" s="348">
        <v>0</v>
      </c>
      <c r="F12" s="349">
        <f>'2025 Expenses'!$C$12</f>
        <v>551385.21</v>
      </c>
      <c r="G12" s="348">
        <v>0</v>
      </c>
      <c r="H12" s="348">
        <v>0</v>
      </c>
      <c r="I12" s="348">
        <v>0</v>
      </c>
      <c r="J12" s="348">
        <v>0</v>
      </c>
      <c r="K12" s="348">
        <v>0</v>
      </c>
      <c r="L12" s="348">
        <v>0</v>
      </c>
      <c r="M12" s="349">
        <f>'2025 Expenses'!$C$14</f>
        <v>161212.32020725001</v>
      </c>
      <c r="O12" s="292"/>
    </row>
    <row r="13" spans="1:15">
      <c r="A13" s="249" t="s">
        <v>726</v>
      </c>
      <c r="B13" s="96" t="s">
        <v>604</v>
      </c>
      <c r="C13" s="349">
        <f>'2025 Expenses'!$D$7</f>
        <v>245023.57</v>
      </c>
      <c r="D13" s="348">
        <v>0</v>
      </c>
      <c r="E13" s="348">
        <v>0</v>
      </c>
      <c r="F13" s="349">
        <f>'2025 Expenses'!$D$12</f>
        <v>334497.46000000002</v>
      </c>
      <c r="G13" s="348">
        <v>0</v>
      </c>
      <c r="H13" s="348">
        <v>0</v>
      </c>
      <c r="I13" s="348">
        <v>0</v>
      </c>
      <c r="J13" s="348">
        <v>0</v>
      </c>
      <c r="K13" s="348">
        <v>0</v>
      </c>
      <c r="L13" s="348">
        <v>0</v>
      </c>
      <c r="M13" s="349">
        <f>'2025 Expenses'!$D$14</f>
        <v>161275.02592100002</v>
      </c>
      <c r="O13" s="292"/>
    </row>
    <row r="14" spans="1:15">
      <c r="A14" s="249" t="s">
        <v>727</v>
      </c>
      <c r="B14" s="96" t="s">
        <v>674</v>
      </c>
      <c r="C14" s="349">
        <f>'2025 Expenses'!$E$7</f>
        <v>210451.09</v>
      </c>
      <c r="D14" s="348">
        <v>0</v>
      </c>
      <c r="E14" s="348">
        <v>0</v>
      </c>
      <c r="F14" s="349">
        <f>'2025 Expenses'!$E$12</f>
        <v>396228.76</v>
      </c>
      <c r="G14" s="348">
        <v>0</v>
      </c>
      <c r="H14" s="348">
        <v>0</v>
      </c>
      <c r="I14" s="348">
        <v>0</v>
      </c>
      <c r="J14" s="348">
        <v>0</v>
      </c>
      <c r="K14" s="348">
        <v>0</v>
      </c>
      <c r="L14" s="348">
        <v>0</v>
      </c>
      <c r="M14" s="349">
        <f>'2025 Expenses'!$E$14</f>
        <v>160745.52767662503</v>
      </c>
      <c r="O14" s="292"/>
    </row>
    <row r="15" spans="1:15">
      <c r="A15" s="249" t="s">
        <v>728</v>
      </c>
      <c r="B15" s="96" t="s">
        <v>606</v>
      </c>
      <c r="C15" s="349">
        <f>'2025 Expenses'!$F$7</f>
        <v>93422.94</v>
      </c>
      <c r="D15" s="348">
        <v>0</v>
      </c>
      <c r="E15" s="348">
        <v>0</v>
      </c>
      <c r="F15" s="349">
        <f>'2025 Expenses'!$F$12</f>
        <v>486829.74</v>
      </c>
      <c r="G15" s="348">
        <v>0</v>
      </c>
      <c r="H15" s="348">
        <v>0</v>
      </c>
      <c r="I15" s="348">
        <v>0</v>
      </c>
      <c r="J15" s="348">
        <v>0</v>
      </c>
      <c r="K15" s="348">
        <v>0</v>
      </c>
      <c r="L15" s="348">
        <v>0</v>
      </c>
      <c r="M15" s="349">
        <f>'2025 Expenses'!$F$14</f>
        <v>160213.17127779167</v>
      </c>
      <c r="O15" s="292"/>
    </row>
    <row r="16" spans="1:15">
      <c r="A16" s="249" t="s">
        <v>353</v>
      </c>
      <c r="B16" s="96" t="s">
        <v>607</v>
      </c>
      <c r="C16" s="349">
        <f>'2025 Expenses'!$G$7</f>
        <v>553535.48</v>
      </c>
      <c r="D16" s="348">
        <v>0</v>
      </c>
      <c r="E16" s="348">
        <v>0</v>
      </c>
      <c r="F16" s="349">
        <f>'2025 Expenses'!$G$12</f>
        <v>222270.27</v>
      </c>
      <c r="G16" s="348">
        <v>0</v>
      </c>
      <c r="H16" s="348">
        <v>0</v>
      </c>
      <c r="I16" s="348">
        <v>0</v>
      </c>
      <c r="J16" s="348">
        <v>0</v>
      </c>
      <c r="K16" s="348">
        <v>0</v>
      </c>
      <c r="L16" s="348">
        <v>0</v>
      </c>
      <c r="M16" s="349">
        <f>'2025 Expenses'!$G$14</f>
        <v>160229.80706058338</v>
      </c>
      <c r="O16" s="292"/>
    </row>
    <row r="17" spans="1:15">
      <c r="A17" s="249" t="s">
        <v>356</v>
      </c>
      <c r="B17" s="96" t="s">
        <v>608</v>
      </c>
      <c r="C17" s="349">
        <f>'2025 Expenses'!$H$7</f>
        <v>503916.74</v>
      </c>
      <c r="D17" s="348">
        <v>0</v>
      </c>
      <c r="E17" s="348">
        <v>0</v>
      </c>
      <c r="F17" s="349">
        <f>'2025 Expenses'!$H$12</f>
        <v>215408.02</v>
      </c>
      <c r="G17" s="348">
        <v>0</v>
      </c>
      <c r="H17" s="348">
        <v>0</v>
      </c>
      <c r="I17" s="348">
        <v>0</v>
      </c>
      <c r="J17" s="348">
        <v>0</v>
      </c>
      <c r="K17" s="348">
        <v>0</v>
      </c>
      <c r="L17" s="348">
        <v>0</v>
      </c>
      <c r="M17" s="349">
        <f>'2025 Expenses'!$H$14</f>
        <v>160227.42308550002</v>
      </c>
      <c r="O17" s="292"/>
    </row>
    <row r="18" spans="1:15">
      <c r="A18" s="249" t="s">
        <v>360</v>
      </c>
      <c r="B18" s="96" t="s">
        <v>609</v>
      </c>
      <c r="C18" s="349">
        <f>'2025 Expenses'!$I$7</f>
        <v>566916.74</v>
      </c>
      <c r="D18" s="348">
        <v>0</v>
      </c>
      <c r="E18" s="348">
        <v>0</v>
      </c>
      <c r="F18" s="349">
        <f>'2025 Expenses'!$I$12</f>
        <v>232986.54</v>
      </c>
      <c r="G18" s="348">
        <v>0</v>
      </c>
      <c r="H18" s="348">
        <v>0</v>
      </c>
      <c r="I18" s="348">
        <v>0</v>
      </c>
      <c r="J18" s="348">
        <v>0</v>
      </c>
      <c r="K18" s="348">
        <v>0</v>
      </c>
      <c r="L18" s="348">
        <v>0</v>
      </c>
      <c r="M18" s="349">
        <f>'2025 Expenses'!$I$14</f>
        <v>160202.53419400001</v>
      </c>
      <c r="O18" s="292"/>
    </row>
    <row r="19" spans="1:15">
      <c r="A19" s="249" t="s">
        <v>363</v>
      </c>
      <c r="B19" s="96" t="s">
        <v>675</v>
      </c>
      <c r="C19" s="349">
        <f>'2025 Expenses'!$J$7</f>
        <v>720916.74</v>
      </c>
      <c r="D19" s="348">
        <v>0</v>
      </c>
      <c r="E19" s="348">
        <v>0</v>
      </c>
      <c r="F19" s="349">
        <f>'2025 Expenses'!$J$12</f>
        <v>218981.41</v>
      </c>
      <c r="G19" s="348">
        <v>0</v>
      </c>
      <c r="H19" s="348">
        <v>0</v>
      </c>
      <c r="I19" s="348">
        <v>0</v>
      </c>
      <c r="J19" s="348">
        <v>0</v>
      </c>
      <c r="K19" s="348">
        <v>0</v>
      </c>
      <c r="L19" s="348">
        <v>0</v>
      </c>
      <c r="M19" s="349">
        <f>'2025 Expenses'!$J$14</f>
        <v>160177.64529350001</v>
      </c>
      <c r="O19" s="292"/>
    </row>
    <row r="20" spans="1:15">
      <c r="A20" s="249" t="s">
        <v>366</v>
      </c>
      <c r="B20" s="96" t="s">
        <v>611</v>
      </c>
      <c r="C20" s="349">
        <f>'2025 Expenses'!$K$7</f>
        <v>523916.74</v>
      </c>
      <c r="D20" s="348">
        <v>0</v>
      </c>
      <c r="E20" s="348">
        <v>0</v>
      </c>
      <c r="F20" s="349">
        <f>'2025 Expenses'!$K$12</f>
        <v>225833.28</v>
      </c>
      <c r="G20" s="348">
        <v>0</v>
      </c>
      <c r="H20" s="348">
        <v>0</v>
      </c>
      <c r="I20" s="348">
        <v>0</v>
      </c>
      <c r="J20" s="348">
        <v>0</v>
      </c>
      <c r="K20" s="348">
        <v>0</v>
      </c>
      <c r="L20" s="348">
        <v>0</v>
      </c>
      <c r="M20" s="349">
        <f>'2025 Expenses'!$K$14</f>
        <v>160152.75641883333</v>
      </c>
      <c r="O20" s="292"/>
    </row>
    <row r="21" spans="1:15">
      <c r="A21" s="249" t="s">
        <v>369</v>
      </c>
      <c r="B21" s="96" t="s">
        <v>612</v>
      </c>
      <c r="C21" s="349">
        <f>'2025 Expenses'!$L$7</f>
        <v>1214916.74</v>
      </c>
      <c r="D21" s="348">
        <v>0</v>
      </c>
      <c r="E21" s="348">
        <v>0</v>
      </c>
      <c r="F21" s="349">
        <f>'2025 Expenses'!$L$12</f>
        <v>232875.79</v>
      </c>
      <c r="G21" s="348">
        <v>0</v>
      </c>
      <c r="H21" s="348">
        <v>0</v>
      </c>
      <c r="I21" s="348">
        <v>0</v>
      </c>
      <c r="J21" s="348">
        <v>0</v>
      </c>
      <c r="K21" s="348">
        <v>0</v>
      </c>
      <c r="L21" s="348">
        <v>0</v>
      </c>
      <c r="M21" s="349">
        <f>'2025 Expenses'!$L$14</f>
        <v>160127.86752733335</v>
      </c>
      <c r="O21" s="292"/>
    </row>
    <row r="22" spans="1:15">
      <c r="A22" s="249" t="s">
        <v>372</v>
      </c>
      <c r="B22" s="96" t="s">
        <v>613</v>
      </c>
      <c r="C22" s="349">
        <f>'2025 Expenses'!$M$7</f>
        <v>190916.74</v>
      </c>
      <c r="D22" s="348">
        <v>0</v>
      </c>
      <c r="E22" s="348">
        <v>0</v>
      </c>
      <c r="F22" s="349">
        <f>'2025 Expenses'!$M$12</f>
        <v>215597.94</v>
      </c>
      <c r="G22" s="348">
        <v>0</v>
      </c>
      <c r="H22" s="348">
        <v>0</v>
      </c>
      <c r="I22" s="348">
        <v>0</v>
      </c>
      <c r="J22" s="348">
        <v>0</v>
      </c>
      <c r="K22" s="348">
        <v>0</v>
      </c>
      <c r="L22" s="348">
        <v>0</v>
      </c>
      <c r="M22" s="349">
        <f>'2025 Expenses'!$M$14</f>
        <v>160102.97862683333</v>
      </c>
      <c r="O22" s="292"/>
    </row>
    <row r="23" spans="1:15">
      <c r="A23" s="249" t="s">
        <v>376</v>
      </c>
      <c r="B23" s="96" t="s">
        <v>676</v>
      </c>
      <c r="C23" s="349">
        <f>'2025 Expenses'!$N$7</f>
        <v>133607.74</v>
      </c>
      <c r="D23" s="348">
        <v>0</v>
      </c>
      <c r="E23" s="348">
        <v>0</v>
      </c>
      <c r="F23" s="349">
        <f>'2025 Expenses'!$N$12</f>
        <v>274490.06</v>
      </c>
      <c r="G23" s="348">
        <v>0</v>
      </c>
      <c r="H23" s="348">
        <v>0</v>
      </c>
      <c r="I23" s="348">
        <v>0</v>
      </c>
      <c r="J23" s="348">
        <v>0</v>
      </c>
      <c r="K23" s="348">
        <v>0</v>
      </c>
      <c r="L23" s="348">
        <v>0</v>
      </c>
      <c r="M23" s="349">
        <f>'2025 Expenses'!$N$14</f>
        <v>162841.51463383334</v>
      </c>
      <c r="O23" s="292"/>
    </row>
    <row r="24" spans="1:15">
      <c r="A24" s="249" t="s">
        <v>379</v>
      </c>
      <c r="B24" s="627" t="s">
        <v>22</v>
      </c>
      <c r="C24" s="628">
        <f t="shared" ref="C24:L24" si="0">SUM(C12:C23)</f>
        <v>5077012.5200000014</v>
      </c>
      <c r="D24" s="628">
        <f t="shared" si="0"/>
        <v>0</v>
      </c>
      <c r="E24" s="628">
        <f t="shared" si="0"/>
        <v>0</v>
      </c>
      <c r="F24" s="628">
        <f t="shared" si="0"/>
        <v>3607384.48</v>
      </c>
      <c r="G24" s="628">
        <f t="shared" si="0"/>
        <v>0</v>
      </c>
      <c r="H24" s="628">
        <f t="shared" si="0"/>
        <v>0</v>
      </c>
      <c r="I24" s="628">
        <f t="shared" si="0"/>
        <v>0</v>
      </c>
      <c r="J24" s="628">
        <f t="shared" si="0"/>
        <v>0</v>
      </c>
      <c r="K24" s="628">
        <f t="shared" si="0"/>
        <v>0</v>
      </c>
      <c r="L24" s="628">
        <f t="shared" si="0"/>
        <v>0</v>
      </c>
      <c r="M24" s="628">
        <f>SUM(M12:M23)</f>
        <v>1927508.5719230834</v>
      </c>
      <c r="O24" s="293"/>
    </row>
    <row r="25" spans="1:15">
      <c r="A25" s="249"/>
      <c r="B25" s="96"/>
      <c r="C25" s="456"/>
      <c r="D25" s="96"/>
      <c r="E25" s="96"/>
      <c r="F25" s="456"/>
      <c r="G25" s="96"/>
      <c r="H25" s="96"/>
      <c r="I25" s="96"/>
      <c r="J25" s="96"/>
      <c r="N25" s="96"/>
      <c r="O25" s="104"/>
    </row>
    <row r="26" spans="1:15">
      <c r="A26" s="249"/>
      <c r="B26" s="96"/>
      <c r="C26" s="96"/>
      <c r="D26" s="96"/>
      <c r="E26" s="96"/>
      <c r="F26" s="96"/>
      <c r="G26" s="96"/>
      <c r="H26" s="96"/>
      <c r="I26" s="96"/>
      <c r="J26" s="96"/>
      <c r="N26" s="96"/>
      <c r="O26" s="104"/>
    </row>
    <row r="27" spans="1:15" ht="38.25">
      <c r="A27" s="249"/>
      <c r="C27" s="101" t="s">
        <v>729</v>
      </c>
      <c r="D27" s="102" t="s">
        <v>730</v>
      </c>
      <c r="E27" s="101" t="s">
        <v>731</v>
      </c>
      <c r="F27" s="102" t="s">
        <v>732</v>
      </c>
      <c r="G27" s="102" t="s">
        <v>733</v>
      </c>
      <c r="H27" s="101" t="s">
        <v>734</v>
      </c>
      <c r="I27" s="101" t="s">
        <v>735</v>
      </c>
      <c r="J27" s="101" t="s">
        <v>736</v>
      </c>
      <c r="K27" s="101" t="s">
        <v>737</v>
      </c>
      <c r="L27" s="101" t="s">
        <v>738</v>
      </c>
      <c r="M27" s="101" t="s">
        <v>187</v>
      </c>
      <c r="N27" s="96"/>
    </row>
    <row r="28" spans="1:15">
      <c r="A28" s="249"/>
      <c r="C28" s="97" t="s">
        <v>566</v>
      </c>
      <c r="D28" s="245" t="s">
        <v>567</v>
      </c>
      <c r="E28" s="245" t="s">
        <v>568</v>
      </c>
      <c r="F28" s="246" t="s">
        <v>569</v>
      </c>
      <c r="G28" s="246" t="s">
        <v>589</v>
      </c>
      <c r="H28" s="246" t="s">
        <v>590</v>
      </c>
      <c r="I28" s="246" t="s">
        <v>591</v>
      </c>
      <c r="J28" s="247" t="s">
        <v>592</v>
      </c>
      <c r="K28" s="247" t="s">
        <v>593</v>
      </c>
      <c r="L28" s="207" t="s">
        <v>712</v>
      </c>
      <c r="M28" s="207" t="s">
        <v>713</v>
      </c>
      <c r="N28" s="96"/>
    </row>
    <row r="29" spans="1:15">
      <c r="A29" s="249"/>
      <c r="B29" s="105" t="s">
        <v>739</v>
      </c>
      <c r="C29" s="97">
        <v>17</v>
      </c>
      <c r="D29" s="249">
        <v>19</v>
      </c>
      <c r="E29" s="97">
        <v>23</v>
      </c>
      <c r="F29" s="97">
        <v>24</v>
      </c>
      <c r="G29" s="97">
        <v>26</v>
      </c>
      <c r="H29" s="97">
        <v>27</v>
      </c>
      <c r="I29" s="97">
        <v>28</v>
      </c>
      <c r="J29" s="97">
        <v>29</v>
      </c>
      <c r="K29" s="98">
        <v>37</v>
      </c>
      <c r="L29" s="97">
        <v>38</v>
      </c>
      <c r="M29" s="97">
        <v>39</v>
      </c>
      <c r="N29" s="96"/>
    </row>
    <row r="30" spans="1:15" ht="25.5">
      <c r="A30" s="249"/>
      <c r="B30" s="98" t="s">
        <v>715</v>
      </c>
      <c r="C30" s="373" t="s">
        <v>740</v>
      </c>
      <c r="D30" s="207" t="s">
        <v>741</v>
      </c>
      <c r="E30" s="207" t="s">
        <v>742</v>
      </c>
      <c r="F30" s="207" t="str">
        <f>+E30</f>
        <v>263.i</v>
      </c>
      <c r="G30" s="207" t="str">
        <f>+F30</f>
        <v>263.i</v>
      </c>
      <c r="H30" s="207" t="str">
        <f>+G30</f>
        <v>263.i</v>
      </c>
      <c r="I30" s="207" t="str">
        <f>+H30</f>
        <v>263.i</v>
      </c>
      <c r="J30" s="207" t="str">
        <f>+I30</f>
        <v>263.i</v>
      </c>
      <c r="K30" s="207" t="s">
        <v>743</v>
      </c>
      <c r="L30" s="207" t="s">
        <v>182</v>
      </c>
      <c r="M30" s="207" t="s">
        <v>744</v>
      </c>
      <c r="N30" s="96"/>
    </row>
    <row r="31" spans="1:15" s="17" customFormat="1">
      <c r="A31" s="249"/>
      <c r="B31" s="98"/>
      <c r="N31" s="207"/>
    </row>
    <row r="32" spans="1:15">
      <c r="A32" s="249"/>
      <c r="C32" s="97"/>
      <c r="E32" s="97"/>
      <c r="F32" s="97"/>
      <c r="G32" s="97"/>
      <c r="H32" s="97"/>
      <c r="I32" s="97"/>
      <c r="J32" s="97"/>
      <c r="K32" s="97"/>
      <c r="L32" s="97"/>
      <c r="M32" s="97"/>
      <c r="N32" s="96"/>
    </row>
    <row r="33" spans="1:15">
      <c r="A33" s="249" t="s">
        <v>382</v>
      </c>
      <c r="B33" s="96" t="s">
        <v>603</v>
      </c>
      <c r="C33" s="248">
        <v>0</v>
      </c>
      <c r="D33" s="248">
        <v>0</v>
      </c>
      <c r="E33" s="248">
        <v>0</v>
      </c>
      <c r="F33" s="248">
        <v>0</v>
      </c>
      <c r="G33" s="349">
        <f>'2025 Expenses'!$C$13</f>
        <v>164108.57999999999</v>
      </c>
      <c r="H33" s="248">
        <v>0</v>
      </c>
      <c r="I33" s="248">
        <v>0</v>
      </c>
      <c r="J33" s="248">
        <v>0</v>
      </c>
      <c r="K33" s="248">
        <v>0</v>
      </c>
      <c r="L33" s="348"/>
      <c r="M33" s="349">
        <f>+Taxes!$F$29/12</f>
        <v>1145.8069699999999</v>
      </c>
      <c r="N33" s="96"/>
    </row>
    <row r="34" spans="1:15">
      <c r="A34" s="249" t="s">
        <v>385</v>
      </c>
      <c r="B34" s="96" t="s">
        <v>604</v>
      </c>
      <c r="C34" s="248">
        <v>0</v>
      </c>
      <c r="D34" s="248">
        <v>0</v>
      </c>
      <c r="E34" s="248">
        <v>0</v>
      </c>
      <c r="F34" s="248">
        <v>0</v>
      </c>
      <c r="G34" s="349">
        <f>'2025 Expenses'!$D$13</f>
        <v>164108.57999999999</v>
      </c>
      <c r="H34" s="248">
        <v>0</v>
      </c>
      <c r="I34" s="248">
        <v>0</v>
      </c>
      <c r="J34" s="248">
        <v>0</v>
      </c>
      <c r="K34" s="248">
        <v>0</v>
      </c>
      <c r="L34" s="348"/>
      <c r="M34" s="349">
        <f>+Taxes!$F$29/12</f>
        <v>1145.8069699999999</v>
      </c>
      <c r="N34" s="96"/>
    </row>
    <row r="35" spans="1:15">
      <c r="A35" s="249" t="s">
        <v>388</v>
      </c>
      <c r="B35" s="96" t="s">
        <v>674</v>
      </c>
      <c r="C35" s="248">
        <v>0</v>
      </c>
      <c r="D35" s="248">
        <v>0</v>
      </c>
      <c r="E35" s="248">
        <v>0</v>
      </c>
      <c r="F35" s="248">
        <v>0</v>
      </c>
      <c r="G35" s="349">
        <f>'2025 Expenses'!$E$13</f>
        <v>164108.57999999999</v>
      </c>
      <c r="H35" s="248">
        <v>0</v>
      </c>
      <c r="I35" s="248">
        <v>0</v>
      </c>
      <c r="J35" s="248">
        <v>0</v>
      </c>
      <c r="K35" s="248">
        <v>0</v>
      </c>
      <c r="L35" s="348"/>
      <c r="M35" s="349">
        <f>+Taxes!$F$29/12</f>
        <v>1145.8069699999999</v>
      </c>
      <c r="N35" s="96"/>
    </row>
    <row r="36" spans="1:15">
      <c r="A36" s="249" t="s">
        <v>745</v>
      </c>
      <c r="B36" s="96" t="s">
        <v>606</v>
      </c>
      <c r="C36" s="248">
        <v>0</v>
      </c>
      <c r="D36" s="248">
        <v>0</v>
      </c>
      <c r="E36" s="248">
        <v>0</v>
      </c>
      <c r="F36" s="248">
        <v>0</v>
      </c>
      <c r="G36" s="349">
        <f>'2025 Expenses'!$F$13</f>
        <v>164108.57999999999</v>
      </c>
      <c r="H36" s="248">
        <v>0</v>
      </c>
      <c r="I36" s="248">
        <v>0</v>
      </c>
      <c r="J36" s="248">
        <v>0</v>
      </c>
      <c r="K36" s="248">
        <v>0</v>
      </c>
      <c r="L36" s="348"/>
      <c r="M36" s="349">
        <f>+Taxes!$F$29/12</f>
        <v>1145.8069699999999</v>
      </c>
      <c r="N36" s="96"/>
    </row>
    <row r="37" spans="1:15">
      <c r="A37" s="249" t="s">
        <v>746</v>
      </c>
      <c r="B37" s="96" t="s">
        <v>607</v>
      </c>
      <c r="C37" s="248">
        <v>0</v>
      </c>
      <c r="D37" s="248">
        <v>0</v>
      </c>
      <c r="E37" s="248">
        <v>0</v>
      </c>
      <c r="F37" s="248">
        <v>0</v>
      </c>
      <c r="G37" s="349">
        <f>'2025 Expenses'!$G$13</f>
        <v>32358.58</v>
      </c>
      <c r="H37" s="248">
        <v>0</v>
      </c>
      <c r="I37" s="248">
        <v>0</v>
      </c>
      <c r="J37" s="248">
        <v>0</v>
      </c>
      <c r="K37" s="248">
        <v>0</v>
      </c>
      <c r="L37" s="348"/>
      <c r="M37" s="349">
        <f>+Taxes!$F$29/12</f>
        <v>1145.8069699999999</v>
      </c>
      <c r="N37" s="96"/>
    </row>
    <row r="38" spans="1:15">
      <c r="A38" s="249" t="s">
        <v>747</v>
      </c>
      <c r="B38" s="96" t="s">
        <v>608</v>
      </c>
      <c r="C38" s="248">
        <v>0</v>
      </c>
      <c r="D38" s="248">
        <v>0</v>
      </c>
      <c r="E38" s="248">
        <v>0</v>
      </c>
      <c r="F38" s="248">
        <v>0</v>
      </c>
      <c r="G38" s="349">
        <f>'2025 Expenses'!$H$13</f>
        <v>156358.57999999999</v>
      </c>
      <c r="H38" s="248">
        <v>0</v>
      </c>
      <c r="I38" s="248">
        <v>0</v>
      </c>
      <c r="J38" s="248">
        <v>0</v>
      </c>
      <c r="K38" s="248">
        <v>0</v>
      </c>
      <c r="L38" s="348"/>
      <c r="M38" s="349">
        <f>+Taxes!$F$29/12</f>
        <v>1145.8069699999999</v>
      </c>
      <c r="N38" s="96"/>
    </row>
    <row r="39" spans="1:15">
      <c r="A39" s="249" t="s">
        <v>748</v>
      </c>
      <c r="B39" s="96" t="s">
        <v>609</v>
      </c>
      <c r="C39" s="248">
        <v>0</v>
      </c>
      <c r="D39" s="248">
        <v>0</v>
      </c>
      <c r="E39" s="248">
        <v>0</v>
      </c>
      <c r="F39" s="348">
        <v>0</v>
      </c>
      <c r="G39" s="349">
        <f>'2025 Expenses'!$I$13</f>
        <v>156358.57999999999</v>
      </c>
      <c r="H39" s="248">
        <v>0</v>
      </c>
      <c r="I39" s="248">
        <v>0</v>
      </c>
      <c r="J39" s="248">
        <v>0</v>
      </c>
      <c r="K39" s="248">
        <v>0</v>
      </c>
      <c r="L39" s="348"/>
      <c r="M39" s="349">
        <f>+Taxes!$F$29/12</f>
        <v>1145.8069699999999</v>
      </c>
      <c r="N39" s="96"/>
    </row>
    <row r="40" spans="1:15">
      <c r="A40" s="249" t="s">
        <v>749</v>
      </c>
      <c r="B40" s="96" t="s">
        <v>675</v>
      </c>
      <c r="C40" s="248">
        <v>0</v>
      </c>
      <c r="D40" s="248">
        <v>0</v>
      </c>
      <c r="E40" s="248">
        <v>0</v>
      </c>
      <c r="F40" s="348">
        <v>0</v>
      </c>
      <c r="G40" s="349">
        <f>'2025 Expenses'!$J$13</f>
        <v>156358.57999999999</v>
      </c>
      <c r="H40" s="248">
        <v>0</v>
      </c>
      <c r="I40" s="248">
        <v>0</v>
      </c>
      <c r="J40" s="248">
        <v>0</v>
      </c>
      <c r="K40" s="248">
        <v>0</v>
      </c>
      <c r="L40" s="348"/>
      <c r="M40" s="349">
        <f>+Taxes!$F$29/12</f>
        <v>1145.8069699999999</v>
      </c>
      <c r="N40" s="96"/>
    </row>
    <row r="41" spans="1:15">
      <c r="A41" s="249" t="s">
        <v>750</v>
      </c>
      <c r="B41" s="96" t="s">
        <v>611</v>
      </c>
      <c r="C41" s="248">
        <v>0</v>
      </c>
      <c r="D41" s="248">
        <v>0</v>
      </c>
      <c r="E41" s="248">
        <v>0</v>
      </c>
      <c r="F41" s="348">
        <v>0</v>
      </c>
      <c r="G41" s="349">
        <f>'2025 Expenses'!$K$13</f>
        <v>156358.57999999999</v>
      </c>
      <c r="H41" s="248">
        <v>0</v>
      </c>
      <c r="I41" s="248">
        <v>0</v>
      </c>
      <c r="J41" s="248">
        <v>0</v>
      </c>
      <c r="K41" s="248">
        <v>0</v>
      </c>
      <c r="L41" s="348"/>
      <c r="M41" s="349">
        <f>+Taxes!$F$29/12</f>
        <v>1145.8069699999999</v>
      </c>
      <c r="N41" s="96"/>
    </row>
    <row r="42" spans="1:15">
      <c r="A42" s="249" t="s">
        <v>751</v>
      </c>
      <c r="B42" s="96" t="s">
        <v>612</v>
      </c>
      <c r="C42" s="248">
        <v>0</v>
      </c>
      <c r="D42" s="248">
        <v>0</v>
      </c>
      <c r="E42" s="248">
        <v>0</v>
      </c>
      <c r="F42" s="348">
        <v>0</v>
      </c>
      <c r="G42" s="349">
        <f>'2025 Expenses'!$L$13</f>
        <v>156358.57999999999</v>
      </c>
      <c r="H42" s="248">
        <v>0</v>
      </c>
      <c r="I42" s="248">
        <v>0</v>
      </c>
      <c r="J42" s="248">
        <v>0</v>
      </c>
      <c r="K42" s="248">
        <v>0</v>
      </c>
      <c r="L42" s="348"/>
      <c r="M42" s="349">
        <f>+Taxes!$F$29/12</f>
        <v>1145.8069699999999</v>
      </c>
      <c r="N42" s="96"/>
    </row>
    <row r="43" spans="1:15">
      <c r="A43" s="249" t="s">
        <v>752</v>
      </c>
      <c r="B43" s="96" t="s">
        <v>613</v>
      </c>
      <c r="C43" s="248">
        <v>0</v>
      </c>
      <c r="D43" s="248">
        <v>0</v>
      </c>
      <c r="E43" s="248">
        <v>0</v>
      </c>
      <c r="F43" s="348">
        <v>0</v>
      </c>
      <c r="G43" s="349">
        <f>'2025 Expenses'!$M$13</f>
        <v>156358.57999999999</v>
      </c>
      <c r="H43" s="248">
        <v>0</v>
      </c>
      <c r="I43" s="248">
        <v>0</v>
      </c>
      <c r="J43" s="248">
        <v>0</v>
      </c>
      <c r="K43" s="248">
        <v>0</v>
      </c>
      <c r="L43" s="348"/>
      <c r="M43" s="349">
        <f>+Taxes!$F$29/12</f>
        <v>1145.8069699999999</v>
      </c>
      <c r="N43" s="96"/>
    </row>
    <row r="44" spans="1:15">
      <c r="A44" s="249" t="s">
        <v>753</v>
      </c>
      <c r="B44" s="96" t="s">
        <v>676</v>
      </c>
      <c r="C44" s="248">
        <v>0</v>
      </c>
      <c r="D44" s="248">
        <v>0</v>
      </c>
      <c r="E44" s="248">
        <v>0</v>
      </c>
      <c r="F44" s="348">
        <v>0</v>
      </c>
      <c r="G44" s="349">
        <f>'2025 Expenses'!$N$13</f>
        <v>156358.57999999999</v>
      </c>
      <c r="H44" s="248">
        <v>0</v>
      </c>
      <c r="I44" s="248">
        <v>0</v>
      </c>
      <c r="J44" s="248">
        <v>0</v>
      </c>
      <c r="K44" s="248">
        <v>0</v>
      </c>
      <c r="L44" s="348"/>
      <c r="M44" s="349">
        <f>+Taxes!$F$29/12</f>
        <v>1145.8069699999999</v>
      </c>
      <c r="N44" s="96"/>
    </row>
    <row r="45" spans="1:15">
      <c r="A45" s="249" t="s">
        <v>754</v>
      </c>
      <c r="B45" s="627" t="s">
        <v>22</v>
      </c>
      <c r="C45" s="628">
        <f t="shared" ref="C45:L45" si="1">SUM(C33:C44)</f>
        <v>0</v>
      </c>
      <c r="D45" s="628">
        <f t="shared" si="1"/>
        <v>0</v>
      </c>
      <c r="E45" s="628">
        <f t="shared" si="1"/>
        <v>0</v>
      </c>
      <c r="F45" s="628">
        <f t="shared" si="1"/>
        <v>0</v>
      </c>
      <c r="G45" s="628">
        <f t="shared" si="1"/>
        <v>1783302.9600000002</v>
      </c>
      <c r="H45" s="628">
        <f t="shared" si="1"/>
        <v>0</v>
      </c>
      <c r="I45" s="628">
        <f t="shared" si="1"/>
        <v>0</v>
      </c>
      <c r="J45" s="628">
        <f t="shared" si="1"/>
        <v>0</v>
      </c>
      <c r="K45" s="628">
        <f t="shared" si="1"/>
        <v>0</v>
      </c>
      <c r="L45" s="628">
        <f t="shared" si="1"/>
        <v>0</v>
      </c>
      <c r="M45" s="628">
        <f>SUM(M33:M44)</f>
        <v>13749.683639999997</v>
      </c>
      <c r="N45" s="96"/>
    </row>
    <row r="46" spans="1:15">
      <c r="B46" s="96"/>
      <c r="C46" s="96"/>
      <c r="D46" s="96"/>
      <c r="E46" s="96"/>
      <c r="F46" s="96"/>
      <c r="G46" s="97" t="s">
        <v>700</v>
      </c>
      <c r="H46" s="96"/>
      <c r="I46" s="96"/>
      <c r="J46" s="96"/>
      <c r="M46" s="208" t="s">
        <v>391</v>
      </c>
      <c r="N46" s="96"/>
      <c r="O46" s="104"/>
    </row>
    <row r="47" spans="1:15">
      <c r="B47" s="96"/>
      <c r="C47" s="96"/>
      <c r="D47" s="96"/>
      <c r="E47" s="96"/>
      <c r="F47" s="96"/>
      <c r="G47" s="97" t="s">
        <v>701</v>
      </c>
      <c r="H47" s="96"/>
      <c r="I47" s="96"/>
      <c r="J47" s="96"/>
      <c r="N47" s="96"/>
      <c r="O47" s="104"/>
    </row>
    <row r="48" spans="1:15">
      <c r="B48" s="96"/>
      <c r="C48" s="96"/>
      <c r="D48" s="96"/>
      <c r="E48" s="96"/>
      <c r="F48" s="96"/>
      <c r="G48" s="442" t="str">
        <f>'Attachment H'!$D$5</f>
        <v>NextEra Energy Transmission MidAtlantic, Inc.</v>
      </c>
      <c r="H48" s="96"/>
      <c r="I48" s="96"/>
      <c r="J48" s="96"/>
      <c r="N48" s="96"/>
      <c r="O48" s="104"/>
    </row>
    <row r="49" spans="1:15">
      <c r="B49" s="96"/>
      <c r="C49" s="96"/>
      <c r="D49" s="96"/>
      <c r="E49" s="96"/>
      <c r="F49" s="96"/>
      <c r="G49" s="96"/>
      <c r="H49" s="96"/>
      <c r="I49" s="96"/>
      <c r="J49" s="96"/>
      <c r="N49" s="96"/>
      <c r="O49" s="104"/>
    </row>
    <row r="50" spans="1:15">
      <c r="B50" s="96"/>
      <c r="C50" s="96"/>
      <c r="D50" s="96"/>
      <c r="E50" s="96"/>
      <c r="F50" s="96"/>
      <c r="G50" s="96"/>
      <c r="H50" s="96"/>
      <c r="I50" s="96"/>
      <c r="J50" s="96"/>
      <c r="N50" s="96"/>
      <c r="O50" s="104"/>
    </row>
    <row r="51" spans="1:15" ht="129" customHeight="1">
      <c r="B51" s="374"/>
      <c r="C51" s="375" t="s">
        <v>755</v>
      </c>
      <c r="D51" s="376" t="s">
        <v>269</v>
      </c>
      <c r="E51" s="376" t="s">
        <v>756</v>
      </c>
      <c r="F51" s="377" t="s">
        <v>757</v>
      </c>
      <c r="G51" s="378" t="s">
        <v>27</v>
      </c>
      <c r="H51" s="96"/>
      <c r="I51" s="96"/>
      <c r="J51" s="96"/>
      <c r="N51" s="96"/>
      <c r="O51" s="96"/>
    </row>
    <row r="52" spans="1:15">
      <c r="C52" s="97" t="s">
        <v>566</v>
      </c>
      <c r="D52" s="245" t="s">
        <v>567</v>
      </c>
      <c r="E52" s="245" t="s">
        <v>568</v>
      </c>
      <c r="F52" s="246" t="s">
        <v>569</v>
      </c>
      <c r="G52" s="246" t="s">
        <v>589</v>
      </c>
      <c r="H52" s="96"/>
      <c r="I52" s="96"/>
      <c r="J52" s="96"/>
      <c r="N52" s="96"/>
      <c r="O52" s="96"/>
    </row>
    <row r="53" spans="1:15" ht="25.5">
      <c r="B53" s="105" t="s">
        <v>758</v>
      </c>
      <c r="C53" s="97">
        <v>27</v>
      </c>
      <c r="D53" s="249" t="s">
        <v>759</v>
      </c>
      <c r="E53" s="97">
        <v>31</v>
      </c>
      <c r="F53" s="97">
        <v>32</v>
      </c>
      <c r="G53" s="98" t="s">
        <v>760</v>
      </c>
      <c r="H53" s="97"/>
      <c r="I53" s="97"/>
      <c r="J53" s="96"/>
    </row>
    <row r="54" spans="1:15" ht="25.5">
      <c r="B54" s="98"/>
      <c r="C54" s="373" t="s">
        <v>761</v>
      </c>
      <c r="D54" s="207" t="s">
        <v>762</v>
      </c>
      <c r="E54" s="12" t="s">
        <v>763</v>
      </c>
      <c r="F54" s="15" t="str">
        <f>+E54</f>
        <v>Portion of Account 456.1</v>
      </c>
      <c r="H54" s="97"/>
      <c r="L54" s="97"/>
      <c r="M54" s="97"/>
    </row>
    <row r="55" spans="1:15">
      <c r="C55" s="97"/>
      <c r="E55" s="97"/>
      <c r="F55" s="97"/>
      <c r="G55" s="97"/>
      <c r="H55" s="97"/>
      <c r="I55" s="31"/>
      <c r="L55" s="97"/>
      <c r="M55" s="97"/>
    </row>
    <row r="56" spans="1:15">
      <c r="A56" s="261">
        <f>+A45+1</f>
        <v>27</v>
      </c>
      <c r="B56" s="96" t="s">
        <v>603</v>
      </c>
      <c r="C56" s="248">
        <v>0</v>
      </c>
      <c r="D56" s="248">
        <v>0</v>
      </c>
      <c r="E56" s="248">
        <v>0</v>
      </c>
      <c r="F56" s="248">
        <v>0</v>
      </c>
      <c r="G56" s="248">
        <v>0</v>
      </c>
      <c r="H56" s="96"/>
      <c r="I56" s="31"/>
      <c r="L56" s="96"/>
      <c r="M56" s="96"/>
    </row>
    <row r="57" spans="1:15">
      <c r="A57" s="261">
        <f t="shared" ref="A57:A88" si="2">+A56+1</f>
        <v>28</v>
      </c>
      <c r="B57" s="96" t="s">
        <v>604</v>
      </c>
      <c r="C57" s="248">
        <v>0</v>
      </c>
      <c r="D57" s="248">
        <v>0</v>
      </c>
      <c r="E57" s="248">
        <v>0</v>
      </c>
      <c r="F57" s="248">
        <v>0</v>
      </c>
      <c r="G57" s="248">
        <v>0</v>
      </c>
      <c r="H57" s="96"/>
      <c r="L57" s="96"/>
      <c r="M57" s="96"/>
    </row>
    <row r="58" spans="1:15">
      <c r="A58" s="261">
        <f t="shared" si="2"/>
        <v>29</v>
      </c>
      <c r="B58" s="96" t="s">
        <v>674</v>
      </c>
      <c r="C58" s="248">
        <v>0</v>
      </c>
      <c r="D58" s="248">
        <v>0</v>
      </c>
      <c r="E58" s="248">
        <v>0</v>
      </c>
      <c r="F58" s="248">
        <v>0</v>
      </c>
      <c r="G58" s="248">
        <v>0</v>
      </c>
      <c r="H58" s="96"/>
      <c r="I58" s="31"/>
      <c r="L58" s="96"/>
      <c r="M58" s="96"/>
    </row>
    <row r="59" spans="1:15">
      <c r="A59" s="261">
        <f t="shared" si="2"/>
        <v>30</v>
      </c>
      <c r="B59" s="96" t="s">
        <v>606</v>
      </c>
      <c r="C59" s="248">
        <v>0</v>
      </c>
      <c r="D59" s="248">
        <v>0</v>
      </c>
      <c r="E59" s="248">
        <v>0</v>
      </c>
      <c r="F59" s="248">
        <v>0</v>
      </c>
      <c r="G59" s="248">
        <v>0</v>
      </c>
      <c r="H59" s="96"/>
      <c r="I59" s="27"/>
      <c r="L59" s="96"/>
      <c r="M59" s="96"/>
    </row>
    <row r="60" spans="1:15">
      <c r="A60" s="261">
        <f t="shared" si="2"/>
        <v>31</v>
      </c>
      <c r="B60" s="96" t="s">
        <v>607</v>
      </c>
      <c r="C60" s="248">
        <v>0</v>
      </c>
      <c r="D60" s="248">
        <v>0</v>
      </c>
      <c r="E60" s="248">
        <v>0</v>
      </c>
      <c r="F60" s="248">
        <v>0</v>
      </c>
      <c r="G60" s="248">
        <v>0</v>
      </c>
      <c r="H60" s="96"/>
      <c r="L60" s="96"/>
      <c r="M60" s="96"/>
    </row>
    <row r="61" spans="1:15">
      <c r="A61" s="261">
        <f t="shared" si="2"/>
        <v>32</v>
      </c>
      <c r="B61" s="96" t="s">
        <v>608</v>
      </c>
      <c r="C61" s="248">
        <v>0</v>
      </c>
      <c r="D61" s="248">
        <v>0</v>
      </c>
      <c r="E61" s="248">
        <v>0</v>
      </c>
      <c r="F61" s="248">
        <v>0</v>
      </c>
      <c r="G61" s="248">
        <v>0</v>
      </c>
      <c r="H61" s="96"/>
      <c r="L61" s="96"/>
      <c r="M61" s="96"/>
    </row>
    <row r="62" spans="1:15">
      <c r="A62" s="261">
        <f t="shared" si="2"/>
        <v>33</v>
      </c>
      <c r="B62" s="96" t="s">
        <v>609</v>
      </c>
      <c r="C62" s="248">
        <v>0</v>
      </c>
      <c r="D62" s="248">
        <v>0</v>
      </c>
      <c r="E62" s="248">
        <v>0</v>
      </c>
      <c r="F62" s="248">
        <v>0</v>
      </c>
      <c r="G62" s="248">
        <v>0</v>
      </c>
      <c r="H62" s="96"/>
      <c r="L62" s="96"/>
      <c r="M62" s="96"/>
    </row>
    <row r="63" spans="1:15">
      <c r="A63" s="261">
        <f t="shared" si="2"/>
        <v>34</v>
      </c>
      <c r="B63" s="96" t="s">
        <v>675</v>
      </c>
      <c r="C63" s="248">
        <v>0</v>
      </c>
      <c r="D63" s="248">
        <v>0</v>
      </c>
      <c r="E63" s="248">
        <v>0</v>
      </c>
      <c r="F63" s="248">
        <v>0</v>
      </c>
      <c r="G63" s="248">
        <v>0</v>
      </c>
      <c r="H63" s="96"/>
      <c r="L63" s="96"/>
      <c r="M63" s="96"/>
    </row>
    <row r="64" spans="1:15">
      <c r="A64" s="261">
        <f t="shared" si="2"/>
        <v>35</v>
      </c>
      <c r="B64" s="96" t="s">
        <v>611</v>
      </c>
      <c r="C64" s="248">
        <v>0</v>
      </c>
      <c r="D64" s="248">
        <v>0</v>
      </c>
      <c r="E64" s="248">
        <v>0</v>
      </c>
      <c r="F64" s="248">
        <v>0</v>
      </c>
      <c r="G64" s="248">
        <v>0</v>
      </c>
      <c r="H64" s="96"/>
      <c r="L64" s="96"/>
      <c r="M64" s="96"/>
    </row>
    <row r="65" spans="1:15">
      <c r="A65" s="261">
        <f t="shared" si="2"/>
        <v>36</v>
      </c>
      <c r="B65" s="96" t="s">
        <v>612</v>
      </c>
      <c r="C65" s="248">
        <v>0</v>
      </c>
      <c r="D65" s="248">
        <v>0</v>
      </c>
      <c r="E65" s="248">
        <v>0</v>
      </c>
      <c r="F65" s="248">
        <v>0</v>
      </c>
      <c r="G65" s="248">
        <v>0</v>
      </c>
      <c r="H65" s="96"/>
      <c r="L65" s="96"/>
      <c r="M65" s="96"/>
    </row>
    <row r="66" spans="1:15">
      <c r="A66" s="261">
        <f t="shared" si="2"/>
        <v>37</v>
      </c>
      <c r="B66" s="96" t="s">
        <v>613</v>
      </c>
      <c r="C66" s="248">
        <v>0</v>
      </c>
      <c r="D66" s="248">
        <v>0</v>
      </c>
      <c r="E66" s="248">
        <v>0</v>
      </c>
      <c r="F66" s="248">
        <v>0</v>
      </c>
      <c r="G66" s="248">
        <v>0</v>
      </c>
      <c r="H66" s="96"/>
      <c r="L66" s="96"/>
      <c r="M66" s="96"/>
    </row>
    <row r="67" spans="1:15">
      <c r="A67" s="261">
        <f t="shared" si="2"/>
        <v>38</v>
      </c>
      <c r="B67" s="96" t="s">
        <v>676</v>
      </c>
      <c r="C67" s="248">
        <v>0</v>
      </c>
      <c r="D67" s="248">
        <v>0</v>
      </c>
      <c r="E67" s="248">
        <v>0</v>
      </c>
      <c r="F67" s="248">
        <v>0</v>
      </c>
      <c r="G67" s="248">
        <v>0</v>
      </c>
      <c r="H67" s="96"/>
      <c r="L67" s="96"/>
      <c r="M67" s="96"/>
      <c r="N67" s="96"/>
      <c r="O67" s="96"/>
    </row>
    <row r="68" spans="1:15">
      <c r="A68" s="261">
        <f t="shared" si="2"/>
        <v>39</v>
      </c>
      <c r="B68" s="627" t="s">
        <v>22</v>
      </c>
      <c r="C68" s="628">
        <f>SUM(C56:C67)</f>
        <v>0</v>
      </c>
      <c r="D68" s="628">
        <f>SUM(D56:D67)</f>
        <v>0</v>
      </c>
      <c r="E68" s="628">
        <f>SUM(E56:E67)</f>
        <v>0</v>
      </c>
      <c r="F68" s="628">
        <f>SUM(F56:F67)</f>
        <v>0</v>
      </c>
      <c r="G68" s="628">
        <f>SUM(G56:G67)</f>
        <v>0</v>
      </c>
      <c r="H68" s="96"/>
      <c r="I68" s="96"/>
      <c r="J68" s="96"/>
      <c r="N68" s="96"/>
      <c r="O68" s="96"/>
    </row>
    <row r="69" spans="1:15">
      <c r="A69" s="261">
        <f t="shared" si="2"/>
        <v>40</v>
      </c>
      <c r="B69" s="96"/>
      <c r="C69" s="96"/>
      <c r="D69" s="96"/>
      <c r="E69" s="96"/>
      <c r="F69" s="96"/>
      <c r="G69" s="96"/>
      <c r="H69" s="96"/>
      <c r="I69" s="96"/>
      <c r="J69" s="96"/>
      <c r="N69" s="96"/>
      <c r="O69" s="96"/>
    </row>
    <row r="70" spans="1:15">
      <c r="A70" s="261">
        <f t="shared" si="2"/>
        <v>41</v>
      </c>
      <c r="B70" s="27" t="s">
        <v>246</v>
      </c>
      <c r="C70" s="28"/>
      <c r="F70" s="28"/>
      <c r="G70" s="28"/>
      <c r="H70" s="28"/>
      <c r="I70" s="28"/>
      <c r="J70" s="28"/>
      <c r="K70" s="30"/>
      <c r="L70" s="28"/>
      <c r="N70" s="96"/>
      <c r="O70" s="96"/>
    </row>
    <row r="71" spans="1:15" ht="24" customHeight="1">
      <c r="A71" s="261"/>
      <c r="B71" s="27" t="s">
        <v>764</v>
      </c>
      <c r="C71" s="28"/>
      <c r="F71" s="28"/>
      <c r="G71" s="28"/>
      <c r="H71" s="28"/>
      <c r="I71" s="28"/>
      <c r="J71" s="28"/>
      <c r="K71" s="30"/>
      <c r="L71" s="28"/>
      <c r="N71" s="96"/>
      <c r="O71" s="96"/>
    </row>
    <row r="72" spans="1:15" ht="16.5" thickBot="1">
      <c r="A72" s="261"/>
      <c r="B72" s="27"/>
      <c r="C72" s="28"/>
      <c r="D72" s="277"/>
      <c r="E72" s="277"/>
      <c r="F72" s="277"/>
      <c r="G72" s="277"/>
      <c r="H72" s="277"/>
      <c r="I72" s="277"/>
      <c r="J72" s="629" t="s">
        <v>220</v>
      </c>
      <c r="K72" s="30"/>
      <c r="L72" s="28"/>
      <c r="N72" s="100"/>
      <c r="O72" s="100"/>
    </row>
    <row r="73" spans="1:15" ht="15.75">
      <c r="A73" s="261">
        <f>+A70+1</f>
        <v>42</v>
      </c>
      <c r="B73" s="27"/>
      <c r="C73" s="28"/>
      <c r="D73" s="277" t="s">
        <v>765</v>
      </c>
      <c r="E73" s="277"/>
      <c r="F73" s="277"/>
      <c r="G73" s="277"/>
      <c r="H73" s="277"/>
      <c r="I73" s="277"/>
      <c r="J73" s="298">
        <v>2985318.5805117041</v>
      </c>
      <c r="N73" s="96"/>
      <c r="O73" s="96"/>
    </row>
    <row r="74" spans="1:15" ht="15.75">
      <c r="A74" s="261"/>
      <c r="B74" s="27"/>
      <c r="C74" s="28"/>
      <c r="D74" s="277"/>
      <c r="E74" s="277"/>
      <c r="F74" s="277"/>
      <c r="G74" s="277"/>
      <c r="H74" s="277"/>
      <c r="I74" s="277"/>
      <c r="J74" s="262"/>
      <c r="N74" s="96"/>
      <c r="O74" s="96"/>
    </row>
    <row r="75" spans="1:15" ht="15.75">
      <c r="A75" s="261">
        <f>+A73+1</f>
        <v>43</v>
      </c>
      <c r="B75" s="27"/>
      <c r="C75" s="28"/>
      <c r="D75" s="277" t="s">
        <v>766</v>
      </c>
      <c r="E75" s="277"/>
      <c r="F75" s="277"/>
      <c r="G75" s="277"/>
      <c r="H75" s="277"/>
      <c r="I75" s="277"/>
      <c r="J75" s="298">
        <v>0</v>
      </c>
      <c r="N75" s="96"/>
      <c r="O75" s="96"/>
    </row>
    <row r="76" spans="1:15" ht="15.75">
      <c r="A76" s="261"/>
      <c r="B76" s="27"/>
      <c r="C76" s="28"/>
      <c r="D76" s="277"/>
      <c r="E76" s="277"/>
      <c r="F76" s="277"/>
      <c r="G76" s="277"/>
      <c r="H76" s="277"/>
      <c r="I76" s="277"/>
      <c r="J76" s="262"/>
    </row>
    <row r="77" spans="1:15" ht="15.75">
      <c r="A77" s="261">
        <f>+A75+1</f>
        <v>44</v>
      </c>
      <c r="B77" s="27"/>
      <c r="C77" s="28"/>
      <c r="D77" s="277" t="s">
        <v>767</v>
      </c>
      <c r="E77" s="278"/>
      <c r="F77" s="277"/>
      <c r="G77" s="277"/>
      <c r="H77" s="277"/>
      <c r="I77" s="277"/>
      <c r="J77" s="298">
        <v>0</v>
      </c>
    </row>
    <row r="78" spans="1:15" ht="15.75">
      <c r="A78" s="261">
        <f t="shared" si="2"/>
        <v>45</v>
      </c>
      <c r="B78" s="27"/>
      <c r="C78" s="28"/>
      <c r="D78" s="277" t="s">
        <v>768</v>
      </c>
      <c r="E78" s="277"/>
      <c r="F78" s="277"/>
      <c r="G78" s="277"/>
      <c r="H78" s="277"/>
      <c r="I78" s="277"/>
      <c r="J78" s="299">
        <v>0</v>
      </c>
    </row>
    <row r="79" spans="1:15" ht="16.5" thickBot="1">
      <c r="A79" s="261">
        <f t="shared" si="2"/>
        <v>46</v>
      </c>
      <c r="B79" s="27"/>
      <c r="C79" s="28"/>
      <c r="D79" s="277" t="s">
        <v>769</v>
      </c>
      <c r="E79" s="277"/>
      <c r="F79" s="277"/>
      <c r="G79" s="277"/>
      <c r="H79" s="277"/>
      <c r="I79" s="277"/>
      <c r="J79" s="630">
        <v>0</v>
      </c>
    </row>
    <row r="80" spans="1:15" ht="15.75">
      <c r="A80" s="261">
        <f t="shared" si="2"/>
        <v>47</v>
      </c>
      <c r="B80" s="27"/>
      <c r="C80" s="28"/>
      <c r="D80" s="277" t="s">
        <v>770</v>
      </c>
      <c r="E80" s="278" t="s">
        <v>771</v>
      </c>
      <c r="F80" s="278"/>
      <c r="G80" s="278"/>
      <c r="H80" s="279"/>
      <c r="I80" s="278"/>
      <c r="J80" s="262">
        <f>+J77-J78-J79</f>
        <v>0</v>
      </c>
    </row>
    <row r="81" spans="1:12">
      <c r="A81" s="261"/>
      <c r="B81" s="27"/>
      <c r="C81" s="28"/>
      <c r="J81" s="18"/>
    </row>
    <row r="82" spans="1:12">
      <c r="A82" s="261"/>
      <c r="B82" s="27"/>
      <c r="C82" s="28"/>
      <c r="G82" s="28"/>
      <c r="H82" s="28"/>
      <c r="I82" s="28"/>
      <c r="J82" s="28"/>
      <c r="K82" s="30"/>
      <c r="L82" s="28"/>
    </row>
    <row r="83" spans="1:12">
      <c r="A83" s="261"/>
      <c r="B83" s="29"/>
      <c r="C83" s="28"/>
      <c r="F83" s="28"/>
      <c r="G83" s="28"/>
      <c r="H83" s="28"/>
      <c r="I83" s="30" t="s">
        <v>248</v>
      </c>
      <c r="J83" s="28"/>
      <c r="K83" s="28"/>
      <c r="L83" s="28"/>
    </row>
    <row r="84" spans="1:12" ht="13.5" thickBot="1">
      <c r="A84" s="261"/>
      <c r="B84" s="29"/>
      <c r="C84" s="28"/>
      <c r="F84" s="562" t="s">
        <v>220</v>
      </c>
      <c r="G84" s="562" t="s">
        <v>249</v>
      </c>
      <c r="H84" s="28"/>
      <c r="I84" s="130"/>
      <c r="J84" s="28"/>
      <c r="K84" s="562" t="s">
        <v>250</v>
      </c>
      <c r="L84" s="28"/>
    </row>
    <row r="85" spans="1:12">
      <c r="A85" s="261">
        <f>+A80+1</f>
        <v>48</v>
      </c>
      <c r="B85" s="27" t="s">
        <v>251</v>
      </c>
      <c r="C85" s="31" t="s">
        <v>772</v>
      </c>
      <c r="F85" s="308">
        <v>39502703.926582411</v>
      </c>
      <c r="G85" s="115">
        <f>IF(F$88=0,0,F85/F$88)</f>
        <v>0.40000000000000008</v>
      </c>
      <c r="H85" s="26"/>
      <c r="I85" s="494">
        <v>7.5572512354092417E-2</v>
      </c>
      <c r="J85" s="26"/>
      <c r="K85" s="26">
        <f>G85*I85</f>
        <v>3.0229004941636974E-2</v>
      </c>
      <c r="L85" s="173" t="s">
        <v>253</v>
      </c>
    </row>
    <row r="86" spans="1:12">
      <c r="A86" s="261">
        <f t="shared" si="2"/>
        <v>49</v>
      </c>
      <c r="B86" s="27" t="s">
        <v>254</v>
      </c>
      <c r="C86" s="31" t="s">
        <v>572</v>
      </c>
      <c r="F86" s="308">
        <v>0</v>
      </c>
      <c r="G86" s="115">
        <f>IF(F$88=0,0,F86/F$88)</f>
        <v>0</v>
      </c>
      <c r="H86" s="26"/>
      <c r="I86" s="115">
        <v>0</v>
      </c>
      <c r="J86" s="26"/>
      <c r="K86" s="26">
        <f>G86*I86</f>
        <v>0</v>
      </c>
      <c r="L86" s="28"/>
    </row>
    <row r="87" spans="1:12" ht="13.5" thickBot="1">
      <c r="A87" s="261">
        <f t="shared" si="2"/>
        <v>50</v>
      </c>
      <c r="B87" s="27" t="s">
        <v>256</v>
      </c>
      <c r="C87" s="31" t="s">
        <v>773</v>
      </c>
      <c r="F87" s="631">
        <v>59254055.889873594</v>
      </c>
      <c r="G87" s="115">
        <f>IF(F$88=0,0,F87/F$88)</f>
        <v>0.59999999999999987</v>
      </c>
      <c r="H87" s="32"/>
      <c r="I87" s="430">
        <v>0.115</v>
      </c>
      <c r="J87" s="26"/>
      <c r="K87" s="564">
        <f>G87*I87</f>
        <v>6.8999999999999992E-2</v>
      </c>
      <c r="L87" s="28"/>
    </row>
    <row r="88" spans="1:12">
      <c r="A88" s="261">
        <f t="shared" si="2"/>
        <v>51</v>
      </c>
      <c r="B88" s="29" t="s">
        <v>258</v>
      </c>
      <c r="C88" s="31" t="s">
        <v>774</v>
      </c>
      <c r="F88" s="174">
        <f>SUM(F85:F87)</f>
        <v>98756759.816456005</v>
      </c>
      <c r="G88" s="26" t="s">
        <v>11</v>
      </c>
      <c r="H88" s="28"/>
      <c r="I88" s="115"/>
      <c r="J88" s="26"/>
      <c r="K88" s="26">
        <f>SUM(K85:K87)</f>
        <v>9.9229004941636972E-2</v>
      </c>
      <c r="L88" s="173" t="s">
        <v>260</v>
      </c>
    </row>
    <row r="89" spans="1:12">
      <c r="A89" s="261"/>
      <c r="G89" s="26"/>
    </row>
    <row r="90" spans="1:12">
      <c r="A90" s="15" t="s">
        <v>775</v>
      </c>
    </row>
    <row r="91" spans="1:12">
      <c r="A91" s="249" t="s">
        <v>452</v>
      </c>
      <c r="B91" s="15" t="s">
        <v>776</v>
      </c>
    </row>
    <row r="92" spans="1:12">
      <c r="A92" s="249"/>
      <c r="B92" s="453" t="s">
        <v>777</v>
      </c>
    </row>
    <row r="93" spans="1:12">
      <c r="A93" s="249" t="s">
        <v>454</v>
      </c>
      <c r="B93" s="15" t="s">
        <v>778</v>
      </c>
    </row>
    <row r="94" spans="1:12">
      <c r="A94" s="249" t="s">
        <v>286</v>
      </c>
      <c r="B94" s="15" t="s">
        <v>779</v>
      </c>
    </row>
    <row r="95" spans="1:12">
      <c r="A95" s="249"/>
      <c r="B95" s="668" t="s">
        <v>309</v>
      </c>
      <c r="C95" s="668"/>
      <c r="D95" s="668"/>
      <c r="E95" s="668"/>
      <c r="F95" s="668"/>
      <c r="G95" s="668"/>
      <c r="H95" s="668"/>
      <c r="I95" s="668"/>
      <c r="J95" s="668"/>
      <c r="K95" s="668"/>
    </row>
    <row r="96" spans="1:12">
      <c r="A96" s="249"/>
    </row>
  </sheetData>
  <customSheetViews>
    <customSheetView guid="{F04A2B9A-C6FE-4FEB-AD1E-2CF9AC309BE4}" fitToPage="1">
      <selection activeCell="G20" sqref="G20"/>
      <pageMargins left="0" right="0" top="0" bottom="0" header="0" footer="0"/>
      <pageSetup scale="76" orientation="landscape" r:id="rId1"/>
    </customSheetView>
  </customSheetViews>
  <mergeCells count="1">
    <mergeCell ref="B95:K95"/>
  </mergeCells>
  <phoneticPr fontId="0" type="noConversion"/>
  <pageMargins left="0.25" right="0.25" top="0.75" bottom="0.75" header="0.3" footer="0.3"/>
  <pageSetup scale="64" fitToHeight="0" orientation="landscape" r:id="rId2"/>
  <rowBreaks count="1" manualBreakCount="1">
    <brk id="45" max="12" man="1"/>
  </rowBreaks>
  <customProperties>
    <customPr name="_pios_id" r:id="rId3"/>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Z70"/>
  <sheetViews>
    <sheetView zoomScale="85" zoomScaleNormal="85" zoomScaleSheetLayoutView="100" workbookViewId="0">
      <selection activeCell="J71" sqref="J71"/>
    </sheetView>
  </sheetViews>
  <sheetFormatPr defaultColWidth="8.77734375" defaultRowHeight="12.75"/>
  <cols>
    <col min="1" max="1" width="4" style="15" customWidth="1"/>
    <col min="2" max="2" width="12" style="15" bestFit="1" customWidth="1"/>
    <col min="3" max="3" width="8.77734375" style="15"/>
    <col min="4" max="4" width="9.5546875" style="15" bestFit="1" customWidth="1"/>
    <col min="5" max="6" width="7.77734375" style="15" customWidth="1"/>
    <col min="7" max="7" width="8.21875" style="15" customWidth="1"/>
    <col min="8" max="16" width="7.77734375" style="15" customWidth="1"/>
    <col min="17" max="17" width="10.77734375" style="15" bestFit="1" customWidth="1"/>
    <col min="18" max="16384" width="8.77734375" style="15"/>
  </cols>
  <sheetData>
    <row r="1" spans="1:26">
      <c r="I1" s="20" t="s">
        <v>780</v>
      </c>
      <c r="Q1" s="208" t="s">
        <v>472</v>
      </c>
    </row>
    <row r="2" spans="1:26">
      <c r="I2" s="207" t="s">
        <v>781</v>
      </c>
    </row>
    <row r="3" spans="1:26">
      <c r="I3" s="442" t="str">
        <f>'Attachment H'!$D$5</f>
        <v>NextEra Energy Transmission MidAtlantic, Inc.</v>
      </c>
    </row>
    <row r="4" spans="1:26">
      <c r="I4" s="113"/>
    </row>
    <row r="5" spans="1:26">
      <c r="I5" s="113"/>
    </row>
    <row r="6" spans="1:26" ht="15">
      <c r="E6" s="434" t="s">
        <v>782</v>
      </c>
      <c r="F6" s="434" t="s">
        <v>783</v>
      </c>
      <c r="G6" s="435" t="s">
        <v>784</v>
      </c>
      <c r="H6" s="434" t="s">
        <v>785</v>
      </c>
    </row>
    <row r="7" spans="1:26" ht="51.75">
      <c r="A7" s="283"/>
      <c r="B7" s="212"/>
      <c r="C7" s="209" t="s">
        <v>786</v>
      </c>
      <c r="D7" s="209"/>
      <c r="E7" s="436" t="s">
        <v>787</v>
      </c>
      <c r="F7" s="436" t="s">
        <v>788</v>
      </c>
      <c r="G7" s="436" t="s">
        <v>789</v>
      </c>
      <c r="H7" s="436" t="s">
        <v>790</v>
      </c>
    </row>
    <row r="8" spans="1:26" ht="15">
      <c r="A8" s="283">
        <v>1</v>
      </c>
      <c r="B8" s="210"/>
      <c r="C8" s="211" t="s">
        <v>791</v>
      </c>
      <c r="D8" s="499">
        <v>2024</v>
      </c>
      <c r="E8" s="437">
        <v>8.5000000000000006E-2</v>
      </c>
      <c r="F8" s="437"/>
      <c r="G8" s="495">
        <f>IF(F8&gt;0,MIN(E8:F8),E8)</f>
        <v>8.5000000000000006E-2</v>
      </c>
      <c r="H8" s="495">
        <f>E8</f>
        <v>8.5000000000000006E-2</v>
      </c>
      <c r="R8" s="432"/>
      <c r="S8" s="433"/>
      <c r="T8" s="433"/>
      <c r="U8" s="433"/>
      <c r="V8" s="434"/>
      <c r="W8" s="434"/>
      <c r="X8" s="438"/>
      <c r="Y8" s="434"/>
      <c r="Z8" s="433"/>
    </row>
    <row r="9" spans="1:26" ht="15">
      <c r="A9" s="283">
        <v>2</v>
      </c>
      <c r="B9" s="210"/>
      <c r="C9" s="211" t="s">
        <v>792</v>
      </c>
      <c r="D9" s="499">
        <v>2024</v>
      </c>
      <c r="E9" s="437">
        <v>8.5000000000000006E-2</v>
      </c>
      <c r="F9" s="437"/>
      <c r="G9" s="495">
        <f t="shared" ref="G9:G14" si="0">IF(F9&gt;0,MIN(E9:F9),E9)</f>
        <v>8.5000000000000006E-2</v>
      </c>
      <c r="H9" s="495">
        <f t="shared" ref="H9:H14" si="1">E9</f>
        <v>8.5000000000000006E-2</v>
      </c>
      <c r="R9" s="432"/>
      <c r="S9" s="433"/>
      <c r="T9" s="432"/>
      <c r="U9" s="432"/>
      <c r="V9" s="436"/>
      <c r="W9" s="436"/>
      <c r="X9" s="436"/>
      <c r="Y9" s="436"/>
      <c r="Z9" s="436"/>
    </row>
    <row r="10" spans="1:26" ht="15">
      <c r="A10" s="283">
        <v>3</v>
      </c>
      <c r="B10" s="210"/>
      <c r="C10" s="211" t="s">
        <v>793</v>
      </c>
      <c r="D10" s="499">
        <v>2024</v>
      </c>
      <c r="E10" s="437">
        <v>8.5000000000000006E-2</v>
      </c>
      <c r="F10" s="437"/>
      <c r="G10" s="495">
        <f t="shared" si="0"/>
        <v>8.5000000000000006E-2</v>
      </c>
      <c r="H10" s="495">
        <f t="shared" si="1"/>
        <v>8.5000000000000006E-2</v>
      </c>
      <c r="R10" s="432"/>
      <c r="S10" s="433"/>
      <c r="T10" s="432"/>
      <c r="U10" s="432"/>
      <c r="V10" s="439"/>
      <c r="W10" s="439"/>
      <c r="X10" s="440"/>
      <c r="Y10" s="440"/>
      <c r="Z10" s="440"/>
    </row>
    <row r="11" spans="1:26" ht="15">
      <c r="A11" s="283">
        <v>4</v>
      </c>
      <c r="B11" s="210"/>
      <c r="C11" s="211" t="s">
        <v>794</v>
      </c>
      <c r="D11" s="499">
        <v>2024</v>
      </c>
      <c r="E11" s="437">
        <v>8.5000000000000006E-2</v>
      </c>
      <c r="F11" s="437"/>
      <c r="G11" s="495">
        <f t="shared" si="0"/>
        <v>8.5000000000000006E-2</v>
      </c>
      <c r="H11" s="495">
        <f t="shared" si="1"/>
        <v>8.5000000000000006E-2</v>
      </c>
      <c r="R11" s="432"/>
      <c r="S11" s="433"/>
      <c r="T11" s="432"/>
      <c r="U11" s="432"/>
      <c r="V11" s="439"/>
      <c r="W11" s="439"/>
      <c r="X11" s="440"/>
      <c r="Y11" s="440"/>
      <c r="Z11" s="440"/>
    </row>
    <row r="12" spans="1:26" ht="15.75" customHeight="1">
      <c r="A12" s="283">
        <v>5</v>
      </c>
      <c r="B12" s="210"/>
      <c r="C12" s="211" t="s">
        <v>791</v>
      </c>
      <c r="D12" s="499">
        <v>2025</v>
      </c>
      <c r="E12" s="437">
        <v>8.0399999999999999E-2</v>
      </c>
      <c r="F12" s="437"/>
      <c r="G12" s="495">
        <f t="shared" si="0"/>
        <v>8.0399999999999999E-2</v>
      </c>
      <c r="H12" s="495">
        <f t="shared" si="1"/>
        <v>8.0399999999999999E-2</v>
      </c>
      <c r="M12" s="509"/>
      <c r="R12" s="432"/>
      <c r="S12" s="433"/>
      <c r="T12" s="432"/>
      <c r="U12" s="432"/>
      <c r="V12" s="439"/>
      <c r="W12" s="439"/>
      <c r="X12" s="440"/>
      <c r="Y12" s="440"/>
      <c r="Z12" s="440"/>
    </row>
    <row r="13" spans="1:26" ht="15">
      <c r="A13" s="283">
        <v>6</v>
      </c>
      <c r="B13" s="210"/>
      <c r="C13" s="211" t="s">
        <v>792</v>
      </c>
      <c r="D13" s="499">
        <v>2025</v>
      </c>
      <c r="E13" s="437">
        <v>7.5499999999999998E-2</v>
      </c>
      <c r="F13" s="437"/>
      <c r="G13" s="495">
        <f t="shared" si="0"/>
        <v>7.5499999999999998E-2</v>
      </c>
      <c r="H13" s="495">
        <f t="shared" si="1"/>
        <v>7.5499999999999998E-2</v>
      </c>
      <c r="R13" s="432"/>
      <c r="S13" s="433"/>
      <c r="T13" s="432"/>
      <c r="U13" s="432"/>
      <c r="V13" s="439"/>
      <c r="W13" s="439"/>
      <c r="X13" s="440"/>
      <c r="Y13" s="440"/>
      <c r="Z13" s="440"/>
    </row>
    <row r="14" spans="1:26" ht="15">
      <c r="A14" s="283">
        <v>7</v>
      </c>
      <c r="B14" s="210"/>
      <c r="C14" s="211" t="s">
        <v>793</v>
      </c>
      <c r="D14" s="499">
        <v>2025</v>
      </c>
      <c r="E14" s="437">
        <v>7.5499999999999998E-2</v>
      </c>
      <c r="F14" s="437"/>
      <c r="G14" s="495">
        <f t="shared" si="0"/>
        <v>7.5499999999999998E-2</v>
      </c>
      <c r="H14" s="495">
        <f t="shared" si="1"/>
        <v>7.5499999999999998E-2</v>
      </c>
      <c r="R14" s="432"/>
      <c r="S14" s="433"/>
      <c r="T14" s="433"/>
      <c r="U14" s="433"/>
      <c r="V14" s="433"/>
      <c r="W14" s="433"/>
      <c r="X14" s="433"/>
      <c r="Y14" s="433"/>
      <c r="Z14" s="433"/>
    </row>
    <row r="15" spans="1:26" ht="15">
      <c r="A15" s="283"/>
      <c r="B15" s="210"/>
      <c r="C15" s="210"/>
      <c r="D15" s="300"/>
      <c r="E15" s="437"/>
      <c r="F15" s="437"/>
      <c r="G15" s="496"/>
      <c r="H15" s="496"/>
      <c r="R15" s="432"/>
      <c r="S15" s="433"/>
      <c r="T15" s="433"/>
      <c r="U15" s="433"/>
      <c r="V15" s="433"/>
      <c r="W15" s="433"/>
      <c r="X15" s="433"/>
      <c r="Y15" s="433"/>
      <c r="Z15" s="433"/>
    </row>
    <row r="16" spans="1:26" ht="15">
      <c r="A16" s="283"/>
      <c r="B16" s="210"/>
      <c r="C16" s="211"/>
      <c r="D16" s="301"/>
      <c r="E16" s="301"/>
      <c r="F16" s="300"/>
      <c r="G16" s="457"/>
      <c r="H16" s="457"/>
      <c r="R16" s="432"/>
      <c r="S16" s="433"/>
      <c r="T16" s="433"/>
      <c r="U16" s="433"/>
      <c r="V16" s="441"/>
      <c r="W16" s="440"/>
      <c r="X16" s="433"/>
      <c r="Y16" s="433"/>
      <c r="Z16" s="433"/>
    </row>
    <row r="17" spans="1:26" ht="15">
      <c r="A17" s="283">
        <v>8</v>
      </c>
      <c r="B17" s="284" t="s">
        <v>795</v>
      </c>
      <c r="C17" s="210"/>
      <c r="D17" s="301"/>
      <c r="E17" s="300"/>
      <c r="F17" s="300"/>
      <c r="G17" s="497">
        <f>AVERAGE(G8:G14)</f>
        <v>8.1628571428571425E-2</v>
      </c>
      <c r="H17" s="497">
        <f>AVERAGE(H8:H14)</f>
        <v>8.1628571428571425E-2</v>
      </c>
      <c r="R17" s="432"/>
      <c r="S17" s="433"/>
      <c r="T17" s="433"/>
      <c r="U17" s="433"/>
      <c r="V17" s="441"/>
      <c r="W17" s="440"/>
      <c r="X17" s="433"/>
      <c r="Y17" s="433"/>
      <c r="Z17" s="433"/>
    </row>
    <row r="18" spans="1:26" ht="15">
      <c r="A18" s="210"/>
      <c r="B18" s="210"/>
      <c r="C18" s="210"/>
      <c r="D18" s="301"/>
      <c r="E18" s="301"/>
      <c r="F18" s="300"/>
      <c r="G18" s="457"/>
      <c r="H18" s="457"/>
      <c r="R18" s="432"/>
      <c r="S18" s="433"/>
      <c r="T18" s="433"/>
      <c r="U18" s="433"/>
      <c r="V18" s="433"/>
      <c r="W18" s="433"/>
      <c r="X18" s="433"/>
      <c r="Y18" s="433"/>
      <c r="Z18" s="433"/>
    </row>
    <row r="19" spans="1:26" ht="15">
      <c r="A19" s="210" t="s">
        <v>796</v>
      </c>
      <c r="B19" s="210"/>
      <c r="C19" s="210"/>
      <c r="D19" s="210"/>
      <c r="E19" s="210"/>
      <c r="F19" s="210"/>
      <c r="G19" s="210"/>
      <c r="H19" s="210"/>
      <c r="R19" s="432"/>
      <c r="S19" s="433"/>
      <c r="T19" s="433"/>
      <c r="U19" s="433"/>
      <c r="V19" s="433"/>
      <c r="W19" s="433"/>
      <c r="X19" s="433"/>
      <c r="Y19" s="433"/>
      <c r="Z19" s="433"/>
    </row>
    <row r="20" spans="1:26" ht="15">
      <c r="A20" s="210"/>
      <c r="B20" s="433" t="s">
        <v>797</v>
      </c>
      <c r="C20" s="210"/>
      <c r="D20" s="210"/>
      <c r="E20" s="210"/>
      <c r="F20" s="210"/>
      <c r="G20" s="210"/>
      <c r="H20" s="210"/>
      <c r="R20" s="432"/>
      <c r="S20" s="432"/>
      <c r="U20" s="433"/>
      <c r="V20" s="433"/>
      <c r="W20" s="433"/>
      <c r="X20" s="433"/>
      <c r="Y20" s="433"/>
      <c r="Z20" s="433"/>
    </row>
    <row r="21" spans="1:26" ht="15">
      <c r="A21" s="210"/>
      <c r="B21" s="433" t="s">
        <v>798</v>
      </c>
      <c r="C21" s="210"/>
      <c r="D21" s="210"/>
      <c r="E21" s="210"/>
      <c r="F21" s="210"/>
      <c r="G21" s="210"/>
      <c r="H21" s="210"/>
      <c r="R21" s="432"/>
      <c r="S21" s="433"/>
      <c r="U21" s="433"/>
      <c r="V21" s="433"/>
      <c r="W21" s="433"/>
      <c r="X21" s="433"/>
      <c r="Y21" s="433"/>
      <c r="Z21" s="433"/>
    </row>
    <row r="22" spans="1:26" ht="15">
      <c r="A22" s="210"/>
      <c r="B22" s="433" t="s">
        <v>799</v>
      </c>
      <c r="C22" s="210"/>
      <c r="D22" s="210"/>
      <c r="E22" s="210"/>
      <c r="F22" s="210"/>
      <c r="G22" s="210"/>
      <c r="H22" s="210"/>
      <c r="R22" s="432"/>
      <c r="S22" s="433"/>
      <c r="T22" s="433"/>
      <c r="U22" s="433"/>
      <c r="V22" s="433"/>
      <c r="W22" s="433"/>
      <c r="X22" s="433"/>
      <c r="Y22" s="433"/>
      <c r="Z22" s="433"/>
    </row>
    <row r="23" spans="1:26" ht="15">
      <c r="A23" s="210"/>
      <c r="B23" s="210"/>
      <c r="C23" s="210"/>
      <c r="D23" s="210"/>
      <c r="E23" s="210"/>
      <c r="F23" s="210"/>
      <c r="G23" s="210"/>
      <c r="H23" s="210"/>
    </row>
    <row r="24" spans="1:26">
      <c r="A24" s="352"/>
      <c r="D24" s="703"/>
      <c r="E24" s="703"/>
      <c r="H24" s="207"/>
    </row>
    <row r="25" spans="1:26">
      <c r="A25" s="352">
        <v>9</v>
      </c>
      <c r="B25" s="15" t="s">
        <v>800</v>
      </c>
      <c r="D25" s="703"/>
      <c r="E25" s="703"/>
      <c r="F25" s="703"/>
      <c r="G25" s="703"/>
      <c r="H25" s="207"/>
      <c r="I25" s="703"/>
      <c r="J25" s="703"/>
      <c r="K25" s="703"/>
      <c r="L25" s="703"/>
    </row>
    <row r="26" spans="1:26">
      <c r="A26" s="352">
        <v>10</v>
      </c>
      <c r="B26" s="492"/>
      <c r="F26" s="204"/>
    </row>
    <row r="27" spans="1:26">
      <c r="A27" s="281"/>
      <c r="B27" s="614" t="s">
        <v>452</v>
      </c>
      <c r="C27" s="614" t="s">
        <v>454</v>
      </c>
      <c r="D27" s="632" t="s">
        <v>286</v>
      </c>
      <c r="E27" s="633" t="s">
        <v>288</v>
      </c>
      <c r="F27" s="633" t="s">
        <v>290</v>
      </c>
      <c r="G27" s="633" t="s">
        <v>292</v>
      </c>
      <c r="H27" s="633" t="s">
        <v>294</v>
      </c>
      <c r="I27" s="633" t="s">
        <v>302</v>
      </c>
      <c r="J27" s="633" t="s">
        <v>304</v>
      </c>
      <c r="K27" s="633" t="s">
        <v>306</v>
      </c>
      <c r="L27" s="633" t="s">
        <v>308</v>
      </c>
      <c r="M27" s="633" t="s">
        <v>801</v>
      </c>
      <c r="N27" s="633" t="s">
        <v>312</v>
      </c>
      <c r="O27" s="634" t="s">
        <v>467</v>
      </c>
      <c r="P27" s="615" t="s">
        <v>316</v>
      </c>
      <c r="Q27" s="635" t="s">
        <v>318</v>
      </c>
    </row>
    <row r="28" spans="1:26">
      <c r="A28" s="352"/>
      <c r="B28" s="613"/>
      <c r="C28" s="610"/>
      <c r="D28" s="354"/>
      <c r="E28" s="207"/>
      <c r="F28" s="207"/>
      <c r="G28" s="281"/>
      <c r="H28" s="207"/>
      <c r="J28" s="207"/>
      <c r="O28" s="386"/>
      <c r="P28" s="609"/>
      <c r="Q28" s="613"/>
    </row>
    <row r="29" spans="1:26">
      <c r="A29" s="352"/>
      <c r="B29" s="321"/>
      <c r="C29" s="322"/>
      <c r="D29" s="354"/>
      <c r="E29" s="207"/>
      <c r="F29" s="207"/>
      <c r="G29" s="207"/>
      <c r="H29" s="207"/>
      <c r="I29" s="207"/>
      <c r="J29" s="207"/>
      <c r="K29" s="207"/>
      <c r="L29" s="207"/>
      <c r="M29" s="207"/>
      <c r="N29" s="207"/>
      <c r="O29" s="355"/>
      <c r="P29" s="354"/>
      <c r="Q29" s="322"/>
    </row>
    <row r="30" spans="1:26">
      <c r="A30" s="352"/>
      <c r="B30" s="322" t="s">
        <v>525</v>
      </c>
      <c r="C30" s="322"/>
      <c r="D30" s="702" t="s">
        <v>802</v>
      </c>
      <c r="E30" s="703"/>
      <c r="F30" s="703"/>
      <c r="G30" s="703"/>
      <c r="H30" s="703"/>
      <c r="I30" s="703"/>
      <c r="J30" s="703"/>
      <c r="K30" s="703"/>
      <c r="L30" s="703"/>
      <c r="M30" s="703"/>
      <c r="N30" s="703"/>
      <c r="O30" s="704"/>
      <c r="P30" s="354" t="s">
        <v>524</v>
      </c>
      <c r="Q30" s="322" t="s">
        <v>524</v>
      </c>
    </row>
    <row r="31" spans="1:26">
      <c r="A31" s="352"/>
      <c r="B31" s="320" t="s">
        <v>533</v>
      </c>
      <c r="C31" s="320" t="s">
        <v>534</v>
      </c>
      <c r="D31" s="396" t="s">
        <v>603</v>
      </c>
      <c r="E31" s="399" t="s">
        <v>604</v>
      </c>
      <c r="F31" s="400" t="s">
        <v>674</v>
      </c>
      <c r="G31" s="400" t="s">
        <v>606</v>
      </c>
      <c r="H31" s="399" t="s">
        <v>607</v>
      </c>
      <c r="I31" s="399" t="s">
        <v>608</v>
      </c>
      <c r="J31" s="399" t="s">
        <v>609</v>
      </c>
      <c r="K31" s="399" t="s">
        <v>675</v>
      </c>
      <c r="L31" s="399" t="s">
        <v>611</v>
      </c>
      <c r="M31" s="399" t="s">
        <v>612</v>
      </c>
      <c r="N31" s="399" t="s">
        <v>613</v>
      </c>
      <c r="O31" s="397" t="s">
        <v>676</v>
      </c>
      <c r="P31" s="396" t="s">
        <v>803</v>
      </c>
      <c r="Q31" s="320" t="s">
        <v>570</v>
      </c>
    </row>
    <row r="32" spans="1:26">
      <c r="A32" s="352">
        <v>11</v>
      </c>
      <c r="B32" s="334"/>
      <c r="C32" s="334"/>
      <c r="D32" s="359"/>
      <c r="E32" s="335"/>
      <c r="F32" s="335"/>
      <c r="G32" s="335"/>
      <c r="H32" s="335"/>
      <c r="I32" s="385"/>
      <c r="J32" s="385"/>
      <c r="K32" s="385"/>
      <c r="L32" s="385"/>
      <c r="M32" s="380"/>
      <c r="N32" s="380"/>
      <c r="O32" s="387"/>
      <c r="P32" s="390"/>
      <c r="Q32" s="321"/>
    </row>
    <row r="33" spans="1:17">
      <c r="A33" s="352" t="s">
        <v>804</v>
      </c>
      <c r="B33" s="334"/>
      <c r="C33" s="334"/>
      <c r="D33" s="359"/>
      <c r="E33" s="335"/>
      <c r="F33" s="335"/>
      <c r="G33" s="335"/>
      <c r="H33" s="335"/>
      <c r="I33" s="335"/>
      <c r="J33" s="335"/>
      <c r="K33" s="385"/>
      <c r="L33" s="385"/>
      <c r="M33" s="380"/>
      <c r="N33" s="380"/>
      <c r="O33" s="387"/>
      <c r="P33" s="391">
        <f>+H17</f>
        <v>8.1628571428571425E-2</v>
      </c>
      <c r="Q33" s="401">
        <f>+P33*(D33+E33*0.91667+F33*0.83333+G33*0.75+H33*0.66667+I33*7/12+J33*6/12+K33*5/12+L33*4/12+M33*3/12+N33*2/12+O33*1/12)+P33*1.5*SUM(D33:O33)</f>
        <v>0</v>
      </c>
    </row>
    <row r="34" spans="1:17">
      <c r="A34" s="352" t="s">
        <v>805</v>
      </c>
      <c r="B34" s="334"/>
      <c r="C34" s="334"/>
      <c r="D34" s="359"/>
      <c r="E34" s="335"/>
      <c r="F34" s="335"/>
      <c r="G34" s="335"/>
      <c r="H34" s="335"/>
      <c r="I34" s="335"/>
      <c r="J34" s="335"/>
      <c r="K34" s="385"/>
      <c r="L34" s="385"/>
      <c r="M34" s="380"/>
      <c r="N34" s="380"/>
      <c r="O34" s="387"/>
      <c r="P34" s="391">
        <f>+P33</f>
        <v>8.1628571428571425E-2</v>
      </c>
      <c r="Q34" s="401">
        <f t="shared" ref="Q34:Q51" si="2">+P34*(D34+E34*0.91667+F34*0.83333+G34*0.75+H34*0.66667+I34*7/12+J34*6/12+K34*5/12+L34*4/12+M34*3/12+N34*2/12+O34*1/12)+P34*1.5*SUM(D34:O34)</f>
        <v>0</v>
      </c>
    </row>
    <row r="35" spans="1:17">
      <c r="A35" s="352" t="s">
        <v>806</v>
      </c>
      <c r="B35" s="334"/>
      <c r="C35" s="334"/>
      <c r="D35" s="359"/>
      <c r="E35" s="335"/>
      <c r="F35" s="335"/>
      <c r="G35" s="335"/>
      <c r="H35" s="335"/>
      <c r="I35" s="335"/>
      <c r="J35" s="335"/>
      <c r="K35" s="385"/>
      <c r="L35" s="385"/>
      <c r="M35" s="380"/>
      <c r="N35" s="380"/>
      <c r="O35" s="387"/>
      <c r="P35" s="391">
        <f t="shared" ref="P35:P51" si="3">+P34</f>
        <v>8.1628571428571425E-2</v>
      </c>
      <c r="Q35" s="401">
        <f t="shared" si="2"/>
        <v>0</v>
      </c>
    </row>
    <row r="36" spans="1:17">
      <c r="A36" s="352" t="s">
        <v>648</v>
      </c>
      <c r="B36" s="334"/>
      <c r="C36" s="334"/>
      <c r="D36" s="359"/>
      <c r="E36" s="335"/>
      <c r="F36" s="335"/>
      <c r="G36" s="335"/>
      <c r="H36" s="335"/>
      <c r="I36" s="335"/>
      <c r="J36" s="335"/>
      <c r="K36" s="385"/>
      <c r="L36" s="385"/>
      <c r="M36" s="380"/>
      <c r="N36" s="380"/>
      <c r="O36" s="387"/>
      <c r="P36" s="391">
        <f t="shared" si="3"/>
        <v>8.1628571428571425E-2</v>
      </c>
      <c r="Q36" s="401">
        <f t="shared" si="2"/>
        <v>0</v>
      </c>
    </row>
    <row r="37" spans="1:17">
      <c r="A37" s="352"/>
      <c r="B37" s="334"/>
      <c r="C37" s="334"/>
      <c r="D37" s="359"/>
      <c r="E37" s="335"/>
      <c r="F37" s="335"/>
      <c r="G37" s="335"/>
      <c r="H37" s="335"/>
      <c r="I37" s="335"/>
      <c r="J37" s="335"/>
      <c r="K37" s="385"/>
      <c r="L37" s="385"/>
      <c r="M37" s="380"/>
      <c r="N37" s="380"/>
      <c r="O37" s="387"/>
      <c r="P37" s="391">
        <f t="shared" si="3"/>
        <v>8.1628571428571425E-2</v>
      </c>
      <c r="Q37" s="401">
        <f t="shared" si="2"/>
        <v>0</v>
      </c>
    </row>
    <row r="38" spans="1:17">
      <c r="A38" s="352"/>
      <c r="B38" s="334"/>
      <c r="C38" s="334"/>
      <c r="D38" s="359"/>
      <c r="E38" s="335"/>
      <c r="F38" s="335"/>
      <c r="G38" s="335"/>
      <c r="H38" s="335"/>
      <c r="I38" s="335"/>
      <c r="J38" s="335"/>
      <c r="K38" s="385"/>
      <c r="L38" s="385"/>
      <c r="M38" s="380"/>
      <c r="N38" s="380"/>
      <c r="O38" s="387"/>
      <c r="P38" s="391">
        <f t="shared" si="3"/>
        <v>8.1628571428571425E-2</v>
      </c>
      <c r="Q38" s="401">
        <f t="shared" si="2"/>
        <v>0</v>
      </c>
    </row>
    <row r="39" spans="1:17">
      <c r="A39" s="352"/>
      <c r="B39" s="334"/>
      <c r="C39" s="334"/>
      <c r="D39" s="359"/>
      <c r="E39" s="335"/>
      <c r="F39" s="335"/>
      <c r="G39" s="335"/>
      <c r="H39" s="335"/>
      <c r="I39" s="335"/>
      <c r="J39" s="335"/>
      <c r="K39" s="385"/>
      <c r="L39" s="385"/>
      <c r="M39" s="380"/>
      <c r="N39" s="380"/>
      <c r="O39" s="387"/>
      <c r="P39" s="391">
        <f t="shared" si="3"/>
        <v>8.1628571428571425E-2</v>
      </c>
      <c r="Q39" s="401">
        <f t="shared" si="2"/>
        <v>0</v>
      </c>
    </row>
    <row r="40" spans="1:17">
      <c r="A40" s="352"/>
      <c r="B40" s="334"/>
      <c r="C40" s="334"/>
      <c r="D40" s="359"/>
      <c r="E40" s="335"/>
      <c r="F40" s="335"/>
      <c r="G40" s="335"/>
      <c r="H40" s="335"/>
      <c r="I40" s="335"/>
      <c r="J40" s="335"/>
      <c r="K40" s="385"/>
      <c r="L40" s="385"/>
      <c r="M40" s="380"/>
      <c r="N40" s="380"/>
      <c r="O40" s="387"/>
      <c r="P40" s="391">
        <f t="shared" si="3"/>
        <v>8.1628571428571425E-2</v>
      </c>
      <c r="Q40" s="401">
        <f t="shared" si="2"/>
        <v>0</v>
      </c>
    </row>
    <row r="41" spans="1:17">
      <c r="A41" s="352"/>
      <c r="B41" s="334"/>
      <c r="C41" s="334"/>
      <c r="D41" s="359"/>
      <c r="E41" s="335"/>
      <c r="F41" s="335"/>
      <c r="G41" s="335"/>
      <c r="H41" s="335"/>
      <c r="I41" s="335"/>
      <c r="J41" s="335"/>
      <c r="K41" s="385"/>
      <c r="L41" s="385"/>
      <c r="M41" s="380"/>
      <c r="N41" s="380"/>
      <c r="O41" s="387"/>
      <c r="P41" s="391">
        <f t="shared" si="3"/>
        <v>8.1628571428571425E-2</v>
      </c>
      <c r="Q41" s="401">
        <f t="shared" si="2"/>
        <v>0</v>
      </c>
    </row>
    <row r="42" spans="1:17">
      <c r="A42" s="352"/>
      <c r="B42" s="334"/>
      <c r="C42" s="334"/>
      <c r="D42" s="359"/>
      <c r="E42" s="335"/>
      <c r="F42" s="335"/>
      <c r="G42" s="335"/>
      <c r="H42" s="335"/>
      <c r="I42" s="335"/>
      <c r="J42" s="335"/>
      <c r="K42" s="385"/>
      <c r="L42" s="385"/>
      <c r="M42" s="380"/>
      <c r="N42" s="380"/>
      <c r="O42" s="387"/>
      <c r="P42" s="391">
        <f t="shared" si="3"/>
        <v>8.1628571428571425E-2</v>
      </c>
      <c r="Q42" s="401">
        <f t="shared" si="2"/>
        <v>0</v>
      </c>
    </row>
    <row r="43" spans="1:17">
      <c r="A43" s="352"/>
      <c r="B43" s="334"/>
      <c r="C43" s="334"/>
      <c r="D43" s="359"/>
      <c r="E43" s="335"/>
      <c r="F43" s="335"/>
      <c r="G43" s="335"/>
      <c r="H43" s="335"/>
      <c r="I43" s="335"/>
      <c r="J43" s="335"/>
      <c r="K43" s="385"/>
      <c r="L43" s="385"/>
      <c r="M43" s="380"/>
      <c r="N43" s="380"/>
      <c r="O43" s="387"/>
      <c r="P43" s="391">
        <f t="shared" si="3"/>
        <v>8.1628571428571425E-2</v>
      </c>
      <c r="Q43" s="401">
        <f t="shared" si="2"/>
        <v>0</v>
      </c>
    </row>
    <row r="44" spans="1:17">
      <c r="A44" s="352"/>
      <c r="B44" s="334"/>
      <c r="C44" s="334"/>
      <c r="D44" s="359"/>
      <c r="E44" s="335"/>
      <c r="F44" s="335"/>
      <c r="G44" s="335"/>
      <c r="H44" s="335"/>
      <c r="I44" s="335"/>
      <c r="J44" s="335"/>
      <c r="K44" s="385"/>
      <c r="L44" s="385"/>
      <c r="M44" s="380"/>
      <c r="N44" s="380"/>
      <c r="O44" s="387"/>
      <c r="P44" s="391">
        <f t="shared" si="3"/>
        <v>8.1628571428571425E-2</v>
      </c>
      <c r="Q44" s="401">
        <f t="shared" si="2"/>
        <v>0</v>
      </c>
    </row>
    <row r="45" spans="1:17">
      <c r="A45" s="352"/>
      <c r="B45" s="334"/>
      <c r="C45" s="334"/>
      <c r="D45" s="359"/>
      <c r="E45" s="335"/>
      <c r="F45" s="335"/>
      <c r="G45" s="335"/>
      <c r="H45" s="335"/>
      <c r="I45" s="335"/>
      <c r="J45" s="335"/>
      <c r="K45" s="385"/>
      <c r="L45" s="385"/>
      <c r="M45" s="380"/>
      <c r="N45" s="380"/>
      <c r="O45" s="387"/>
      <c r="P45" s="391">
        <f t="shared" si="3"/>
        <v>8.1628571428571425E-2</v>
      </c>
      <c r="Q45" s="401">
        <f t="shared" si="2"/>
        <v>0</v>
      </c>
    </row>
    <row r="46" spans="1:17">
      <c r="A46" s="352"/>
      <c r="B46" s="334"/>
      <c r="C46" s="334"/>
      <c r="D46" s="359"/>
      <c r="E46" s="335"/>
      <c r="F46" s="335"/>
      <c r="G46" s="335"/>
      <c r="H46" s="335"/>
      <c r="I46" s="335"/>
      <c r="J46" s="335"/>
      <c r="K46" s="385"/>
      <c r="L46" s="385"/>
      <c r="M46" s="380"/>
      <c r="N46" s="380"/>
      <c r="O46" s="387"/>
      <c r="P46" s="391">
        <f t="shared" si="3"/>
        <v>8.1628571428571425E-2</v>
      </c>
      <c r="Q46" s="401">
        <f t="shared" si="2"/>
        <v>0</v>
      </c>
    </row>
    <row r="47" spans="1:17">
      <c r="A47" s="352"/>
      <c r="B47" s="334"/>
      <c r="C47" s="334"/>
      <c r="D47" s="359"/>
      <c r="E47" s="335"/>
      <c r="F47" s="335"/>
      <c r="G47" s="335"/>
      <c r="H47" s="335"/>
      <c r="I47" s="335"/>
      <c r="J47" s="335"/>
      <c r="K47" s="385"/>
      <c r="L47" s="385"/>
      <c r="M47" s="380"/>
      <c r="N47" s="380"/>
      <c r="O47" s="387"/>
      <c r="P47" s="391">
        <f t="shared" si="3"/>
        <v>8.1628571428571425E-2</v>
      </c>
      <c r="Q47" s="401">
        <f t="shared" si="2"/>
        <v>0</v>
      </c>
    </row>
    <row r="48" spans="1:17">
      <c r="A48" s="352"/>
      <c r="B48" s="334"/>
      <c r="C48" s="334"/>
      <c r="D48" s="359"/>
      <c r="E48" s="335"/>
      <c r="F48" s="335"/>
      <c r="G48" s="335"/>
      <c r="H48" s="335"/>
      <c r="I48" s="335"/>
      <c r="J48" s="335"/>
      <c r="K48" s="385"/>
      <c r="L48" s="385"/>
      <c r="M48" s="380"/>
      <c r="N48" s="380"/>
      <c r="O48" s="387"/>
      <c r="P48" s="391">
        <f t="shared" si="3"/>
        <v>8.1628571428571425E-2</v>
      </c>
      <c r="Q48" s="401">
        <f t="shared" si="2"/>
        <v>0</v>
      </c>
    </row>
    <row r="49" spans="1:17">
      <c r="A49" s="352"/>
      <c r="B49" s="334"/>
      <c r="C49" s="334"/>
      <c r="D49" s="359"/>
      <c r="E49" s="335"/>
      <c r="F49" s="335"/>
      <c r="G49" s="335"/>
      <c r="H49" s="335"/>
      <c r="I49" s="335"/>
      <c r="J49" s="335"/>
      <c r="K49" s="385"/>
      <c r="L49" s="385"/>
      <c r="M49" s="380"/>
      <c r="N49" s="380"/>
      <c r="O49" s="387"/>
      <c r="P49" s="391">
        <f t="shared" si="3"/>
        <v>8.1628571428571425E-2</v>
      </c>
      <c r="Q49" s="401">
        <f t="shared" si="2"/>
        <v>0</v>
      </c>
    </row>
    <row r="50" spans="1:17">
      <c r="A50" s="352"/>
      <c r="B50" s="334"/>
      <c r="C50" s="334"/>
      <c r="D50" s="359"/>
      <c r="E50" s="335"/>
      <c r="F50" s="335"/>
      <c r="G50" s="335"/>
      <c r="H50" s="335"/>
      <c r="I50" s="335"/>
      <c r="J50" s="335"/>
      <c r="K50" s="385"/>
      <c r="L50" s="385"/>
      <c r="M50" s="380"/>
      <c r="N50" s="380"/>
      <c r="O50" s="387"/>
      <c r="P50" s="391">
        <f t="shared" si="3"/>
        <v>8.1628571428571425E-2</v>
      </c>
      <c r="Q50" s="401">
        <f t="shared" si="2"/>
        <v>0</v>
      </c>
    </row>
    <row r="51" spans="1:17">
      <c r="A51" s="352"/>
      <c r="B51" s="334"/>
      <c r="C51" s="334"/>
      <c r="D51" s="359"/>
      <c r="E51" s="335"/>
      <c r="F51" s="335"/>
      <c r="G51" s="335"/>
      <c r="H51" s="335"/>
      <c r="I51" s="335"/>
      <c r="J51" s="335"/>
      <c r="K51" s="385"/>
      <c r="L51" s="385"/>
      <c r="M51" s="380"/>
      <c r="N51" s="380"/>
      <c r="O51" s="387"/>
      <c r="P51" s="391">
        <f t="shared" si="3"/>
        <v>8.1628571428571425E-2</v>
      </c>
      <c r="Q51" s="401">
        <f t="shared" si="2"/>
        <v>0</v>
      </c>
    </row>
    <row r="52" spans="1:17">
      <c r="A52" s="352"/>
      <c r="B52" s="323"/>
      <c r="C52" s="323"/>
      <c r="D52" s="363"/>
      <c r="E52" s="388"/>
      <c r="F52" s="205"/>
      <c r="G52" s="388"/>
      <c r="H52" s="206"/>
      <c r="I52" s="205"/>
      <c r="J52" s="205"/>
      <c r="K52" s="205"/>
      <c r="L52" s="205"/>
      <c r="M52" s="205"/>
      <c r="N52" s="205"/>
      <c r="O52" s="389"/>
      <c r="P52" s="392"/>
      <c r="Q52" s="323"/>
    </row>
    <row r="53" spans="1:17">
      <c r="A53" s="352"/>
      <c r="D53" s="384"/>
      <c r="E53" s="384"/>
      <c r="F53" s="384"/>
      <c r="G53" s="384"/>
      <c r="H53" s="384"/>
      <c r="I53" s="384"/>
      <c r="J53" s="384"/>
      <c r="K53" s="384"/>
      <c r="L53" s="384"/>
    </row>
    <row r="54" spans="1:17">
      <c r="A54" s="352"/>
      <c r="B54" s="15" t="s">
        <v>572</v>
      </c>
      <c r="D54" s="365"/>
      <c r="E54" s="365"/>
      <c r="F54" s="365"/>
      <c r="G54" s="365"/>
      <c r="H54" s="365"/>
      <c r="I54" s="365"/>
      <c r="J54" s="365"/>
      <c r="K54" s="365"/>
      <c r="L54" s="365"/>
    </row>
    <row r="55" spans="1:17">
      <c r="A55" s="352"/>
      <c r="B55" s="15" t="s">
        <v>807</v>
      </c>
      <c r="D55" s="365"/>
      <c r="E55" s="365"/>
      <c r="F55" s="365"/>
      <c r="G55" s="365"/>
      <c r="H55" s="99"/>
      <c r="I55" s="99"/>
      <c r="J55" s="99"/>
      <c r="K55" s="99"/>
      <c r="L55" s="365"/>
    </row>
    <row r="56" spans="1:17">
      <c r="A56" s="352"/>
      <c r="B56" s="15" t="s">
        <v>808</v>
      </c>
      <c r="D56" s="365"/>
      <c r="E56" s="365"/>
      <c r="F56" s="365"/>
      <c r="G56" s="365"/>
      <c r="H56" s="99"/>
      <c r="I56" s="99"/>
      <c r="J56" s="99"/>
      <c r="K56" s="99"/>
      <c r="L56" s="365"/>
    </row>
    <row r="70" ht="24" customHeight="1"/>
  </sheetData>
  <customSheetViews>
    <customSheetView guid="{F04A2B9A-C6FE-4FEB-AD1E-2CF9AC309BE4}" scale="60" showPageBreaks="1" view="pageBreakPreview">
      <selection activeCell="G20" sqref="G20"/>
      <pageMargins left="0" right="0" top="0" bottom="0" header="0" footer="0"/>
      <pageSetup scale="79" orientation="landscape" r:id="rId1"/>
    </customSheetView>
  </customSheetViews>
  <mergeCells count="5">
    <mergeCell ref="D30:O30"/>
    <mergeCell ref="D24:E24"/>
    <mergeCell ref="D25:E25"/>
    <mergeCell ref="F25:G25"/>
    <mergeCell ref="I25:L25"/>
  </mergeCells>
  <phoneticPr fontId="0" type="noConversion"/>
  <pageMargins left="0.25" right="0.25" top="0.75" bottom="0.75" header="0.3" footer="0.3"/>
  <pageSetup scale="80" fitToHeight="0" orientation="landscape" r:id="rId2"/>
  <customProperties>
    <customPr name="_pios_id" r:id="rId3"/>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Attachments_x003f_ xmlns="aadd0342-31d1-4c04-a463-b8f8db845b9c" xsi:nil="true"/>
    <Theme xmlns="aadd0342-31d1-4c04-a463-b8f8db845b9c" xsi:nil="true"/>
    <Priority_x003f_ xmlns="aadd0342-31d1-4c04-a463-b8f8db845b9c" xsi:nil="true"/>
    <Set_x0020__x0023_ xmlns="aadd0342-31d1-4c04-a463-b8f8db845b9c" xsi:nil="true"/>
    <DateReceived xmlns="aadd0342-31d1-4c04-a463-b8f8db845b9c" xsi:nil="true"/>
    <Drafter_x0020_new xmlns="aadd0342-31d1-4c04-a463-b8f8db845b9c" xsi:nil="true"/>
    <Status xmlns="aadd0342-31d1-4c04-a463-b8f8db845b9c">Ready for Management Review</Status>
    <Topic xmlns="aadd0342-31d1-4c04-a463-b8f8db845b9c" xsi:nil="true"/>
    <Exhibit xmlns="aadd0342-31d1-4c04-a463-b8f8db845b9c" xsi:nil="true"/>
    <DateDue xmlns="aadd0342-31d1-4c04-a463-b8f8db845b9c" xsi:nil="true"/>
    <DR_x0020__x0023_ xmlns="aadd0342-31d1-4c04-a463-b8f8db845b9c" xsi:nil="true"/>
    <Application_x0020_Reference xmlns="aadd0342-31d1-4c04-a463-b8f8db845b9c" xsi:nil="true"/>
    <Subtopic xmlns="aadd0342-31d1-4c04-a463-b8f8db845b9c" xsi:nil="true"/>
    <Object_x003f_ xmlns="aadd0342-31d1-4c04-a463-b8f8db845b9c" xsi:nil="true"/>
    <Focus xmlns="aadd0342-31d1-4c04-a463-b8f8db845b9c" xsi:nil="true"/>
    <Party xmlns="aadd0342-31d1-4c04-a463-b8f8db845b9c" xsi:nil="true"/>
    <Reg_x0020_Analyst xmlns="aadd0342-31d1-4c04-a463-b8f8db845b9c" xsi:nil="true"/>
    <Support xmlns="aadd0342-31d1-4c04-a463-b8f8db845b9c">
      <UserInfo>
        <DisplayName/>
        <AccountId xsi:nil="true"/>
        <AccountType/>
      </UserInfo>
    </Support>
    <Witness xmlns="aadd0342-31d1-4c04-a463-b8f8db845b9c" xsi:nil="true"/>
    <Tab_x0023_ xmlns="aadd0342-31d1-4c04-a463-b8f8db845b9c" xsi:nil="true"/>
    <Attorney xmlns="aadd0342-31d1-4c04-a463-b8f8db845b9c" xsi:nil="true"/>
    <Need_x0020_to_x0020_Supplement_x003f_ xmlns="aadd0342-31d1-4c04-a463-b8f8db845b9c" xsi:nil="true"/>
    <Management_x0020_Review_x0020_Required_x0020_By xmlns="aadd0342-31d1-4c04-a463-b8f8db845b9c" xsi:nil="true"/>
    <Comments xmlns="aadd0342-31d1-4c04-a463-b8f8db845b9c" xsi:nil="true"/>
    <Confidential_x003f_ xmlns="aadd0342-31d1-4c04-a463-b8f8db845b9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D1D6F0B4B4D3B4081F69479300D4DD5" ma:contentTypeVersion="2" ma:contentTypeDescription="Create a new document." ma:contentTypeScope="" ma:versionID="4bb68790020f77fd50e7eef165ea2fcf">
  <xsd:schema xmlns:xsd="http://www.w3.org/2001/XMLSchema" xmlns:xs="http://www.w3.org/2001/XMLSchema" xmlns:p="http://schemas.microsoft.com/office/2006/metadata/properties" xmlns:ns2="aadd0342-31d1-4c04-a463-b8f8db845b9c" targetNamespace="http://schemas.microsoft.com/office/2006/metadata/properties" ma:root="true" ma:fieldsID="94b4634749e6b469606efe477c7352b3" ns2:_="">
    <xsd:import namespace="aadd0342-31d1-4c04-a463-b8f8db845b9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Set_x0020__x0023_" minOccurs="0"/>
                <xsd:element ref="ns2:DateReceived" minOccurs="0"/>
                <xsd:element ref="ns2:DateDue" minOccurs="0"/>
                <xsd:element ref="ns2:Status"/>
                <xsd:element ref="ns2:Comments" minOccurs="0"/>
                <xsd:element ref="ns2:Attachments_x003f_" minOccurs="0"/>
                <xsd:element ref="ns2:Confidential_x003f_" minOccurs="0"/>
                <xsd:element ref="ns2:Topic" minOccurs="0"/>
                <xsd:element ref="ns2:SharedWithUsers" minOccurs="0"/>
                <xsd:element ref="ns2:SharedWithDetails" minOccurs="0"/>
                <xsd:element ref="ns2:Party" minOccurs="0"/>
                <xsd:element ref="ns2:Attorney" minOccurs="0"/>
                <xsd:element ref="ns2:Reg_x0020_Analyst" minOccurs="0"/>
                <xsd:element ref="ns2:Witness" minOccurs="0"/>
                <xsd:element ref="ns2:Object_x003f_" minOccurs="0"/>
                <xsd:element ref="ns2:Theme" minOccurs="0"/>
                <xsd:element ref="ns2:Need_x0020_to_x0020_Supplement_x003f_" minOccurs="0"/>
                <xsd:element ref="ns2:Priority_x003f_" minOccurs="0"/>
                <xsd:element ref="ns2:Application_x0020_Reference" minOccurs="0"/>
                <xsd:element ref="ns2:Exhibit" minOccurs="0"/>
                <xsd:element ref="ns2:DR_x0020__x0023_" minOccurs="0"/>
                <xsd:element ref="ns2:Tab_x0023_" minOccurs="0"/>
                <xsd:element ref="ns2:Support" minOccurs="0"/>
                <xsd:element ref="ns2:Management_x0020_Review_x0020_Required_x0020_By" minOccurs="0"/>
                <xsd:element ref="ns2:Subtopic" minOccurs="0"/>
                <xsd:element ref="ns2:Drafter_x0020_new" minOccurs="0"/>
                <xsd:element ref="ns2:MediaServiceSearchProperties" minOccurs="0"/>
                <xsd:element ref="ns2:Foc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dd0342-31d1-4c04-a463-b8f8db845b9c"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ObjectDetectorVersions" ma:index="6" nillable="true" ma:displayName="MediaServiceObjectDetectorVersions" ma:hidden="true" ma:indexed="true" ma:internalName="MediaServiceObjectDetectorVersions" ma:readOnly="true">
      <xsd:simpleType>
        <xsd:restriction base="dms:Text"/>
      </xsd:simpleType>
    </xsd:element>
    <xsd:element name="Set_x0020__x0023_" ma:index="11" nillable="true" ma:displayName="Set #" ma:description="Sub-section of the entire discovery.&#10;Example:&#10;Discovery versions (applicable to the same discovery)" ma:format="Dropdown" ma:internalName="Set_x0020__x0023_">
      <xsd:simpleType>
        <xsd:restriction base="dms:Choice">
          <xsd:enumeration value="1st"/>
          <xsd:enumeration value="2nd"/>
          <xsd:enumeration value="3rd"/>
          <xsd:enumeration value="4th"/>
          <xsd:enumeration value="5th"/>
        </xsd:restriction>
      </xsd:simpleType>
    </xsd:element>
    <xsd:element name="DateReceived" ma:index="12" nillable="true" ma:displayName="Date Received" ma:description="Date discovery was received" ma:format="DateOnly" ma:internalName="DateReceived">
      <xsd:simpleType>
        <xsd:restriction base="dms:DateTime"/>
      </xsd:simpleType>
    </xsd:element>
    <xsd:element name="DateDue" ma:index="13" nillable="true" ma:displayName="Date Due" ma:description="Date Discovery is Due to be filed" ma:format="DateOnly" ma:internalName="DateDue">
      <xsd:simpleType>
        <xsd:restriction base="dms:DateTime"/>
      </xsd:simpleType>
    </xsd:element>
    <xsd:element name="Status" ma:index="14" ma:displayName="Status" ma:default="New" ma:description="Status of Discovery Response" ma:format="RadioButtons" ma:internalName="Status">
      <xsd:simpleType>
        <xsd:restriction base="dms:Choice">
          <xsd:enumeration value="New"/>
          <xsd:enumeration value="Accepted"/>
          <xsd:enumeration value="Drafting"/>
          <xsd:enumeration value="Ready for Witness Review"/>
          <xsd:enumeration value="In Witness Review"/>
          <xsd:enumeration value="Ready for Attorney Review"/>
          <xsd:enumeration value="In Attorney Review"/>
          <xsd:enumeration value="Ready for Management Review"/>
          <xsd:enumeration value="In Management Review"/>
          <xsd:enumeration value="Returned to Drafter"/>
          <xsd:enumeration value="QA Review"/>
          <xsd:enumeration value="Ready to File"/>
          <xsd:enumeration value="Filed"/>
        </xsd:restriction>
      </xsd:simpleType>
    </xsd:element>
    <xsd:element name="Comments" ma:index="15" nillable="true" ma:displayName="Comments" ma:format="Dropdown" ma:internalName="Comments">
      <xsd:simpleType>
        <xsd:restriction base="dms:Text">
          <xsd:maxLength value="255"/>
        </xsd:restriction>
      </xsd:simpleType>
    </xsd:element>
    <xsd:element name="Attachments_x003f_" ma:index="16" nillable="true" ma:displayName="Attachments?" ma:format="RadioButtons" ma:internalName="Attachments_x003f_">
      <xsd:simpleType>
        <xsd:restriction base="dms:Choice">
          <xsd:enumeration value="Yes"/>
          <xsd:enumeration value="No"/>
        </xsd:restriction>
      </xsd:simpleType>
    </xsd:element>
    <xsd:element name="Confidential_x003f_" ma:index="17" nillable="true" ma:displayName="Confidential?" ma:format="RadioButtons" ma:internalName="Confidential_x003f_">
      <xsd:simpleType>
        <xsd:restriction base="dms:Choice">
          <xsd:enumeration value="Yes"/>
          <xsd:enumeration value="No"/>
        </xsd:restriction>
      </xsd:simpleType>
    </xsd:element>
    <xsd:element name="Topic" ma:index="18" nillable="true" ma:displayName="Topic" ma:format="Dropdown" ma:internalName="Topic">
      <xsd:simpleType>
        <xsd:restriction base="dms:Choice">
          <xsd:enumeration value="Application"/>
        </xsd:restriction>
      </xsd:simple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Party" ma:index="21" nillable="true" ma:displayName="Party" ma:description="The Party that sends us Discovery Questions" ma:format="Dropdown" ma:internalName="Party">
      <xsd:simpleType>
        <xsd:restriction base="dms:Choice">
          <xsd:enumeration value="STAFF"/>
          <xsd:enumeration value="Theresa Ghiorzi"/>
          <xsd:enumeration value="Keryn Newman"/>
        </xsd:restriction>
      </xsd:simpleType>
    </xsd:element>
    <xsd:element name="Attorney" ma:index="22" nillable="true" ma:displayName="Attorney" ma:description="Name of In-House Attorney" ma:format="RadioButtons" ma:internalName="Attorney">
      <xsd:complexType>
        <xsd:complexContent>
          <xsd:extension base="dms:MultiChoice">
            <xsd:sequence>
              <xsd:element name="Value" maxOccurs="unbounded" minOccurs="0" nillable="true">
                <xsd:simpleType>
                  <xsd:restriction base="dms:Choice">
                    <xsd:enumeration value="Mark Johnson"/>
                    <xsd:enumeration value="Anna Galanis"/>
                    <xsd:enumeration value="Travis Contratto"/>
                    <xsd:enumeration value="Justin Moeller"/>
                    <xsd:enumeration value="Kat O'Konski"/>
                  </xsd:restriction>
                </xsd:simpleType>
              </xsd:element>
            </xsd:sequence>
          </xsd:extension>
        </xsd:complexContent>
      </xsd:complexType>
    </xsd:element>
    <xsd:element name="Reg_x0020_Analyst" ma:index="23" nillable="true" ma:displayName="Reg Analyst" ma:format="Dropdown" ma:internalName="Reg_x0020_Analyst">
      <xsd:simpleType>
        <xsd:restriction base="dms:Choice">
          <xsd:enumeration value="Amy Lowe"/>
          <xsd:enumeration value="Laura Fowler"/>
          <xsd:enumeration value="CJ Johnson"/>
        </xsd:restriction>
      </xsd:simpleType>
    </xsd:element>
    <xsd:element name="Witness" ma:index="24" nillable="true" ma:displayName="Witness" ma:format="Dropdown" ma:internalName="Witness">
      <xsd:complexType>
        <xsd:complexContent>
          <xsd:extension base="dms:MultiChoice">
            <xsd:sequence>
              <xsd:element name="Value" maxOccurs="unbounded" minOccurs="0" nillable="true">
                <xsd:simpleType>
                  <xsd:restriction base="dms:Choice">
                    <xsd:enumeration value="Stephanie Castaneda"/>
                  </xsd:restriction>
                </xsd:simpleType>
              </xsd:element>
            </xsd:sequence>
          </xsd:extension>
        </xsd:complexContent>
      </xsd:complexType>
    </xsd:element>
    <xsd:element name="Object_x003f_" ma:index="25" nillable="true" ma:displayName="Object?" ma:format="RadioButtons" ma:internalName="Object_x003f_">
      <xsd:simpleType>
        <xsd:restriction base="dms:Choice">
          <xsd:enumeration value="Yes- but provide response"/>
          <xsd:enumeration value="Yes- No response"/>
          <xsd:enumeration value="No"/>
        </xsd:restriction>
      </xsd:simpleType>
    </xsd:element>
    <xsd:element name="Theme" ma:index="26" nillable="true" ma:displayName="Theme" ma:format="Dropdown" ma:internalName="Theme">
      <xsd:simpleType>
        <xsd:restriction base="dms:Choice">
          <xsd:enumeration value="Additional Info Needed"/>
          <xsd:enumeration value="Prudence/Wasteful"/>
          <xsd:enumeration value="Transparency"/>
          <xsd:enumeration value="Responsiveness"/>
          <xsd:enumeration value="Motives/ Integrity"/>
        </xsd:restriction>
      </xsd:simpleType>
    </xsd:element>
    <xsd:element name="Need_x0020_to_x0020_Supplement_x003f_" ma:index="27" nillable="true" ma:displayName="Need to Supplement?" ma:format="Dropdown" ma:internalName="Need_x0020_to_x0020_Supplement_x003f_">
      <xsd:simpleType>
        <xsd:restriction base="dms:Choice">
          <xsd:enumeration value="Yes"/>
          <xsd:enumeration value="No"/>
          <xsd:enumeration value="Submitted"/>
        </xsd:restriction>
      </xsd:simpleType>
    </xsd:element>
    <xsd:element name="Priority_x003f_" ma:index="28" nillable="true" ma:displayName="Strategic" ma:format="Dropdown" ma:internalName="Priority_x003f_">
      <xsd:simpleType>
        <xsd:restriction base="dms:Choice">
          <xsd:enumeration value="Yes"/>
          <xsd:enumeration value="No"/>
        </xsd:restriction>
      </xsd:simpleType>
    </xsd:element>
    <xsd:element name="Application_x0020_Reference" ma:index="29" nillable="true" ma:displayName="Tab" ma:description="Tab within Exhibit" ma:format="Dropdown" ma:internalName="Application_x0020_Reference">
      <xsd:simpleType>
        <xsd:restriction base="dms:Choice">
          <xsd:enumeration value="Tab 1"/>
          <xsd:enumeration value="Tab 2"/>
          <xsd:enumeration value="Tab 3"/>
        </xsd:restriction>
      </xsd:simpleType>
    </xsd:element>
    <xsd:element name="Exhibit" ma:index="30" nillable="true" ma:displayName="Exhibit" ma:description="Which exhibit does the question appear on" ma:format="Dropdown" ma:internalName="Exhibit">
      <xsd:simpleType>
        <xsd:restriction base="dms:Choice">
          <xsd:enumeration value="Exhibit A"/>
          <xsd:enumeration value="Exhibit B"/>
          <xsd:enumeration value="Exhibit C"/>
          <xsd:enumeration value="Exhibit D"/>
          <xsd:enumeration value="Exhibit E"/>
          <xsd:enumeration value="Exhibit F"/>
          <xsd:enumeration value="Exhibit G"/>
        </xsd:restriction>
      </xsd:simpleType>
    </xsd:element>
    <xsd:element name="DR_x0020__x0023_" ma:index="31" nillable="true" ma:displayName="DR #" ma:internalName="DR_x0020__x0023_">
      <xsd:simpleType>
        <xsd:restriction base="dms:Number"/>
      </xsd:simpleType>
    </xsd:element>
    <xsd:element name="Tab_x0023_" ma:index="32" nillable="true" ma:displayName="Tab #" ma:format="Dropdown" ma:internalName="Tab_x0023_">
      <xsd:simpleType>
        <xsd:restriction base="dms:Choice">
          <xsd:enumeration value="1"/>
          <xsd:enumeration value="2"/>
          <xsd:enumeration value="3"/>
          <xsd:enumeration value="4"/>
          <xsd:enumeration value="5"/>
        </xsd:restriction>
      </xsd:simpleType>
    </xsd:element>
    <xsd:element name="Support" ma:index="33" nillable="true" ma:displayName="Support" ma:format="Dropdown" ma:list="UserInfo" ma:SharePointGroup="0" ma:internalName="Suppor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anagement_x0020_Review_x0020_Required_x0020_By" ma:index="34" nillable="true" ma:displayName="Management Review Required By" ma:internalName="Management_x0020_Review_x0020_Required_x0020_By">
      <xsd:complexType>
        <xsd:complexContent>
          <xsd:extension base="dms:MultiChoice">
            <xsd:sequence>
              <xsd:element name="Value" maxOccurs="unbounded" minOccurs="0" nillable="true">
                <xsd:simpleType>
                  <xsd:restriction base="dms:Choice">
                    <xsd:enumeration value="Matt Valle"/>
                    <xsd:enumeration value="Mitch Ross"/>
                    <xsd:enumeration value="Michelle Wheeler"/>
                    <xsd:enumeration value="Jimmy Scrima"/>
                    <xsd:enumeration value="Ron Reagan"/>
                  </xsd:restriction>
                </xsd:simpleType>
              </xsd:element>
            </xsd:sequence>
          </xsd:extension>
        </xsd:complexContent>
      </xsd:complexType>
    </xsd:element>
    <xsd:element name="Subtopic" ma:index="35" nillable="true" ma:displayName="Subtopic" ma:internalName="Subtopic">
      <xsd:simpleType>
        <xsd:restriction base="dms:Text">
          <xsd:maxLength value="255"/>
        </xsd:restriction>
      </xsd:simpleType>
    </xsd:element>
    <xsd:element name="Drafter_x0020_new" ma:index="36" nillable="true" ma:displayName="Drafter" ma:format="Dropdown" ma:internalName="Drafter_x0020_new">
      <xsd:complexType>
        <xsd:complexContent>
          <xsd:extension base="dms:MultiChoice">
            <xsd:sequence>
              <xsd:element name="Value" maxOccurs="unbounded" minOccurs="0" nillable="true">
                <xsd:simpleType>
                  <xsd:restriction base="dms:Choice">
                    <xsd:enumeration value="Legal"/>
                    <xsd:enumeration value="Beth Mirek"/>
                    <xsd:enumeration value="Alex Beilhart"/>
                    <xsd:enumeration value="Will Braun"/>
                  </xsd:restriction>
                </xsd:simpleType>
              </xsd:element>
            </xsd:sequence>
          </xsd:extension>
        </xsd:complexContent>
      </xsd:complexType>
    </xsd:element>
    <xsd:element name="MediaServiceSearchProperties" ma:index="37" nillable="true" ma:displayName="MediaServiceSearchProperties" ma:hidden="true" ma:internalName="MediaServiceSearchProperties" ma:readOnly="true">
      <xsd:simpleType>
        <xsd:restriction base="dms:Note"/>
      </xsd:simpleType>
    </xsd:element>
    <xsd:element name="Focus" ma:index="38" nillable="true" ma:displayName="Focus" ma:format="Dropdown" ma:internalName="Focus">
      <xsd:simpleType>
        <xsd:restriction base="dms:Choice">
          <xsd:enumeration value="Yes"/>
          <xsd:enumeration value="No"/>
          <xsd:enumeration value="Choice 3"/>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displayName="Filed By"/>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Application xmlns="http://www.sap.com/cof/excel/application">
  <Version>2</Version>
  <Revision>2.8.2000.1138</Revision>
</Application>
</file>

<file path=customXml/itemProps1.xml><?xml version="1.0" encoding="utf-8"?>
<ds:datastoreItem xmlns:ds="http://schemas.openxmlformats.org/officeDocument/2006/customXml" ds:itemID="{988DBC8E-E135-4F5E-ADEE-BD14D77AAFE6}">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aadd0342-31d1-4c04-a463-b8f8db845b9c"/>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C03EF49F-C502-48ED-A0B4-ABA27A4414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dd0342-31d1-4c04-a463-b8f8db845b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D723D70-A657-44DA-B12B-0E0123C8D40A}">
  <ds:schemaRefs>
    <ds:schemaRef ds:uri="http://schemas.microsoft.com/sharepoint/v3/contenttype/forms"/>
  </ds:schemaRefs>
</ds:datastoreItem>
</file>

<file path=customXml/itemProps4.xml><?xml version="1.0" encoding="utf-8"?>
<ds:datastoreItem xmlns:ds="http://schemas.openxmlformats.org/officeDocument/2006/customXml" ds:itemID="{A808BD33-AB9D-4CFC-96EE-9C6A45F71B84}">
  <ds:schemaRefs>
    <ds:schemaRef ds:uri="http://www.sap.com/cof/excel/application"/>
  </ds:schemaRefs>
</ds:datastoreItem>
</file>

<file path=docMetadata/LabelInfo.xml><?xml version="1.0" encoding="utf-8"?>
<clbl:labelList xmlns:clbl="http://schemas.microsoft.com/office/2020/mipLabelMetadata">
  <clbl:label id="{a1681294-4857-4624-8d04-edaddb44ee26}" enabled="0" method="" siteId="{a1681294-4857-4624-8d04-edaddb44ee2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8</vt:i4>
      </vt:variant>
    </vt:vector>
  </HeadingPairs>
  <TitlesOfParts>
    <vt:vector size="23" baseType="lpstr">
      <vt:lpstr>Attachment H</vt:lpstr>
      <vt:lpstr>1-Project Rev Req</vt:lpstr>
      <vt:lpstr>2-Incentive ROE</vt:lpstr>
      <vt:lpstr>3-Project True-up</vt:lpstr>
      <vt:lpstr>4- Rate Base</vt:lpstr>
      <vt:lpstr>4a-Projection ADIT</vt:lpstr>
      <vt:lpstr>5-P3 Support</vt:lpstr>
      <vt:lpstr>6-True-Up Interest</vt:lpstr>
      <vt:lpstr>7 - PBOP</vt:lpstr>
      <vt:lpstr>8-Dep Rates</vt:lpstr>
      <vt:lpstr>2025 Plant-in-Service</vt:lpstr>
      <vt:lpstr>2025 Expenses</vt:lpstr>
      <vt:lpstr>CWIP</vt:lpstr>
      <vt:lpstr>Taxes</vt:lpstr>
      <vt:lpstr>Depreciation</vt:lpstr>
      <vt:lpstr>'1-Project Rev Req'!Print_Area</vt:lpstr>
      <vt:lpstr>'2-Incentive ROE'!Print_Area</vt:lpstr>
      <vt:lpstr>'4- Rate Base'!Print_Area</vt:lpstr>
      <vt:lpstr>'4a-Projection ADIT'!Print_Area</vt:lpstr>
      <vt:lpstr>'5-P3 Support'!Print_Area</vt:lpstr>
      <vt:lpstr>'7 - PBOP'!Print_Area</vt:lpstr>
      <vt:lpstr>'8-Dep Rates'!Print_Area</vt:lpstr>
      <vt:lpstr>'Attachment H'!Print_Area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Hollis, Gabriel</dc:creator>
  <cp:keywords/>
  <dc:description/>
  <cp:lastModifiedBy>Fowler, Laura</cp:lastModifiedBy>
  <cp:revision/>
  <dcterms:created xsi:type="dcterms:W3CDTF">2020-03-10T19:08:26Z</dcterms:created>
  <dcterms:modified xsi:type="dcterms:W3CDTF">2025-07-23T21:20:06Z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stomUiType">
    <vt:lpwstr>2</vt:lpwstr>
  </property>
  <property fmtid="{D5CDD505-2E9C-101B-9397-08002B2CF9AE}" pid="3" name="ContentTypeId">
    <vt:lpwstr>0x0101006D1D6F0B4B4D3B4081F69479300D4DD5</vt:lpwstr>
  </property>
</Properties>
</file>