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cliattj\Desktop\"/>
    </mc:Choice>
  </mc:AlternateContent>
  <xr:revisionPtr revIDLastSave="0" documentId="8_{9AFEF3D0-9220-4A4C-8CE7-8978C9D9780D}" xr6:coauthVersionLast="47" xr6:coauthVersionMax="47" xr10:uidLastSave="{00000000-0000-0000-0000-000000000000}"/>
  <bookViews>
    <workbookView xWindow="1950" yWindow="1950" windowWidth="21600" windowHeight="11325" tabRatio="894" xr2:uid="{00000000-000D-0000-FFFF-FFFF00000000}"/>
  </bookViews>
  <sheets>
    <sheet name="WP 1 O&amp;M" sheetId="13" r:id="rId1"/>
    <sheet name="WP 2 Excl. Fac" sheetId="2" r:id="rId2"/>
    <sheet name="WP 3 Plt Forecast" sheetId="10" r:id="rId3"/>
    <sheet name="WP 4 2024 Act. CapAdds" sheetId="12" r:id="rId4"/>
    <sheet name="WP 5 Reserves" sheetId="11" r:id="rId5"/>
  </sheets>
  <definedNames>
    <definedName name="_xlnm._FilterDatabase" localSheetId="3" hidden="1">'WP 4 2024 Act. CapAdds'!$B$8:$AD$151</definedName>
    <definedName name="_xlnm.Print_Area" localSheetId="0">'WP 1 O&amp;M'!$A$1:$J$38</definedName>
    <definedName name="_xlnm.Print_Area" localSheetId="1">'WP 2 Excl. Fac'!$A$1:$F$27</definedName>
    <definedName name="_xlnm.Print_Area" localSheetId="3">'WP 4 2024 Act. CapAdds'!$C$1:$V$150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12" l="1"/>
  <c r="H142" i="12"/>
  <c r="A139" i="12" l="1"/>
  <c r="A140" i="12"/>
  <c r="A141" i="12"/>
  <c r="A142" i="12"/>
  <c r="H144" i="12"/>
  <c r="A130" i="12"/>
  <c r="A129" i="12"/>
  <c r="A128" i="12"/>
  <c r="A127" i="12"/>
  <c r="A126" i="12"/>
  <c r="A12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D22" i="10"/>
  <c r="O22" i="10" s="1"/>
  <c r="D23" i="10"/>
  <c r="P23" i="10" s="1"/>
  <c r="D24" i="10"/>
  <c r="J24" i="10" s="1"/>
  <c r="D25" i="10"/>
  <c r="K25" i="10" s="1"/>
  <c r="D26" i="10"/>
  <c r="L26" i="10" s="1"/>
  <c r="D27" i="10"/>
  <c r="M27" i="10" s="1"/>
  <c r="D28" i="10"/>
  <c r="N28" i="10" s="1"/>
  <c r="H28" i="10"/>
  <c r="H27" i="10"/>
  <c r="T26" i="10"/>
  <c r="H26" i="10"/>
  <c r="U25" i="10"/>
  <c r="T25" i="10"/>
  <c r="S25" i="10"/>
  <c r="M25" i="10"/>
  <c r="L25" i="10"/>
  <c r="H25" i="10"/>
  <c r="T24" i="10"/>
  <c r="O24" i="10"/>
  <c r="N24" i="10"/>
  <c r="M24" i="10"/>
  <c r="L24" i="10"/>
  <c r="K24" i="10"/>
  <c r="H24" i="10"/>
  <c r="U24" i="10" s="1"/>
  <c r="U23" i="10"/>
  <c r="T23" i="10"/>
  <c r="S23" i="10"/>
  <c r="R23" i="10"/>
  <c r="Q23" i="10"/>
  <c r="O23" i="10"/>
  <c r="M23" i="10"/>
  <c r="L23" i="10"/>
  <c r="K23" i="10"/>
  <c r="J23" i="10"/>
  <c r="H23" i="10"/>
  <c r="T22" i="10"/>
  <c r="S22" i="10"/>
  <c r="R22" i="10"/>
  <c r="Q22" i="10"/>
  <c r="P22" i="10"/>
  <c r="N22" i="10"/>
  <c r="M22" i="10"/>
  <c r="L22" i="10"/>
  <c r="K22" i="10"/>
  <c r="J22" i="10"/>
  <c r="H22" i="10"/>
  <c r="U22" i="10" s="1"/>
  <c r="U26" i="10" l="1"/>
  <c r="N27" i="10"/>
  <c r="O27" i="10"/>
  <c r="N25" i="10"/>
  <c r="U27" i="10"/>
  <c r="O25" i="10"/>
  <c r="M26" i="10"/>
  <c r="R24" i="10"/>
  <c r="N26" i="10"/>
  <c r="N23" i="10"/>
  <c r="W23" i="10" s="1"/>
  <c r="S24" i="10"/>
  <c r="O26" i="10"/>
  <c r="O28" i="10"/>
  <c r="P28" i="10"/>
  <c r="P27" i="10"/>
  <c r="Q28" i="10"/>
  <c r="P26" i="10"/>
  <c r="Q27" i="10"/>
  <c r="R28" i="10"/>
  <c r="P25" i="10"/>
  <c r="Q26" i="10"/>
  <c r="R27" i="10"/>
  <c r="S28" i="10"/>
  <c r="P24" i="10"/>
  <c r="Q25" i="10"/>
  <c r="R26" i="10"/>
  <c r="S27" i="10"/>
  <c r="T28" i="10"/>
  <c r="Q24" i="10"/>
  <c r="R25" i="10"/>
  <c r="S26" i="10"/>
  <c r="T27" i="10"/>
  <c r="U28" i="10"/>
  <c r="J27" i="10"/>
  <c r="K28" i="10"/>
  <c r="L28" i="10"/>
  <c r="W22" i="10"/>
  <c r="J28" i="10"/>
  <c r="J26" i="10"/>
  <c r="K27" i="10"/>
  <c r="J25" i="10"/>
  <c r="K26" i="10"/>
  <c r="L27" i="10"/>
  <c r="M28" i="10"/>
  <c r="V142" i="12" l="1"/>
  <c r="AD142" i="12" s="1"/>
  <c r="V140" i="12"/>
  <c r="AD140" i="12" s="1"/>
  <c r="V141" i="12"/>
  <c r="AD141" i="12" s="1"/>
  <c r="V139" i="12"/>
  <c r="AD139" i="12" s="1"/>
  <c r="V57" i="12"/>
  <c r="AD57" i="12" s="1"/>
  <c r="V70" i="12"/>
  <c r="AD70" i="12" s="1"/>
  <c r="V84" i="12"/>
  <c r="AD84" i="12" s="1"/>
  <c r="V56" i="12"/>
  <c r="AD56" i="12" s="1"/>
  <c r="V82" i="12"/>
  <c r="AD82" i="12" s="1"/>
  <c r="V83" i="12"/>
  <c r="AD83" i="12" s="1"/>
  <c r="V58" i="12"/>
  <c r="AD58" i="12" s="1"/>
  <c r="V125" i="12"/>
  <c r="AD125" i="12" s="1"/>
  <c r="V127" i="12"/>
  <c r="AD127" i="12" s="1"/>
  <c r="V76" i="12"/>
  <c r="AD76" i="12" s="1"/>
  <c r="V130" i="12"/>
  <c r="AD130" i="12" s="1"/>
  <c r="V129" i="12"/>
  <c r="AD129" i="12" s="1"/>
  <c r="V126" i="12"/>
  <c r="AD126" i="12" s="1"/>
  <c r="V69" i="12"/>
  <c r="AD69" i="12" s="1"/>
  <c r="V128" i="12"/>
  <c r="AD128" i="12" s="1"/>
  <c r="V67" i="12"/>
  <c r="AD67" i="12" s="1"/>
  <c r="V64" i="12"/>
  <c r="AD64" i="12" s="1"/>
  <c r="V65" i="12"/>
  <c r="AD65" i="12" s="1"/>
  <c r="V55" i="12"/>
  <c r="AD55" i="12" s="1"/>
  <c r="V71" i="12"/>
  <c r="AD71" i="12" s="1"/>
  <c r="V53" i="12"/>
  <c r="AD53" i="12" s="1"/>
  <c r="V75" i="12"/>
  <c r="AD75" i="12" s="1"/>
  <c r="V72" i="12"/>
  <c r="AD72" i="12" s="1"/>
  <c r="V49" i="12"/>
  <c r="AD49" i="12" s="1"/>
  <c r="V77" i="12"/>
  <c r="AD77" i="12" s="1"/>
  <c r="V73" i="12"/>
  <c r="AD73" i="12" s="1"/>
  <c r="V68" i="12"/>
  <c r="AD68" i="12" s="1"/>
  <c r="V74" i="12"/>
  <c r="AD74" i="12" s="1"/>
  <c r="V78" i="12"/>
  <c r="AD78" i="12" s="1"/>
  <c r="V80" i="12"/>
  <c r="AD80" i="12" s="1"/>
  <c r="V66" i="12"/>
  <c r="AD66" i="12" s="1"/>
  <c r="V62" i="12"/>
  <c r="AD62" i="12" s="1"/>
  <c r="V51" i="12"/>
  <c r="AD51" i="12" s="1"/>
  <c r="V60" i="12"/>
  <c r="AD60" i="12" s="1"/>
  <c r="V61" i="12"/>
  <c r="AD61" i="12" s="1"/>
  <c r="V52" i="12"/>
  <c r="AD52" i="12" s="1"/>
  <c r="V50" i="12"/>
  <c r="AD50" i="12" s="1"/>
  <c r="V63" i="12"/>
  <c r="AD63" i="12" s="1"/>
  <c r="V79" i="12"/>
  <c r="AD79" i="12" s="1"/>
  <c r="V54" i="12"/>
  <c r="AD54" i="12" s="1"/>
  <c r="V59" i="12"/>
  <c r="AD59" i="12" s="1"/>
  <c r="V81" i="12"/>
  <c r="AD81" i="12" s="1"/>
  <c r="W28" i="10"/>
  <c r="W24" i="10"/>
  <c r="W27" i="10"/>
  <c r="W25" i="10"/>
  <c r="W26" i="10"/>
  <c r="F18" i="2" l="1"/>
  <c r="F24" i="13" l="1"/>
  <c r="E24" i="13"/>
  <c r="A24" i="13"/>
  <c r="G23" i="13"/>
  <c r="F22" i="13"/>
  <c r="G22" i="13" s="1"/>
  <c r="G21" i="13"/>
  <c r="G20" i="13"/>
  <c r="F19" i="13"/>
  <c r="G19" i="13" s="1"/>
  <c r="G18" i="13"/>
  <c r="G17" i="13"/>
  <c r="F16" i="13"/>
  <c r="G16" i="13" s="1"/>
  <c r="G15" i="13"/>
  <c r="A15" i="13"/>
  <c r="A16" i="13" s="1"/>
  <c r="A17" i="13" s="1"/>
  <c r="A18" i="13" s="1"/>
  <c r="A19" i="13" s="1"/>
  <c r="A20" i="13" s="1"/>
  <c r="E9" i="13"/>
  <c r="G9" i="13" s="1"/>
  <c r="A22" i="13" l="1"/>
  <c r="A21" i="13"/>
  <c r="G24" i="13"/>
  <c r="A138" i="12" l="1"/>
  <c r="A137" i="12"/>
  <c r="A136" i="12"/>
  <c r="A135"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3" i="12"/>
  <c r="H132" i="12" l="1"/>
  <c r="H146" i="12" s="1"/>
  <c r="V24" i="12" l="1"/>
  <c r="AD24" i="12" s="1"/>
  <c r="V111" i="12"/>
  <c r="AD111" i="12" s="1"/>
  <c r="V88" i="12"/>
  <c r="AD88" i="12" s="1"/>
  <c r="V103" i="12"/>
  <c r="AD103" i="12" s="1"/>
  <c r="V35" i="12"/>
  <c r="AD35" i="12" s="1"/>
  <c r="V92" i="12"/>
  <c r="AD92" i="12" s="1"/>
  <c r="V105" i="12"/>
  <c r="AD105" i="12" s="1"/>
  <c r="V119" i="12"/>
  <c r="AD119" i="12" s="1"/>
  <c r="V28" i="12"/>
  <c r="AD28" i="12" s="1"/>
  <c r="V39" i="12"/>
  <c r="AD39" i="12" s="1"/>
  <c r="V115" i="12"/>
  <c r="AD115" i="12" s="1"/>
  <c r="V87" i="12"/>
  <c r="AD87" i="12" s="1"/>
  <c r="V31" i="12"/>
  <c r="AD31" i="12" s="1"/>
  <c r="V123" i="12"/>
  <c r="AD123" i="12" s="1"/>
  <c r="V48" i="12"/>
  <c r="AD48" i="12" s="1"/>
  <c r="V15" i="12"/>
  <c r="AD15" i="12" s="1"/>
  <c r="V124" i="12"/>
  <c r="AD124" i="12" s="1"/>
  <c r="V122" i="12"/>
  <c r="AD122" i="12" s="1"/>
  <c r="V108" i="12"/>
  <c r="AD108" i="12" s="1"/>
  <c r="V114" i="12"/>
  <c r="AD114" i="12" s="1"/>
  <c r="V106" i="12"/>
  <c r="AD106" i="12" s="1"/>
  <c r="V20" i="12"/>
  <c r="AD20" i="12" s="1"/>
  <c r="V100" i="12"/>
  <c r="AD100" i="12" s="1"/>
  <c r="V95" i="12"/>
  <c r="AD95" i="12" s="1"/>
  <c r="V47" i="12"/>
  <c r="AD47" i="12" s="1"/>
  <c r="V23" i="12"/>
  <c r="AD23" i="12" s="1"/>
  <c r="V91" i="12"/>
  <c r="AD91" i="12" s="1"/>
  <c r="V86" i="12"/>
  <c r="AD86" i="12" s="1"/>
  <c r="V13" i="12"/>
  <c r="AD13" i="12" s="1"/>
  <c r="V33" i="12"/>
  <c r="AD33" i="12" s="1"/>
  <c r="V25" i="12"/>
  <c r="AD25" i="12" s="1"/>
  <c r="V85" i="12"/>
  <c r="AD85" i="12" s="1"/>
  <c r="V98" i="12"/>
  <c r="AD98" i="12" s="1"/>
  <c r="V107" i="12"/>
  <c r="AD107" i="12" s="1"/>
  <c r="V29" i="12"/>
  <c r="AD29" i="12" s="1"/>
  <c r="V89" i="12"/>
  <c r="AD89" i="12" s="1"/>
  <c r="V14" i="12"/>
  <c r="AD14" i="12" s="1"/>
  <c r="V30" i="12"/>
  <c r="AD30" i="12" s="1"/>
  <c r="V116" i="12"/>
  <c r="AD116" i="12" s="1"/>
  <c r="V42" i="12"/>
  <c r="AD42" i="12" s="1"/>
  <c r="V120" i="12"/>
  <c r="AD120" i="12" s="1"/>
  <c r="V19" i="12"/>
  <c r="AD19" i="12" s="1"/>
  <c r="V44" i="12"/>
  <c r="AD44" i="12" s="1"/>
  <c r="V41" i="12"/>
  <c r="AD41" i="12" s="1"/>
  <c r="V109" i="12"/>
  <c r="AD109" i="12" s="1"/>
  <c r="V113" i="12"/>
  <c r="AD113" i="12" s="1"/>
  <c r="V97" i="12"/>
  <c r="AD97" i="12" s="1"/>
  <c r="V96" i="12"/>
  <c r="AD96" i="12" s="1"/>
  <c r="V110" i="12"/>
  <c r="AD110" i="12" s="1"/>
  <c r="V16" i="12"/>
  <c r="AD16" i="12" s="1"/>
  <c r="V101" i="12"/>
  <c r="AD101" i="12" s="1"/>
  <c r="V38" i="12"/>
  <c r="AD38" i="12" s="1"/>
  <c r="V46" i="12"/>
  <c r="AD46" i="12" s="1"/>
  <c r="V18" i="12"/>
  <c r="AD18" i="12" s="1"/>
  <c r="V94" i="12"/>
  <c r="AD94" i="12" s="1"/>
  <c r="V27" i="12"/>
  <c r="AD27" i="12" s="1"/>
  <c r="V45" i="12"/>
  <c r="AD45" i="12" s="1"/>
  <c r="V93" i="12"/>
  <c r="AD93" i="12" s="1"/>
  <c r="V104" i="12"/>
  <c r="AD104" i="12" s="1"/>
  <c r="V40" i="12"/>
  <c r="AD40" i="12" s="1"/>
  <c r="V43" i="12"/>
  <c r="AD43" i="12" s="1"/>
  <c r="V99" i="12"/>
  <c r="AD99" i="12" s="1"/>
  <c r="V118" i="12"/>
  <c r="AD118" i="12" s="1"/>
  <c r="V32" i="12"/>
  <c r="AD32" i="12" s="1"/>
  <c r="V17" i="12"/>
  <c r="AD17" i="12" s="1"/>
  <c r="V22" i="12"/>
  <c r="AD22" i="12" s="1"/>
  <c r="V26" i="12"/>
  <c r="AD26" i="12" s="1"/>
  <c r="V121" i="12"/>
  <c r="AD121" i="12" s="1"/>
  <c r="V34" i="12"/>
  <c r="AD34" i="12" s="1"/>
  <c r="V90" i="12"/>
  <c r="AD90" i="12" s="1"/>
  <c r="V112" i="12"/>
  <c r="AD112" i="12" s="1"/>
  <c r="V21" i="12"/>
  <c r="AD21" i="12" s="1"/>
  <c r="V102" i="12"/>
  <c r="AD102" i="12" s="1"/>
  <c r="V37" i="12"/>
  <c r="AD37" i="12" s="1"/>
  <c r="V117" i="12"/>
  <c r="AD117" i="12" s="1"/>
  <c r="V36" i="12"/>
  <c r="AD36" i="12" s="1"/>
  <c r="V138" i="12"/>
  <c r="AD138" i="12" s="1"/>
  <c r="D10" i="10" l="1"/>
  <c r="K10" i="10" s="1"/>
  <c r="D11" i="10"/>
  <c r="S11" i="10" s="1"/>
  <c r="D12" i="10"/>
  <c r="D13" i="10"/>
  <c r="D14" i="10"/>
  <c r="K14" i="10" s="1"/>
  <c r="D15" i="10"/>
  <c r="M15" i="10" s="1"/>
  <c r="D16" i="10"/>
  <c r="O16" i="10" s="1"/>
  <c r="D17" i="10"/>
  <c r="Q17" i="10" s="1"/>
  <c r="D18" i="10"/>
  <c r="S18" i="10" s="1"/>
  <c r="D19" i="10"/>
  <c r="R19" i="10" s="1"/>
  <c r="D20" i="10"/>
  <c r="T20" i="10" s="1"/>
  <c r="D21" i="10"/>
  <c r="K21" i="10" s="1"/>
  <c r="D29" i="10"/>
  <c r="M29" i="10" s="1"/>
  <c r="D30" i="10"/>
  <c r="O30" i="10" s="1"/>
  <c r="D31" i="10"/>
  <c r="Q31" i="10" s="1"/>
  <c r="D32" i="10"/>
  <c r="S32" i="10" s="1"/>
  <c r="D33" i="10"/>
  <c r="H33" i="10"/>
  <c r="H32" i="10"/>
  <c r="H31" i="10"/>
  <c r="H30" i="10"/>
  <c r="H29" i="10"/>
  <c r="H21" i="10"/>
  <c r="H20" i="10"/>
  <c r="H19" i="10"/>
  <c r="H18" i="10"/>
  <c r="H17" i="10"/>
  <c r="H16" i="10"/>
  <c r="H15" i="10"/>
  <c r="H14" i="10"/>
  <c r="K18" i="10" l="1"/>
  <c r="T18" i="10"/>
  <c r="U18" i="10"/>
  <c r="J19" i="10"/>
  <c r="L19" i="10"/>
  <c r="K19" i="10"/>
  <c r="M19" i="10"/>
  <c r="N19" i="10"/>
  <c r="O21" i="10"/>
  <c r="P21" i="10"/>
  <c r="U16" i="10"/>
  <c r="M16" i="10"/>
  <c r="N16" i="10"/>
  <c r="O20" i="10"/>
  <c r="P16" i="10"/>
  <c r="P20" i="10"/>
  <c r="Q16" i="10"/>
  <c r="Q20" i="10"/>
  <c r="R16" i="10"/>
  <c r="S16" i="10"/>
  <c r="T16" i="10"/>
  <c r="Q21" i="10"/>
  <c r="M30" i="10"/>
  <c r="K29" i="10"/>
  <c r="N30" i="10"/>
  <c r="P30" i="10"/>
  <c r="R17" i="10"/>
  <c r="M20" i="10"/>
  <c r="Q30" i="10"/>
  <c r="R21" i="10"/>
  <c r="S21" i="10"/>
  <c r="O19" i="10"/>
  <c r="J20" i="10"/>
  <c r="K20" i="10"/>
  <c r="O17" i="10"/>
  <c r="L20" i="10"/>
  <c r="U32" i="10"/>
  <c r="S17" i="10"/>
  <c r="N20" i="10"/>
  <c r="R30" i="10"/>
  <c r="T30" i="10"/>
  <c r="S31" i="10"/>
  <c r="L14" i="10"/>
  <c r="U33" i="10"/>
  <c r="N10" i="10"/>
  <c r="S30" i="10"/>
  <c r="M10" i="10"/>
  <c r="L29" i="10"/>
  <c r="N29" i="10"/>
  <c r="U30" i="10"/>
  <c r="R20" i="10"/>
  <c r="O29" i="10"/>
  <c r="R31" i="10"/>
  <c r="T11" i="10"/>
  <c r="P19" i="10"/>
  <c r="U20" i="10"/>
  <c r="P29" i="10"/>
  <c r="Q19" i="10"/>
  <c r="J21" i="10"/>
  <c r="Q29" i="10"/>
  <c r="T31" i="10"/>
  <c r="J12" i="10"/>
  <c r="T17" i="10"/>
  <c r="S19" i="10"/>
  <c r="L21" i="10"/>
  <c r="R29" i="10"/>
  <c r="U31" i="10"/>
  <c r="J13" i="10"/>
  <c r="U17" i="10"/>
  <c r="T19" i="10"/>
  <c r="M21" i="10"/>
  <c r="S29" i="10"/>
  <c r="T32" i="10"/>
  <c r="K13" i="10"/>
  <c r="J18" i="10"/>
  <c r="U19" i="10"/>
  <c r="N21" i="10"/>
  <c r="T29" i="10"/>
  <c r="J33" i="10"/>
  <c r="K32" i="10"/>
  <c r="M33" i="10"/>
  <c r="J10" i="10"/>
  <c r="L11" i="10"/>
  <c r="N12" i="10"/>
  <c r="P13" i="10"/>
  <c r="R14" i="10"/>
  <c r="T15" i="10"/>
  <c r="J17" i="10"/>
  <c r="L18" i="10"/>
  <c r="J31" i="10"/>
  <c r="L32" i="10"/>
  <c r="N33" i="10"/>
  <c r="U10" i="10"/>
  <c r="M11" i="10"/>
  <c r="O12" i="10"/>
  <c r="Q13" i="10"/>
  <c r="S14" i="10"/>
  <c r="U15" i="10"/>
  <c r="K17" i="10"/>
  <c r="M18" i="10"/>
  <c r="U29" i="10"/>
  <c r="K31" i="10"/>
  <c r="M32" i="10"/>
  <c r="O33" i="10"/>
  <c r="T10" i="10"/>
  <c r="N11" i="10"/>
  <c r="P12" i="10"/>
  <c r="R13" i="10"/>
  <c r="T14" i="10"/>
  <c r="J16" i="10"/>
  <c r="L17" i="10"/>
  <c r="N18" i="10"/>
  <c r="T21" i="10"/>
  <c r="J30" i="10"/>
  <c r="L31" i="10"/>
  <c r="N32" i="10"/>
  <c r="P33" i="10"/>
  <c r="S10" i="10"/>
  <c r="Q12" i="10"/>
  <c r="S13" i="10"/>
  <c r="U14" i="10"/>
  <c r="K16" i="10"/>
  <c r="M17" i="10"/>
  <c r="O18" i="10"/>
  <c r="S20" i="10"/>
  <c r="U21" i="10"/>
  <c r="K30" i="10"/>
  <c r="M31" i="10"/>
  <c r="O32" i="10"/>
  <c r="Q33" i="10"/>
  <c r="R10" i="10"/>
  <c r="P11" i="10"/>
  <c r="R12" i="10"/>
  <c r="T13" i="10"/>
  <c r="J15" i="10"/>
  <c r="L16" i="10"/>
  <c r="N17" i="10"/>
  <c r="P18" i="10"/>
  <c r="J29" i="10"/>
  <c r="L30" i="10"/>
  <c r="N31" i="10"/>
  <c r="P32" i="10"/>
  <c r="R33" i="10"/>
  <c r="N15" i="10"/>
  <c r="O15" i="10"/>
  <c r="K12" i="10"/>
  <c r="O14" i="10"/>
  <c r="K33" i="10"/>
  <c r="J11" i="10"/>
  <c r="L12" i="10"/>
  <c r="N13" i="10"/>
  <c r="P14" i="10"/>
  <c r="R15" i="10"/>
  <c r="J32" i="10"/>
  <c r="Q14" i="10"/>
  <c r="S15" i="10"/>
  <c r="P17" i="10"/>
  <c r="R18" i="10"/>
  <c r="P31" i="10"/>
  <c r="R32" i="10"/>
  <c r="T33" i="10"/>
  <c r="M14" i="10"/>
  <c r="L13" i="10"/>
  <c r="N14" i="10"/>
  <c r="P15" i="10"/>
  <c r="M13" i="10"/>
  <c r="Q15" i="10"/>
  <c r="L33" i="10"/>
  <c r="K11" i="10"/>
  <c r="Q10" i="10"/>
  <c r="Q11" i="10"/>
  <c r="S12" i="10"/>
  <c r="K15" i="10"/>
  <c r="Q18" i="10"/>
  <c r="O31" i="10"/>
  <c r="Q32" i="10"/>
  <c r="S33" i="10"/>
  <c r="P10" i="10"/>
  <c r="R11" i="10"/>
  <c r="T12" i="10"/>
  <c r="J14" i="10"/>
  <c r="L15" i="10"/>
  <c r="T144" i="12"/>
  <c r="S144" i="12"/>
  <c r="R144" i="12"/>
  <c r="Q144" i="12"/>
  <c r="P144" i="12"/>
  <c r="O144" i="12"/>
  <c r="N144" i="12"/>
  <c r="M144" i="12"/>
  <c r="L144" i="12"/>
  <c r="K144" i="12"/>
  <c r="J144" i="12"/>
  <c r="I144" i="12"/>
  <c r="V137" i="12"/>
  <c r="AD137" i="12" s="1"/>
  <c r="V136" i="12"/>
  <c r="AD136" i="12" s="1"/>
  <c r="V135" i="12"/>
  <c r="AD135" i="12" s="1"/>
  <c r="T132" i="12"/>
  <c r="S132" i="12"/>
  <c r="R132" i="12"/>
  <c r="Q132" i="12"/>
  <c r="P132" i="12"/>
  <c r="O132" i="12"/>
  <c r="N132" i="12"/>
  <c r="M132" i="12"/>
  <c r="L132" i="12"/>
  <c r="K132" i="12"/>
  <c r="J132" i="12"/>
  <c r="I132" i="12"/>
  <c r="H13" i="10"/>
  <c r="O13" i="10" s="1"/>
  <c r="H12" i="10"/>
  <c r="M12" i="10" s="1"/>
  <c r="H11" i="10"/>
  <c r="O11" i="10" s="1"/>
  <c r="H10" i="10"/>
  <c r="O10" i="10" s="1"/>
  <c r="L10" i="10" l="1"/>
  <c r="U11" i="10"/>
  <c r="W11" i="10" s="1"/>
  <c r="U12" i="10"/>
  <c r="W12" i="10" s="1"/>
  <c r="U13" i="10"/>
  <c r="W13" i="10" s="1"/>
  <c r="W20" i="10"/>
  <c r="W21" i="10"/>
  <c r="W19" i="10"/>
  <c r="W16" i="10"/>
  <c r="W29" i="10"/>
  <c r="W17" i="10"/>
  <c r="W32" i="10"/>
  <c r="W31" i="10"/>
  <c r="W30" i="10"/>
  <c r="W14" i="10"/>
  <c r="W18" i="10"/>
  <c r="W15" i="10"/>
  <c r="W33" i="10"/>
  <c r="R146" i="12"/>
  <c r="O146" i="12"/>
  <c r="L146" i="12"/>
  <c r="P146" i="12"/>
  <c r="T146" i="12"/>
  <c r="M146" i="12"/>
  <c r="V144" i="12"/>
  <c r="V145" i="12" s="1"/>
  <c r="N146" i="12"/>
  <c r="I146" i="12"/>
  <c r="Q146" i="12"/>
  <c r="K146" i="12"/>
  <c r="S146" i="12"/>
  <c r="AB131" i="12"/>
  <c r="AC131" i="12" s="1"/>
  <c r="J146" i="12"/>
  <c r="V132" i="12"/>
  <c r="V133" i="12" s="1"/>
  <c r="V146" i="12" l="1"/>
  <c r="AB132" i="12"/>
  <c r="AC132" i="12"/>
  <c r="D21" i="11"/>
  <c r="AB146" i="12" l="1"/>
  <c r="V149" i="12"/>
  <c r="G35" i="10"/>
  <c r="F35" i="10"/>
  <c r="V8" i="12" l="1"/>
  <c r="B3" i="10"/>
  <c r="T8" i="12"/>
  <c r="A35" i="10"/>
  <c r="C32" i="11"/>
  <c r="C34" i="11" s="1"/>
  <c r="L8" i="12" l="1"/>
  <c r="J8" i="12"/>
  <c r="O8" i="12"/>
  <c r="Q8" i="12"/>
  <c r="K8" i="12"/>
  <c r="P8" i="12"/>
  <c r="N8" i="12"/>
  <c r="S8" i="12"/>
  <c r="AA8" i="12"/>
  <c r="C10" i="12"/>
  <c r="M8" i="12"/>
  <c r="R8" i="12"/>
  <c r="I8" i="12"/>
  <c r="W7" i="10" l="1"/>
  <c r="G6" i="10"/>
  <c r="U7" i="10"/>
  <c r="T7" i="10"/>
  <c r="S7" i="10"/>
  <c r="R7" i="10"/>
  <c r="Q7" i="10"/>
  <c r="P7" i="10"/>
  <c r="O7" i="10"/>
  <c r="N7" i="10"/>
  <c r="M7" i="10"/>
  <c r="L7" i="10"/>
  <c r="K7" i="10"/>
  <c r="J7" i="10"/>
  <c r="H35" i="10" l="1"/>
  <c r="F27" i="2" l="1"/>
  <c r="F21" i="2"/>
  <c r="F30" i="2" s="1"/>
  <c r="S35" i="10" l="1"/>
  <c r="T35" i="10"/>
  <c r="Q35" i="10"/>
  <c r="U35" i="10"/>
  <c r="R35" i="10"/>
  <c r="P35" i="10"/>
  <c r="L35" i="10"/>
  <c r="O35" i="10"/>
  <c r="K35" i="10"/>
  <c r="M35" i="10"/>
  <c r="J35" i="10"/>
  <c r="W10" i="10"/>
  <c r="W35" i="10" s="1"/>
  <c r="N3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Millett, Jennifer</author>
    <author>Yarbrough, Kevin</author>
  </authors>
  <commentList>
    <comment ref="F14" authorId="0" shapeId="0" xr:uid="{00000000-0006-0000-0100-000001000000}">
      <text>
        <r>
          <rPr>
            <b/>
            <sz val="9"/>
            <color indexed="81"/>
            <rFont val="Tahoma"/>
            <family val="2"/>
          </rPr>
          <t>Millett, Jennifer:</t>
        </r>
        <r>
          <rPr>
            <sz val="9"/>
            <color indexed="81"/>
            <rFont val="Tahoma"/>
            <family val="2"/>
          </rPr>
          <t xml:space="preserve">
Excludes Intangible Plant for Transmission project
 </t>
        </r>
      </text>
    </comment>
    <comment ref="F19" authorId="1" shapeId="0" xr:uid="{7D3AD958-CFD1-4ADE-8814-B34727C9C8B3}">
      <text>
        <r>
          <rPr>
            <b/>
            <sz val="9"/>
            <color indexed="81"/>
            <rFont val="Tahoma"/>
            <family val="2"/>
          </rPr>
          <t>Yarbrough, Kevin:</t>
        </r>
        <r>
          <rPr>
            <sz val="9"/>
            <color indexed="81"/>
            <rFont val="Tahoma"/>
            <family val="2"/>
          </rPr>
          <t xml:space="preserve">
Includes $31,731 from FERC 362
</t>
        </r>
      </text>
    </comment>
    <comment ref="F26" authorId="0" shapeId="0" xr:uid="{5DFD6B56-FF9B-44C6-A8AC-453FCC3DD2B1}">
      <text>
        <r>
          <rPr>
            <b/>
            <sz val="9"/>
            <color indexed="81"/>
            <rFont val="Tahoma"/>
            <family val="2"/>
          </rPr>
          <t>Millett, Jennifer:</t>
        </r>
        <r>
          <rPr>
            <sz val="9"/>
            <color indexed="81"/>
            <rFont val="Tahoma"/>
            <family val="2"/>
          </rPr>
          <t xml:space="preserve">
Excludes Intangible Plant of $232,322.13</t>
        </r>
      </text>
    </comment>
  </commentList>
</comments>
</file>

<file path=xl/sharedStrings.xml><?xml version="1.0" encoding="utf-8"?>
<sst xmlns="http://schemas.openxmlformats.org/spreadsheetml/2006/main" count="736" uniqueCount="300">
  <si>
    <t>Old Dominion Electric Cooperative</t>
  </si>
  <si>
    <t>Form 1</t>
  </si>
  <si>
    <t>Transmission O&amp;M</t>
  </si>
  <si>
    <t>Adjs.</t>
  </si>
  <si>
    <t>Adjusted</t>
  </si>
  <si>
    <t>Reference</t>
  </si>
  <si>
    <t>Pg. 321.96.b</t>
  </si>
  <si>
    <t>Source of Adjustments</t>
  </si>
  <si>
    <t>Note 1</t>
  </si>
  <si>
    <t>Pg. 321.93.b</t>
  </si>
  <si>
    <t>Net Transmission O&amp;M in Template</t>
  </si>
  <si>
    <t>Notes:</t>
  </si>
  <si>
    <t>template ln. 66</t>
  </si>
  <si>
    <t>Expense Items</t>
  </si>
  <si>
    <t>(Template Entries)</t>
  </si>
  <si>
    <t>Clover</t>
  </si>
  <si>
    <t>North Anna</t>
  </si>
  <si>
    <t>Asset Balance</t>
  </si>
  <si>
    <t>Removed per formula</t>
  </si>
  <si>
    <t>Description</t>
  </si>
  <si>
    <t>Line</t>
  </si>
  <si>
    <t>No.</t>
  </si>
  <si>
    <t>(a)</t>
  </si>
  <si>
    <t>(b)</t>
  </si>
  <si>
    <t>(c)</t>
  </si>
  <si>
    <t>(d)</t>
  </si>
  <si>
    <t>(e)</t>
  </si>
  <si>
    <t>(f)</t>
  </si>
  <si>
    <t>(g)</t>
  </si>
  <si>
    <t>Template Workpapers</t>
  </si>
  <si>
    <t>Transmission Account Balances</t>
  </si>
  <si>
    <t>ODEC- Static Var</t>
  </si>
  <si>
    <t>Excluded Facilities:</t>
  </si>
  <si>
    <t>Included Facilities:</t>
  </si>
  <si>
    <t>Transmission Original Cost Workpaper for</t>
  </si>
  <si>
    <t>Excluded Plant Cost Support</t>
  </si>
  <si>
    <t>Attachment 5 - Line 149</t>
  </si>
  <si>
    <t>Eastern Shore Facilities</t>
  </si>
  <si>
    <t>Total Excluded Facilities</t>
  </si>
  <si>
    <t>Total Included Facilities (template line 150)</t>
  </si>
  <si>
    <t>Pg. 321.88.b</t>
  </si>
  <si>
    <t>(560) Operation Supervision and Engineering</t>
  </si>
  <si>
    <t>Pg. 321.83.b</t>
  </si>
  <si>
    <t>(561.4) Scheduling, Sys Control and Dispatch</t>
  </si>
  <si>
    <t>(561.7) Generation Interconnection Studies</t>
  </si>
  <si>
    <t>Pg. 321.91.b</t>
  </si>
  <si>
    <t>(561.8) Reliability, Planning and Standards Development</t>
  </si>
  <si>
    <t>Pg. 321.92.b</t>
  </si>
  <si>
    <t>(562) Station Expenses</t>
  </si>
  <si>
    <t>(563) Overhead Lines Expenses</t>
  </si>
  <si>
    <t>Pg. 321.94.b</t>
  </si>
  <si>
    <t>(564) Underground Lines Expenses</t>
  </si>
  <si>
    <t>Pg. 321.95.b</t>
  </si>
  <si>
    <t>(565) Transmission of Electricity by Others</t>
  </si>
  <si>
    <r>
      <t xml:space="preserve">Total Transmission Assets </t>
    </r>
    <r>
      <rPr>
        <sz val="12"/>
        <rFont val="Arial"/>
        <family val="2"/>
      </rPr>
      <t>(FF1 p. 207.58.g)</t>
    </r>
  </si>
  <si>
    <t>Transmission</t>
  </si>
  <si>
    <t>Capital Transmission Additions, Retirements, and CWIP</t>
  </si>
  <si>
    <t>Transmission - included facilities</t>
  </si>
  <si>
    <t>Total Additions - included facilities</t>
  </si>
  <si>
    <t>Total Transmission additions</t>
  </si>
  <si>
    <t>Total Additions - excluded facilities</t>
  </si>
  <si>
    <t>Transmission - excluded facilities</t>
  </si>
  <si>
    <t>Delta</t>
  </si>
  <si>
    <t xml:space="preserve">     through the exclusion/inclusion factor in the formula.</t>
  </si>
  <si>
    <t>CTs - Louisa/Marsh Run/Wildcat/Diesels</t>
  </si>
  <si>
    <t>OLD DOMINION ELECTRIC COOPERATIVE</t>
  </si>
  <si>
    <t>Transmission Capital Projects</t>
  </si>
  <si>
    <t>Wallops Line Undergrounding</t>
  </si>
  <si>
    <t>Estimated</t>
  </si>
  <si>
    <t xml:space="preserve">Total </t>
  </si>
  <si>
    <t>Total</t>
  </si>
  <si>
    <t>In Service</t>
  </si>
  <si>
    <t>Priors</t>
  </si>
  <si>
    <t>Budget</t>
  </si>
  <si>
    <t>Project</t>
  </si>
  <si>
    <t>SOURCE: Annual Plant In Service (PIS) Report for 10K support (Plant In Service Summary) for project set and PowerPlan for Monthly Cash Flows. PowerPlan Report 1201 run monthly was also used for Retirements</t>
  </si>
  <si>
    <t>Actuals Year</t>
  </si>
  <si>
    <t>Budget Year</t>
  </si>
  <si>
    <t>(570) Maintenance of Station Equipment</t>
  </si>
  <si>
    <t>Account Number</t>
  </si>
  <si>
    <t>Account Description</t>
  </si>
  <si>
    <t>General Ledger Balance</t>
  </si>
  <si>
    <t xml:space="preserve">           1.222420.0000</t>
  </si>
  <si>
    <t xml:space="preserve">       Misc Current &amp; Accrued Liab</t>
  </si>
  <si>
    <t xml:space="preserve">        1810.222420.0100</t>
  </si>
  <si>
    <t xml:space="preserve">       Misc Current/Accrued Liab-DOE</t>
  </si>
  <si>
    <t xml:space="preserve">        1810.222420.0301</t>
  </si>
  <si>
    <t xml:space="preserve">       Accr N.A.Maint Cont-U1</t>
  </si>
  <si>
    <t xml:space="preserve">        1810.222420.0302</t>
  </si>
  <si>
    <t xml:space="preserve">       Accr N.A.Maint Cont-U2</t>
  </si>
  <si>
    <t xml:space="preserve">        1810.222420.2000</t>
  </si>
  <si>
    <t xml:space="preserve">       DOE D&amp;D-Current</t>
  </si>
  <si>
    <t xml:space="preserve">           1.222420.3000</t>
  </si>
  <si>
    <t xml:space="preserve">       Accr.Liab.-Empl Vacation</t>
  </si>
  <si>
    <t xml:space="preserve">           1.222420.4000</t>
  </si>
  <si>
    <t xml:space="preserve">       Accr.Liab.-FERC Filing Fee</t>
  </si>
  <si>
    <t xml:space="preserve">           1.222420.5000</t>
  </si>
  <si>
    <t xml:space="preserve">       Accr.Liab-Flex Spending-CBA</t>
  </si>
  <si>
    <t xml:space="preserve">           1.222420.5001</t>
  </si>
  <si>
    <t xml:space="preserve">       Accr.Liab-Flex Spending-KSPH</t>
  </si>
  <si>
    <t xml:space="preserve">           1.222420.5100</t>
  </si>
  <si>
    <t xml:space="preserve">       Accr.Liab-Severance</t>
  </si>
  <si>
    <t xml:space="preserve">           1.222420.5110</t>
  </si>
  <si>
    <t xml:space="preserve">       Accr.Liab.-HSA</t>
  </si>
  <si>
    <t xml:space="preserve">           1.222420.6000</t>
  </si>
  <si>
    <t xml:space="preserve">       Accr.Liab.-Ecuador</t>
  </si>
  <si>
    <t xml:space="preserve">           1.222420.6100</t>
  </si>
  <si>
    <t xml:space="preserve">       Accr.Liab.-PSE&amp;G</t>
  </si>
  <si>
    <t xml:space="preserve">           1.222420.9010</t>
  </si>
  <si>
    <t xml:space="preserve">       Deferred Energy (Reclass)</t>
  </si>
  <si>
    <t>Total Object Account 222420</t>
  </si>
  <si>
    <t>Breakout of Accr. Liab - Empl Vacation</t>
  </si>
  <si>
    <t>Total Plant</t>
  </si>
  <si>
    <t>Total Plant + Corporate</t>
  </si>
  <si>
    <t>FERC</t>
  </si>
  <si>
    <t>3530 - Station Equipment</t>
  </si>
  <si>
    <t>3550 - Poles and Fixtures</t>
  </si>
  <si>
    <t xml:space="preserve">Install Fiber Optic Comm Eq Tasley Substation                      </t>
  </si>
  <si>
    <t xml:space="preserve">Install Fiber Optic Comm Eq Kellam Substation                      </t>
  </si>
  <si>
    <t>WO</t>
  </si>
  <si>
    <t>Asset ID</t>
  </si>
  <si>
    <t>3520 - Structures and Improvements</t>
  </si>
  <si>
    <t>Corporate (FERC 920)</t>
  </si>
  <si>
    <t>Clover (FERC 500)</t>
  </si>
  <si>
    <t>Marsh Run (FERC 548)</t>
  </si>
  <si>
    <t>Louisa (FERC 548)</t>
  </si>
  <si>
    <t>Wildcat Point (FERC 548)</t>
  </si>
  <si>
    <t xml:space="preserve">Install Fiber Optic Comm Eq Belle Haven Substation                 </t>
  </si>
  <si>
    <t xml:space="preserve">Install Fiber Optic Comm Eq Cheriton Substation                    </t>
  </si>
  <si>
    <t xml:space="preserve">Install Fiber Optic Comm Eq Kendall Grove Substation               </t>
  </si>
  <si>
    <t>Install Fiber Optic Comm Eq Greenbush Substation</t>
  </si>
  <si>
    <t>Install Fiber Optic Comm Eq Hallwood Substation</t>
  </si>
  <si>
    <t>Install Fiber Optic Comm Eq Oak Hall Substation</t>
  </si>
  <si>
    <t>Install Fiber Optic Comm Eq Chincoteague Substation</t>
  </si>
  <si>
    <t>Install Fiber Optic Comm Eq Wallops Substation</t>
  </si>
  <si>
    <t xml:space="preserve">Circuit TL-6745 Pole Replacement (Wattsville to Chincoteague) </t>
  </si>
  <si>
    <t xml:space="preserve">Circuit TL-6746 Pole Replacement (Wattsville to Chincoteague) </t>
  </si>
  <si>
    <t xml:space="preserve">Circuit TL-6748 Pole Replacement (TL-6745 Switch to Wallops) </t>
  </si>
  <si>
    <t>Circuit TL-6790 Pole Replacement (Tasley to Oakhall)</t>
  </si>
  <si>
    <t>For each month, run: 1200 (Additions), 1201 (Retirements) and 1203 (Transfers)</t>
  </si>
  <si>
    <t>Transfer In</t>
  </si>
  <si>
    <t>Transfer Out</t>
  </si>
  <si>
    <t>Capacitor Bank</t>
  </si>
  <si>
    <t>Panel</t>
  </si>
  <si>
    <t>TOTAL</t>
  </si>
  <si>
    <t>NAPS -2-EP-MT-1A GSU Repl</t>
  </si>
  <si>
    <t xml:space="preserve">Install Fiber Optic Comm Eq Red Bank Substation  (Weirwood D.P.) </t>
  </si>
  <si>
    <t>Circuit TL-6778 Pole Replacement (Tasley to Oakhall)</t>
  </si>
  <si>
    <t>Circuit TL-6750 Pole Replacement (Cheriton to Kellam)</t>
  </si>
  <si>
    <t>Project #</t>
  </si>
  <si>
    <t>Project Description</t>
  </si>
  <si>
    <t>Mo</t>
  </si>
  <si>
    <t>Plant</t>
  </si>
  <si>
    <t>241456</t>
  </si>
  <si>
    <t>D93121.1</t>
  </si>
  <si>
    <t>Control Building</t>
  </si>
  <si>
    <t>Site Preparation - Clearing, Excavation, Grading</t>
  </si>
  <si>
    <t>Air Break Switch (GOAB) 3070-D1</t>
  </si>
  <si>
    <t>Air Break Switch (GOAB) 3070-D2</t>
  </si>
  <si>
    <t>Air Break Switch (GOAB) 3071-D1</t>
  </si>
  <si>
    <t>Air Break Switch (GOAB) 3071-D2</t>
  </si>
  <si>
    <t>Air Break Switch (GOAB) 3072-D1</t>
  </si>
  <si>
    <t>Air Break Switch (GOAB) 3072-D2</t>
  </si>
  <si>
    <t>Air Break Switch (GOAB) 3073-D1</t>
  </si>
  <si>
    <t>Air Break Switch (GOAB) 3073-D2</t>
  </si>
  <si>
    <t>Air Break Switch (GOAB) 3074-D1</t>
  </si>
  <si>
    <t>Air Break Switch (GOAB) 3074-D2</t>
  </si>
  <si>
    <t>Air Break Switch (GOAB) 3075-D1</t>
  </si>
  <si>
    <t>Air Break Switch (GOAB) 3075-D2</t>
  </si>
  <si>
    <t>Air Break Switch (GOAB) 3076-D1</t>
  </si>
  <si>
    <t>Air Break Switch (GOAB) 3076-D2</t>
  </si>
  <si>
    <t>Air Break Switch (MOAB) T1H1</t>
  </si>
  <si>
    <t>Air Break Switch (MOAB) T1H2</t>
  </si>
  <si>
    <t>ASCR Cable (1 set)</t>
  </si>
  <si>
    <t>Battery/Battery Charger/Set</t>
  </si>
  <si>
    <t>Bus Conductor (1 set)</t>
  </si>
  <si>
    <t>Cable Trench (1 set)</t>
  </si>
  <si>
    <t>Calpine Interface</t>
  </si>
  <si>
    <t>Circuit Breaker 3070</t>
  </si>
  <si>
    <t>Circuit Breaker 3071</t>
  </si>
  <si>
    <t>Circuit Breaker 3072</t>
  </si>
  <si>
    <t>Circuit Breaker 3074</t>
  </si>
  <si>
    <t>Circuit Breaker 3075</t>
  </si>
  <si>
    <t>Circuit Breaker 3076</t>
  </si>
  <si>
    <t>Circuit Switcher 6750-L8</t>
  </si>
  <si>
    <t>Communication Equipment (1 set)</t>
  </si>
  <si>
    <t>Control &amp; Comm Cable (1 set)</t>
  </si>
  <si>
    <t>Current Transformer</t>
  </si>
  <si>
    <t>Fence</t>
  </si>
  <si>
    <t>Grounding Grid</t>
  </si>
  <si>
    <t>Lightning Arrester</t>
  </si>
  <si>
    <t>Meter</t>
  </si>
  <si>
    <t>Power Cable (1 set)</t>
  </si>
  <si>
    <t>Router</t>
  </si>
  <si>
    <t>SEL Protective Relays Multiple Types</t>
  </si>
  <si>
    <t>SEL RTAC</t>
  </si>
  <si>
    <t>Steel Structure</t>
  </si>
  <si>
    <t>Voltage Transformer</t>
  </si>
  <si>
    <t>Pole, Steel</t>
  </si>
  <si>
    <t>Transmission poles (steel)</t>
  </si>
  <si>
    <t>Insulator</t>
  </si>
  <si>
    <t>3560 - Overhead Conductors and Devi</t>
  </si>
  <si>
    <t xml:space="preserve">     cost of facilities that ODEC does not own and thus would otherwise not be properly excluded from the transmission revenue requirements</t>
  </si>
  <si>
    <t>Summary of 2024 Formulary Transmission Expenses &amp; Adjustments</t>
  </si>
  <si>
    <t>1.  Excluded $750,248 ($540,236 in wheeling charges and $210,012 in facility charges) from account 562 related to Virginia mainland</t>
  </si>
  <si>
    <t>YE 2024 Accrued Liabilities - FERC 242</t>
  </si>
  <si>
    <t xml:space="preserve">Install Fiber Optic Comm Eq Perdue Substation                      </t>
  </si>
  <si>
    <t>Wallops Circuit Switcher</t>
  </si>
  <si>
    <t>241665</t>
  </si>
  <si>
    <t>Chincoteague Circuit Switcher</t>
  </si>
  <si>
    <t>241666</t>
  </si>
  <si>
    <t xml:space="preserve">SCADA Data and revenue data split (installing new RTAC for NERC and CIP) </t>
  </si>
  <si>
    <t>241667</t>
  </si>
  <si>
    <t>IT NERC SCADA Data manager system x 10 sites</t>
  </si>
  <si>
    <t>241668</t>
  </si>
  <si>
    <t xml:space="preserve">Install Fiber Optic Comm Eq Wattville Substation                      </t>
  </si>
  <si>
    <t>Line 6778 Structure 100, 75/S-04.2 Weathering Steel Pole</t>
  </si>
  <si>
    <t>241437</t>
  </si>
  <si>
    <t>Line 6778 Structure 102, 75/S-04.2 Weathering Steel Pole</t>
  </si>
  <si>
    <t>Line 6778 Structure 103, 75/S-04.2 Weathering Steel Pole</t>
  </si>
  <si>
    <t>Line 6778 Structure 104, 75/S-04.2 Weathering Steel Pole</t>
  </si>
  <si>
    <t>Line 6778 Structure 105, 75/S-04.2 Weathering Steel Pole</t>
  </si>
  <si>
    <t>Line 6778 Structure 107, 75/S-04.2 Weathering Steel Pole</t>
  </si>
  <si>
    <t>Line 6778 Structure 108, 75/S-04.2 Weathering Steel Pole</t>
  </si>
  <si>
    <t>Line 6778 Structure 109, 75/S-04.2 Weathering Steel Pole</t>
  </si>
  <si>
    <t>Line 6778 Structure 110, 75/S-04.2 Weathering Steel Pole</t>
  </si>
  <si>
    <t>Line 6778 Structure 113, 85/S-07.4 Weathering Steel Pole</t>
  </si>
  <si>
    <t>Line 6778 Structure 113, 90/S-08.0 Weathering Steel Pole</t>
  </si>
  <si>
    <t>Line 6778 Structure 116, 75/S-04.2 Weathering Steel Pole</t>
  </si>
  <si>
    <t>Line 6778 Structure 118, 75/S-04.2 Weathering Steel Pole</t>
  </si>
  <si>
    <t>Line 6778 Structure 119, 75/S-04.2 Weathering Steel Pole</t>
  </si>
  <si>
    <t>Line 6778 Structure 120, 75/S-04.2 Weathering Steel Pole</t>
  </si>
  <si>
    <t>Line 6778 Structure 121, 75/S-04.2 Weathering Steel Pole</t>
  </si>
  <si>
    <t>Line 6778 Structure 122, 80/S-04.2 Weathering Steel Pole</t>
  </si>
  <si>
    <t>Line 6778 Structure 123, 70/S-08.0 Weathering Steel Pole</t>
  </si>
  <si>
    <t>Line 6778 Structure 123, 75/S-10.0 Weathering Steel Pole</t>
  </si>
  <si>
    <t>Line 6778 Structure 124, 75/S-04.2 Weathering Steel Pole</t>
  </si>
  <si>
    <t>Line 6778 Structure 126, 70/S-08.0 Weathering Steel Pole</t>
  </si>
  <si>
    <t>Line 6778 Structure 126, 75/S-10.0 Weathering Steel Pole</t>
  </si>
  <si>
    <t>Line 6778 Structure 128, 70/S-04.2 Weathering Steel Pole</t>
  </si>
  <si>
    <t>Line 6778 Structure 134, 75/S-08.0 Weathering Steel Pole</t>
  </si>
  <si>
    <t>Line 6778 Structure 134, 80/S-10.0 Weathering Steel Pole</t>
  </si>
  <si>
    <t>Line 6778 Structure 135, 80/S-04.2 Weathering Steel Pole</t>
  </si>
  <si>
    <t>Line 6778 Structure 136, 80/S-04.2 Weathering Steel Pole</t>
  </si>
  <si>
    <t>Line 6778 Structure 137, 70/S-08.0 Weathering Steel Pole</t>
  </si>
  <si>
    <t>Line 6778 Structure 137, 75/S-10.0 Weathering Steel Pole</t>
  </si>
  <si>
    <t>Line 6778 Structure 139, 75/S-04.2 Weathering Steel Pole</t>
  </si>
  <si>
    <t>Line 6778 Structure 140, 75/S-04.2 Weathering Steel Pole</t>
  </si>
  <si>
    <t>Line 6778 Structure 147, 70/S-08.0 Weathering Steel Pole</t>
  </si>
  <si>
    <t>Line 6778 Structure 147, 75/S-10.0 Weathering Steel Pole</t>
  </si>
  <si>
    <t>Line 6778 Structure 148, 70/S-08.0 Weathering Steel Pole</t>
  </si>
  <si>
    <t>Line 6778 Structure 148, 75/S-10.0 Weathering Steel Pole</t>
  </si>
  <si>
    <t>Line 6778 Structure 55, 80/S-04.2 Weathering Steel Pole</t>
  </si>
  <si>
    <t>Line 6778 Structure 63, 80/S-04.2 Weathering Steel Pole</t>
  </si>
  <si>
    <t>Line 6778 Structure 67, 75/S-04.2 Weathering Steel Pole</t>
  </si>
  <si>
    <t>Line 6778 Structure 69, 75/S-04.2 Weathering Steel Pole</t>
  </si>
  <si>
    <t>Line 6778 Structure 70, 75/S-04.2 Weathering Steel Pole</t>
  </si>
  <si>
    <t>Line 6778 Structure 72, 75/S-04.2 Weathering Steel Pole</t>
  </si>
  <si>
    <t>Line 6778 Structure 76, 75/S-04.2 Weathering Steel Pole</t>
  </si>
  <si>
    <t>Line 6778 Structure 78, 75/S-04.2 Weathering Steel Pole</t>
  </si>
  <si>
    <t>Line 6778 Structure 91, 75/S-04.2 Weathering Steel Pole</t>
  </si>
  <si>
    <t>Line 6778 Structure 95, 70/S-04.2 Weathering Steel Pole</t>
  </si>
  <si>
    <t>Line 6778 Structure 96, 75/S-04.2 Weathering Steel Pole</t>
  </si>
  <si>
    <t>Line 6778 Structure 97, 75/S-04.2 Weathering Steel Pole</t>
  </si>
  <si>
    <t>Line 6778 Structure 98, 75/S-08.0 Weathering Steel Pole</t>
  </si>
  <si>
    <t>Line 6778 Structure 98, 80/S-10.0 Weathering Steel Pole</t>
  </si>
  <si>
    <t>Line 6778 Structure 99, 75/S-04.2 Weathering Steel Pole</t>
  </si>
  <si>
    <t>SEL-3620 Ethernet Security Gateway - Belle Haven</t>
  </si>
  <si>
    <t>241473</t>
  </si>
  <si>
    <t>SEL-3620 Ethernet Security Gateway - Cheriton</t>
  </si>
  <si>
    <t>SEL-3620 Ethernet Security Gateway - Chincoteague</t>
  </si>
  <si>
    <t>SEL-3620 Ethernet Security Gateway - Greenbush</t>
  </si>
  <si>
    <t>SEL-3620 Ethernet Security Gateway - Kellam</t>
  </si>
  <si>
    <t>SEL-3620 Ethernet Security Gateway - Kendall Grove</t>
  </si>
  <si>
    <t>SEL-3620 Ethernet Security Gateway - Oak Hall</t>
  </si>
  <si>
    <t>SEL-3620 Ethernet Security Gateway - Red Bank</t>
  </si>
  <si>
    <t>SEL-3620 Ethernet Security Gateway - Tasley</t>
  </si>
  <si>
    <t>SEL-3620 Ethernet Security Gateway - Tasley Office</t>
  </si>
  <si>
    <t>SEL-3620 Ethernet Security Gateway - Wallops</t>
  </si>
  <si>
    <t>Chincoteague (circuit 6745) Meter</t>
  </si>
  <si>
    <t>241639</t>
  </si>
  <si>
    <t>Chincoteague (circuit 6746) Meter</t>
  </si>
  <si>
    <t>Kellam (circuit 6703) Meter</t>
  </si>
  <si>
    <t>Kellam Meter</t>
  </si>
  <si>
    <t>Tasley Meter</t>
  </si>
  <si>
    <t>Belle Haven SVC Meter 1</t>
  </si>
  <si>
    <t>3533 - Static VAR Assets</t>
  </si>
  <si>
    <t>Belle Haven SVC Meter 2</t>
  </si>
  <si>
    <t>TEXT</t>
  </si>
  <si>
    <t>Multi-gas Analyzer for xfrmr Oil Monitor</t>
  </si>
  <si>
    <t>D72905.1</t>
  </si>
  <si>
    <t>BUSHING, TRANSFORMER, ELECTRICAL</t>
  </si>
  <si>
    <t>D93121A.1</t>
  </si>
  <si>
    <t>D93121B.1</t>
  </si>
  <si>
    <t>D93121U1.1</t>
  </si>
  <si>
    <t xml:space="preserve">NOTE: </t>
  </si>
  <si>
    <t>(a) Please note that the negative addition for project 241456 in 2024 is due a credit from ANEC, as ODEC was over-charged.</t>
  </si>
  <si>
    <t>Tie to FERC Form 1 Electric PIS Pg 204. Transmission Plant Line 61</t>
  </si>
  <si>
    <t>Check figure - breakout to total</t>
  </si>
  <si>
    <t>Unfunded Reserves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</si>
</sst>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_(* #,##0_);_(* \(#,##0\);_(* &quot;-&quot;??_);_(@_)"/>
    <numFmt numFmtId="167" formatCode="General_)"/>
    <numFmt numFmtId="168" formatCode="&quot;$&quot;#,##0"/>
  </numFmts>
  <fonts count="38"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u/>
      <sz val="10"/>
      <name val="Arial"/>
      <family val="2"/>
    </font>
    <font>
      <u val="singleAccounting"/>
      <sz val="10"/>
      <name val="Arial"/>
      <family val="2"/>
    </font>
    <font>
      <b/>
      <sz val="10"/>
      <name val="Arial"/>
      <family val="2"/>
    </font>
    <font>
      <b/>
      <sz val="12"/>
      <name val="Arial"/>
      <family val="2"/>
    </font>
    <font>
      <b/>
      <i/>
      <sz val="10"/>
      <name val="Arial"/>
      <family val="2"/>
    </font>
    <font>
      <b/>
      <sz val="16"/>
      <name val="Arial"/>
      <family val="2"/>
    </font>
    <font>
      <sz val="12"/>
      <name val="Arial"/>
      <family val="2"/>
    </font>
    <font>
      <sz val="12"/>
      <name val="Arial"/>
      <family val="2"/>
    </font>
    <font>
      <u/>
      <sz val="12"/>
      <name val="Arial"/>
      <family val="2"/>
    </font>
    <font>
      <u val="singleAccounting"/>
      <sz val="12"/>
      <name val="Arial"/>
      <family val="2"/>
    </font>
    <font>
      <b/>
      <u/>
      <sz val="12"/>
      <name val="Arial"/>
      <family val="2"/>
    </font>
    <font>
      <b/>
      <u val="singleAccounting"/>
      <sz val="12"/>
      <name val="Arial"/>
      <family val="2"/>
    </font>
    <font>
      <b/>
      <i/>
      <u/>
      <sz val="12"/>
      <name val="Arial"/>
      <family val="2"/>
    </font>
    <font>
      <b/>
      <i/>
      <sz val="12"/>
      <name val="Arial"/>
      <family val="2"/>
    </font>
    <font>
      <b/>
      <u val="singleAccounting"/>
      <sz val="10"/>
      <name val="Arial"/>
      <family val="2"/>
    </font>
    <font>
      <sz val="10"/>
      <name val="Arial"/>
      <family val="2"/>
    </font>
    <font>
      <b/>
      <sz val="11"/>
      <color theme="1"/>
      <name val="Calibri"/>
      <family val="2"/>
      <scheme val="minor"/>
    </font>
    <font>
      <b/>
      <sz val="12"/>
      <color theme="1"/>
      <name val="Arial"/>
      <family val="2"/>
    </font>
    <font>
      <sz val="10"/>
      <name val="Helv"/>
    </font>
    <font>
      <sz val="9"/>
      <color indexed="81"/>
      <name val="Tahoma"/>
      <family val="2"/>
    </font>
    <font>
      <b/>
      <sz val="9"/>
      <color indexed="81"/>
      <name val="Tahoma"/>
      <family val="2"/>
    </font>
    <font>
      <sz val="12"/>
      <color theme="1"/>
      <name val="Arial"/>
      <family val="2"/>
    </font>
    <font>
      <sz val="11"/>
      <color theme="1"/>
      <name val="Arial"/>
      <family val="2"/>
    </font>
    <font>
      <sz val="10"/>
      <name val="Arial"/>
      <family val="2"/>
    </font>
    <font>
      <sz val="10"/>
      <name val="Tms Rmn"/>
    </font>
    <font>
      <b/>
      <i/>
      <u/>
      <sz val="11"/>
      <name val="Arial"/>
      <family val="2"/>
    </font>
    <font>
      <sz val="11"/>
      <name val="Arial"/>
      <family val="2"/>
    </font>
    <font>
      <b/>
      <i/>
      <sz val="11"/>
      <name val="Arial"/>
      <family val="2"/>
    </font>
    <font>
      <b/>
      <sz val="11"/>
      <name val="Arial"/>
      <family val="2"/>
    </font>
    <font>
      <b/>
      <sz val="11"/>
      <color theme="1"/>
      <name val="Arial"/>
      <family val="2"/>
    </font>
    <font>
      <b/>
      <sz val="11"/>
      <color rgb="FF0070C0"/>
      <name val="Arial"/>
      <family val="2"/>
    </font>
    <font>
      <sz val="10"/>
      <color theme="1"/>
      <name val="Arial"/>
      <family val="2"/>
    </font>
    <font>
      <b/>
      <sz val="11"/>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s>
  <borders count="5">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8">
    <xf numFmtId="0" fontId="0" fillId="0" borderId="0"/>
    <xf numFmtId="43" fontId="3" fillId="0" borderId="0" applyFont="0" applyFill="0" applyBorder="0" applyAlignment="0" applyProtection="0"/>
    <xf numFmtId="43" fontId="20"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9" fontId="3" fillId="0" borderId="0" applyFont="0" applyFill="0" applyBorder="0" applyAlignment="0" applyProtection="0"/>
    <xf numFmtId="167" fontId="23"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37" fontId="29" fillId="0" borderId="0"/>
    <xf numFmtId="37" fontId="29" fillId="0" borderId="0"/>
    <xf numFmtId="0" fontId="1" fillId="0" borderId="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cellStyleXfs>
  <cellXfs count="158">
    <xf numFmtId="0" fontId="0" fillId="0" borderId="0" xfId="0"/>
    <xf numFmtId="0" fontId="0" fillId="0" borderId="0" xfId="0" quotePrefix="1" applyAlignment="1">
      <alignment horizontal="left"/>
    </xf>
    <xf numFmtId="0" fontId="0" fillId="0" borderId="0" xfId="0" applyAlignment="1">
      <alignment horizontal="center"/>
    </xf>
    <xf numFmtId="0" fontId="5" fillId="0" borderId="0" xfId="0" applyFont="1" applyAlignment="1">
      <alignment horizontal="center"/>
    </xf>
    <xf numFmtId="0" fontId="5" fillId="0" borderId="0" xfId="0" quotePrefix="1" applyFont="1" applyAlignment="1">
      <alignment horizontal="left"/>
    </xf>
    <xf numFmtId="0" fontId="8" fillId="0" borderId="0" xfId="0" quotePrefix="1" applyFont="1" applyAlignment="1">
      <alignment horizontal="centerContinuous"/>
    </xf>
    <xf numFmtId="0" fontId="8" fillId="0" borderId="0" xfId="0" applyFont="1" applyAlignment="1">
      <alignment horizontal="centerContinuous"/>
    </xf>
    <xf numFmtId="0" fontId="0" fillId="0" borderId="0" xfId="0" applyAlignment="1">
      <alignment horizontal="left"/>
    </xf>
    <xf numFmtId="0" fontId="9" fillId="0" borderId="0" xfId="0" quotePrefix="1" applyFont="1" applyAlignment="1">
      <alignment horizontal="center"/>
    </xf>
    <xf numFmtId="0" fontId="0" fillId="0" borderId="0" xfId="0" quotePrefix="1" applyAlignment="1">
      <alignment horizontal="center"/>
    </xf>
    <xf numFmtId="43" fontId="0" fillId="0" borderId="0" xfId="0" applyNumberFormat="1"/>
    <xf numFmtId="0" fontId="10" fillId="0" borderId="0" xfId="0" quotePrefix="1" applyFont="1" applyAlignment="1">
      <alignment horizontal="centerContinuous"/>
    </xf>
    <xf numFmtId="0" fontId="10" fillId="0" borderId="0" xfId="0" applyFont="1" applyAlignment="1">
      <alignment horizontal="centerContinuous"/>
    </xf>
    <xf numFmtId="0" fontId="8" fillId="0" borderId="1" xfId="0" applyFont="1" applyBorder="1"/>
    <xf numFmtId="0" fontId="11" fillId="0" borderId="1" xfId="0" applyFont="1" applyBorder="1"/>
    <xf numFmtId="0" fontId="11" fillId="0" borderId="0" xfId="0" applyFont="1"/>
    <xf numFmtId="43" fontId="11" fillId="0" borderId="0" xfId="1" applyFont="1"/>
    <xf numFmtId="0" fontId="0" fillId="0" borderId="0" xfId="0" applyAlignment="1">
      <alignment horizontal="centerContinuous"/>
    </xf>
    <xf numFmtId="0" fontId="11" fillId="0" borderId="0" xfId="0" quotePrefix="1" applyFont="1" applyAlignment="1">
      <alignment horizontal="left"/>
    </xf>
    <xf numFmtId="0" fontId="12" fillId="0" borderId="0" xfId="0" applyFont="1"/>
    <xf numFmtId="0" fontId="12" fillId="0" borderId="0" xfId="0" applyFont="1" applyAlignment="1">
      <alignment horizontal="center"/>
    </xf>
    <xf numFmtId="14" fontId="12" fillId="0" borderId="0" xfId="0" applyNumberFormat="1" applyFont="1" applyAlignment="1">
      <alignment horizontal="center"/>
    </xf>
    <xf numFmtId="0" fontId="13" fillId="0" borderId="0" xfId="0" applyFont="1" applyAlignment="1">
      <alignment horizontal="center"/>
    </xf>
    <xf numFmtId="43" fontId="14" fillId="0" borderId="0" xfId="1" applyFont="1" applyAlignment="1">
      <alignment horizontal="center"/>
    </xf>
    <xf numFmtId="0" fontId="12" fillId="0" borderId="0" xfId="0" quotePrefix="1" applyFont="1" applyAlignment="1">
      <alignment horizontal="center"/>
    </xf>
    <xf numFmtId="0" fontId="15" fillId="0" borderId="0" xfId="0" applyFont="1" applyAlignment="1">
      <alignment horizontal="left"/>
    </xf>
    <xf numFmtId="43" fontId="12" fillId="0" borderId="0" xfId="1" applyFont="1"/>
    <xf numFmtId="164" fontId="12" fillId="0" borderId="0" xfId="3" applyNumberFormat="1" applyFont="1"/>
    <xf numFmtId="165" fontId="12" fillId="0" borderId="0" xfId="5" applyNumberFormat="1" applyFont="1"/>
    <xf numFmtId="43" fontId="16" fillId="0" borderId="0" xfId="1" applyFont="1"/>
    <xf numFmtId="0" fontId="8" fillId="0" borderId="0" xfId="0" quotePrefix="1" applyFont="1" applyAlignment="1">
      <alignment horizontal="left"/>
    </xf>
    <xf numFmtId="167" fontId="17" fillId="0" borderId="0" xfId="0" applyNumberFormat="1" applyFont="1"/>
    <xf numFmtId="167" fontId="11" fillId="0" borderId="0" xfId="0" applyNumberFormat="1" applyFont="1"/>
    <xf numFmtId="10" fontId="0" fillId="0" borderId="0" xfId="0" applyNumberFormat="1"/>
    <xf numFmtId="164" fontId="12" fillId="0" borderId="0" xfId="3" applyNumberFormat="1" applyFont="1" applyFill="1"/>
    <xf numFmtId="164" fontId="18" fillId="0" borderId="0" xfId="4" applyNumberFormat="1" applyFont="1" applyAlignment="1">
      <alignment horizontal="right"/>
    </xf>
    <xf numFmtId="164" fontId="8" fillId="0" borderId="2" xfId="4" applyNumberFormat="1" applyFont="1" applyBorder="1"/>
    <xf numFmtId="164" fontId="0" fillId="0" borderId="0" xfId="0" applyNumberFormat="1"/>
    <xf numFmtId="0" fontId="3" fillId="2" borderId="0" xfId="0" quotePrefix="1" applyFont="1" applyFill="1" applyAlignment="1">
      <alignment horizontal="left"/>
    </xf>
    <xf numFmtId="164" fontId="12" fillId="2" borderId="0" xfId="3" quotePrefix="1" applyNumberFormat="1" applyFont="1" applyFill="1" applyAlignment="1">
      <alignment horizontal="center"/>
    </xf>
    <xf numFmtId="164" fontId="14" fillId="2" borderId="0" xfId="3" applyNumberFormat="1" applyFont="1" applyFill="1"/>
    <xf numFmtId="0" fontId="0" fillId="2" borderId="0" xfId="0" applyFill="1"/>
    <xf numFmtId="164" fontId="11" fillId="0" borderId="0" xfId="3" applyNumberFormat="1" applyFont="1" applyFill="1"/>
    <xf numFmtId="0" fontId="11" fillId="0" borderId="0" xfId="12" applyNumberFormat="1" applyFont="1"/>
    <xf numFmtId="0" fontId="18" fillId="0" borderId="0" xfId="7" applyFont="1"/>
    <xf numFmtId="0" fontId="11" fillId="0" borderId="0" xfId="12" applyNumberFormat="1" applyFont="1" applyAlignment="1">
      <alignment horizontal="left"/>
    </xf>
    <xf numFmtId="37" fontId="11" fillId="0" borderId="0" xfId="12" applyFont="1"/>
    <xf numFmtId="37" fontId="11" fillId="0" borderId="0" xfId="12" applyFont="1" applyAlignment="1">
      <alignment horizontal="left"/>
    </xf>
    <xf numFmtId="1" fontId="8" fillId="0" borderId="0" xfId="6" applyNumberFormat="1" applyFont="1" applyAlignment="1">
      <alignment horizontal="center" vertical="center"/>
    </xf>
    <xf numFmtId="167" fontId="8" fillId="0" borderId="0" xfId="6" applyFont="1" applyAlignment="1">
      <alignment horizontal="center" vertical="center"/>
    </xf>
    <xf numFmtId="0" fontId="8" fillId="0" borderId="0" xfId="7" applyFont="1"/>
    <xf numFmtId="164" fontId="12" fillId="0" borderId="0" xfId="0" applyNumberFormat="1" applyFont="1"/>
    <xf numFmtId="167" fontId="11" fillId="0" borderId="0" xfId="0" applyNumberFormat="1" applyFont="1" applyAlignment="1">
      <alignment horizontal="left"/>
    </xf>
    <xf numFmtId="0" fontId="3" fillId="0" borderId="0" xfId="0" applyFont="1" applyAlignment="1">
      <alignment horizontal="left"/>
    </xf>
    <xf numFmtId="0" fontId="21" fillId="0" borderId="0" xfId="0" applyFont="1"/>
    <xf numFmtId="49" fontId="0" fillId="0" borderId="0" xfId="0" applyNumberFormat="1"/>
    <xf numFmtId="43" fontId="0" fillId="0" borderId="0" xfId="1" applyFont="1"/>
    <xf numFmtId="0" fontId="3" fillId="0" borderId="0" xfId="0" applyFont="1"/>
    <xf numFmtId="0" fontId="7" fillId="0" borderId="0" xfId="0" applyFont="1"/>
    <xf numFmtId="0" fontId="7" fillId="0" borderId="0" xfId="0" applyFont="1" applyAlignment="1">
      <alignment horizontal="center"/>
    </xf>
    <xf numFmtId="43" fontId="0" fillId="0" borderId="1" xfId="1" applyFont="1" applyBorder="1"/>
    <xf numFmtId="17" fontId="22" fillId="0" borderId="1" xfId="7" applyNumberFormat="1" applyFont="1" applyBorder="1" applyAlignment="1">
      <alignment horizontal="center"/>
    </xf>
    <xf numFmtId="17" fontId="8" fillId="0" borderId="0" xfId="0" applyNumberFormat="1" applyFont="1" applyAlignment="1">
      <alignment horizontal="center"/>
    </xf>
    <xf numFmtId="0" fontId="8" fillId="0" borderId="0" xfId="0" applyFont="1" applyAlignment="1">
      <alignment horizontal="center"/>
    </xf>
    <xf numFmtId="17" fontId="8" fillId="0" borderId="1" xfId="0" applyNumberFormat="1" applyFont="1" applyBorder="1" applyAlignment="1">
      <alignment horizontal="center"/>
    </xf>
    <xf numFmtId="0" fontId="8" fillId="0" borderId="1" xfId="0" applyFont="1" applyBorder="1" applyAlignment="1">
      <alignment horizontal="center"/>
    </xf>
    <xf numFmtId="0" fontId="18" fillId="0" borderId="0" xfId="13" applyNumberFormat="1" applyFont="1" applyAlignment="1">
      <alignment horizontal="left"/>
    </xf>
    <xf numFmtId="37" fontId="11" fillId="0" borderId="0" xfId="13" applyFont="1" applyAlignment="1">
      <alignment horizontal="right"/>
    </xf>
    <xf numFmtId="37" fontId="11" fillId="0" borderId="0" xfId="13" applyFont="1"/>
    <xf numFmtId="0" fontId="8" fillId="0" borderId="0" xfId="12" applyNumberFormat="1" applyFont="1" applyAlignment="1">
      <alignment horizontal="left"/>
    </xf>
    <xf numFmtId="37" fontId="8" fillId="0" borderId="0" xfId="12" applyFont="1"/>
    <xf numFmtId="164" fontId="8" fillId="0" borderId="0" xfId="4" applyNumberFormat="1" applyFont="1" applyFill="1" applyBorder="1" applyProtection="1"/>
    <xf numFmtId="0" fontId="26" fillId="0" borderId="0" xfId="7" applyFont="1" applyAlignment="1">
      <alignment horizontal="left"/>
    </xf>
    <xf numFmtId="0" fontId="26" fillId="0" borderId="0" xfId="7" applyFont="1"/>
    <xf numFmtId="164" fontId="18" fillId="0" borderId="0" xfId="4" applyNumberFormat="1" applyFont="1" applyAlignment="1">
      <alignment horizontal="left"/>
    </xf>
    <xf numFmtId="164" fontId="18" fillId="0" borderId="0" xfId="4" applyNumberFormat="1" applyFont="1" applyAlignment="1"/>
    <xf numFmtId="164" fontId="11" fillId="2" borderId="0" xfId="3" applyNumberFormat="1" applyFont="1" applyFill="1"/>
    <xf numFmtId="168" fontId="11" fillId="0" borderId="0" xfId="4" applyNumberFormat="1" applyFont="1" applyBorder="1"/>
    <xf numFmtId="0" fontId="31" fillId="0" borderId="0" xfId="0" applyFont="1" applyAlignment="1">
      <alignment horizontal="left"/>
    </xf>
    <xf numFmtId="42" fontId="11" fillId="0" borderId="0" xfId="4" applyNumberFormat="1" applyFont="1" applyBorder="1"/>
    <xf numFmtId="41" fontId="11" fillId="0" borderId="0" xfId="0" applyNumberFormat="1" applyFont="1"/>
    <xf numFmtId="14" fontId="11" fillId="0" borderId="0" xfId="12" applyNumberFormat="1" applyFont="1"/>
    <xf numFmtId="0" fontId="27" fillId="0" borderId="0" xfId="14" applyFont="1"/>
    <xf numFmtId="0" fontId="22" fillId="0" borderId="0" xfId="14" applyFont="1" applyAlignment="1">
      <alignment horizontal="center"/>
    </xf>
    <xf numFmtId="0" fontId="36" fillId="0" borderId="0" xfId="14" applyFont="1"/>
    <xf numFmtId="0" fontId="36" fillId="0" borderId="0" xfId="14" applyFont="1" applyAlignment="1">
      <alignment horizontal="left"/>
    </xf>
    <xf numFmtId="0" fontId="27" fillId="0" borderId="0" xfId="14" applyFont="1" applyAlignment="1">
      <alignment horizontal="left"/>
    </xf>
    <xf numFmtId="0" fontId="34" fillId="0" borderId="0" xfId="14" applyFont="1" applyAlignment="1">
      <alignment horizontal="center"/>
    </xf>
    <xf numFmtId="17" fontId="22" fillId="0" borderId="0" xfId="14" applyNumberFormat="1" applyFont="1" applyAlignment="1">
      <alignment horizontal="center"/>
    </xf>
    <xf numFmtId="0" fontId="34" fillId="3" borderId="0" xfId="14" applyFont="1" applyFill="1" applyAlignment="1">
      <alignment horizontal="center"/>
    </xf>
    <xf numFmtId="167" fontId="30" fillId="0" borderId="0" xfId="14" applyNumberFormat="1" applyFont="1"/>
    <xf numFmtId="167" fontId="30" fillId="0" borderId="0" xfId="14" applyNumberFormat="1" applyFont="1" applyAlignment="1">
      <alignment horizontal="left"/>
    </xf>
    <xf numFmtId="164" fontId="31" fillId="0" borderId="0" xfId="15" applyNumberFormat="1" applyFont="1" applyAlignment="1">
      <alignment horizontal="left"/>
    </xf>
    <xf numFmtId="0" fontId="31" fillId="0" borderId="0" xfId="14" applyFont="1" applyAlignment="1">
      <alignment horizontal="left"/>
    </xf>
    <xf numFmtId="164" fontId="27" fillId="0" borderId="0" xfId="15" applyNumberFormat="1" applyFont="1"/>
    <xf numFmtId="164" fontId="31" fillId="0" borderId="1" xfId="15" applyNumberFormat="1" applyFont="1" applyBorder="1" applyAlignment="1">
      <alignment horizontal="left"/>
    </xf>
    <xf numFmtId="0" fontId="31" fillId="0" borderId="1" xfId="14" applyFont="1" applyBorder="1" applyAlignment="1">
      <alignment horizontal="left"/>
    </xf>
    <xf numFmtId="164" fontId="27" fillId="0" borderId="1" xfId="15" applyNumberFormat="1" applyFont="1" applyBorder="1"/>
    <xf numFmtId="0" fontId="27" fillId="0" borderId="1" xfId="14" applyFont="1" applyBorder="1"/>
    <xf numFmtId="164" fontId="27" fillId="0" borderId="0" xfId="15" applyNumberFormat="1" applyFont="1" applyBorder="1"/>
    <xf numFmtId="164" fontId="27" fillId="0" borderId="0" xfId="14" applyNumberFormat="1" applyFont="1"/>
    <xf numFmtId="164" fontId="31" fillId="0" borderId="0" xfId="15" applyNumberFormat="1" applyFont="1"/>
    <xf numFmtId="164" fontId="32" fillId="0" borderId="0" xfId="15" applyNumberFormat="1" applyFont="1" applyAlignment="1">
      <alignment horizontal="right"/>
    </xf>
    <xf numFmtId="164" fontId="32" fillId="0" borderId="0" xfId="15" applyNumberFormat="1" applyFont="1" applyAlignment="1">
      <alignment horizontal="left"/>
    </xf>
    <xf numFmtId="164" fontId="33" fillId="0" borderId="3" xfId="15" applyNumberFormat="1" applyFont="1" applyBorder="1"/>
    <xf numFmtId="164" fontId="33" fillId="0" borderId="0" xfId="15" applyNumberFormat="1" applyFont="1" applyBorder="1"/>
    <xf numFmtId="164" fontId="33" fillId="0" borderId="0" xfId="15" applyNumberFormat="1" applyFont="1"/>
    <xf numFmtId="164" fontId="34" fillId="0" borderId="3" xfId="14" applyNumberFormat="1" applyFont="1" applyBorder="1"/>
    <xf numFmtId="0" fontId="34" fillId="0" borderId="3" xfId="14" applyFont="1" applyBorder="1"/>
    <xf numFmtId="164" fontId="34" fillId="0" borderId="0" xfId="14" applyNumberFormat="1" applyFont="1"/>
    <xf numFmtId="164" fontId="33" fillId="0" borderId="0" xfId="15" applyNumberFormat="1" applyFont="1" applyAlignment="1">
      <alignment horizontal="left"/>
    </xf>
    <xf numFmtId="164" fontId="33" fillId="0" borderId="2" xfId="15" applyNumberFormat="1" applyFont="1" applyBorder="1"/>
    <xf numFmtId="164" fontId="35" fillId="0" borderId="2" xfId="15" applyNumberFormat="1" applyFont="1" applyBorder="1"/>
    <xf numFmtId="0" fontId="1" fillId="0" borderId="0" xfId="14"/>
    <xf numFmtId="0" fontId="1" fillId="0" borderId="0" xfId="14" applyAlignment="1">
      <alignment horizontal="left"/>
    </xf>
    <xf numFmtId="37" fontId="11" fillId="0" borderId="0" xfId="1" applyNumberFormat="1" applyFont="1" applyAlignment="1">
      <alignment horizontal="center"/>
    </xf>
    <xf numFmtId="0" fontId="11" fillId="0" borderId="0" xfId="0" applyFont="1" applyAlignment="1">
      <alignment horizontal="center"/>
    </xf>
    <xf numFmtId="166" fontId="36" fillId="0" borderId="0" xfId="1" applyNumberFormat="1" applyFont="1"/>
    <xf numFmtId="166" fontId="27" fillId="0" borderId="0" xfId="1" applyNumberFormat="1" applyFont="1"/>
    <xf numFmtId="166" fontId="34" fillId="0" borderId="0" xfId="1" applyNumberFormat="1" applyFont="1" applyAlignment="1">
      <alignment horizontal="center"/>
    </xf>
    <xf numFmtId="166" fontId="30" fillId="0" borderId="0" xfId="1" applyNumberFormat="1" applyFont="1"/>
    <xf numFmtId="166" fontId="31" fillId="0" borderId="0" xfId="1" applyNumberFormat="1" applyFont="1" applyAlignment="1">
      <alignment horizontal="left"/>
    </xf>
    <xf numFmtId="166" fontId="1" fillId="0" borderId="0" xfId="1" applyNumberFormat="1" applyFont="1"/>
    <xf numFmtId="166" fontId="27" fillId="0" borderId="0" xfId="1" applyNumberFormat="1" applyFont="1" applyBorder="1"/>
    <xf numFmtId="166" fontId="31" fillId="0" borderId="1" xfId="1" applyNumberFormat="1" applyFont="1" applyBorder="1" applyAlignment="1">
      <alignment horizontal="left"/>
    </xf>
    <xf numFmtId="0" fontId="34" fillId="3" borderId="0" xfId="14" applyFont="1" applyFill="1" applyAlignment="1">
      <alignment horizontal="left"/>
    </xf>
    <xf numFmtId="164" fontId="37" fillId="0" borderId="0" xfId="15" applyNumberFormat="1" applyFont="1" applyBorder="1"/>
    <xf numFmtId="166" fontId="27" fillId="0" borderId="0" xfId="14" applyNumberFormat="1" applyFont="1"/>
    <xf numFmtId="166" fontId="27" fillId="0" borderId="1" xfId="1" applyNumberFormat="1" applyFont="1" applyBorder="1"/>
    <xf numFmtId="2" fontId="0" fillId="0" borderId="0" xfId="0" applyNumberFormat="1"/>
    <xf numFmtId="164" fontId="0" fillId="0" borderId="0" xfId="16" applyNumberFormat="1" applyFont="1"/>
    <xf numFmtId="164" fontId="0" fillId="0" borderId="0" xfId="16" applyNumberFormat="1" applyFont="1" applyAlignment="1">
      <alignment horizontal="left"/>
    </xf>
    <xf numFmtId="164" fontId="3" fillId="2" borderId="0" xfId="16" applyNumberFormat="1" applyFont="1" applyFill="1"/>
    <xf numFmtId="164" fontId="7" fillId="0" borderId="0" xfId="16" applyNumberFormat="1" applyFont="1"/>
    <xf numFmtId="164" fontId="3" fillId="2" borderId="0" xfId="17" applyNumberFormat="1" applyFont="1" applyFill="1"/>
    <xf numFmtId="164" fontId="3" fillId="0" borderId="0" xfId="16" quotePrefix="1" applyNumberFormat="1" applyFont="1" applyAlignment="1">
      <alignment horizontal="left"/>
    </xf>
    <xf numFmtId="164" fontId="3" fillId="0" borderId="0" xfId="16" applyNumberFormat="1" applyFont="1" applyAlignment="1">
      <alignment horizontal="left"/>
    </xf>
    <xf numFmtId="164" fontId="6" fillId="2" borderId="0" xfId="16" applyNumberFormat="1" applyFont="1" applyFill="1"/>
    <xf numFmtId="164" fontId="19" fillId="0" borderId="0" xfId="16" applyNumberFormat="1" applyFont="1"/>
    <xf numFmtId="164" fontId="0" fillId="0" borderId="0" xfId="16" quotePrefix="1" applyNumberFormat="1" applyFont="1" applyAlignment="1">
      <alignment horizontal="left"/>
    </xf>
    <xf numFmtId="164" fontId="31" fillId="0" borderId="0" xfId="15" applyNumberFormat="1" applyFont="1" applyBorder="1" applyAlignment="1">
      <alignment horizontal="left"/>
    </xf>
    <xf numFmtId="166" fontId="31" fillId="0" borderId="0" xfId="1" applyNumberFormat="1" applyFont="1" applyBorder="1" applyAlignment="1">
      <alignment horizontal="left"/>
    </xf>
    <xf numFmtId="164" fontId="31" fillId="4" borderId="0" xfId="15" applyNumberFormat="1" applyFont="1" applyFill="1"/>
    <xf numFmtId="164" fontId="31" fillId="4" borderId="1" xfId="15" applyNumberFormat="1" applyFont="1" applyFill="1" applyBorder="1"/>
    <xf numFmtId="0" fontId="27" fillId="0" borderId="0" xfId="14" applyFont="1" applyAlignment="1">
      <alignment horizontal="center"/>
    </xf>
    <xf numFmtId="0" fontId="36" fillId="0" borderId="0" xfId="14" applyFont="1" applyAlignment="1">
      <alignment horizontal="center"/>
    </xf>
    <xf numFmtId="0" fontId="27" fillId="0" borderId="1" xfId="14" applyFont="1" applyBorder="1" applyAlignment="1">
      <alignment horizontal="center"/>
    </xf>
    <xf numFmtId="164" fontId="33" fillId="0" borderId="0" xfId="15" applyNumberFormat="1" applyFont="1" applyAlignment="1">
      <alignment horizontal="center"/>
    </xf>
    <xf numFmtId="0" fontId="1" fillId="0" borderId="0" xfId="14" applyAlignment="1">
      <alignment horizontal="center"/>
    </xf>
    <xf numFmtId="164" fontId="35" fillId="0" borderId="0" xfId="15" applyNumberFormat="1" applyFont="1" applyBorder="1"/>
    <xf numFmtId="43" fontId="3" fillId="0" borderId="0" xfId="0" applyNumberFormat="1" applyFont="1"/>
    <xf numFmtId="43" fontId="11" fillId="0" borderId="4" xfId="0" applyNumberFormat="1" applyFont="1" applyBorder="1"/>
    <xf numFmtId="0" fontId="22" fillId="0" borderId="0" xfId="14" applyFont="1"/>
    <xf numFmtId="0" fontId="8" fillId="0" borderId="0" xfId="7" applyFont="1" applyAlignment="1">
      <alignment horizontal="center"/>
    </xf>
    <xf numFmtId="0" fontId="18" fillId="0" borderId="0" xfId="7" applyFont="1" applyAlignment="1">
      <alignment horizontal="center"/>
    </xf>
    <xf numFmtId="0" fontId="22" fillId="0" borderId="0" xfId="14" applyFont="1" applyAlignment="1">
      <alignment horizontal="center"/>
    </xf>
    <xf numFmtId="0" fontId="22" fillId="0" borderId="0" xfId="14" applyFont="1" applyAlignment="1">
      <alignment horizontal="right"/>
    </xf>
    <xf numFmtId="0" fontId="22" fillId="0" borderId="0" xfId="14" applyFont="1" applyAlignment="1">
      <alignment horizontal="left"/>
    </xf>
  </cellXfs>
  <cellStyles count="18">
    <cellStyle name="Comma" xfId="1" builtinId="3"/>
    <cellStyle name="Comma 2" xfId="2" xr:uid="{00000000-0005-0000-0000-000001000000}"/>
    <cellStyle name="Comma 3" xfId="9" xr:uid="{00000000-0005-0000-0000-000002000000}"/>
    <cellStyle name="Currency" xfId="3" builtinId="4"/>
    <cellStyle name="Currency 2" xfId="4" xr:uid="{00000000-0005-0000-0000-000004000000}"/>
    <cellStyle name="Currency 2 2" xfId="11" xr:uid="{00000000-0005-0000-0000-000005000000}"/>
    <cellStyle name="Currency 2 2 2" xfId="17" xr:uid="{9D5B8A1B-6FE0-460A-AB4E-FC20D935E555}"/>
    <cellStyle name="Currency 3" xfId="8" xr:uid="{00000000-0005-0000-0000-000006000000}"/>
    <cellStyle name="Currency 3 2" xfId="15" xr:uid="{C1B2F384-5780-4C12-9610-D85020F000ED}"/>
    <cellStyle name="Currency 4" xfId="10" xr:uid="{00000000-0005-0000-0000-000007000000}"/>
    <cellStyle name="Currency 4 2" xfId="16" xr:uid="{690E19C1-15FB-4DF3-9D6E-7E09BB7822EC}"/>
    <cellStyle name="Normal" xfId="0" builtinId="0"/>
    <cellStyle name="Normal 2" xfId="7" xr:uid="{00000000-0005-0000-0000-000009000000}"/>
    <cellStyle name="Normal 2 2" xfId="14" xr:uid="{E6318594-691E-4378-B487-BB8EA0856F89}"/>
    <cellStyle name="Normal 2 4" xfId="6" xr:uid="{00000000-0005-0000-0000-00000A000000}"/>
    <cellStyle name="Normal 4" xfId="13" xr:uid="{00000000-0005-0000-0000-00000B000000}"/>
    <cellStyle name="Normal_Capital Admin Assets 08" xfId="12" xr:uid="{00000000-0005-0000-0000-00000C000000}"/>
    <cellStyle name="Percent" xfId="5"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E9ED3-A8D4-4498-B349-102AEA2F8115}">
  <sheetPr>
    <tabColor rgb="FFFFFF00"/>
  </sheetPr>
  <dimension ref="A1:Q55"/>
  <sheetViews>
    <sheetView tabSelected="1" view="pageLayout" zoomScaleNormal="100" workbookViewId="0">
      <selection activeCell="F5" sqref="F5"/>
    </sheetView>
  </sheetViews>
  <sheetFormatPr defaultRowHeight="12.75" x14ac:dyDescent="0.2"/>
  <cols>
    <col min="2" max="2" width="31.42578125" customWidth="1"/>
    <col min="3" max="3" width="20.42578125" customWidth="1"/>
    <col min="4" max="4" width="15.85546875" customWidth="1"/>
    <col min="5" max="5" width="16" customWidth="1"/>
    <col min="6" max="6" width="14.5703125" customWidth="1"/>
    <col min="7" max="7" width="17.85546875" customWidth="1"/>
    <col min="17" max="17" width="9.5703125" bestFit="1" customWidth="1"/>
  </cols>
  <sheetData>
    <row r="1" spans="1:17" ht="20.25" x14ac:dyDescent="0.3">
      <c r="B1" s="11" t="s">
        <v>0</v>
      </c>
      <c r="C1" s="5"/>
      <c r="D1" s="6"/>
      <c r="E1" s="6"/>
      <c r="F1" s="6"/>
      <c r="G1" s="6"/>
      <c r="H1" s="6"/>
      <c r="I1" s="6"/>
    </row>
    <row r="2" spans="1:17" ht="20.25" x14ac:dyDescent="0.3">
      <c r="B2" s="12" t="s">
        <v>29</v>
      </c>
      <c r="C2" s="6"/>
      <c r="D2" s="6"/>
      <c r="E2" s="6"/>
      <c r="F2" s="6"/>
      <c r="G2" s="6"/>
      <c r="H2" s="6"/>
      <c r="I2" s="6"/>
    </row>
    <row r="3" spans="1:17" ht="20.25" x14ac:dyDescent="0.3">
      <c r="B3" s="12" t="s">
        <v>203</v>
      </c>
      <c r="C3" s="17"/>
      <c r="D3" s="17"/>
      <c r="E3" s="17"/>
      <c r="F3" s="17"/>
      <c r="G3" s="17"/>
      <c r="H3" s="17"/>
      <c r="I3" s="17"/>
    </row>
    <row r="6" spans="1:17" x14ac:dyDescent="0.2">
      <c r="F6" s="2"/>
      <c r="G6" s="2"/>
    </row>
    <row r="7" spans="1:17" x14ac:dyDescent="0.2">
      <c r="F7" s="2"/>
      <c r="G7" s="2"/>
    </row>
    <row r="8" spans="1:17" x14ac:dyDescent="0.2">
      <c r="D8" s="2">
        <v>2024</v>
      </c>
      <c r="F8" s="2"/>
      <c r="G8" s="9" t="s">
        <v>14</v>
      </c>
    </row>
    <row r="9" spans="1:17" x14ac:dyDescent="0.2">
      <c r="A9" s="2" t="s">
        <v>20</v>
      </c>
      <c r="D9" s="2" t="s">
        <v>1</v>
      </c>
      <c r="E9" s="2">
        <f>+D8</f>
        <v>2024</v>
      </c>
      <c r="F9" s="2"/>
      <c r="G9" s="2">
        <f>+E9</f>
        <v>2024</v>
      </c>
    </row>
    <row r="10" spans="1:17" x14ac:dyDescent="0.2">
      <c r="A10" s="3" t="s">
        <v>21</v>
      </c>
      <c r="B10" s="3" t="s">
        <v>19</v>
      </c>
      <c r="D10" s="3" t="s">
        <v>5</v>
      </c>
      <c r="E10" s="3" t="s">
        <v>1</v>
      </c>
      <c r="F10" s="3" t="s">
        <v>3</v>
      </c>
      <c r="G10" s="3" t="s">
        <v>4</v>
      </c>
      <c r="H10" s="4" t="s">
        <v>7</v>
      </c>
    </row>
    <row r="11" spans="1:17" x14ac:dyDescent="0.2">
      <c r="A11" s="9" t="s">
        <v>22</v>
      </c>
      <c r="B11" s="9" t="s">
        <v>23</v>
      </c>
      <c r="D11" s="9" t="s">
        <v>24</v>
      </c>
      <c r="E11" s="9" t="s">
        <v>25</v>
      </c>
      <c r="F11" s="9" t="s">
        <v>26</v>
      </c>
      <c r="G11" s="9" t="s">
        <v>27</v>
      </c>
      <c r="H11" s="9" t="s">
        <v>28</v>
      </c>
    </row>
    <row r="12" spans="1:17" x14ac:dyDescent="0.2">
      <c r="A12" s="2"/>
      <c r="B12" s="1"/>
      <c r="D12" s="1"/>
      <c r="E12" s="130"/>
      <c r="F12" s="130"/>
      <c r="G12" s="130"/>
    </row>
    <row r="13" spans="1:17" x14ac:dyDescent="0.2">
      <c r="A13" s="2"/>
      <c r="B13" s="8" t="s">
        <v>13</v>
      </c>
      <c r="E13" s="130"/>
      <c r="F13" s="130"/>
      <c r="G13" s="130"/>
    </row>
    <row r="14" spans="1:17" x14ac:dyDescent="0.2">
      <c r="A14" s="2">
        <v>1</v>
      </c>
      <c r="B14" t="s">
        <v>2</v>
      </c>
      <c r="E14" s="130"/>
      <c r="F14" s="130"/>
      <c r="G14" s="130"/>
      <c r="H14" s="131"/>
    </row>
    <row r="15" spans="1:17" x14ac:dyDescent="0.2">
      <c r="A15" s="2">
        <f>A14+1</f>
        <v>2</v>
      </c>
      <c r="B15" s="7" t="s">
        <v>41</v>
      </c>
      <c r="C15" s="1"/>
      <c r="D15" s="1" t="s">
        <v>42</v>
      </c>
      <c r="E15" s="132">
        <v>1221481</v>
      </c>
      <c r="F15" s="132"/>
      <c r="G15" s="133">
        <f t="shared" ref="G15:G23" si="0">F15+E15</f>
        <v>1221481</v>
      </c>
      <c r="H15" s="130"/>
      <c r="Q15" s="129"/>
    </row>
    <row r="16" spans="1:17" x14ac:dyDescent="0.2">
      <c r="A16" s="2">
        <f t="shared" ref="A16:A24" si="1">A15+1</f>
        <v>3</v>
      </c>
      <c r="B16" s="7" t="s">
        <v>43</v>
      </c>
      <c r="C16" s="1"/>
      <c r="D16" s="1" t="s">
        <v>40</v>
      </c>
      <c r="E16" s="132">
        <v>5736797</v>
      </c>
      <c r="F16" s="132">
        <f>-E16</f>
        <v>-5736797</v>
      </c>
      <c r="G16" s="133">
        <f t="shared" si="0"/>
        <v>0</v>
      </c>
      <c r="H16" s="130" t="s">
        <v>18</v>
      </c>
    </row>
    <row r="17" spans="1:17" x14ac:dyDescent="0.2">
      <c r="A17" s="2">
        <f t="shared" si="1"/>
        <v>4</v>
      </c>
      <c r="B17" s="7" t="s">
        <v>44</v>
      </c>
      <c r="C17" s="1"/>
      <c r="D17" s="1" t="s">
        <v>45</v>
      </c>
      <c r="E17" s="132">
        <v>0</v>
      </c>
      <c r="F17" s="132"/>
      <c r="G17" s="133">
        <f t="shared" si="0"/>
        <v>0</v>
      </c>
      <c r="H17" s="130"/>
    </row>
    <row r="18" spans="1:17" x14ac:dyDescent="0.2">
      <c r="A18" s="2">
        <f t="shared" si="1"/>
        <v>5</v>
      </c>
      <c r="B18" s="7" t="s">
        <v>46</v>
      </c>
      <c r="C18" s="1"/>
      <c r="D18" s="1" t="s">
        <v>47</v>
      </c>
      <c r="E18" s="132">
        <v>322413</v>
      </c>
      <c r="F18" s="132"/>
      <c r="G18" s="133">
        <f t="shared" si="0"/>
        <v>322413</v>
      </c>
      <c r="H18" s="130"/>
      <c r="Q18" s="129"/>
    </row>
    <row r="19" spans="1:17" x14ac:dyDescent="0.2">
      <c r="A19" s="2">
        <f t="shared" si="1"/>
        <v>6</v>
      </c>
      <c r="B19" s="7" t="s">
        <v>48</v>
      </c>
      <c r="C19" s="1"/>
      <c r="D19" s="1" t="s">
        <v>9</v>
      </c>
      <c r="E19" s="132">
        <v>1025487.03</v>
      </c>
      <c r="F19" s="134">
        <f>-232696.8-307538.94-156372.6-53640</f>
        <v>-750248.34</v>
      </c>
      <c r="G19" s="133">
        <f t="shared" si="0"/>
        <v>275238.69000000006</v>
      </c>
      <c r="H19" s="135" t="s">
        <v>8</v>
      </c>
    </row>
    <row r="20" spans="1:17" x14ac:dyDescent="0.2">
      <c r="A20" s="2">
        <f t="shared" si="1"/>
        <v>7</v>
      </c>
      <c r="B20" s="7" t="s">
        <v>49</v>
      </c>
      <c r="C20" s="1"/>
      <c r="D20" s="1" t="s">
        <v>50</v>
      </c>
      <c r="E20" s="132">
        <v>654626.06000000006</v>
      </c>
      <c r="F20" s="132"/>
      <c r="G20" s="133">
        <f t="shared" si="0"/>
        <v>654626.06000000006</v>
      </c>
      <c r="H20" s="130"/>
    </row>
    <row r="21" spans="1:17" x14ac:dyDescent="0.2">
      <c r="A21" s="2">
        <f t="shared" si="1"/>
        <v>8</v>
      </c>
      <c r="B21" s="1" t="s">
        <v>51</v>
      </c>
      <c r="C21" s="1"/>
      <c r="D21" s="1" t="s">
        <v>52</v>
      </c>
      <c r="E21" s="132">
        <v>153224.95999999999</v>
      </c>
      <c r="F21" s="132"/>
      <c r="G21" s="133">
        <f t="shared" si="0"/>
        <v>153224.95999999999</v>
      </c>
      <c r="H21" s="130"/>
    </row>
    <row r="22" spans="1:17" x14ac:dyDescent="0.2">
      <c r="A22" s="2">
        <f>A20+1</f>
        <v>8</v>
      </c>
      <c r="B22" s="7" t="s">
        <v>53</v>
      </c>
      <c r="C22" s="1"/>
      <c r="D22" s="1" t="s">
        <v>6</v>
      </c>
      <c r="E22" s="132">
        <v>186702738</v>
      </c>
      <c r="F22" s="132">
        <f>-E22</f>
        <v>-186702738</v>
      </c>
      <c r="G22" s="133">
        <f t="shared" si="0"/>
        <v>0</v>
      </c>
      <c r="H22" s="136" t="s">
        <v>18</v>
      </c>
    </row>
    <row r="23" spans="1:17" ht="15" x14ac:dyDescent="0.35">
      <c r="A23" s="2">
        <v>10</v>
      </c>
      <c r="B23" s="53" t="s">
        <v>78</v>
      </c>
      <c r="C23" s="1"/>
      <c r="D23" s="1" t="s">
        <v>6</v>
      </c>
      <c r="E23" s="137">
        <v>21294</v>
      </c>
      <c r="F23" s="137">
        <v>0</v>
      </c>
      <c r="G23" s="138">
        <f t="shared" si="0"/>
        <v>21294</v>
      </c>
      <c r="H23" s="136"/>
    </row>
    <row r="24" spans="1:17" x14ac:dyDescent="0.2">
      <c r="A24" s="2">
        <f t="shared" si="1"/>
        <v>11</v>
      </c>
      <c r="B24" s="1" t="s">
        <v>10</v>
      </c>
      <c r="D24" s="7" t="s">
        <v>12</v>
      </c>
      <c r="E24" s="130">
        <f>SUM(E15:E23)</f>
        <v>195838061.05000001</v>
      </c>
      <c r="F24" s="130">
        <f>SUM(F15:F23)</f>
        <v>-193189783.34</v>
      </c>
      <c r="G24" s="133">
        <f>SUM(G15:G23)</f>
        <v>2648277.71</v>
      </c>
      <c r="H24" s="130"/>
    </row>
    <row r="25" spans="1:17" x14ac:dyDescent="0.2">
      <c r="A25" s="2"/>
      <c r="E25" s="130"/>
      <c r="F25" s="130"/>
      <c r="G25" s="133"/>
      <c r="H25" s="130"/>
    </row>
    <row r="26" spans="1:17" x14ac:dyDescent="0.2">
      <c r="E26" s="130"/>
      <c r="F26" s="130"/>
      <c r="G26" s="130"/>
      <c r="H26" s="139"/>
      <c r="J26" s="37"/>
    </row>
    <row r="27" spans="1:17" x14ac:dyDescent="0.2">
      <c r="E27" s="130"/>
      <c r="F27" s="130"/>
      <c r="G27" s="130"/>
      <c r="H27" s="139"/>
    </row>
    <row r="28" spans="1:17" x14ac:dyDescent="0.2">
      <c r="E28" s="130"/>
      <c r="F28" s="130"/>
      <c r="G28" s="130"/>
      <c r="H28" s="130"/>
    </row>
    <row r="29" spans="1:17" x14ac:dyDescent="0.2">
      <c r="E29" s="130"/>
      <c r="F29" s="130"/>
      <c r="G29" s="130"/>
      <c r="H29" s="130"/>
    </row>
    <row r="30" spans="1:17" x14ac:dyDescent="0.2">
      <c r="B30" t="s">
        <v>11</v>
      </c>
      <c r="C30" s="38" t="s">
        <v>204</v>
      </c>
      <c r="D30" s="41"/>
      <c r="E30" s="41"/>
      <c r="F30" s="41"/>
      <c r="G30" s="41"/>
      <c r="H30" s="41"/>
      <c r="I30" s="41"/>
      <c r="J30" s="41"/>
      <c r="K30" s="41"/>
    </row>
    <row r="31" spans="1:17" x14ac:dyDescent="0.2">
      <c r="C31" s="38" t="s">
        <v>202</v>
      </c>
      <c r="D31" s="41"/>
      <c r="E31" s="41"/>
      <c r="F31" s="41"/>
      <c r="G31" s="41"/>
      <c r="H31" s="41"/>
      <c r="I31" s="41"/>
      <c r="J31" s="41"/>
      <c r="K31" s="41"/>
    </row>
    <row r="32" spans="1:17" x14ac:dyDescent="0.2">
      <c r="C32" s="38" t="s">
        <v>63</v>
      </c>
      <c r="D32" s="41"/>
      <c r="E32" s="41"/>
      <c r="F32" s="41"/>
      <c r="G32" s="41"/>
      <c r="H32" s="41"/>
      <c r="I32" s="41"/>
      <c r="J32" s="41"/>
      <c r="K32" s="41"/>
    </row>
    <row r="35" spans="3:3" x14ac:dyDescent="0.2">
      <c r="C35" s="1"/>
    </row>
    <row r="36" spans="3:3" x14ac:dyDescent="0.2">
      <c r="C36" s="1"/>
    </row>
    <row r="37" spans="3:3" x14ac:dyDescent="0.2">
      <c r="C37" s="1"/>
    </row>
    <row r="55" spans="3:4" x14ac:dyDescent="0.2">
      <c r="C55" s="33"/>
      <c r="D55" s="33"/>
    </row>
  </sheetData>
  <pageMargins left="0.42" right="0.38" top="1" bottom="1" header="0.5" footer="0.5"/>
  <pageSetup scale="85"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H37"/>
  <sheetViews>
    <sheetView showWhiteSpace="0" view="pageLayout" zoomScaleNormal="100" workbookViewId="0">
      <selection activeCell="H18" sqref="H18"/>
    </sheetView>
  </sheetViews>
  <sheetFormatPr defaultRowHeight="12.75" x14ac:dyDescent="0.2"/>
  <cols>
    <col min="1" max="1" width="10.28515625" customWidth="1"/>
    <col min="2" max="2" width="33.5703125" customWidth="1"/>
    <col min="3" max="4" width="4.140625" customWidth="1"/>
    <col min="6" max="6" width="18.28515625" customWidth="1"/>
    <col min="7" max="7" width="14" bestFit="1" customWidth="1"/>
    <col min="8" max="8" width="17.7109375" bestFit="1" customWidth="1"/>
  </cols>
  <sheetData>
    <row r="1" spans="1:8" ht="20.25" x14ac:dyDescent="0.3">
      <c r="A1" s="11" t="s">
        <v>0</v>
      </c>
      <c r="B1" s="17"/>
      <c r="C1" s="17"/>
      <c r="D1" s="17"/>
      <c r="E1" s="17"/>
      <c r="F1" s="17"/>
    </row>
    <row r="2" spans="1:8" ht="20.25" x14ac:dyDescent="0.3">
      <c r="A2" s="12" t="s">
        <v>34</v>
      </c>
      <c r="B2" s="17"/>
      <c r="C2" s="17"/>
      <c r="D2" s="17"/>
      <c r="E2" s="17"/>
      <c r="F2" s="17"/>
    </row>
    <row r="3" spans="1:8" ht="20.25" x14ac:dyDescent="0.3">
      <c r="A3" s="12" t="s">
        <v>35</v>
      </c>
      <c r="B3" s="11"/>
      <c r="C3" s="17"/>
      <c r="D3" s="17"/>
      <c r="E3" s="17"/>
      <c r="F3" s="17"/>
    </row>
    <row r="4" spans="1:8" ht="20.25" x14ac:dyDescent="0.3">
      <c r="A4" s="12" t="s">
        <v>36</v>
      </c>
      <c r="B4" s="11"/>
      <c r="C4" s="17"/>
      <c r="D4" s="17"/>
      <c r="E4" s="17"/>
      <c r="F4" s="17"/>
    </row>
    <row r="5" spans="1:8" ht="20.25" x14ac:dyDescent="0.3">
      <c r="A5" s="12"/>
      <c r="B5" s="11"/>
      <c r="C5" s="17"/>
      <c r="D5" s="17"/>
      <c r="E5" s="17"/>
      <c r="F5" s="17"/>
    </row>
    <row r="7" spans="1:8" ht="15.75" x14ac:dyDescent="0.25">
      <c r="B7" s="13" t="s">
        <v>30</v>
      </c>
      <c r="C7" s="14"/>
      <c r="D7" s="14"/>
      <c r="E7" s="14"/>
      <c r="F7" s="14"/>
    </row>
    <row r="8" spans="1:8" ht="15" x14ac:dyDescent="0.2">
      <c r="B8" s="15"/>
      <c r="C8" s="15"/>
      <c r="D8" s="15"/>
      <c r="E8" s="15"/>
      <c r="F8" s="15"/>
    </row>
    <row r="9" spans="1:8" ht="15" x14ac:dyDescent="0.2">
      <c r="A9" s="19"/>
      <c r="B9" s="19"/>
      <c r="C9" s="19"/>
      <c r="D9" s="19"/>
      <c r="E9" s="19"/>
      <c r="F9" s="19"/>
      <c r="G9" s="19"/>
      <c r="H9" s="19"/>
    </row>
    <row r="10" spans="1:8" ht="15" x14ac:dyDescent="0.2">
      <c r="A10" s="20" t="s">
        <v>20</v>
      </c>
      <c r="B10" s="19"/>
      <c r="C10" s="19"/>
      <c r="D10" s="19"/>
      <c r="E10" s="19"/>
      <c r="F10" s="21">
        <v>45657</v>
      </c>
      <c r="G10" s="19"/>
      <c r="H10" s="19"/>
    </row>
    <row r="11" spans="1:8" ht="17.25" x14ac:dyDescent="0.35">
      <c r="A11" s="22" t="s">
        <v>21</v>
      </c>
      <c r="B11" s="23" t="s">
        <v>19</v>
      </c>
      <c r="C11" s="23"/>
      <c r="D11" s="23"/>
      <c r="E11" s="23"/>
      <c r="F11" s="23" t="s">
        <v>17</v>
      </c>
      <c r="G11" s="19"/>
      <c r="H11" s="19"/>
    </row>
    <row r="12" spans="1:8" ht="15" x14ac:dyDescent="0.2">
      <c r="A12" s="24" t="s">
        <v>22</v>
      </c>
      <c r="B12" s="24" t="s">
        <v>23</v>
      </c>
      <c r="C12" s="19"/>
      <c r="D12" s="19"/>
      <c r="E12" s="19"/>
      <c r="F12" s="24" t="s">
        <v>24</v>
      </c>
      <c r="G12" s="19"/>
      <c r="H12" s="19"/>
    </row>
    <row r="13" spans="1:8" ht="15" x14ac:dyDescent="0.2">
      <c r="A13" s="24"/>
      <c r="B13" s="24"/>
      <c r="C13" s="19"/>
      <c r="D13" s="19"/>
      <c r="E13" s="19"/>
      <c r="F13" s="24"/>
      <c r="G13" s="19"/>
      <c r="H13" s="19"/>
    </row>
    <row r="14" spans="1:8" ht="15.75" x14ac:dyDescent="0.25">
      <c r="A14" s="24">
        <v>1</v>
      </c>
      <c r="B14" s="30" t="s">
        <v>54</v>
      </c>
      <c r="C14" s="19"/>
      <c r="D14" s="19"/>
      <c r="E14" s="19"/>
      <c r="F14" s="39">
        <v>131871331</v>
      </c>
      <c r="G14" s="19"/>
      <c r="H14" s="51"/>
    </row>
    <row r="15" spans="1:8" ht="15" x14ac:dyDescent="0.2">
      <c r="A15" s="24"/>
      <c r="B15" s="24"/>
      <c r="C15" s="19"/>
      <c r="D15" s="19"/>
      <c r="E15" s="19"/>
      <c r="F15" s="24"/>
      <c r="G15" s="19"/>
      <c r="H15" s="19"/>
    </row>
    <row r="16" spans="1:8" ht="15.75" x14ac:dyDescent="0.25">
      <c r="A16" s="19"/>
      <c r="B16" s="25" t="s">
        <v>32</v>
      </c>
      <c r="C16" s="19"/>
      <c r="D16" s="19"/>
      <c r="E16" s="19"/>
      <c r="F16" s="24"/>
      <c r="G16" s="19"/>
      <c r="H16" s="19"/>
    </row>
    <row r="17" spans="1:8" ht="15" x14ac:dyDescent="0.2">
      <c r="A17" s="24"/>
      <c r="B17" s="24"/>
      <c r="C17" s="19"/>
      <c r="D17" s="19"/>
      <c r="E17" s="19"/>
      <c r="F17" s="24"/>
      <c r="G17" s="19"/>
      <c r="H17" s="19"/>
    </row>
    <row r="18" spans="1:8" ht="15" x14ac:dyDescent="0.2">
      <c r="A18" s="20">
        <v>2</v>
      </c>
      <c r="B18" s="26" t="s">
        <v>15</v>
      </c>
      <c r="C18" s="26"/>
      <c r="D18" s="26"/>
      <c r="E18" s="26"/>
      <c r="F18" s="76">
        <f>10015645.5+3.28</f>
        <v>10015648.779999999</v>
      </c>
      <c r="G18" s="42"/>
      <c r="H18" s="19"/>
    </row>
    <row r="19" spans="1:8" ht="15" x14ac:dyDescent="0.2">
      <c r="A19" s="20">
        <v>3</v>
      </c>
      <c r="B19" s="26" t="s">
        <v>16</v>
      </c>
      <c r="C19" s="26"/>
      <c r="D19" s="26"/>
      <c r="E19" s="26"/>
      <c r="F19" s="76">
        <v>7275618.1699999999</v>
      </c>
      <c r="G19" s="34"/>
      <c r="H19" s="19"/>
    </row>
    <row r="20" spans="1:8" ht="17.25" x14ac:dyDescent="0.35">
      <c r="A20" s="20">
        <v>4</v>
      </c>
      <c r="B20" s="16" t="s">
        <v>64</v>
      </c>
      <c r="C20" s="26"/>
      <c r="D20" s="26"/>
      <c r="E20" s="26"/>
      <c r="F20" s="40">
        <v>63241085.469999999</v>
      </c>
      <c r="G20" s="42"/>
      <c r="H20" s="19"/>
    </row>
    <row r="21" spans="1:8" ht="15" x14ac:dyDescent="0.2">
      <c r="A21" s="20">
        <v>5</v>
      </c>
      <c r="B21" s="26" t="s">
        <v>38</v>
      </c>
      <c r="C21" s="26"/>
      <c r="D21" s="26"/>
      <c r="E21" s="26"/>
      <c r="F21" s="27">
        <f>SUM(F18:F20)</f>
        <v>80532352.420000002</v>
      </c>
      <c r="G21" s="28"/>
      <c r="H21" s="19"/>
    </row>
    <row r="22" spans="1:8" ht="15" x14ac:dyDescent="0.2">
      <c r="A22" s="20"/>
      <c r="B22" s="26"/>
      <c r="C22" s="26"/>
      <c r="D22" s="26"/>
      <c r="E22" s="26"/>
      <c r="F22" s="27"/>
      <c r="G22" s="28"/>
      <c r="H22" s="19"/>
    </row>
    <row r="23" spans="1:8" ht="20.25" x14ac:dyDescent="0.55000000000000004">
      <c r="A23" s="20"/>
      <c r="B23" s="29" t="s">
        <v>33</v>
      </c>
      <c r="C23" s="26"/>
      <c r="D23" s="26"/>
      <c r="E23" s="26"/>
      <c r="F23" s="27"/>
      <c r="G23" s="28"/>
      <c r="H23" s="19"/>
    </row>
    <row r="24" spans="1:8" ht="15" x14ac:dyDescent="0.2">
      <c r="A24" s="20"/>
      <c r="B24" s="26"/>
      <c r="C24" s="26"/>
      <c r="D24" s="26"/>
      <c r="E24" s="26"/>
      <c r="F24" s="27"/>
      <c r="G24" s="28"/>
      <c r="H24" s="19"/>
    </row>
    <row r="25" spans="1:8" ht="15" x14ac:dyDescent="0.2">
      <c r="A25" s="20">
        <v>6</v>
      </c>
      <c r="B25" s="26" t="s">
        <v>31</v>
      </c>
      <c r="C25" s="26"/>
      <c r="D25" s="26"/>
      <c r="E25" s="26"/>
      <c r="F25" s="76">
        <v>1935634.61</v>
      </c>
      <c r="G25" s="28"/>
      <c r="H25" s="19"/>
    </row>
    <row r="26" spans="1:8" ht="17.25" x14ac:dyDescent="0.35">
      <c r="A26" s="20">
        <v>7</v>
      </c>
      <c r="B26" s="26" t="s">
        <v>37</v>
      </c>
      <c r="C26" s="26"/>
      <c r="D26" s="26"/>
      <c r="E26" s="26"/>
      <c r="F26" s="40">
        <v>49403343.969999999</v>
      </c>
      <c r="G26" s="28"/>
      <c r="H26" s="19"/>
    </row>
    <row r="27" spans="1:8" ht="15" x14ac:dyDescent="0.2">
      <c r="A27" s="20">
        <v>8</v>
      </c>
      <c r="B27" s="26" t="s">
        <v>39</v>
      </c>
      <c r="C27" s="26"/>
      <c r="D27" s="26"/>
      <c r="E27" s="26"/>
      <c r="F27" s="27">
        <f>SUM(F25:F26)</f>
        <v>51338978.579999998</v>
      </c>
      <c r="G27" s="19"/>
      <c r="H27" s="19"/>
    </row>
    <row r="28" spans="1:8" ht="15" x14ac:dyDescent="0.2">
      <c r="A28" s="20"/>
      <c r="B28" s="19"/>
      <c r="C28" s="19"/>
      <c r="D28" s="19"/>
      <c r="E28" s="19"/>
      <c r="F28" s="19"/>
      <c r="G28" s="19"/>
      <c r="H28" s="19"/>
    </row>
    <row r="29" spans="1:8" ht="15.75" thickBot="1" x14ac:dyDescent="0.25">
      <c r="A29" s="2"/>
      <c r="B29" s="15"/>
      <c r="C29" s="15"/>
      <c r="D29" s="15"/>
      <c r="E29" s="15"/>
      <c r="F29" s="15"/>
    </row>
    <row r="30" spans="1:8" ht="15.75" thickBot="1" x14ac:dyDescent="0.25">
      <c r="B30" s="18"/>
      <c r="C30" s="15"/>
      <c r="D30" s="15"/>
      <c r="E30" s="15"/>
      <c r="F30" s="151">
        <f>+F21+F27-F14</f>
        <v>0</v>
      </c>
      <c r="G30" s="150" t="s">
        <v>298</v>
      </c>
    </row>
    <row r="31" spans="1:8" ht="15" x14ac:dyDescent="0.2">
      <c r="B31" s="16"/>
      <c r="C31" s="16"/>
      <c r="D31" s="16"/>
      <c r="E31" s="16"/>
      <c r="F31" s="16"/>
    </row>
    <row r="32" spans="1:8" ht="15" x14ac:dyDescent="0.2">
      <c r="B32" s="15"/>
      <c r="C32" s="15"/>
      <c r="D32" s="15"/>
      <c r="E32" s="15"/>
      <c r="F32" s="15"/>
    </row>
    <row r="33" spans="2:6" ht="15" x14ac:dyDescent="0.2">
      <c r="B33" s="15"/>
      <c r="C33" s="15"/>
      <c r="D33" s="15"/>
      <c r="E33" s="15"/>
      <c r="F33" s="15"/>
    </row>
    <row r="34" spans="2:6" ht="15" x14ac:dyDescent="0.2">
      <c r="B34" s="15"/>
      <c r="C34" s="15"/>
      <c r="D34" s="15"/>
      <c r="E34" s="15"/>
      <c r="F34" s="15"/>
    </row>
    <row r="35" spans="2:6" ht="15" x14ac:dyDescent="0.2">
      <c r="B35" s="15"/>
      <c r="C35" s="15"/>
      <c r="D35" s="15"/>
      <c r="E35" s="15"/>
      <c r="F35" s="16"/>
    </row>
    <row r="36" spans="2:6" ht="15" x14ac:dyDescent="0.2">
      <c r="B36" s="15"/>
      <c r="C36" s="15"/>
      <c r="D36" s="15"/>
      <c r="E36" s="15"/>
      <c r="F36" s="15"/>
    </row>
    <row r="37" spans="2:6" ht="15" x14ac:dyDescent="0.2">
      <c r="B37" s="15"/>
      <c r="C37" s="15"/>
      <c r="D37" s="15"/>
      <c r="E37" s="15"/>
      <c r="F37" s="15"/>
    </row>
  </sheetData>
  <phoneticPr fontId="4" type="noConversion"/>
  <pageMargins left="1.04" right="0.75" top="1" bottom="1" header="0.5" footer="0.5"/>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73"/>
  <sheetViews>
    <sheetView showWhiteSpace="0" view="pageLayout" topLeftCell="B1" zoomScaleNormal="85" workbookViewId="0">
      <selection activeCell="C5" sqref="C5"/>
    </sheetView>
  </sheetViews>
  <sheetFormatPr defaultColWidth="9.140625" defaultRowHeight="15" x14ac:dyDescent="0.2"/>
  <cols>
    <col min="1" max="1" width="14.5703125" style="45" customWidth="1"/>
    <col min="2" max="2" width="75.42578125" style="43" bestFit="1" customWidth="1"/>
    <col min="3" max="3" width="17.7109375" style="43" customWidth="1"/>
    <col min="4" max="4" width="13.28515625" style="43" customWidth="1"/>
    <col min="5" max="5" width="2.7109375" style="43" customWidth="1"/>
    <col min="6" max="6" width="15.140625" style="43" customWidth="1"/>
    <col min="7" max="7" width="14.5703125" style="43" customWidth="1"/>
    <col min="8" max="8" width="16.7109375" style="43" customWidth="1"/>
    <col min="9" max="9" width="2.7109375" style="43" customWidth="1"/>
    <col min="10" max="10" width="13.28515625" style="43" customWidth="1"/>
    <col min="11" max="11" width="15.5703125" style="43" customWidth="1"/>
    <col min="12" max="12" width="15.140625" style="43" customWidth="1"/>
    <col min="13" max="13" width="16.140625" style="43" customWidth="1"/>
    <col min="14" max="14" width="15.28515625" style="43" customWidth="1"/>
    <col min="15" max="15" width="14.5703125" style="43" customWidth="1"/>
    <col min="16" max="16" width="13.28515625" style="43" customWidth="1"/>
    <col min="17" max="17" width="14.5703125" style="43" customWidth="1"/>
    <col min="18" max="20" width="13.28515625" style="43" customWidth="1"/>
    <col min="21" max="21" width="15.5703125" style="43" customWidth="1"/>
    <col min="22" max="22" width="2.7109375" style="43" customWidth="1"/>
    <col min="23" max="23" width="17.7109375" style="15" customWidth="1"/>
    <col min="24" max="16384" width="9.140625" style="15"/>
  </cols>
  <sheetData>
    <row r="1" spans="1:23" ht="15.75" x14ac:dyDescent="0.25">
      <c r="B1" s="153" t="s">
        <v>65</v>
      </c>
      <c r="C1" s="153"/>
      <c r="D1" s="153"/>
      <c r="E1" s="153"/>
      <c r="F1" s="153"/>
      <c r="G1" s="153"/>
      <c r="H1" s="153"/>
      <c r="I1" s="153"/>
      <c r="J1" s="153"/>
      <c r="K1" s="153"/>
      <c r="L1" s="153"/>
      <c r="M1" s="153"/>
      <c r="N1" s="153"/>
      <c r="O1" s="153"/>
      <c r="P1" s="153"/>
      <c r="Q1" s="153"/>
      <c r="R1" s="153"/>
      <c r="S1" s="153"/>
      <c r="T1" s="153"/>
      <c r="U1" s="153"/>
      <c r="V1" s="50"/>
    </row>
    <row r="2" spans="1:23" x14ac:dyDescent="0.2">
      <c r="B2" s="154" t="s">
        <v>66</v>
      </c>
      <c r="C2" s="154"/>
      <c r="D2" s="154"/>
      <c r="E2" s="154"/>
      <c r="F2" s="154"/>
      <c r="G2" s="154"/>
      <c r="H2" s="154"/>
      <c r="I2" s="154"/>
      <c r="J2" s="154"/>
      <c r="K2" s="154"/>
      <c r="L2" s="154"/>
      <c r="M2" s="154"/>
      <c r="N2" s="154"/>
      <c r="O2" s="154"/>
      <c r="P2" s="154"/>
      <c r="Q2" s="154"/>
      <c r="R2" s="154"/>
      <c r="S2" s="154"/>
      <c r="T2" s="154"/>
      <c r="U2" s="154"/>
      <c r="V2" s="44"/>
    </row>
    <row r="3" spans="1:23" x14ac:dyDescent="0.2">
      <c r="B3" s="154" t="str">
        <f>$C$4&amp;" In Service Forecast - Based on Budget"</f>
        <v>2025 In Service Forecast - Based on Budget</v>
      </c>
      <c r="C3" s="154"/>
      <c r="D3" s="154"/>
      <c r="E3" s="154"/>
      <c r="F3" s="154"/>
      <c r="G3" s="154"/>
      <c r="H3" s="154"/>
      <c r="I3" s="154"/>
      <c r="J3" s="154"/>
      <c r="K3" s="154"/>
      <c r="L3" s="154"/>
      <c r="M3" s="154"/>
      <c r="N3" s="154"/>
      <c r="O3" s="154"/>
      <c r="P3" s="154"/>
      <c r="Q3" s="154"/>
      <c r="R3" s="154"/>
      <c r="S3" s="154"/>
      <c r="T3" s="154"/>
      <c r="U3" s="154"/>
      <c r="V3" s="44"/>
    </row>
    <row r="4" spans="1:23" x14ac:dyDescent="0.2">
      <c r="B4" s="15" t="s">
        <v>77</v>
      </c>
      <c r="C4" s="116">
        <v>2025</v>
      </c>
      <c r="D4" s="15"/>
      <c r="E4" s="44"/>
      <c r="F4" s="46"/>
      <c r="G4" s="46"/>
      <c r="H4" s="46"/>
      <c r="I4" s="44"/>
      <c r="J4" s="46"/>
      <c r="K4" s="44"/>
      <c r="L4" s="44"/>
      <c r="M4" s="44"/>
      <c r="N4" s="44"/>
      <c r="O4" s="44"/>
      <c r="P4" s="44"/>
      <c r="Q4" s="44"/>
      <c r="R4" s="44"/>
      <c r="S4" s="44"/>
      <c r="T4" s="44"/>
      <c r="U4" s="44"/>
      <c r="V4" s="44"/>
    </row>
    <row r="5" spans="1:23" x14ac:dyDescent="0.2">
      <c r="B5" s="46"/>
      <c r="C5" s="46"/>
      <c r="D5" s="46"/>
      <c r="E5" s="44"/>
      <c r="F5" s="46"/>
      <c r="G5" s="46"/>
      <c r="H5" s="46"/>
      <c r="I5" s="44"/>
      <c r="J5" s="46"/>
      <c r="K5" s="44"/>
      <c r="L5" s="44"/>
      <c r="M5" s="44"/>
      <c r="N5" s="44"/>
      <c r="O5" s="44"/>
      <c r="P5" s="44"/>
      <c r="Q5" s="44"/>
      <c r="R5" s="44"/>
      <c r="S5" s="44"/>
      <c r="T5" s="44"/>
      <c r="U5" s="44"/>
      <c r="V5" s="44"/>
    </row>
    <row r="6" spans="1:23" ht="15.75" x14ac:dyDescent="0.25">
      <c r="A6" s="47"/>
      <c r="C6" s="62" t="s">
        <v>68</v>
      </c>
      <c r="D6" s="62"/>
      <c r="F6" s="62" t="s">
        <v>69</v>
      </c>
      <c r="G6" s="63">
        <f>$C$4</f>
        <v>2025</v>
      </c>
      <c r="H6" s="62" t="s">
        <v>70</v>
      </c>
      <c r="J6" s="43">
        <v>1</v>
      </c>
      <c r="K6" s="43">
        <v>2</v>
      </c>
      <c r="L6" s="43">
        <v>3</v>
      </c>
      <c r="M6" s="43">
        <v>4</v>
      </c>
      <c r="N6" s="43">
        <v>5</v>
      </c>
      <c r="O6" s="43">
        <v>6</v>
      </c>
      <c r="P6" s="43">
        <v>7</v>
      </c>
      <c r="Q6" s="43">
        <v>8</v>
      </c>
      <c r="R6" s="43">
        <v>9</v>
      </c>
      <c r="S6" s="43">
        <v>10</v>
      </c>
      <c r="T6" s="43">
        <v>11</v>
      </c>
      <c r="U6" s="43">
        <v>12</v>
      </c>
    </row>
    <row r="7" spans="1:23" ht="15.75" x14ac:dyDescent="0.25">
      <c r="A7" s="48"/>
      <c r="B7" s="49"/>
      <c r="C7" s="64" t="s">
        <v>71</v>
      </c>
      <c r="D7" s="64" t="s">
        <v>151</v>
      </c>
      <c r="E7" s="15"/>
      <c r="F7" s="64" t="s">
        <v>72</v>
      </c>
      <c r="G7" s="64" t="s">
        <v>73</v>
      </c>
      <c r="H7" s="64" t="s">
        <v>74</v>
      </c>
      <c r="I7" s="15"/>
      <c r="J7" s="61" t="str">
        <f>"Jan-"&amp;RIGHT($C$4,2)</f>
        <v>Jan-25</v>
      </c>
      <c r="K7" s="61" t="str">
        <f>"Feb-"&amp;RIGHT($C$4,2)</f>
        <v>Feb-25</v>
      </c>
      <c r="L7" s="61" t="str">
        <f>"Mar-"&amp;RIGHT($C$4,2)</f>
        <v>Mar-25</v>
      </c>
      <c r="M7" s="61" t="str">
        <f>"Apr-"&amp;RIGHT($C$4,2)</f>
        <v>Apr-25</v>
      </c>
      <c r="N7" s="61" t="str">
        <f>"May-"&amp;RIGHT($C$4,2)</f>
        <v>May-25</v>
      </c>
      <c r="O7" s="61" t="str">
        <f>"Jun-"&amp;RIGHT($C$4,2)</f>
        <v>Jun-25</v>
      </c>
      <c r="P7" s="61" t="str">
        <f>"Jul-"&amp;RIGHT($C$4,2)</f>
        <v>Jul-25</v>
      </c>
      <c r="Q7" s="61" t="str">
        <f>"Aug-"&amp;RIGHT($C$4,2)</f>
        <v>Aug-25</v>
      </c>
      <c r="R7" s="61" t="str">
        <f>"Sep-"&amp;RIGHT($C$4,2)</f>
        <v>Sep-25</v>
      </c>
      <c r="S7" s="61" t="str">
        <f>"Oct-"&amp;RIGHT($C$4,2)</f>
        <v>Oct-25</v>
      </c>
      <c r="T7" s="61" t="str">
        <f>"Nov-"&amp;RIGHT($C$4,2)</f>
        <v>Nov-25</v>
      </c>
      <c r="U7" s="61" t="str">
        <f>"Dec-"&amp;RIGHT($C$4,2)</f>
        <v>Dec-25</v>
      </c>
      <c r="V7" s="15"/>
      <c r="W7" s="65" t="str">
        <f>"Total "&amp;$C$4</f>
        <v>Total 2025</v>
      </c>
    </row>
    <row r="8" spans="1:23" x14ac:dyDescent="0.2">
      <c r="A8" s="66"/>
      <c r="B8" s="31" t="s">
        <v>55</v>
      </c>
      <c r="C8" s="31"/>
      <c r="D8" s="31"/>
      <c r="F8" s="77"/>
      <c r="G8" s="77"/>
      <c r="H8" s="77"/>
      <c r="I8" s="77"/>
      <c r="J8" s="77"/>
      <c r="K8" s="77"/>
      <c r="L8" s="77"/>
      <c r="M8" s="77"/>
      <c r="N8" s="77"/>
      <c r="O8" s="77"/>
      <c r="P8" s="77"/>
      <c r="Q8" s="77"/>
      <c r="R8" s="77"/>
      <c r="S8" s="77"/>
      <c r="T8" s="77"/>
      <c r="U8" s="77"/>
      <c r="V8" s="77"/>
      <c r="W8" s="77"/>
    </row>
    <row r="9" spans="1:23" x14ac:dyDescent="0.2">
      <c r="A9" s="66" t="s">
        <v>149</v>
      </c>
      <c r="B9" s="31" t="s">
        <v>150</v>
      </c>
      <c r="C9" s="31"/>
      <c r="D9" s="31"/>
      <c r="F9" s="77"/>
      <c r="G9" s="77"/>
      <c r="H9" s="77"/>
      <c r="I9" s="77"/>
      <c r="J9" s="77"/>
      <c r="K9" s="77"/>
      <c r="L9" s="77"/>
      <c r="M9" s="77"/>
      <c r="N9" s="77"/>
      <c r="O9" s="77"/>
      <c r="P9" s="77"/>
      <c r="Q9" s="77"/>
      <c r="R9" s="77"/>
      <c r="S9" s="77"/>
      <c r="T9" s="77"/>
      <c r="U9" s="77"/>
      <c r="V9" s="77"/>
      <c r="W9" s="77"/>
    </row>
    <row r="10" spans="1:23" x14ac:dyDescent="0.2">
      <c r="A10" s="52">
        <v>241464</v>
      </c>
      <c r="B10" s="32" t="s">
        <v>67</v>
      </c>
      <c r="C10" s="81">
        <v>45746</v>
      </c>
      <c r="D10" s="115">
        <f>MONTH(C10)</f>
        <v>3</v>
      </c>
      <c r="F10" s="79">
        <v>6130066.9800000004</v>
      </c>
      <c r="G10" s="79">
        <v>491406</v>
      </c>
      <c r="H10" s="79">
        <f>F10+G10</f>
        <v>6621472.9800000004</v>
      </c>
      <c r="I10" s="79"/>
      <c r="J10" s="79">
        <f>IF($D10=J$6,$H10,0)</f>
        <v>0</v>
      </c>
      <c r="K10" s="79">
        <f t="shared" ref="K10:U32" si="0">IF($D10=K$6,$H10,0)</f>
        <v>0</v>
      </c>
      <c r="L10" s="79">
        <f t="shared" si="0"/>
        <v>6621472.9800000004</v>
      </c>
      <c r="M10" s="79">
        <f t="shared" si="0"/>
        <v>0</v>
      </c>
      <c r="N10" s="79">
        <f t="shared" si="0"/>
        <v>0</v>
      </c>
      <c r="O10" s="79">
        <f t="shared" si="0"/>
        <v>0</v>
      </c>
      <c r="P10" s="79">
        <f t="shared" si="0"/>
        <v>0</v>
      </c>
      <c r="Q10" s="79">
        <f t="shared" si="0"/>
        <v>0</v>
      </c>
      <c r="R10" s="79">
        <f t="shared" si="0"/>
        <v>0</v>
      </c>
      <c r="S10" s="79">
        <f t="shared" si="0"/>
        <v>0</v>
      </c>
      <c r="T10" s="79">
        <f t="shared" si="0"/>
        <v>0</v>
      </c>
      <c r="U10" s="79">
        <f t="shared" si="0"/>
        <v>0</v>
      </c>
      <c r="V10" s="77"/>
      <c r="W10" s="79">
        <f>SUM(J10:U10)</f>
        <v>6621472.9800000004</v>
      </c>
    </row>
    <row r="11" spans="1:23" x14ac:dyDescent="0.2">
      <c r="A11" s="52">
        <v>241520</v>
      </c>
      <c r="B11" s="32" t="s">
        <v>117</v>
      </c>
      <c r="C11" s="81">
        <v>46022</v>
      </c>
      <c r="D11" s="115">
        <f t="shared" ref="D11:D33" si="1">MONTH(C11)</f>
        <v>12</v>
      </c>
      <c r="F11" s="80">
        <v>53999.963333333333</v>
      </c>
      <c r="G11" s="80">
        <v>20000</v>
      </c>
      <c r="H11" s="80">
        <f t="shared" ref="H11:H33" si="2">F11+G11</f>
        <v>73999.963333333333</v>
      </c>
      <c r="I11" s="80"/>
      <c r="J11" s="80">
        <f t="shared" ref="J11:U33" si="3">IF($D11=J$6,$H11,0)</f>
        <v>0</v>
      </c>
      <c r="K11" s="80">
        <f t="shared" si="0"/>
        <v>0</v>
      </c>
      <c r="L11" s="80">
        <f t="shared" si="0"/>
        <v>0</v>
      </c>
      <c r="M11" s="80">
        <f t="shared" si="0"/>
        <v>0</v>
      </c>
      <c r="N11" s="80">
        <f t="shared" si="0"/>
        <v>0</v>
      </c>
      <c r="O11" s="80">
        <f t="shared" si="0"/>
        <v>0</v>
      </c>
      <c r="P11" s="80">
        <f t="shared" si="0"/>
        <v>0</v>
      </c>
      <c r="Q11" s="80">
        <f t="shared" si="0"/>
        <v>0</v>
      </c>
      <c r="R11" s="80">
        <f t="shared" si="0"/>
        <v>0</v>
      </c>
      <c r="S11" s="80">
        <f t="shared" si="0"/>
        <v>0</v>
      </c>
      <c r="T11" s="80">
        <f t="shared" si="0"/>
        <v>0</v>
      </c>
      <c r="U11" s="80">
        <f t="shared" si="0"/>
        <v>73999.963333333333</v>
      </c>
      <c r="V11" s="80"/>
      <c r="W11" s="80">
        <f t="shared" ref="W11:W33" si="4">SUM(J11:U11)</f>
        <v>73999.963333333333</v>
      </c>
    </row>
    <row r="12" spans="1:23" x14ac:dyDescent="0.2">
      <c r="A12" s="52">
        <v>241521</v>
      </c>
      <c r="B12" s="32" t="s">
        <v>118</v>
      </c>
      <c r="C12" s="81">
        <v>46022</v>
      </c>
      <c r="D12" s="115">
        <f t="shared" si="1"/>
        <v>12</v>
      </c>
      <c r="F12" s="80">
        <v>55024.963333333333</v>
      </c>
      <c r="G12" s="80">
        <v>24000</v>
      </c>
      <c r="H12" s="80">
        <f t="shared" si="2"/>
        <v>79024.963333333333</v>
      </c>
      <c r="I12" s="80"/>
      <c r="J12" s="80">
        <f t="shared" si="3"/>
        <v>0</v>
      </c>
      <c r="K12" s="80">
        <f t="shared" si="0"/>
        <v>0</v>
      </c>
      <c r="L12" s="80">
        <f t="shared" si="0"/>
        <v>0</v>
      </c>
      <c r="M12" s="80">
        <f t="shared" si="0"/>
        <v>0</v>
      </c>
      <c r="N12" s="80">
        <f t="shared" si="0"/>
        <v>0</v>
      </c>
      <c r="O12" s="80">
        <f t="shared" si="0"/>
        <v>0</v>
      </c>
      <c r="P12" s="80">
        <f t="shared" si="0"/>
        <v>0</v>
      </c>
      <c r="Q12" s="80">
        <f t="shared" si="0"/>
        <v>0</v>
      </c>
      <c r="R12" s="80">
        <f t="shared" si="0"/>
        <v>0</v>
      </c>
      <c r="S12" s="80">
        <f t="shared" si="0"/>
        <v>0</v>
      </c>
      <c r="T12" s="80">
        <f t="shared" si="0"/>
        <v>0</v>
      </c>
      <c r="U12" s="80">
        <f t="shared" si="0"/>
        <v>79024.963333333333</v>
      </c>
      <c r="V12" s="80"/>
      <c r="W12" s="80">
        <f t="shared" si="4"/>
        <v>79024.963333333333</v>
      </c>
    </row>
    <row r="13" spans="1:23" x14ac:dyDescent="0.2">
      <c r="A13" s="52">
        <v>241522</v>
      </c>
      <c r="B13" s="32" t="s">
        <v>128</v>
      </c>
      <c r="C13" s="81">
        <v>46022</v>
      </c>
      <c r="D13" s="115">
        <f t="shared" si="1"/>
        <v>12</v>
      </c>
      <c r="F13" s="80">
        <v>1112.3500000000001</v>
      </c>
      <c r="G13" s="80">
        <v>48000</v>
      </c>
      <c r="H13" s="80">
        <f t="shared" si="2"/>
        <v>49112.35</v>
      </c>
      <c r="I13" s="80"/>
      <c r="J13" s="80">
        <f t="shared" si="3"/>
        <v>0</v>
      </c>
      <c r="K13" s="80">
        <f t="shared" si="0"/>
        <v>0</v>
      </c>
      <c r="L13" s="80">
        <f t="shared" si="0"/>
        <v>0</v>
      </c>
      <c r="M13" s="80">
        <f t="shared" si="0"/>
        <v>0</v>
      </c>
      <c r="N13" s="80">
        <f t="shared" si="0"/>
        <v>0</v>
      </c>
      <c r="O13" s="80">
        <f t="shared" si="0"/>
        <v>0</v>
      </c>
      <c r="P13" s="80">
        <f t="shared" si="0"/>
        <v>0</v>
      </c>
      <c r="Q13" s="80">
        <f t="shared" si="0"/>
        <v>0</v>
      </c>
      <c r="R13" s="80">
        <f t="shared" si="0"/>
        <v>0</v>
      </c>
      <c r="S13" s="80">
        <f t="shared" si="0"/>
        <v>0</v>
      </c>
      <c r="T13" s="80">
        <f t="shared" si="0"/>
        <v>0</v>
      </c>
      <c r="U13" s="80">
        <f t="shared" si="0"/>
        <v>49112.35</v>
      </c>
      <c r="V13" s="80"/>
      <c r="W13" s="80">
        <f t="shared" si="4"/>
        <v>49112.35</v>
      </c>
    </row>
    <row r="14" spans="1:23" x14ac:dyDescent="0.2">
      <c r="A14" s="52">
        <v>241523</v>
      </c>
      <c r="B14" s="32" t="s">
        <v>129</v>
      </c>
      <c r="C14" s="81">
        <v>46022</v>
      </c>
      <c r="D14" s="115">
        <f t="shared" si="1"/>
        <v>12</v>
      </c>
      <c r="F14" s="80">
        <v>5019.91</v>
      </c>
      <c r="G14" s="80">
        <v>48000</v>
      </c>
      <c r="H14" s="80">
        <f t="shared" si="2"/>
        <v>53019.91</v>
      </c>
      <c r="I14" s="80"/>
      <c r="J14" s="80">
        <f t="shared" si="3"/>
        <v>0</v>
      </c>
      <c r="K14" s="80">
        <f t="shared" si="0"/>
        <v>0</v>
      </c>
      <c r="L14" s="80">
        <f t="shared" si="0"/>
        <v>0</v>
      </c>
      <c r="M14" s="80">
        <f t="shared" si="0"/>
        <v>0</v>
      </c>
      <c r="N14" s="80">
        <f t="shared" si="0"/>
        <v>0</v>
      </c>
      <c r="O14" s="80">
        <f t="shared" si="0"/>
        <v>0</v>
      </c>
      <c r="P14" s="80">
        <f t="shared" si="0"/>
        <v>0</v>
      </c>
      <c r="Q14" s="80">
        <f t="shared" si="0"/>
        <v>0</v>
      </c>
      <c r="R14" s="80">
        <f t="shared" si="0"/>
        <v>0</v>
      </c>
      <c r="S14" s="80">
        <f t="shared" si="0"/>
        <v>0</v>
      </c>
      <c r="T14" s="80">
        <f t="shared" si="0"/>
        <v>0</v>
      </c>
      <c r="U14" s="80">
        <f t="shared" si="0"/>
        <v>53019.91</v>
      </c>
      <c r="V14" s="80"/>
      <c r="W14" s="80">
        <f t="shared" si="4"/>
        <v>53019.91</v>
      </c>
    </row>
    <row r="15" spans="1:23" x14ac:dyDescent="0.2">
      <c r="A15" s="52">
        <v>241524</v>
      </c>
      <c r="B15" s="32" t="s">
        <v>146</v>
      </c>
      <c r="C15" s="81">
        <v>46022</v>
      </c>
      <c r="D15" s="115">
        <f t="shared" si="1"/>
        <v>12</v>
      </c>
      <c r="F15" s="80">
        <v>594.63</v>
      </c>
      <c r="G15" s="80">
        <v>48000</v>
      </c>
      <c r="H15" s="80">
        <f t="shared" si="2"/>
        <v>48594.63</v>
      </c>
      <c r="I15" s="80"/>
      <c r="J15" s="80">
        <f t="shared" si="3"/>
        <v>0</v>
      </c>
      <c r="K15" s="80">
        <f t="shared" si="0"/>
        <v>0</v>
      </c>
      <c r="L15" s="80">
        <f t="shared" si="0"/>
        <v>0</v>
      </c>
      <c r="M15" s="80">
        <f t="shared" si="0"/>
        <v>0</v>
      </c>
      <c r="N15" s="80">
        <f t="shared" si="0"/>
        <v>0</v>
      </c>
      <c r="O15" s="80">
        <f t="shared" si="0"/>
        <v>0</v>
      </c>
      <c r="P15" s="80">
        <f t="shared" si="0"/>
        <v>0</v>
      </c>
      <c r="Q15" s="80">
        <f t="shared" si="0"/>
        <v>0</v>
      </c>
      <c r="R15" s="80">
        <f t="shared" si="0"/>
        <v>0</v>
      </c>
      <c r="S15" s="80">
        <f t="shared" si="0"/>
        <v>0</v>
      </c>
      <c r="T15" s="80">
        <f t="shared" si="0"/>
        <v>0</v>
      </c>
      <c r="U15" s="80">
        <f t="shared" si="0"/>
        <v>48594.63</v>
      </c>
      <c r="V15" s="80"/>
      <c r="W15" s="80">
        <f t="shared" si="4"/>
        <v>48594.63</v>
      </c>
    </row>
    <row r="16" spans="1:23" x14ac:dyDescent="0.2">
      <c r="A16" s="52">
        <v>241525</v>
      </c>
      <c r="B16" s="32" t="s">
        <v>127</v>
      </c>
      <c r="C16" s="81">
        <v>46022</v>
      </c>
      <c r="D16" s="115">
        <f t="shared" si="1"/>
        <v>12</v>
      </c>
      <c r="F16" s="80">
        <v>24727.963333333333</v>
      </c>
      <c r="G16" s="80">
        <v>24000</v>
      </c>
      <c r="H16" s="80">
        <f t="shared" si="2"/>
        <v>48727.963333333333</v>
      </c>
      <c r="I16" s="80"/>
      <c r="J16" s="80">
        <f t="shared" si="3"/>
        <v>0</v>
      </c>
      <c r="K16" s="80">
        <f t="shared" si="0"/>
        <v>0</v>
      </c>
      <c r="L16" s="80">
        <f t="shared" si="0"/>
        <v>0</v>
      </c>
      <c r="M16" s="80">
        <f t="shared" si="0"/>
        <v>0</v>
      </c>
      <c r="N16" s="80">
        <f t="shared" si="0"/>
        <v>0</v>
      </c>
      <c r="O16" s="80">
        <f t="shared" si="0"/>
        <v>0</v>
      </c>
      <c r="P16" s="80">
        <f t="shared" si="0"/>
        <v>0</v>
      </c>
      <c r="Q16" s="80">
        <f t="shared" si="0"/>
        <v>0</v>
      </c>
      <c r="R16" s="80">
        <f t="shared" si="0"/>
        <v>0</v>
      </c>
      <c r="S16" s="80">
        <f t="shared" si="0"/>
        <v>0</v>
      </c>
      <c r="T16" s="80">
        <f t="shared" si="0"/>
        <v>0</v>
      </c>
      <c r="U16" s="80">
        <f t="shared" si="0"/>
        <v>48727.963333333333</v>
      </c>
      <c r="V16" s="80"/>
      <c r="W16" s="80">
        <f t="shared" si="4"/>
        <v>48727.963333333333</v>
      </c>
    </row>
    <row r="17" spans="1:23" x14ac:dyDescent="0.2">
      <c r="A17" s="52">
        <v>241526</v>
      </c>
      <c r="B17" s="32" t="s">
        <v>130</v>
      </c>
      <c r="C17" s="81">
        <v>46022</v>
      </c>
      <c r="D17" s="115">
        <f t="shared" si="1"/>
        <v>12</v>
      </c>
      <c r="F17" s="80">
        <v>594.63</v>
      </c>
      <c r="G17" s="80">
        <v>48000</v>
      </c>
      <c r="H17" s="80">
        <f t="shared" si="2"/>
        <v>48594.63</v>
      </c>
      <c r="I17" s="80"/>
      <c r="J17" s="80">
        <f t="shared" si="3"/>
        <v>0</v>
      </c>
      <c r="K17" s="80">
        <f t="shared" si="0"/>
        <v>0</v>
      </c>
      <c r="L17" s="80">
        <f t="shared" si="0"/>
        <v>0</v>
      </c>
      <c r="M17" s="80">
        <f t="shared" si="0"/>
        <v>0</v>
      </c>
      <c r="N17" s="80">
        <f t="shared" si="0"/>
        <v>0</v>
      </c>
      <c r="O17" s="80">
        <f t="shared" si="0"/>
        <v>0</v>
      </c>
      <c r="P17" s="80">
        <f t="shared" si="0"/>
        <v>0</v>
      </c>
      <c r="Q17" s="80">
        <f t="shared" si="0"/>
        <v>0</v>
      </c>
      <c r="R17" s="80">
        <f t="shared" si="0"/>
        <v>0</v>
      </c>
      <c r="S17" s="80">
        <f t="shared" si="0"/>
        <v>0</v>
      </c>
      <c r="T17" s="80">
        <f t="shared" si="0"/>
        <v>0</v>
      </c>
      <c r="U17" s="80">
        <f t="shared" si="0"/>
        <v>48594.63</v>
      </c>
      <c r="V17" s="80"/>
      <c r="W17" s="80">
        <f t="shared" si="4"/>
        <v>48594.63</v>
      </c>
    </row>
    <row r="18" spans="1:23" x14ac:dyDescent="0.2">
      <c r="A18" s="52">
        <v>241527</v>
      </c>
      <c r="B18" s="32" t="s">
        <v>131</v>
      </c>
      <c r="C18" s="81">
        <v>46022</v>
      </c>
      <c r="D18" s="115">
        <f t="shared" si="1"/>
        <v>12</v>
      </c>
      <c r="F18" s="80">
        <v>594.63</v>
      </c>
      <c r="G18" s="80">
        <v>48000</v>
      </c>
      <c r="H18" s="80">
        <f t="shared" si="2"/>
        <v>48594.63</v>
      </c>
      <c r="I18" s="80"/>
      <c r="J18" s="80">
        <f t="shared" si="3"/>
        <v>0</v>
      </c>
      <c r="K18" s="80">
        <f t="shared" si="0"/>
        <v>0</v>
      </c>
      <c r="L18" s="80">
        <f t="shared" si="0"/>
        <v>0</v>
      </c>
      <c r="M18" s="80">
        <f t="shared" si="0"/>
        <v>0</v>
      </c>
      <c r="N18" s="80">
        <f t="shared" si="0"/>
        <v>0</v>
      </c>
      <c r="O18" s="80">
        <f t="shared" si="0"/>
        <v>0</v>
      </c>
      <c r="P18" s="80">
        <f t="shared" si="0"/>
        <v>0</v>
      </c>
      <c r="Q18" s="80">
        <f t="shared" si="0"/>
        <v>0</v>
      </c>
      <c r="R18" s="80">
        <f t="shared" si="0"/>
        <v>0</v>
      </c>
      <c r="S18" s="80">
        <f t="shared" si="0"/>
        <v>0</v>
      </c>
      <c r="T18" s="80">
        <f t="shared" si="0"/>
        <v>0</v>
      </c>
      <c r="U18" s="80">
        <f t="shared" si="0"/>
        <v>48594.63</v>
      </c>
      <c r="V18" s="80"/>
      <c r="W18" s="80">
        <f t="shared" si="4"/>
        <v>48594.63</v>
      </c>
    </row>
    <row r="19" spans="1:23" x14ac:dyDescent="0.2">
      <c r="A19" s="52">
        <v>241528</v>
      </c>
      <c r="B19" s="32" t="s">
        <v>132</v>
      </c>
      <c r="C19" s="81">
        <v>46022</v>
      </c>
      <c r="D19" s="115">
        <f t="shared" si="1"/>
        <v>12</v>
      </c>
      <c r="F19" s="80">
        <v>594.63</v>
      </c>
      <c r="G19" s="80">
        <v>48000</v>
      </c>
      <c r="H19" s="80">
        <f t="shared" si="2"/>
        <v>48594.63</v>
      </c>
      <c r="I19" s="80"/>
      <c r="J19" s="80">
        <f t="shared" si="3"/>
        <v>0</v>
      </c>
      <c r="K19" s="80">
        <f t="shared" si="0"/>
        <v>0</v>
      </c>
      <c r="L19" s="80">
        <f t="shared" si="0"/>
        <v>0</v>
      </c>
      <c r="M19" s="80">
        <f t="shared" si="0"/>
        <v>0</v>
      </c>
      <c r="N19" s="80">
        <f t="shared" si="0"/>
        <v>0</v>
      </c>
      <c r="O19" s="80">
        <f t="shared" si="0"/>
        <v>0</v>
      </c>
      <c r="P19" s="80">
        <f t="shared" si="0"/>
        <v>0</v>
      </c>
      <c r="Q19" s="80">
        <f t="shared" si="0"/>
        <v>0</v>
      </c>
      <c r="R19" s="80">
        <f t="shared" si="0"/>
        <v>0</v>
      </c>
      <c r="S19" s="80">
        <f t="shared" si="0"/>
        <v>0</v>
      </c>
      <c r="T19" s="80">
        <f t="shared" si="0"/>
        <v>0</v>
      </c>
      <c r="U19" s="80">
        <f t="shared" si="0"/>
        <v>48594.63</v>
      </c>
      <c r="V19" s="80"/>
      <c r="W19" s="80">
        <f t="shared" si="4"/>
        <v>48594.63</v>
      </c>
    </row>
    <row r="20" spans="1:23" x14ac:dyDescent="0.2">
      <c r="A20" s="52">
        <v>241529</v>
      </c>
      <c r="B20" s="32" t="s">
        <v>133</v>
      </c>
      <c r="C20" s="81">
        <v>46022</v>
      </c>
      <c r="D20" s="115">
        <f t="shared" si="1"/>
        <v>12</v>
      </c>
      <c r="F20" s="80">
        <v>594.63</v>
      </c>
      <c r="G20" s="80">
        <v>48000</v>
      </c>
      <c r="H20" s="80">
        <f t="shared" si="2"/>
        <v>48594.63</v>
      </c>
      <c r="I20" s="80"/>
      <c r="J20" s="80">
        <f t="shared" si="3"/>
        <v>0</v>
      </c>
      <c r="K20" s="80">
        <f t="shared" si="0"/>
        <v>0</v>
      </c>
      <c r="L20" s="80">
        <f t="shared" si="0"/>
        <v>0</v>
      </c>
      <c r="M20" s="80">
        <f t="shared" si="0"/>
        <v>0</v>
      </c>
      <c r="N20" s="80">
        <f t="shared" si="0"/>
        <v>0</v>
      </c>
      <c r="O20" s="80">
        <f t="shared" si="0"/>
        <v>0</v>
      </c>
      <c r="P20" s="80">
        <f t="shared" si="0"/>
        <v>0</v>
      </c>
      <c r="Q20" s="80">
        <f t="shared" si="0"/>
        <v>0</v>
      </c>
      <c r="R20" s="80">
        <f t="shared" si="0"/>
        <v>0</v>
      </c>
      <c r="S20" s="80">
        <f t="shared" si="0"/>
        <v>0</v>
      </c>
      <c r="T20" s="80">
        <f t="shared" si="0"/>
        <v>0</v>
      </c>
      <c r="U20" s="80">
        <f t="shared" si="0"/>
        <v>48594.63</v>
      </c>
      <c r="V20" s="80"/>
      <c r="W20" s="80">
        <f t="shared" si="4"/>
        <v>48594.63</v>
      </c>
    </row>
    <row r="21" spans="1:23" x14ac:dyDescent="0.2">
      <c r="A21" s="52">
        <v>241530</v>
      </c>
      <c r="B21" s="32" t="s">
        <v>134</v>
      </c>
      <c r="C21" s="81">
        <v>46022</v>
      </c>
      <c r="D21" s="115">
        <f t="shared" si="1"/>
        <v>12</v>
      </c>
      <c r="F21" s="80">
        <v>594.63</v>
      </c>
      <c r="G21" s="80">
        <v>48000</v>
      </c>
      <c r="H21" s="80">
        <f t="shared" si="2"/>
        <v>48594.63</v>
      </c>
      <c r="I21" s="80"/>
      <c r="J21" s="80">
        <f t="shared" si="3"/>
        <v>0</v>
      </c>
      <c r="K21" s="80">
        <f t="shared" si="0"/>
        <v>0</v>
      </c>
      <c r="L21" s="80">
        <f t="shared" si="0"/>
        <v>0</v>
      </c>
      <c r="M21" s="80">
        <f t="shared" si="0"/>
        <v>0</v>
      </c>
      <c r="N21" s="80">
        <f t="shared" si="0"/>
        <v>0</v>
      </c>
      <c r="O21" s="80">
        <f t="shared" si="0"/>
        <v>0</v>
      </c>
      <c r="P21" s="80">
        <f t="shared" si="0"/>
        <v>0</v>
      </c>
      <c r="Q21" s="80">
        <f t="shared" si="0"/>
        <v>0</v>
      </c>
      <c r="R21" s="80">
        <f t="shared" si="0"/>
        <v>0</v>
      </c>
      <c r="S21" s="80">
        <f t="shared" si="0"/>
        <v>0</v>
      </c>
      <c r="T21" s="80">
        <f t="shared" si="0"/>
        <v>0</v>
      </c>
      <c r="U21" s="80">
        <f t="shared" si="0"/>
        <v>48594.63</v>
      </c>
      <c r="V21" s="80"/>
      <c r="W21" s="80">
        <f t="shared" si="4"/>
        <v>48594.63</v>
      </c>
    </row>
    <row r="22" spans="1:23" x14ac:dyDescent="0.2">
      <c r="A22" s="52">
        <v>241531</v>
      </c>
      <c r="B22" s="32" t="s">
        <v>206</v>
      </c>
      <c r="C22" s="81">
        <v>46022</v>
      </c>
      <c r="D22" s="115">
        <f t="shared" si="1"/>
        <v>12</v>
      </c>
      <c r="F22" s="80">
        <v>594.63</v>
      </c>
      <c r="G22" s="80">
        <v>48000</v>
      </c>
      <c r="H22" s="80">
        <f t="shared" ref="H22:H28" si="5">F22+G22</f>
        <v>48594.63</v>
      </c>
      <c r="I22" s="80"/>
      <c r="J22" s="80">
        <f t="shared" si="3"/>
        <v>0</v>
      </c>
      <c r="K22" s="80">
        <f t="shared" si="0"/>
        <v>0</v>
      </c>
      <c r="L22" s="80">
        <f t="shared" si="0"/>
        <v>0</v>
      </c>
      <c r="M22" s="80">
        <f t="shared" si="0"/>
        <v>0</v>
      </c>
      <c r="N22" s="80">
        <f t="shared" si="0"/>
        <v>0</v>
      </c>
      <c r="O22" s="80">
        <f t="shared" si="0"/>
        <v>0</v>
      </c>
      <c r="P22" s="80">
        <f t="shared" si="0"/>
        <v>0</v>
      </c>
      <c r="Q22" s="80">
        <f t="shared" si="0"/>
        <v>0</v>
      </c>
      <c r="R22" s="80">
        <f t="shared" si="0"/>
        <v>0</v>
      </c>
      <c r="S22" s="80">
        <f t="shared" si="0"/>
        <v>0</v>
      </c>
      <c r="T22" s="80">
        <f t="shared" si="0"/>
        <v>0</v>
      </c>
      <c r="U22" s="80">
        <f t="shared" si="0"/>
        <v>48594.63</v>
      </c>
      <c r="V22" s="80"/>
      <c r="W22" s="80">
        <f t="shared" ref="W22:W28" si="6">SUM(J22:U22)</f>
        <v>48594.63</v>
      </c>
    </row>
    <row r="23" spans="1:23" x14ac:dyDescent="0.2">
      <c r="A23" s="52">
        <v>241604</v>
      </c>
      <c r="B23" s="32" t="s">
        <v>135</v>
      </c>
      <c r="C23" s="81">
        <v>46022</v>
      </c>
      <c r="D23" s="115">
        <f t="shared" si="1"/>
        <v>12</v>
      </c>
      <c r="F23" s="80">
        <v>299577.59000000003</v>
      </c>
      <c r="G23" s="80">
        <v>881100</v>
      </c>
      <c r="H23" s="80">
        <f t="shared" si="5"/>
        <v>1180677.5900000001</v>
      </c>
      <c r="I23" s="80"/>
      <c r="J23" s="80">
        <f t="shared" si="3"/>
        <v>0</v>
      </c>
      <c r="K23" s="80">
        <f t="shared" si="0"/>
        <v>0</v>
      </c>
      <c r="L23" s="80">
        <f t="shared" si="0"/>
        <v>0</v>
      </c>
      <c r="M23" s="80">
        <f t="shared" si="0"/>
        <v>0</v>
      </c>
      <c r="N23" s="80">
        <f t="shared" si="0"/>
        <v>0</v>
      </c>
      <c r="O23" s="80">
        <f t="shared" si="0"/>
        <v>0</v>
      </c>
      <c r="P23" s="80">
        <f t="shared" si="0"/>
        <v>0</v>
      </c>
      <c r="Q23" s="80">
        <f t="shared" si="0"/>
        <v>0</v>
      </c>
      <c r="R23" s="80">
        <f t="shared" si="0"/>
        <v>0</v>
      </c>
      <c r="S23" s="80">
        <f t="shared" si="0"/>
        <v>0</v>
      </c>
      <c r="T23" s="80">
        <f t="shared" si="0"/>
        <v>0</v>
      </c>
      <c r="U23" s="80">
        <f t="shared" si="0"/>
        <v>1180677.5900000001</v>
      </c>
      <c r="V23" s="80"/>
      <c r="W23" s="80">
        <f t="shared" si="6"/>
        <v>1180677.5900000001</v>
      </c>
    </row>
    <row r="24" spans="1:23" x14ac:dyDescent="0.2">
      <c r="A24" s="52">
        <v>241605</v>
      </c>
      <c r="B24" s="32" t="s">
        <v>136</v>
      </c>
      <c r="C24" s="81">
        <v>46022</v>
      </c>
      <c r="D24" s="115">
        <f t="shared" si="1"/>
        <v>12</v>
      </c>
      <c r="F24" s="80">
        <v>180742.96000000002</v>
      </c>
      <c r="G24" s="80">
        <v>821100</v>
      </c>
      <c r="H24" s="80">
        <f t="shared" si="5"/>
        <v>1001842.96</v>
      </c>
      <c r="I24" s="80"/>
      <c r="J24" s="80">
        <f t="shared" si="3"/>
        <v>0</v>
      </c>
      <c r="K24" s="80">
        <f t="shared" si="0"/>
        <v>0</v>
      </c>
      <c r="L24" s="80">
        <f t="shared" si="0"/>
        <v>0</v>
      </c>
      <c r="M24" s="80">
        <f t="shared" si="0"/>
        <v>0</v>
      </c>
      <c r="N24" s="80">
        <f t="shared" si="0"/>
        <v>0</v>
      </c>
      <c r="O24" s="80">
        <f t="shared" si="0"/>
        <v>0</v>
      </c>
      <c r="P24" s="80">
        <f t="shared" si="0"/>
        <v>0</v>
      </c>
      <c r="Q24" s="80">
        <f t="shared" si="0"/>
        <v>0</v>
      </c>
      <c r="R24" s="80">
        <f t="shared" si="0"/>
        <v>0</v>
      </c>
      <c r="S24" s="80">
        <f t="shared" si="0"/>
        <v>0</v>
      </c>
      <c r="T24" s="80">
        <f t="shared" si="0"/>
        <v>0</v>
      </c>
      <c r="U24" s="80">
        <f t="shared" si="0"/>
        <v>1001842.96</v>
      </c>
      <c r="V24" s="80"/>
      <c r="W24" s="80">
        <f t="shared" si="6"/>
        <v>1001842.96</v>
      </c>
    </row>
    <row r="25" spans="1:23" x14ac:dyDescent="0.2">
      <c r="A25" s="52">
        <v>241606</v>
      </c>
      <c r="B25" s="32" t="s">
        <v>137</v>
      </c>
      <c r="C25" s="81">
        <v>46022</v>
      </c>
      <c r="D25" s="115">
        <f t="shared" si="1"/>
        <v>12</v>
      </c>
      <c r="F25" s="80">
        <v>117848.13</v>
      </c>
      <c r="G25" s="80">
        <v>392000</v>
      </c>
      <c r="H25" s="80">
        <f t="shared" si="5"/>
        <v>509848.13</v>
      </c>
      <c r="I25" s="80"/>
      <c r="J25" s="80">
        <f t="shared" si="3"/>
        <v>0</v>
      </c>
      <c r="K25" s="80">
        <f t="shared" si="0"/>
        <v>0</v>
      </c>
      <c r="L25" s="80">
        <f t="shared" si="0"/>
        <v>0</v>
      </c>
      <c r="M25" s="80">
        <f t="shared" si="0"/>
        <v>0</v>
      </c>
      <c r="N25" s="80">
        <f t="shared" si="0"/>
        <v>0</v>
      </c>
      <c r="O25" s="80">
        <f t="shared" si="0"/>
        <v>0</v>
      </c>
      <c r="P25" s="80">
        <f t="shared" si="0"/>
        <v>0</v>
      </c>
      <c r="Q25" s="80">
        <f t="shared" si="0"/>
        <v>0</v>
      </c>
      <c r="R25" s="80">
        <f t="shared" si="0"/>
        <v>0</v>
      </c>
      <c r="S25" s="80">
        <f t="shared" si="0"/>
        <v>0</v>
      </c>
      <c r="T25" s="80">
        <f t="shared" si="0"/>
        <v>0</v>
      </c>
      <c r="U25" s="80">
        <f t="shared" si="0"/>
        <v>509848.13</v>
      </c>
      <c r="V25" s="80"/>
      <c r="W25" s="80">
        <f t="shared" si="6"/>
        <v>509848.13</v>
      </c>
    </row>
    <row r="26" spans="1:23" x14ac:dyDescent="0.2">
      <c r="A26" s="52">
        <v>241607</v>
      </c>
      <c r="B26" s="32" t="s">
        <v>138</v>
      </c>
      <c r="C26" s="81">
        <v>46022</v>
      </c>
      <c r="D26" s="115">
        <f t="shared" si="1"/>
        <v>12</v>
      </c>
      <c r="F26" s="80">
        <v>36128.78</v>
      </c>
      <c r="G26" s="80">
        <v>185000</v>
      </c>
      <c r="H26" s="80">
        <f t="shared" si="5"/>
        <v>221128.78</v>
      </c>
      <c r="I26" s="80"/>
      <c r="J26" s="80">
        <f t="shared" si="3"/>
        <v>0</v>
      </c>
      <c r="K26" s="80">
        <f t="shared" si="0"/>
        <v>0</v>
      </c>
      <c r="L26" s="80">
        <f t="shared" si="0"/>
        <v>0</v>
      </c>
      <c r="M26" s="80">
        <f t="shared" si="0"/>
        <v>0</v>
      </c>
      <c r="N26" s="80">
        <f t="shared" si="0"/>
        <v>0</v>
      </c>
      <c r="O26" s="80">
        <f t="shared" si="0"/>
        <v>0</v>
      </c>
      <c r="P26" s="80">
        <f t="shared" si="0"/>
        <v>0</v>
      </c>
      <c r="Q26" s="80">
        <f t="shared" si="0"/>
        <v>0</v>
      </c>
      <c r="R26" s="80">
        <f t="shared" si="0"/>
        <v>0</v>
      </c>
      <c r="S26" s="80">
        <f t="shared" si="0"/>
        <v>0</v>
      </c>
      <c r="T26" s="80">
        <f t="shared" si="0"/>
        <v>0</v>
      </c>
      <c r="U26" s="80">
        <f t="shared" si="0"/>
        <v>221128.78</v>
      </c>
      <c r="V26" s="80"/>
      <c r="W26" s="80">
        <f t="shared" si="6"/>
        <v>221128.78</v>
      </c>
    </row>
    <row r="27" spans="1:23" x14ac:dyDescent="0.2">
      <c r="A27" s="52">
        <v>241614</v>
      </c>
      <c r="B27" s="32" t="s">
        <v>147</v>
      </c>
      <c r="C27" s="81">
        <v>46022</v>
      </c>
      <c r="D27" s="115">
        <f t="shared" si="1"/>
        <v>12</v>
      </c>
      <c r="F27" s="80">
        <v>61171.520000000004</v>
      </c>
      <c r="G27" s="80">
        <v>380500</v>
      </c>
      <c r="H27" s="80">
        <f t="shared" si="5"/>
        <v>441671.52</v>
      </c>
      <c r="I27" s="80"/>
      <c r="J27" s="80">
        <f t="shared" si="3"/>
        <v>0</v>
      </c>
      <c r="K27" s="80">
        <f t="shared" si="0"/>
        <v>0</v>
      </c>
      <c r="L27" s="80">
        <f t="shared" si="0"/>
        <v>0</v>
      </c>
      <c r="M27" s="80">
        <f t="shared" si="0"/>
        <v>0</v>
      </c>
      <c r="N27" s="80">
        <f t="shared" si="0"/>
        <v>0</v>
      </c>
      <c r="O27" s="80">
        <f t="shared" si="0"/>
        <v>0</v>
      </c>
      <c r="P27" s="80">
        <f t="shared" si="0"/>
        <v>0</v>
      </c>
      <c r="Q27" s="80">
        <f t="shared" si="0"/>
        <v>0</v>
      </c>
      <c r="R27" s="80">
        <f t="shared" si="0"/>
        <v>0</v>
      </c>
      <c r="S27" s="80">
        <f t="shared" si="0"/>
        <v>0</v>
      </c>
      <c r="T27" s="80">
        <f t="shared" si="0"/>
        <v>0</v>
      </c>
      <c r="U27" s="80">
        <f t="shared" si="0"/>
        <v>441671.52</v>
      </c>
      <c r="V27" s="80"/>
      <c r="W27" s="80">
        <f t="shared" si="6"/>
        <v>441671.52</v>
      </c>
    </row>
    <row r="28" spans="1:23" x14ac:dyDescent="0.2">
      <c r="A28" s="52">
        <v>241616</v>
      </c>
      <c r="B28" s="32" t="s">
        <v>148</v>
      </c>
      <c r="C28" s="81">
        <v>45688</v>
      </c>
      <c r="D28" s="115">
        <f t="shared" si="1"/>
        <v>1</v>
      </c>
      <c r="F28" s="80">
        <v>204721.86</v>
      </c>
      <c r="G28" s="80">
        <v>0</v>
      </c>
      <c r="H28" s="80">
        <f t="shared" si="5"/>
        <v>204721.86</v>
      </c>
      <c r="I28" s="80"/>
      <c r="J28" s="80">
        <f t="shared" si="3"/>
        <v>204721.86</v>
      </c>
      <c r="K28" s="80">
        <f t="shared" si="0"/>
        <v>0</v>
      </c>
      <c r="L28" s="80">
        <f t="shared" si="0"/>
        <v>0</v>
      </c>
      <c r="M28" s="80">
        <f t="shared" si="0"/>
        <v>0</v>
      </c>
      <c r="N28" s="80">
        <f t="shared" si="0"/>
        <v>0</v>
      </c>
      <c r="O28" s="80">
        <f t="shared" si="0"/>
        <v>0</v>
      </c>
      <c r="P28" s="80">
        <f t="shared" si="0"/>
        <v>0</v>
      </c>
      <c r="Q28" s="80">
        <f t="shared" si="0"/>
        <v>0</v>
      </c>
      <c r="R28" s="80">
        <f t="shared" si="0"/>
        <v>0</v>
      </c>
      <c r="S28" s="80">
        <f t="shared" si="0"/>
        <v>0</v>
      </c>
      <c r="T28" s="80">
        <f t="shared" si="0"/>
        <v>0</v>
      </c>
      <c r="U28" s="80">
        <f t="shared" si="0"/>
        <v>0</v>
      </c>
      <c r="V28" s="80"/>
      <c r="W28" s="80">
        <f t="shared" si="6"/>
        <v>204721.86</v>
      </c>
    </row>
    <row r="29" spans="1:23" x14ac:dyDescent="0.2">
      <c r="A29" s="52">
        <v>241664</v>
      </c>
      <c r="B29" s="32" t="s">
        <v>207</v>
      </c>
      <c r="C29" s="81">
        <v>46022</v>
      </c>
      <c r="D29" s="115">
        <f t="shared" si="1"/>
        <v>12</v>
      </c>
      <c r="F29" s="80">
        <v>0</v>
      </c>
      <c r="G29" s="80">
        <v>200000</v>
      </c>
      <c r="H29" s="80">
        <f t="shared" si="2"/>
        <v>200000</v>
      </c>
      <c r="I29" s="80"/>
      <c r="J29" s="80">
        <f t="shared" si="3"/>
        <v>0</v>
      </c>
      <c r="K29" s="80">
        <f t="shared" si="0"/>
        <v>0</v>
      </c>
      <c r="L29" s="80">
        <f t="shared" si="0"/>
        <v>0</v>
      </c>
      <c r="M29" s="80">
        <f t="shared" si="0"/>
        <v>0</v>
      </c>
      <c r="N29" s="80">
        <f t="shared" si="0"/>
        <v>0</v>
      </c>
      <c r="O29" s="80">
        <f t="shared" si="0"/>
        <v>0</v>
      </c>
      <c r="P29" s="80">
        <f t="shared" si="0"/>
        <v>0</v>
      </c>
      <c r="Q29" s="80">
        <f t="shared" si="0"/>
        <v>0</v>
      </c>
      <c r="R29" s="80">
        <f t="shared" si="0"/>
        <v>0</v>
      </c>
      <c r="S29" s="80">
        <f t="shared" si="0"/>
        <v>0</v>
      </c>
      <c r="T29" s="80">
        <f t="shared" si="0"/>
        <v>0</v>
      </c>
      <c r="U29" s="80">
        <f t="shared" si="0"/>
        <v>200000</v>
      </c>
      <c r="V29" s="80"/>
      <c r="W29" s="80">
        <f t="shared" si="4"/>
        <v>200000</v>
      </c>
    </row>
    <row r="30" spans="1:23" x14ac:dyDescent="0.2">
      <c r="A30" s="52" t="s">
        <v>208</v>
      </c>
      <c r="B30" s="32" t="s">
        <v>209</v>
      </c>
      <c r="C30" s="81">
        <v>46022</v>
      </c>
      <c r="D30" s="115">
        <f t="shared" si="1"/>
        <v>12</v>
      </c>
      <c r="F30" s="80">
        <v>0</v>
      </c>
      <c r="G30" s="80">
        <v>200000</v>
      </c>
      <c r="H30" s="80">
        <f t="shared" si="2"/>
        <v>200000</v>
      </c>
      <c r="I30" s="80"/>
      <c r="J30" s="80">
        <f t="shared" si="3"/>
        <v>0</v>
      </c>
      <c r="K30" s="80">
        <f t="shared" si="0"/>
        <v>0</v>
      </c>
      <c r="L30" s="80">
        <f t="shared" si="0"/>
        <v>0</v>
      </c>
      <c r="M30" s="80">
        <f t="shared" si="0"/>
        <v>0</v>
      </c>
      <c r="N30" s="80">
        <f t="shared" si="0"/>
        <v>0</v>
      </c>
      <c r="O30" s="80">
        <f t="shared" si="0"/>
        <v>0</v>
      </c>
      <c r="P30" s="80">
        <f t="shared" si="0"/>
        <v>0</v>
      </c>
      <c r="Q30" s="80">
        <f t="shared" si="0"/>
        <v>0</v>
      </c>
      <c r="R30" s="80">
        <f t="shared" si="0"/>
        <v>0</v>
      </c>
      <c r="S30" s="80">
        <f t="shared" si="0"/>
        <v>0</v>
      </c>
      <c r="T30" s="80">
        <f t="shared" si="0"/>
        <v>0</v>
      </c>
      <c r="U30" s="80">
        <f t="shared" si="0"/>
        <v>200000</v>
      </c>
      <c r="V30" s="80"/>
      <c r="W30" s="80">
        <f t="shared" si="4"/>
        <v>200000</v>
      </c>
    </row>
    <row r="31" spans="1:23" x14ac:dyDescent="0.2">
      <c r="A31" s="52" t="s">
        <v>210</v>
      </c>
      <c r="B31" s="32" t="s">
        <v>211</v>
      </c>
      <c r="C31" s="81">
        <v>46022</v>
      </c>
      <c r="D31" s="115">
        <f t="shared" si="1"/>
        <v>12</v>
      </c>
      <c r="F31" s="80">
        <v>0</v>
      </c>
      <c r="G31" s="80">
        <v>200000</v>
      </c>
      <c r="H31" s="80">
        <f t="shared" si="2"/>
        <v>200000</v>
      </c>
      <c r="I31" s="80"/>
      <c r="J31" s="80">
        <f t="shared" si="3"/>
        <v>0</v>
      </c>
      <c r="K31" s="80">
        <f t="shared" si="0"/>
        <v>0</v>
      </c>
      <c r="L31" s="80">
        <f t="shared" si="0"/>
        <v>0</v>
      </c>
      <c r="M31" s="80">
        <f t="shared" si="0"/>
        <v>0</v>
      </c>
      <c r="N31" s="80">
        <f t="shared" si="0"/>
        <v>0</v>
      </c>
      <c r="O31" s="80">
        <f t="shared" si="0"/>
        <v>0</v>
      </c>
      <c r="P31" s="80">
        <f t="shared" si="0"/>
        <v>0</v>
      </c>
      <c r="Q31" s="80">
        <f t="shared" si="0"/>
        <v>0</v>
      </c>
      <c r="R31" s="80">
        <f t="shared" si="0"/>
        <v>0</v>
      </c>
      <c r="S31" s="80">
        <f t="shared" si="0"/>
        <v>0</v>
      </c>
      <c r="T31" s="80">
        <f t="shared" si="0"/>
        <v>0</v>
      </c>
      <c r="U31" s="80">
        <f t="shared" si="0"/>
        <v>200000</v>
      </c>
      <c r="V31" s="80"/>
      <c r="W31" s="80">
        <f t="shared" si="4"/>
        <v>200000</v>
      </c>
    </row>
    <row r="32" spans="1:23" x14ac:dyDescent="0.2">
      <c r="A32" s="52" t="s">
        <v>212</v>
      </c>
      <c r="B32" s="32" t="s">
        <v>213</v>
      </c>
      <c r="C32" s="81">
        <v>46022</v>
      </c>
      <c r="D32" s="115">
        <f t="shared" si="1"/>
        <v>12</v>
      </c>
      <c r="F32" s="80">
        <v>0</v>
      </c>
      <c r="G32" s="80">
        <v>70000</v>
      </c>
      <c r="H32" s="80">
        <f t="shared" si="2"/>
        <v>70000</v>
      </c>
      <c r="I32" s="80"/>
      <c r="J32" s="80">
        <f t="shared" si="3"/>
        <v>0</v>
      </c>
      <c r="K32" s="80">
        <f t="shared" si="0"/>
        <v>0</v>
      </c>
      <c r="L32" s="80">
        <f t="shared" si="0"/>
        <v>0</v>
      </c>
      <c r="M32" s="80">
        <f t="shared" si="0"/>
        <v>0</v>
      </c>
      <c r="N32" s="80">
        <f t="shared" si="0"/>
        <v>0</v>
      </c>
      <c r="O32" s="80">
        <f t="shared" si="0"/>
        <v>0</v>
      </c>
      <c r="P32" s="80">
        <f t="shared" si="0"/>
        <v>0</v>
      </c>
      <c r="Q32" s="80">
        <f t="shared" si="0"/>
        <v>0</v>
      </c>
      <c r="R32" s="80">
        <f t="shared" si="0"/>
        <v>0</v>
      </c>
      <c r="S32" s="80">
        <f t="shared" si="0"/>
        <v>0</v>
      </c>
      <c r="T32" s="80">
        <f t="shared" si="0"/>
        <v>0</v>
      </c>
      <c r="U32" s="80">
        <f t="shared" si="0"/>
        <v>70000</v>
      </c>
      <c r="V32" s="80"/>
      <c r="W32" s="80">
        <f t="shared" si="4"/>
        <v>70000</v>
      </c>
    </row>
    <row r="33" spans="1:23" x14ac:dyDescent="0.2">
      <c r="A33" s="52" t="s">
        <v>214</v>
      </c>
      <c r="B33" s="32" t="s">
        <v>215</v>
      </c>
      <c r="C33" s="81">
        <v>46022</v>
      </c>
      <c r="D33" s="115">
        <f t="shared" si="1"/>
        <v>12</v>
      </c>
      <c r="F33" s="80">
        <v>0</v>
      </c>
      <c r="G33" s="80">
        <v>50000</v>
      </c>
      <c r="H33" s="80">
        <f t="shared" si="2"/>
        <v>50000</v>
      </c>
      <c r="I33" s="80"/>
      <c r="J33" s="80">
        <f t="shared" si="3"/>
        <v>0</v>
      </c>
      <c r="K33" s="80">
        <f t="shared" si="3"/>
        <v>0</v>
      </c>
      <c r="L33" s="80">
        <f t="shared" si="3"/>
        <v>0</v>
      </c>
      <c r="M33" s="80">
        <f t="shared" si="3"/>
        <v>0</v>
      </c>
      <c r="N33" s="80">
        <f t="shared" si="3"/>
        <v>0</v>
      </c>
      <c r="O33" s="80">
        <f t="shared" si="3"/>
        <v>0</v>
      </c>
      <c r="P33" s="80">
        <f t="shared" si="3"/>
        <v>0</v>
      </c>
      <c r="Q33" s="80">
        <f t="shared" si="3"/>
        <v>0</v>
      </c>
      <c r="R33" s="80">
        <f t="shared" si="3"/>
        <v>0</v>
      </c>
      <c r="S33" s="80">
        <f t="shared" si="3"/>
        <v>0</v>
      </c>
      <c r="T33" s="80">
        <f t="shared" si="3"/>
        <v>0</v>
      </c>
      <c r="U33" s="80">
        <f t="shared" si="3"/>
        <v>50000</v>
      </c>
      <c r="V33" s="80"/>
      <c r="W33" s="80">
        <f t="shared" si="4"/>
        <v>50000</v>
      </c>
    </row>
    <row r="34" spans="1:23" x14ac:dyDescent="0.2">
      <c r="B34" s="68"/>
      <c r="C34" s="68"/>
      <c r="D34" s="68"/>
      <c r="F34" s="67"/>
      <c r="G34" s="67"/>
      <c r="H34" s="67"/>
      <c r="J34" s="67"/>
      <c r="K34" s="67"/>
      <c r="L34" s="67"/>
      <c r="M34" s="67"/>
      <c r="N34" s="67"/>
      <c r="O34" s="67"/>
      <c r="P34" s="67"/>
      <c r="Q34" s="67"/>
      <c r="R34" s="67"/>
      <c r="S34" s="67"/>
      <c r="T34" s="67"/>
      <c r="U34" s="67"/>
      <c r="W34" s="67"/>
    </row>
    <row r="35" spans="1:23" ht="16.5" thickBot="1" x14ac:dyDescent="0.3">
      <c r="A35" s="75" t="str">
        <f>"Total Transmission Forecasted "&amp;$C$4&amp;" In Service"</f>
        <v>Total Transmission Forecasted 2025 In Service</v>
      </c>
      <c r="B35" s="74"/>
      <c r="C35" s="35"/>
      <c r="D35" s="35"/>
      <c r="F35" s="36">
        <f>SUM(F8:F34)</f>
        <v>7174305.379999998</v>
      </c>
      <c r="G35" s="36">
        <f>SUM(G8:G34)</f>
        <v>4371106</v>
      </c>
      <c r="H35" s="36">
        <f>SUM(H8:H34)</f>
        <v>11545411.379999999</v>
      </c>
      <c r="J35" s="36">
        <f t="shared" ref="J35:U35" si="7">SUM(J8:J34)</f>
        <v>204721.86</v>
      </c>
      <c r="K35" s="36">
        <f t="shared" si="7"/>
        <v>0</v>
      </c>
      <c r="L35" s="36">
        <f t="shared" si="7"/>
        <v>6621472.9800000004</v>
      </c>
      <c r="M35" s="36">
        <f t="shared" si="7"/>
        <v>0</v>
      </c>
      <c r="N35" s="36">
        <f t="shared" si="7"/>
        <v>0</v>
      </c>
      <c r="O35" s="36">
        <f t="shared" si="7"/>
        <v>0</v>
      </c>
      <c r="P35" s="36">
        <f t="shared" si="7"/>
        <v>0</v>
      </c>
      <c r="Q35" s="36">
        <f t="shared" si="7"/>
        <v>0</v>
      </c>
      <c r="R35" s="36">
        <f t="shared" si="7"/>
        <v>0</v>
      </c>
      <c r="S35" s="36">
        <f t="shared" si="7"/>
        <v>0</v>
      </c>
      <c r="T35" s="36">
        <f t="shared" si="7"/>
        <v>0</v>
      </c>
      <c r="U35" s="36">
        <f t="shared" si="7"/>
        <v>4719216.5399999991</v>
      </c>
      <c r="W35" s="36">
        <f>SUM(W8:W34)</f>
        <v>11545411.379999999</v>
      </c>
    </row>
    <row r="36" spans="1:23" ht="16.5" thickTop="1" x14ac:dyDescent="0.25">
      <c r="A36" s="69"/>
      <c r="B36" s="70"/>
      <c r="C36" s="70"/>
      <c r="D36" s="70"/>
      <c r="E36" s="70"/>
      <c r="F36" s="70"/>
      <c r="G36" s="70"/>
      <c r="H36" s="70"/>
      <c r="I36" s="70"/>
      <c r="J36" s="71"/>
      <c r="K36" s="71"/>
      <c r="L36" s="71"/>
      <c r="M36" s="71"/>
      <c r="N36" s="71"/>
      <c r="O36" s="71"/>
      <c r="P36" s="71"/>
      <c r="Q36" s="71"/>
      <c r="R36" s="71"/>
      <c r="S36" s="71"/>
      <c r="T36" s="71"/>
      <c r="U36" s="71"/>
      <c r="V36" s="71"/>
    </row>
    <row r="38" spans="1:23" ht="15.75" x14ac:dyDescent="0.25">
      <c r="A38" s="69"/>
    </row>
    <row r="48" spans="1:23" x14ac:dyDescent="0.2">
      <c r="A48" s="72"/>
      <c r="B48" s="73"/>
      <c r="C48" s="73"/>
      <c r="D48" s="73"/>
      <c r="E48" s="73"/>
      <c r="F48" s="73"/>
      <c r="G48" s="73"/>
      <c r="H48" s="73"/>
      <c r="I48" s="73"/>
      <c r="J48" s="73"/>
      <c r="K48" s="73"/>
      <c r="L48" s="73"/>
      <c r="M48" s="73"/>
      <c r="N48" s="73"/>
      <c r="O48" s="73"/>
      <c r="P48" s="73"/>
      <c r="Q48" s="73"/>
      <c r="R48" s="73"/>
      <c r="S48" s="73"/>
      <c r="T48" s="73"/>
      <c r="U48" s="73"/>
      <c r="V48" s="73"/>
    </row>
    <row r="49" spans="1:22" x14ac:dyDescent="0.2">
      <c r="A49" s="72"/>
      <c r="B49" s="73"/>
      <c r="C49" s="73"/>
      <c r="D49" s="73"/>
      <c r="E49" s="73"/>
      <c r="F49" s="73"/>
      <c r="G49" s="73"/>
      <c r="H49" s="73"/>
      <c r="I49" s="73"/>
      <c r="J49" s="73"/>
      <c r="K49" s="73"/>
      <c r="L49" s="73"/>
      <c r="M49" s="73"/>
      <c r="N49" s="73"/>
      <c r="O49" s="73"/>
      <c r="P49" s="73"/>
      <c r="Q49" s="73"/>
      <c r="R49" s="73"/>
      <c r="S49" s="73"/>
      <c r="T49" s="73"/>
      <c r="U49" s="73"/>
      <c r="V49" s="73"/>
    </row>
    <row r="50" spans="1:22" x14ac:dyDescent="0.2">
      <c r="A50" s="72"/>
      <c r="B50" s="73"/>
      <c r="C50" s="73"/>
      <c r="D50" s="73"/>
      <c r="E50" s="73"/>
      <c r="F50" s="73"/>
      <c r="G50" s="73"/>
      <c r="H50" s="73"/>
      <c r="I50" s="73"/>
      <c r="J50" s="73"/>
      <c r="K50" s="73"/>
      <c r="L50" s="73"/>
      <c r="M50" s="73"/>
      <c r="N50" s="73"/>
      <c r="O50" s="73"/>
      <c r="P50" s="73"/>
      <c r="Q50" s="73"/>
      <c r="R50" s="73"/>
      <c r="S50" s="73"/>
      <c r="T50" s="73"/>
      <c r="U50" s="73"/>
      <c r="V50" s="73"/>
    </row>
    <row r="51" spans="1:22" x14ac:dyDescent="0.2">
      <c r="A51" s="72"/>
      <c r="B51" s="73"/>
      <c r="C51" s="73"/>
      <c r="D51" s="73"/>
      <c r="E51" s="73"/>
      <c r="F51" s="73"/>
      <c r="G51" s="73"/>
      <c r="H51" s="73"/>
      <c r="I51" s="73"/>
      <c r="J51" s="73"/>
      <c r="K51" s="73"/>
      <c r="L51" s="73"/>
      <c r="M51" s="73"/>
      <c r="N51" s="73"/>
      <c r="O51" s="73"/>
      <c r="P51" s="73"/>
      <c r="Q51" s="73"/>
      <c r="R51" s="73"/>
      <c r="S51" s="73"/>
      <c r="T51" s="73"/>
      <c r="U51" s="73"/>
      <c r="V51" s="73"/>
    </row>
    <row r="52" spans="1:22" x14ac:dyDescent="0.2">
      <c r="A52" s="72"/>
      <c r="B52" s="73"/>
      <c r="C52" s="73"/>
      <c r="D52" s="73"/>
      <c r="E52" s="73"/>
      <c r="F52" s="73"/>
      <c r="G52" s="73"/>
      <c r="H52" s="73"/>
      <c r="I52" s="73"/>
      <c r="J52" s="73"/>
      <c r="K52" s="73"/>
      <c r="L52" s="73"/>
      <c r="M52" s="73"/>
      <c r="N52" s="73"/>
      <c r="O52" s="73"/>
      <c r="P52" s="73"/>
      <c r="Q52" s="73"/>
      <c r="R52" s="73"/>
      <c r="S52" s="73"/>
      <c r="T52" s="73"/>
      <c r="U52" s="73"/>
      <c r="V52" s="73"/>
    </row>
    <row r="53" spans="1:22" x14ac:dyDescent="0.2">
      <c r="A53" s="72"/>
      <c r="B53" s="73"/>
      <c r="C53" s="73"/>
      <c r="D53" s="73"/>
      <c r="E53" s="73"/>
      <c r="F53" s="73"/>
      <c r="G53" s="73"/>
      <c r="H53" s="73"/>
      <c r="I53" s="73"/>
      <c r="J53" s="73"/>
      <c r="K53" s="73"/>
      <c r="L53" s="73"/>
      <c r="M53" s="73"/>
      <c r="N53" s="73"/>
      <c r="O53" s="73"/>
      <c r="P53" s="73"/>
      <c r="Q53" s="73"/>
      <c r="R53" s="73"/>
      <c r="S53" s="73"/>
      <c r="T53" s="73"/>
      <c r="U53" s="73"/>
      <c r="V53" s="73"/>
    </row>
    <row r="54" spans="1:22" x14ac:dyDescent="0.2">
      <c r="A54" s="72"/>
      <c r="B54" s="73"/>
      <c r="C54" s="73"/>
      <c r="D54" s="73"/>
      <c r="E54" s="73"/>
      <c r="F54" s="73"/>
      <c r="G54" s="73"/>
      <c r="H54" s="73"/>
      <c r="I54" s="73"/>
      <c r="J54" s="73"/>
      <c r="K54" s="73"/>
      <c r="L54" s="73"/>
      <c r="M54" s="73"/>
      <c r="N54" s="73"/>
      <c r="O54" s="73"/>
      <c r="P54" s="73"/>
      <c r="Q54" s="73"/>
      <c r="R54" s="73"/>
      <c r="S54" s="73"/>
      <c r="T54" s="73"/>
      <c r="U54" s="73"/>
      <c r="V54" s="73"/>
    </row>
    <row r="55" spans="1:22" x14ac:dyDescent="0.2">
      <c r="A55" s="72"/>
      <c r="B55" s="73"/>
      <c r="C55" s="73"/>
      <c r="D55" s="73"/>
      <c r="E55" s="73"/>
      <c r="F55" s="73"/>
      <c r="G55" s="73"/>
      <c r="H55" s="73"/>
      <c r="I55" s="73"/>
      <c r="J55" s="73"/>
      <c r="K55" s="73"/>
      <c r="L55" s="73"/>
      <c r="M55" s="73"/>
      <c r="N55" s="73"/>
      <c r="O55" s="73"/>
      <c r="P55" s="73"/>
      <c r="Q55" s="73"/>
      <c r="R55" s="73"/>
      <c r="S55" s="73"/>
      <c r="T55" s="73"/>
      <c r="U55" s="73"/>
      <c r="V55" s="73"/>
    </row>
    <row r="56" spans="1:22" x14ac:dyDescent="0.2">
      <c r="A56" s="72"/>
      <c r="B56" s="73"/>
      <c r="C56" s="73"/>
      <c r="D56" s="73"/>
      <c r="E56" s="73"/>
      <c r="F56" s="73"/>
      <c r="G56" s="73"/>
      <c r="H56" s="73"/>
      <c r="I56" s="73"/>
      <c r="J56" s="73"/>
      <c r="K56" s="73"/>
      <c r="L56" s="73"/>
      <c r="M56" s="73"/>
      <c r="N56" s="73"/>
      <c r="O56" s="73"/>
      <c r="P56" s="73"/>
      <c r="Q56" s="73"/>
      <c r="R56" s="73"/>
      <c r="S56" s="73"/>
      <c r="T56" s="73"/>
      <c r="U56" s="73"/>
      <c r="V56" s="73"/>
    </row>
    <row r="57" spans="1:22" x14ac:dyDescent="0.2">
      <c r="A57" s="72"/>
      <c r="B57" s="73"/>
      <c r="C57" s="73"/>
      <c r="D57" s="73"/>
      <c r="E57" s="73"/>
      <c r="F57" s="73"/>
      <c r="G57" s="73"/>
      <c r="H57" s="73"/>
      <c r="I57" s="73"/>
      <c r="J57" s="73"/>
      <c r="K57" s="73"/>
      <c r="L57" s="73"/>
      <c r="M57" s="73"/>
      <c r="N57" s="73"/>
      <c r="O57" s="73"/>
      <c r="P57" s="73"/>
      <c r="Q57" s="73"/>
      <c r="R57" s="73"/>
      <c r="S57" s="73"/>
      <c r="T57" s="73"/>
      <c r="U57" s="73"/>
      <c r="V57" s="73"/>
    </row>
    <row r="58" spans="1:22" x14ac:dyDescent="0.2">
      <c r="A58" s="72"/>
      <c r="B58" s="73"/>
      <c r="C58" s="73"/>
      <c r="D58" s="73"/>
      <c r="E58" s="73"/>
      <c r="F58" s="73"/>
      <c r="G58" s="73"/>
      <c r="H58" s="73"/>
      <c r="I58" s="73"/>
      <c r="J58" s="73"/>
      <c r="K58" s="73"/>
      <c r="L58" s="73"/>
      <c r="M58" s="73"/>
      <c r="N58" s="73"/>
      <c r="O58" s="73"/>
      <c r="P58" s="73"/>
      <c r="Q58" s="73"/>
      <c r="R58" s="73"/>
      <c r="S58" s="73"/>
      <c r="T58" s="73"/>
      <c r="U58" s="73"/>
      <c r="V58" s="73"/>
    </row>
    <row r="59" spans="1:22" x14ac:dyDescent="0.2">
      <c r="A59" s="72"/>
      <c r="B59" s="73"/>
      <c r="C59" s="73"/>
      <c r="D59" s="73"/>
      <c r="E59" s="73"/>
      <c r="F59" s="73"/>
      <c r="G59" s="73"/>
      <c r="H59" s="73"/>
      <c r="I59" s="73"/>
      <c r="J59" s="73"/>
      <c r="K59" s="73"/>
      <c r="L59" s="73"/>
      <c r="M59" s="73"/>
      <c r="N59" s="73"/>
      <c r="O59" s="73"/>
      <c r="P59" s="73"/>
      <c r="Q59" s="73"/>
      <c r="R59" s="73"/>
      <c r="S59" s="73"/>
      <c r="T59" s="73"/>
      <c r="U59" s="73"/>
      <c r="V59" s="73"/>
    </row>
    <row r="60" spans="1:22" x14ac:dyDescent="0.2">
      <c r="A60" s="72"/>
      <c r="B60" s="73"/>
      <c r="C60" s="73"/>
      <c r="D60" s="73"/>
      <c r="E60" s="73"/>
      <c r="F60" s="73"/>
      <c r="G60" s="73"/>
      <c r="H60" s="73"/>
      <c r="I60" s="73"/>
      <c r="J60" s="73"/>
      <c r="K60" s="73"/>
      <c r="L60" s="73"/>
      <c r="M60" s="73"/>
      <c r="N60" s="73"/>
      <c r="O60" s="73"/>
      <c r="P60" s="73"/>
      <c r="Q60" s="73"/>
      <c r="R60" s="73"/>
      <c r="S60" s="73"/>
      <c r="T60" s="73"/>
      <c r="U60" s="73"/>
      <c r="V60" s="73"/>
    </row>
    <row r="61" spans="1:22" x14ac:dyDescent="0.2">
      <c r="A61" s="72"/>
      <c r="B61" s="73"/>
      <c r="C61" s="73"/>
      <c r="D61" s="73"/>
      <c r="E61" s="73"/>
      <c r="F61" s="73"/>
      <c r="G61" s="73"/>
      <c r="H61" s="73"/>
      <c r="I61" s="73"/>
      <c r="J61" s="73"/>
      <c r="K61" s="73"/>
      <c r="L61" s="73"/>
      <c r="M61" s="73"/>
      <c r="N61" s="73"/>
      <c r="O61" s="73"/>
      <c r="P61" s="73"/>
      <c r="Q61" s="73"/>
      <c r="R61" s="73"/>
      <c r="S61" s="73"/>
      <c r="T61" s="73"/>
      <c r="U61" s="73"/>
      <c r="V61" s="73"/>
    </row>
    <row r="62" spans="1:22" x14ac:dyDescent="0.2">
      <c r="A62" s="72"/>
      <c r="B62" s="73"/>
      <c r="C62" s="73"/>
      <c r="D62" s="73"/>
      <c r="E62" s="73"/>
      <c r="F62" s="73"/>
      <c r="G62" s="73"/>
      <c r="H62" s="73"/>
      <c r="I62" s="73"/>
      <c r="J62" s="73"/>
      <c r="K62" s="73"/>
      <c r="L62" s="73"/>
      <c r="M62" s="73"/>
      <c r="N62" s="73"/>
      <c r="O62" s="73"/>
      <c r="P62" s="73"/>
      <c r="Q62" s="73"/>
      <c r="R62" s="73"/>
      <c r="S62" s="73"/>
      <c r="T62" s="73"/>
      <c r="U62" s="73"/>
      <c r="V62" s="73"/>
    </row>
    <row r="63" spans="1:22" x14ac:dyDescent="0.2">
      <c r="A63" s="72"/>
      <c r="B63" s="73"/>
      <c r="C63" s="73"/>
      <c r="D63" s="73"/>
      <c r="E63" s="73"/>
      <c r="F63" s="73"/>
      <c r="G63" s="73"/>
      <c r="H63" s="73"/>
      <c r="I63" s="73"/>
      <c r="J63" s="73"/>
      <c r="K63" s="73"/>
      <c r="L63" s="73"/>
      <c r="M63" s="73"/>
      <c r="N63" s="73"/>
      <c r="O63" s="73"/>
      <c r="P63" s="73"/>
      <c r="Q63" s="73"/>
      <c r="R63" s="73"/>
      <c r="S63" s="73"/>
      <c r="T63" s="73"/>
      <c r="U63" s="73"/>
      <c r="V63" s="73"/>
    </row>
    <row r="64" spans="1:22" x14ac:dyDescent="0.2">
      <c r="A64" s="72"/>
      <c r="B64" s="73"/>
      <c r="C64" s="73"/>
      <c r="D64" s="73"/>
      <c r="E64" s="73"/>
      <c r="F64" s="73"/>
      <c r="G64" s="73"/>
      <c r="H64" s="73"/>
      <c r="I64" s="73"/>
      <c r="J64" s="73"/>
      <c r="K64" s="73"/>
      <c r="L64" s="73"/>
      <c r="M64" s="73"/>
      <c r="N64" s="73"/>
      <c r="O64" s="73"/>
      <c r="P64" s="73"/>
      <c r="Q64" s="73"/>
      <c r="R64" s="73"/>
      <c r="S64" s="73"/>
      <c r="T64" s="73"/>
      <c r="U64" s="73"/>
      <c r="V64" s="73"/>
    </row>
    <row r="65" spans="1:22" x14ac:dyDescent="0.2">
      <c r="A65" s="72"/>
      <c r="B65" s="73"/>
      <c r="C65" s="73"/>
      <c r="D65" s="73"/>
      <c r="E65" s="73"/>
      <c r="F65" s="73"/>
      <c r="G65" s="73"/>
      <c r="H65" s="73"/>
      <c r="I65" s="73"/>
      <c r="J65" s="73"/>
      <c r="K65" s="73"/>
      <c r="L65" s="73"/>
      <c r="M65" s="73"/>
      <c r="N65" s="73"/>
      <c r="O65" s="73"/>
      <c r="P65" s="73"/>
      <c r="Q65" s="73"/>
      <c r="R65" s="73"/>
      <c r="S65" s="73"/>
      <c r="T65" s="73"/>
      <c r="U65" s="73"/>
      <c r="V65" s="73"/>
    </row>
    <row r="66" spans="1:22" x14ac:dyDescent="0.2">
      <c r="A66" s="72"/>
      <c r="B66" s="73"/>
      <c r="C66" s="73"/>
      <c r="D66" s="73"/>
      <c r="E66" s="73"/>
      <c r="F66" s="73"/>
      <c r="G66" s="73"/>
      <c r="H66" s="73"/>
      <c r="I66" s="73"/>
      <c r="J66" s="73"/>
      <c r="K66" s="73"/>
      <c r="L66" s="73"/>
      <c r="M66" s="73"/>
      <c r="N66" s="73"/>
      <c r="O66" s="73"/>
      <c r="P66" s="73"/>
      <c r="Q66" s="73"/>
      <c r="R66" s="73"/>
      <c r="S66" s="73"/>
      <c r="T66" s="73"/>
      <c r="U66" s="73"/>
      <c r="V66" s="73"/>
    </row>
    <row r="67" spans="1:22" x14ac:dyDescent="0.2">
      <c r="A67" s="72"/>
      <c r="B67" s="73"/>
      <c r="C67" s="73"/>
      <c r="D67" s="73"/>
      <c r="E67" s="73"/>
      <c r="F67" s="73"/>
      <c r="G67" s="73"/>
      <c r="H67" s="73"/>
      <c r="I67" s="73"/>
      <c r="J67" s="73"/>
      <c r="K67" s="73"/>
      <c r="L67" s="73"/>
      <c r="M67" s="73"/>
      <c r="N67" s="73"/>
      <c r="O67" s="73"/>
      <c r="P67" s="73"/>
      <c r="Q67" s="73"/>
      <c r="R67" s="73"/>
      <c r="S67" s="73"/>
      <c r="T67" s="73"/>
      <c r="U67" s="73"/>
      <c r="V67" s="73"/>
    </row>
    <row r="68" spans="1:22" x14ac:dyDescent="0.2">
      <c r="A68" s="72"/>
      <c r="B68" s="73"/>
      <c r="C68" s="73"/>
      <c r="D68" s="73"/>
      <c r="E68" s="73"/>
      <c r="F68" s="73"/>
      <c r="G68" s="73"/>
      <c r="H68" s="73"/>
      <c r="I68" s="73"/>
      <c r="J68" s="73"/>
      <c r="K68" s="73"/>
      <c r="L68" s="73"/>
      <c r="M68" s="73"/>
      <c r="N68" s="73"/>
      <c r="O68" s="73"/>
      <c r="P68" s="73"/>
      <c r="Q68" s="73"/>
      <c r="R68" s="73"/>
      <c r="S68" s="73"/>
      <c r="T68" s="73"/>
      <c r="U68" s="73"/>
      <c r="V68" s="73"/>
    </row>
    <row r="69" spans="1:22" x14ac:dyDescent="0.2">
      <c r="A69" s="72"/>
      <c r="B69" s="73"/>
      <c r="C69" s="73"/>
      <c r="D69" s="73"/>
      <c r="E69" s="73"/>
      <c r="F69" s="73"/>
      <c r="G69" s="73"/>
      <c r="H69" s="73"/>
      <c r="I69" s="73"/>
      <c r="J69" s="73"/>
      <c r="K69" s="73"/>
      <c r="L69" s="73"/>
      <c r="M69" s="73"/>
      <c r="N69" s="73"/>
      <c r="O69" s="73"/>
      <c r="P69" s="73"/>
      <c r="Q69" s="73"/>
      <c r="R69" s="73"/>
      <c r="S69" s="73"/>
      <c r="T69" s="73"/>
      <c r="U69" s="73"/>
      <c r="V69" s="73"/>
    </row>
    <row r="70" spans="1:22" x14ac:dyDescent="0.2">
      <c r="A70" s="72"/>
      <c r="B70" s="73"/>
      <c r="C70" s="73"/>
      <c r="D70" s="73"/>
      <c r="E70" s="73"/>
      <c r="F70" s="73"/>
      <c r="G70" s="73"/>
      <c r="H70" s="73"/>
      <c r="I70" s="73"/>
      <c r="J70" s="73"/>
      <c r="K70" s="73"/>
      <c r="L70" s="73"/>
      <c r="M70" s="73"/>
      <c r="N70" s="73"/>
      <c r="O70" s="73"/>
      <c r="P70" s="73"/>
      <c r="Q70" s="73"/>
      <c r="R70" s="73"/>
      <c r="S70" s="73"/>
      <c r="T70" s="73"/>
      <c r="U70" s="73"/>
      <c r="V70" s="73"/>
    </row>
    <row r="71" spans="1:22" x14ac:dyDescent="0.2">
      <c r="A71" s="72"/>
      <c r="B71" s="73"/>
      <c r="C71" s="73"/>
      <c r="D71" s="73"/>
      <c r="E71" s="73"/>
      <c r="F71" s="73"/>
      <c r="G71" s="73"/>
      <c r="H71" s="73"/>
      <c r="I71" s="73"/>
      <c r="J71" s="73"/>
      <c r="K71" s="73"/>
      <c r="L71" s="73"/>
      <c r="M71" s="73"/>
      <c r="N71" s="73"/>
      <c r="O71" s="73"/>
      <c r="P71" s="73"/>
      <c r="Q71" s="73"/>
      <c r="R71" s="73"/>
      <c r="S71" s="73"/>
      <c r="T71" s="73"/>
      <c r="U71" s="73"/>
      <c r="V71" s="73"/>
    </row>
    <row r="72" spans="1:22" x14ac:dyDescent="0.2">
      <c r="A72" s="72"/>
      <c r="B72" s="73"/>
      <c r="C72" s="73"/>
      <c r="D72" s="73"/>
      <c r="E72" s="73"/>
      <c r="F72" s="73"/>
      <c r="G72" s="73"/>
      <c r="H72" s="73"/>
      <c r="I72" s="73"/>
      <c r="J72" s="73"/>
      <c r="K72" s="73"/>
      <c r="L72" s="73"/>
      <c r="M72" s="73"/>
      <c r="N72" s="73"/>
      <c r="O72" s="73"/>
      <c r="P72" s="73"/>
      <c r="Q72" s="73"/>
      <c r="R72" s="73"/>
      <c r="S72" s="73"/>
      <c r="T72" s="73"/>
      <c r="U72" s="73"/>
      <c r="V72" s="73"/>
    </row>
    <row r="73" spans="1:22" x14ac:dyDescent="0.2">
      <c r="A73" s="72"/>
      <c r="B73" s="73"/>
      <c r="C73" s="73"/>
      <c r="D73" s="73"/>
      <c r="E73" s="73"/>
      <c r="F73" s="73"/>
      <c r="G73" s="73"/>
      <c r="H73" s="73"/>
      <c r="I73" s="73"/>
      <c r="J73" s="73"/>
      <c r="K73" s="73"/>
      <c r="L73" s="73"/>
      <c r="M73" s="73"/>
      <c r="N73" s="73"/>
      <c r="O73" s="73"/>
      <c r="P73" s="73"/>
      <c r="Q73" s="73"/>
      <c r="R73" s="73"/>
      <c r="S73" s="73"/>
      <c r="T73" s="73"/>
      <c r="U73" s="73"/>
      <c r="V73" s="73"/>
    </row>
  </sheetData>
  <mergeCells count="3">
    <mergeCell ref="B1:U1"/>
    <mergeCell ref="B3:U3"/>
    <mergeCell ref="B2:U2"/>
  </mergeCells>
  <pageMargins left="0.7" right="0.7" top="0.75" bottom="0.75" header="0.3" footer="0.3"/>
  <pageSetup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7F9E0-CE15-4135-9564-C767A4E4079B}">
  <sheetPr>
    <pageSetUpPr fitToPage="1"/>
  </sheetPr>
  <dimension ref="A1:AD152"/>
  <sheetViews>
    <sheetView showWhiteSpace="0" view="pageLayout" zoomScaleNormal="90" workbookViewId="0">
      <selection sqref="A1:V1"/>
    </sheetView>
  </sheetViews>
  <sheetFormatPr defaultColWidth="9.140625" defaultRowHeight="15" outlineLevelCol="1" x14ac:dyDescent="0.25"/>
  <cols>
    <col min="1" max="1" width="12.42578125" style="113" customWidth="1"/>
    <col min="2" max="2" width="9.140625" style="148"/>
    <col min="3" max="3" width="18.85546875" style="113" customWidth="1"/>
    <col min="4" max="4" width="31.85546875" style="113" customWidth="1"/>
    <col min="5" max="6" width="12.28515625" style="114" customWidth="1"/>
    <col min="7" max="7" width="24.85546875" style="114" customWidth="1"/>
    <col min="8" max="8" width="16.140625" style="122" customWidth="1"/>
    <col min="9" max="9" width="13" style="113" bestFit="1" customWidth="1"/>
    <col min="10" max="10" width="12.28515625" style="113" bestFit="1" customWidth="1"/>
    <col min="11" max="11" width="13" style="113" bestFit="1" customWidth="1"/>
    <col min="12" max="12" width="15.5703125" style="113" bestFit="1" customWidth="1"/>
    <col min="13" max="16" width="14.28515625" style="113" bestFit="1" customWidth="1"/>
    <col min="17" max="17" width="14.28515625" style="113" customWidth="1"/>
    <col min="18" max="18" width="14.28515625" style="113" bestFit="1" customWidth="1"/>
    <col min="19" max="19" width="16.5703125" style="113" customWidth="1"/>
    <col min="20" max="20" width="14.28515625" style="113" bestFit="1" customWidth="1"/>
    <col min="21" max="21" width="2.85546875" style="113" customWidth="1"/>
    <col min="22" max="22" width="17.85546875" style="113" customWidth="1"/>
    <col min="23" max="23" width="4.5703125" style="113" hidden="1" customWidth="1" outlineLevel="1"/>
    <col min="24" max="24" width="12.28515625" style="113" hidden="1" customWidth="1" outlineLevel="1"/>
    <col min="25" max="25" width="14.140625" style="113" hidden="1" customWidth="1" outlineLevel="1"/>
    <col min="26" max="26" width="4.5703125" style="113" hidden="1" customWidth="1" outlineLevel="1"/>
    <col min="27" max="27" width="26.7109375" style="113" hidden="1" customWidth="1" outlineLevel="1"/>
    <col min="28" max="28" width="15.42578125" style="113" hidden="1" customWidth="1" outlineLevel="1"/>
    <col min="29" max="29" width="14" style="113" hidden="1" customWidth="1" outlineLevel="1" collapsed="1"/>
    <col min="30" max="30" width="9.140625" style="113" collapsed="1"/>
    <col min="31" max="16384" width="9.140625" style="113"/>
  </cols>
  <sheetData>
    <row r="1" spans="1:30" s="82" customFormat="1" ht="15.75" x14ac:dyDescent="0.25">
      <c r="A1" s="155" t="s">
        <v>0</v>
      </c>
      <c r="B1" s="155"/>
      <c r="C1" s="155"/>
      <c r="D1" s="155"/>
      <c r="E1" s="155"/>
      <c r="F1" s="155"/>
      <c r="G1" s="155"/>
      <c r="H1" s="155"/>
      <c r="I1" s="155"/>
      <c r="J1" s="155"/>
      <c r="K1" s="155"/>
      <c r="L1" s="155"/>
      <c r="M1" s="155"/>
      <c r="N1" s="155"/>
      <c r="O1" s="155"/>
      <c r="P1" s="155"/>
      <c r="Q1" s="155"/>
      <c r="R1" s="155"/>
      <c r="S1" s="155"/>
      <c r="T1" s="155"/>
      <c r="U1" s="155"/>
      <c r="V1" s="155"/>
    </row>
    <row r="2" spans="1:30" s="82" customFormat="1" ht="15.75" x14ac:dyDescent="0.25">
      <c r="A2" s="155" t="s">
        <v>56</v>
      </c>
      <c r="B2" s="155"/>
      <c r="C2" s="155"/>
      <c r="D2" s="155"/>
      <c r="E2" s="155"/>
      <c r="F2" s="155"/>
      <c r="G2" s="155"/>
      <c r="H2" s="155"/>
      <c r="I2" s="155"/>
      <c r="J2" s="155"/>
      <c r="K2" s="155"/>
      <c r="L2" s="155"/>
      <c r="M2" s="155"/>
      <c r="N2" s="155"/>
      <c r="O2" s="155"/>
      <c r="P2" s="155"/>
      <c r="Q2" s="155"/>
      <c r="R2" s="155"/>
      <c r="S2" s="155"/>
      <c r="T2" s="155"/>
      <c r="U2" s="155"/>
      <c r="V2" s="155"/>
    </row>
    <row r="3" spans="1:30" s="82" customFormat="1" ht="15.75" x14ac:dyDescent="0.25">
      <c r="A3" s="156" t="s">
        <v>76</v>
      </c>
      <c r="B3" s="156"/>
      <c r="C3" s="156"/>
      <c r="D3" s="156"/>
      <c r="E3" s="156"/>
      <c r="F3" s="156"/>
      <c r="G3" s="156"/>
      <c r="H3" s="156"/>
      <c r="I3" s="156"/>
      <c r="J3" s="156"/>
      <c r="K3" s="157">
        <f>'WP 3 Plt Forecast'!C4-1</f>
        <v>2024</v>
      </c>
      <c r="L3" s="157"/>
      <c r="M3" s="157"/>
      <c r="N3" s="157"/>
      <c r="O3" s="157"/>
      <c r="P3" s="157"/>
      <c r="Q3" s="157"/>
      <c r="R3" s="157"/>
      <c r="S3" s="157"/>
      <c r="T3" s="157"/>
      <c r="U3" s="157"/>
      <c r="V3" s="157"/>
    </row>
    <row r="4" spans="1:30" s="84" customFormat="1" ht="12.75" x14ac:dyDescent="0.2">
      <c r="B4" s="145"/>
      <c r="C4" s="84" t="s">
        <v>297</v>
      </c>
      <c r="E4" s="85"/>
      <c r="F4" s="85"/>
      <c r="G4" s="85"/>
      <c r="H4" s="117"/>
    </row>
    <row r="5" spans="1:30" s="84" customFormat="1" ht="12.75" x14ac:dyDescent="0.2">
      <c r="B5" s="145"/>
      <c r="E5" s="85"/>
      <c r="F5" s="85"/>
      <c r="G5" s="85"/>
      <c r="H5" s="117"/>
    </row>
    <row r="6" spans="1:30" s="84" customFormat="1" ht="12.75" x14ac:dyDescent="0.2">
      <c r="B6" s="145"/>
      <c r="C6" s="84" t="s">
        <v>75</v>
      </c>
      <c r="E6" s="85"/>
      <c r="F6" s="85"/>
      <c r="G6" s="85"/>
      <c r="H6" s="117"/>
    </row>
    <row r="7" spans="1:30" s="82" customFormat="1" ht="14.25" x14ac:dyDescent="0.2">
      <c r="B7" s="144"/>
      <c r="C7" s="82" t="s">
        <v>139</v>
      </c>
      <c r="E7" s="86"/>
      <c r="F7" s="86"/>
      <c r="G7" s="86"/>
      <c r="H7" s="118"/>
    </row>
    <row r="8" spans="1:30" s="82" customFormat="1" ht="15.75" x14ac:dyDescent="0.25">
      <c r="A8" s="87" t="s">
        <v>288</v>
      </c>
      <c r="B8" s="144"/>
      <c r="C8" s="87" t="s">
        <v>152</v>
      </c>
      <c r="D8" s="87" t="s">
        <v>19</v>
      </c>
      <c r="E8" s="87" t="s">
        <v>119</v>
      </c>
      <c r="F8" s="87" t="s">
        <v>120</v>
      </c>
      <c r="G8" s="87" t="s">
        <v>114</v>
      </c>
      <c r="H8" s="119" t="s">
        <v>70</v>
      </c>
      <c r="I8" s="88" t="str">
        <f>"Jan-"&amp;RIGHT($K$3,2)</f>
        <v>Jan-24</v>
      </c>
      <c r="J8" s="88" t="str">
        <f>"Feb-"&amp;RIGHT($K$3,2)</f>
        <v>Feb-24</v>
      </c>
      <c r="K8" s="88" t="str">
        <f>"Mar-"&amp;RIGHT($K$3,2)</f>
        <v>Mar-24</v>
      </c>
      <c r="L8" s="88" t="str">
        <f>"Apr-"&amp;RIGHT($K$3,2)</f>
        <v>Apr-24</v>
      </c>
      <c r="M8" s="88" t="str">
        <f>"May-"&amp;RIGHT($K$3,2)</f>
        <v>May-24</v>
      </c>
      <c r="N8" s="88" t="str">
        <f>"Jun-"&amp;RIGHT($K$3,2)</f>
        <v>Jun-24</v>
      </c>
      <c r="O8" s="88" t="str">
        <f>"Jul-"&amp;RIGHT($K$3,2)</f>
        <v>Jul-24</v>
      </c>
      <c r="P8" s="88" t="str">
        <f>"Aug-"&amp;RIGHT($K$3,2)</f>
        <v>Aug-24</v>
      </c>
      <c r="Q8" s="88" t="str">
        <f>"Sep-"&amp;RIGHT($K$3,2)</f>
        <v>Sep-24</v>
      </c>
      <c r="R8" s="88" t="str">
        <f>"Oct-"&amp;RIGHT($K$3,2)</f>
        <v>Oct-24</v>
      </c>
      <c r="S8" s="88" t="str">
        <f>"Nov-"&amp;RIGHT($K$3,2)</f>
        <v>Nov-24</v>
      </c>
      <c r="T8" s="88" t="str">
        <f>"Dec-"&amp;RIGHT($K$3,2)</f>
        <v>Dec-24</v>
      </c>
      <c r="U8" s="88"/>
      <c r="V8" s="83" t="str">
        <f>"Total "&amp;$K$3</f>
        <v>Total 2024</v>
      </c>
      <c r="W8" s="83"/>
      <c r="X8" s="58" t="s">
        <v>140</v>
      </c>
      <c r="Y8" s="58" t="s">
        <v>141</v>
      </c>
      <c r="Z8" s="83"/>
      <c r="AA8" s="83" t="str">
        <f>$K$3&amp; " PIS Report"</f>
        <v>2024 PIS Report</v>
      </c>
      <c r="AB8" s="83" t="s">
        <v>62</v>
      </c>
    </row>
    <row r="10" spans="1:30" s="82" customFormat="1" x14ac:dyDescent="0.25">
      <c r="B10" s="144"/>
      <c r="C10" s="125" t="str">
        <f>$K$3&amp;" Actual Additions"</f>
        <v>2024 Actual Additions</v>
      </c>
      <c r="D10" s="89"/>
      <c r="E10" s="86"/>
      <c r="F10" s="86"/>
      <c r="G10" s="86"/>
      <c r="H10" s="118"/>
    </row>
    <row r="11" spans="1:30" s="82" customFormat="1" ht="14.25" x14ac:dyDescent="0.2">
      <c r="B11" s="144"/>
      <c r="E11" s="86"/>
      <c r="F11" s="86"/>
      <c r="G11" s="86"/>
      <c r="H11" s="118"/>
    </row>
    <row r="12" spans="1:30" s="82" customFormat="1" ht="14.25" x14ac:dyDescent="0.2">
      <c r="B12" s="144"/>
      <c r="C12" s="90" t="s">
        <v>57</v>
      </c>
      <c r="D12" s="90"/>
      <c r="E12" s="91"/>
      <c r="F12" s="91"/>
      <c r="G12" s="91"/>
      <c r="H12" s="120"/>
    </row>
    <row r="13" spans="1:30" s="82" customFormat="1" ht="14.25" x14ac:dyDescent="0.2">
      <c r="A13" s="82" t="str">
        <f>TEXT(F13,0)</f>
        <v>99465152</v>
      </c>
      <c r="B13" s="144"/>
      <c r="C13" s="92" t="s">
        <v>55</v>
      </c>
      <c r="D13" s="92" t="s">
        <v>216</v>
      </c>
      <c r="E13" s="93" t="s">
        <v>217</v>
      </c>
      <c r="F13" s="93">
        <v>99465152</v>
      </c>
      <c r="G13" s="93" t="s">
        <v>116</v>
      </c>
      <c r="H13" s="121">
        <v>47889.05</v>
      </c>
      <c r="I13" s="142">
        <v>0</v>
      </c>
      <c r="J13" s="142">
        <v>0</v>
      </c>
      <c r="K13" s="142">
        <v>0</v>
      </c>
      <c r="L13" s="142">
        <v>0</v>
      </c>
      <c r="M13" s="142">
        <v>0</v>
      </c>
      <c r="N13" s="142">
        <v>48405.51</v>
      </c>
      <c r="O13" s="142">
        <v>0</v>
      </c>
      <c r="P13" s="142">
        <v>0</v>
      </c>
      <c r="Q13" s="142">
        <v>-516.48</v>
      </c>
      <c r="R13" s="142">
        <v>0</v>
      </c>
      <c r="S13" s="142">
        <v>0.02</v>
      </c>
      <c r="T13" s="142">
        <v>0</v>
      </c>
      <c r="U13" s="94"/>
      <c r="V13" s="94">
        <f>SUM(I13:T13)</f>
        <v>47889.049999999996</v>
      </c>
      <c r="W13" s="94"/>
      <c r="X13" s="94"/>
      <c r="Y13" s="94"/>
      <c r="Z13" s="94"/>
      <c r="AD13" s="118">
        <f t="shared" ref="AD13:AD112" si="0">H13-V13</f>
        <v>0</v>
      </c>
    </row>
    <row r="14" spans="1:30" s="82" customFormat="1" ht="14.25" x14ac:dyDescent="0.2">
      <c r="A14" s="82" t="str">
        <f t="shared" ref="A14:A113" si="1">TEXT(F14,0)</f>
        <v>99465218</v>
      </c>
      <c r="B14" s="144"/>
      <c r="C14" s="92" t="s">
        <v>55</v>
      </c>
      <c r="D14" s="92" t="s">
        <v>218</v>
      </c>
      <c r="E14" s="93" t="s">
        <v>217</v>
      </c>
      <c r="F14" s="93">
        <v>99465218</v>
      </c>
      <c r="G14" s="93" t="s">
        <v>116</v>
      </c>
      <c r="H14" s="121">
        <v>47889.05</v>
      </c>
      <c r="I14" s="142">
        <v>0</v>
      </c>
      <c r="J14" s="142">
        <v>0</v>
      </c>
      <c r="K14" s="142">
        <v>0</v>
      </c>
      <c r="L14" s="142">
        <v>0</v>
      </c>
      <c r="M14" s="142">
        <v>0</v>
      </c>
      <c r="N14" s="142">
        <v>48405.51</v>
      </c>
      <c r="O14" s="142">
        <v>0</v>
      </c>
      <c r="P14" s="142">
        <v>0</v>
      </c>
      <c r="Q14" s="142">
        <v>-516.48</v>
      </c>
      <c r="R14" s="142">
        <v>0</v>
      </c>
      <c r="S14" s="142">
        <v>0.02</v>
      </c>
      <c r="T14" s="142">
        <v>0</v>
      </c>
      <c r="U14" s="94"/>
      <c r="V14" s="94">
        <f t="shared" ref="V14:V113" si="2">SUM(I14:T14)</f>
        <v>47889.049999999996</v>
      </c>
      <c r="W14" s="94"/>
      <c r="X14" s="94"/>
      <c r="Y14" s="94"/>
      <c r="Z14" s="94"/>
      <c r="AD14" s="118">
        <f t="shared" si="0"/>
        <v>0</v>
      </c>
    </row>
    <row r="15" spans="1:30" s="82" customFormat="1" ht="14.25" x14ac:dyDescent="0.2">
      <c r="A15" s="82" t="str">
        <f t="shared" si="1"/>
        <v>99465266</v>
      </c>
      <c r="B15" s="144"/>
      <c r="C15" s="92" t="s">
        <v>55</v>
      </c>
      <c r="D15" s="92" t="s">
        <v>219</v>
      </c>
      <c r="E15" s="93" t="s">
        <v>217</v>
      </c>
      <c r="F15" s="93">
        <v>99465266</v>
      </c>
      <c r="G15" s="93" t="s">
        <v>116</v>
      </c>
      <c r="H15" s="121">
        <v>47889.05</v>
      </c>
      <c r="I15" s="142">
        <v>0</v>
      </c>
      <c r="J15" s="142">
        <v>0</v>
      </c>
      <c r="K15" s="142">
        <v>0</v>
      </c>
      <c r="L15" s="142">
        <v>0</v>
      </c>
      <c r="M15" s="142">
        <v>0</v>
      </c>
      <c r="N15" s="142">
        <v>48405.51</v>
      </c>
      <c r="O15" s="142">
        <v>0</v>
      </c>
      <c r="P15" s="142">
        <v>0</v>
      </c>
      <c r="Q15" s="142">
        <v>-516.48</v>
      </c>
      <c r="R15" s="142">
        <v>0</v>
      </c>
      <c r="S15" s="142">
        <v>0.02</v>
      </c>
      <c r="T15" s="142">
        <v>0</v>
      </c>
      <c r="U15" s="94"/>
      <c r="V15" s="94">
        <f t="shared" si="2"/>
        <v>47889.049999999996</v>
      </c>
      <c r="W15" s="94"/>
      <c r="X15" s="94"/>
      <c r="Y15" s="94"/>
      <c r="Z15" s="94"/>
      <c r="AD15" s="118">
        <f t="shared" si="0"/>
        <v>0</v>
      </c>
    </row>
    <row r="16" spans="1:30" s="82" customFormat="1" ht="14.25" x14ac:dyDescent="0.2">
      <c r="A16" s="82" t="str">
        <f t="shared" si="1"/>
        <v>99465176</v>
      </c>
      <c r="B16" s="144"/>
      <c r="C16" s="92" t="s">
        <v>55</v>
      </c>
      <c r="D16" s="92" t="s">
        <v>220</v>
      </c>
      <c r="E16" s="93" t="s">
        <v>217</v>
      </c>
      <c r="F16" s="93">
        <v>99465176</v>
      </c>
      <c r="G16" s="93" t="s">
        <v>116</v>
      </c>
      <c r="H16" s="121">
        <v>47889.05</v>
      </c>
      <c r="I16" s="142">
        <v>0</v>
      </c>
      <c r="J16" s="142">
        <v>0</v>
      </c>
      <c r="K16" s="142">
        <v>0</v>
      </c>
      <c r="L16" s="142">
        <v>0</v>
      </c>
      <c r="M16" s="142">
        <v>0</v>
      </c>
      <c r="N16" s="142">
        <v>48405.51</v>
      </c>
      <c r="O16" s="142">
        <v>0</v>
      </c>
      <c r="P16" s="142">
        <v>0</v>
      </c>
      <c r="Q16" s="142">
        <v>-516.48</v>
      </c>
      <c r="R16" s="142">
        <v>0</v>
      </c>
      <c r="S16" s="142">
        <v>0.02</v>
      </c>
      <c r="T16" s="142">
        <v>0</v>
      </c>
      <c r="U16" s="94"/>
      <c r="V16" s="94">
        <f t="shared" si="2"/>
        <v>47889.049999999996</v>
      </c>
      <c r="W16" s="94"/>
      <c r="X16" s="94"/>
      <c r="Y16" s="94"/>
      <c r="Z16" s="94"/>
      <c r="AD16" s="118">
        <f t="shared" si="0"/>
        <v>0</v>
      </c>
    </row>
    <row r="17" spans="1:30" s="82" customFormat="1" ht="14.25" x14ac:dyDescent="0.2">
      <c r="A17" s="82" t="str">
        <f t="shared" si="1"/>
        <v>99465194</v>
      </c>
      <c r="B17" s="144"/>
      <c r="C17" s="92" t="s">
        <v>55</v>
      </c>
      <c r="D17" s="92" t="s">
        <v>221</v>
      </c>
      <c r="E17" s="93" t="s">
        <v>217</v>
      </c>
      <c r="F17" s="93">
        <v>99465194</v>
      </c>
      <c r="G17" s="93" t="s">
        <v>116</v>
      </c>
      <c r="H17" s="121">
        <v>47889.05</v>
      </c>
      <c r="I17" s="142">
        <v>0</v>
      </c>
      <c r="J17" s="142">
        <v>0</v>
      </c>
      <c r="K17" s="142">
        <v>0</v>
      </c>
      <c r="L17" s="142">
        <v>0</v>
      </c>
      <c r="M17" s="142">
        <v>0</v>
      </c>
      <c r="N17" s="142">
        <v>48405.51</v>
      </c>
      <c r="O17" s="142">
        <v>0</v>
      </c>
      <c r="P17" s="142">
        <v>0</v>
      </c>
      <c r="Q17" s="142">
        <v>-516.48</v>
      </c>
      <c r="R17" s="142">
        <v>0</v>
      </c>
      <c r="S17" s="142">
        <v>0.02</v>
      </c>
      <c r="T17" s="142">
        <v>0</v>
      </c>
      <c r="U17" s="94"/>
      <c r="V17" s="94">
        <f t="shared" si="2"/>
        <v>47889.049999999996</v>
      </c>
      <c r="W17" s="94"/>
      <c r="X17" s="94"/>
      <c r="Y17" s="94"/>
      <c r="Z17" s="94"/>
      <c r="AD17" s="118">
        <f t="shared" si="0"/>
        <v>0</v>
      </c>
    </row>
    <row r="18" spans="1:30" s="82" customFormat="1" ht="14.25" x14ac:dyDescent="0.2">
      <c r="A18" s="82" t="str">
        <f t="shared" si="1"/>
        <v>99465119</v>
      </c>
      <c r="B18" s="144"/>
      <c r="C18" s="92" t="s">
        <v>55</v>
      </c>
      <c r="D18" s="92" t="s">
        <v>222</v>
      </c>
      <c r="E18" s="93" t="s">
        <v>217</v>
      </c>
      <c r="F18" s="93">
        <v>99465119</v>
      </c>
      <c r="G18" s="93" t="s">
        <v>116</v>
      </c>
      <c r="H18" s="121">
        <v>47889.05</v>
      </c>
      <c r="I18" s="142">
        <v>0</v>
      </c>
      <c r="J18" s="142">
        <v>0</v>
      </c>
      <c r="K18" s="142">
        <v>0</v>
      </c>
      <c r="L18" s="142">
        <v>0</v>
      </c>
      <c r="M18" s="142">
        <v>0</v>
      </c>
      <c r="N18" s="142">
        <v>48405.51</v>
      </c>
      <c r="O18" s="142">
        <v>0</v>
      </c>
      <c r="P18" s="142">
        <v>0</v>
      </c>
      <c r="Q18" s="142">
        <v>-516.48</v>
      </c>
      <c r="R18" s="142">
        <v>0</v>
      </c>
      <c r="S18" s="142">
        <v>0.02</v>
      </c>
      <c r="T18" s="142">
        <v>0</v>
      </c>
      <c r="U18" s="94"/>
      <c r="V18" s="94">
        <f t="shared" si="2"/>
        <v>47889.049999999996</v>
      </c>
      <c r="W18" s="94"/>
      <c r="X18" s="94"/>
      <c r="Y18" s="94"/>
      <c r="Z18" s="94"/>
      <c r="AD18" s="118">
        <f t="shared" si="0"/>
        <v>0</v>
      </c>
    </row>
    <row r="19" spans="1:30" s="82" customFormat="1" ht="14.25" x14ac:dyDescent="0.2">
      <c r="A19" s="82" t="str">
        <f t="shared" si="1"/>
        <v>99465149</v>
      </c>
      <c r="B19" s="144"/>
      <c r="C19" s="92" t="s">
        <v>55</v>
      </c>
      <c r="D19" s="92" t="s">
        <v>223</v>
      </c>
      <c r="E19" s="93" t="s">
        <v>217</v>
      </c>
      <c r="F19" s="93">
        <v>99465149</v>
      </c>
      <c r="G19" s="93" t="s">
        <v>116</v>
      </c>
      <c r="H19" s="121">
        <v>47889.05</v>
      </c>
      <c r="I19" s="142">
        <v>0</v>
      </c>
      <c r="J19" s="142">
        <v>0</v>
      </c>
      <c r="K19" s="142">
        <v>0</v>
      </c>
      <c r="L19" s="142">
        <v>0</v>
      </c>
      <c r="M19" s="142">
        <v>0</v>
      </c>
      <c r="N19" s="142">
        <v>48405.51</v>
      </c>
      <c r="O19" s="142">
        <v>0</v>
      </c>
      <c r="P19" s="142">
        <v>0</v>
      </c>
      <c r="Q19" s="142">
        <v>-516.48</v>
      </c>
      <c r="R19" s="142">
        <v>0</v>
      </c>
      <c r="S19" s="142">
        <v>0.02</v>
      </c>
      <c r="T19" s="142">
        <v>0</v>
      </c>
      <c r="U19" s="94"/>
      <c r="V19" s="94">
        <f t="shared" si="2"/>
        <v>47889.049999999996</v>
      </c>
      <c r="W19" s="94"/>
      <c r="X19" s="94"/>
      <c r="Y19" s="94"/>
      <c r="Z19" s="94"/>
      <c r="AD19" s="118">
        <f t="shared" si="0"/>
        <v>0</v>
      </c>
    </row>
    <row r="20" spans="1:30" s="82" customFormat="1" ht="14.25" x14ac:dyDescent="0.2">
      <c r="A20" s="82" t="str">
        <f t="shared" si="1"/>
        <v>99465251</v>
      </c>
      <c r="B20" s="144"/>
      <c r="C20" s="92" t="s">
        <v>55</v>
      </c>
      <c r="D20" s="92" t="s">
        <v>224</v>
      </c>
      <c r="E20" s="93" t="s">
        <v>217</v>
      </c>
      <c r="F20" s="93">
        <v>99465251</v>
      </c>
      <c r="G20" s="93" t="s">
        <v>116</v>
      </c>
      <c r="H20" s="121">
        <v>47889.05</v>
      </c>
      <c r="I20" s="142">
        <v>0</v>
      </c>
      <c r="J20" s="142">
        <v>0</v>
      </c>
      <c r="K20" s="142">
        <v>0</v>
      </c>
      <c r="L20" s="142">
        <v>0</v>
      </c>
      <c r="M20" s="142">
        <v>0</v>
      </c>
      <c r="N20" s="142">
        <v>48405.51</v>
      </c>
      <c r="O20" s="142">
        <v>0</v>
      </c>
      <c r="P20" s="142">
        <v>0</v>
      </c>
      <c r="Q20" s="142">
        <v>-516.48</v>
      </c>
      <c r="R20" s="142">
        <v>0</v>
      </c>
      <c r="S20" s="142">
        <v>0.02</v>
      </c>
      <c r="T20" s="142">
        <v>0</v>
      </c>
      <c r="U20" s="94"/>
      <c r="V20" s="94">
        <f t="shared" si="2"/>
        <v>47889.049999999996</v>
      </c>
      <c r="W20" s="94"/>
      <c r="X20" s="94"/>
      <c r="Y20" s="94"/>
      <c r="Z20" s="94"/>
      <c r="AD20" s="118">
        <f t="shared" si="0"/>
        <v>0</v>
      </c>
    </row>
    <row r="21" spans="1:30" s="82" customFormat="1" ht="14.25" x14ac:dyDescent="0.2">
      <c r="A21" s="82" t="str">
        <f t="shared" si="1"/>
        <v>99465179</v>
      </c>
      <c r="B21" s="144"/>
      <c r="C21" s="92" t="s">
        <v>55</v>
      </c>
      <c r="D21" s="92" t="s">
        <v>225</v>
      </c>
      <c r="E21" s="93" t="s">
        <v>217</v>
      </c>
      <c r="F21" s="93">
        <v>99465179</v>
      </c>
      <c r="G21" s="93" t="s">
        <v>116</v>
      </c>
      <c r="H21" s="121">
        <v>47889.05</v>
      </c>
      <c r="I21" s="142">
        <v>0</v>
      </c>
      <c r="J21" s="142">
        <v>0</v>
      </c>
      <c r="K21" s="142">
        <v>0</v>
      </c>
      <c r="L21" s="142">
        <v>0</v>
      </c>
      <c r="M21" s="142">
        <v>0</v>
      </c>
      <c r="N21" s="142">
        <v>48405.51</v>
      </c>
      <c r="O21" s="142">
        <v>0</v>
      </c>
      <c r="P21" s="142">
        <v>0</v>
      </c>
      <c r="Q21" s="142">
        <v>-516.48</v>
      </c>
      <c r="R21" s="142">
        <v>0</v>
      </c>
      <c r="S21" s="142">
        <v>0.02</v>
      </c>
      <c r="T21" s="142">
        <v>0</v>
      </c>
      <c r="U21" s="94"/>
      <c r="V21" s="94">
        <f t="shared" si="2"/>
        <v>47889.049999999996</v>
      </c>
      <c r="W21" s="94"/>
      <c r="X21" s="94"/>
      <c r="Y21" s="94"/>
      <c r="Z21" s="94"/>
      <c r="AD21" s="118">
        <f t="shared" si="0"/>
        <v>0</v>
      </c>
    </row>
    <row r="22" spans="1:30" s="82" customFormat="1" ht="14.25" x14ac:dyDescent="0.2">
      <c r="A22" s="82" t="str">
        <f t="shared" si="1"/>
        <v>99465227</v>
      </c>
      <c r="B22" s="144"/>
      <c r="C22" s="92" t="s">
        <v>55</v>
      </c>
      <c r="D22" s="92" t="s">
        <v>226</v>
      </c>
      <c r="E22" s="93" t="s">
        <v>217</v>
      </c>
      <c r="F22" s="93">
        <v>99465227</v>
      </c>
      <c r="G22" s="93" t="s">
        <v>116</v>
      </c>
      <c r="H22" s="121">
        <v>27087.64</v>
      </c>
      <c r="I22" s="142">
        <v>0</v>
      </c>
      <c r="J22" s="142">
        <v>0</v>
      </c>
      <c r="K22" s="142">
        <v>0</v>
      </c>
      <c r="L22" s="142">
        <v>0</v>
      </c>
      <c r="M22" s="142">
        <v>0</v>
      </c>
      <c r="N22" s="142">
        <v>27379.77</v>
      </c>
      <c r="O22" s="142">
        <v>0</v>
      </c>
      <c r="P22" s="142">
        <v>0</v>
      </c>
      <c r="Q22" s="142">
        <v>-292.14</v>
      </c>
      <c r="R22" s="142">
        <v>0</v>
      </c>
      <c r="S22" s="142">
        <v>0.01</v>
      </c>
      <c r="T22" s="142">
        <v>0</v>
      </c>
      <c r="U22" s="94"/>
      <c r="V22" s="94">
        <f t="shared" si="2"/>
        <v>27087.64</v>
      </c>
      <c r="W22" s="94"/>
      <c r="X22" s="94"/>
      <c r="Y22" s="94"/>
      <c r="Z22" s="94"/>
      <c r="AD22" s="118">
        <f t="shared" si="0"/>
        <v>0</v>
      </c>
    </row>
    <row r="23" spans="1:30" s="82" customFormat="1" ht="14.25" x14ac:dyDescent="0.2">
      <c r="A23" s="82" t="str">
        <f t="shared" si="1"/>
        <v>99465161</v>
      </c>
      <c r="B23" s="144"/>
      <c r="C23" s="92" t="s">
        <v>55</v>
      </c>
      <c r="D23" s="92" t="s">
        <v>227</v>
      </c>
      <c r="E23" s="93" t="s">
        <v>217</v>
      </c>
      <c r="F23" s="93">
        <v>99465161</v>
      </c>
      <c r="G23" s="93" t="s">
        <v>116</v>
      </c>
      <c r="H23" s="121">
        <v>55749.83</v>
      </c>
      <c r="I23" s="142">
        <v>0</v>
      </c>
      <c r="J23" s="142">
        <v>0</v>
      </c>
      <c r="K23" s="142">
        <v>0</v>
      </c>
      <c r="L23" s="142">
        <v>0</v>
      </c>
      <c r="M23" s="142">
        <v>0</v>
      </c>
      <c r="N23" s="142">
        <v>56351.05</v>
      </c>
      <c r="O23" s="142">
        <v>0</v>
      </c>
      <c r="P23" s="142">
        <v>0</v>
      </c>
      <c r="Q23" s="142">
        <v>-601.34</v>
      </c>
      <c r="R23" s="142">
        <v>0</v>
      </c>
      <c r="S23" s="142">
        <v>0.12</v>
      </c>
      <c r="T23" s="142">
        <v>0</v>
      </c>
      <c r="U23" s="94"/>
      <c r="V23" s="94">
        <f t="shared" si="2"/>
        <v>55749.830000000009</v>
      </c>
      <c r="W23" s="94"/>
      <c r="X23" s="94"/>
      <c r="Y23" s="94"/>
      <c r="Z23" s="94"/>
      <c r="AD23" s="118">
        <f t="shared" si="0"/>
        <v>0</v>
      </c>
    </row>
    <row r="24" spans="1:30" s="82" customFormat="1" ht="14.25" x14ac:dyDescent="0.2">
      <c r="A24" s="82" t="str">
        <f t="shared" si="1"/>
        <v>99465230</v>
      </c>
      <c r="B24" s="144"/>
      <c r="C24" s="92" t="s">
        <v>55</v>
      </c>
      <c r="D24" s="92" t="s">
        <v>228</v>
      </c>
      <c r="E24" s="93" t="s">
        <v>217</v>
      </c>
      <c r="F24" s="93">
        <v>99465230</v>
      </c>
      <c r="G24" s="93" t="s">
        <v>116</v>
      </c>
      <c r="H24" s="121">
        <v>47889.05</v>
      </c>
      <c r="I24" s="142">
        <v>0</v>
      </c>
      <c r="J24" s="142">
        <v>0</v>
      </c>
      <c r="K24" s="142">
        <v>0</v>
      </c>
      <c r="L24" s="142">
        <v>0</v>
      </c>
      <c r="M24" s="142">
        <v>0</v>
      </c>
      <c r="N24" s="142">
        <v>48405.51</v>
      </c>
      <c r="O24" s="142">
        <v>0</v>
      </c>
      <c r="P24" s="142">
        <v>0</v>
      </c>
      <c r="Q24" s="142">
        <v>-516.48</v>
      </c>
      <c r="R24" s="142">
        <v>0</v>
      </c>
      <c r="S24" s="142">
        <v>0.02</v>
      </c>
      <c r="T24" s="142">
        <v>0</v>
      </c>
      <c r="U24" s="94"/>
      <c r="V24" s="94">
        <f t="shared" si="2"/>
        <v>47889.049999999996</v>
      </c>
      <c r="W24" s="94"/>
      <c r="X24" s="94"/>
      <c r="Y24" s="94"/>
      <c r="Z24" s="94"/>
      <c r="AD24" s="118">
        <f t="shared" si="0"/>
        <v>0</v>
      </c>
    </row>
    <row r="25" spans="1:30" s="82" customFormat="1" ht="14.25" x14ac:dyDescent="0.2">
      <c r="A25" s="82" t="str">
        <f t="shared" si="1"/>
        <v>99465245</v>
      </c>
      <c r="B25" s="144"/>
      <c r="C25" s="92" t="s">
        <v>55</v>
      </c>
      <c r="D25" s="92" t="s">
        <v>229</v>
      </c>
      <c r="E25" s="93" t="s">
        <v>217</v>
      </c>
      <c r="F25" s="93">
        <v>99465245</v>
      </c>
      <c r="G25" s="93" t="s">
        <v>116</v>
      </c>
      <c r="H25" s="121">
        <v>47889.05</v>
      </c>
      <c r="I25" s="142">
        <v>0</v>
      </c>
      <c r="J25" s="142">
        <v>0</v>
      </c>
      <c r="K25" s="142">
        <v>0</v>
      </c>
      <c r="L25" s="142">
        <v>0</v>
      </c>
      <c r="M25" s="142">
        <v>0</v>
      </c>
      <c r="N25" s="142">
        <v>48405.51</v>
      </c>
      <c r="O25" s="142">
        <v>0</v>
      </c>
      <c r="P25" s="142">
        <v>0</v>
      </c>
      <c r="Q25" s="142">
        <v>-516.48</v>
      </c>
      <c r="R25" s="142">
        <v>0</v>
      </c>
      <c r="S25" s="142">
        <v>0.02</v>
      </c>
      <c r="T25" s="142">
        <v>0</v>
      </c>
      <c r="U25" s="94"/>
      <c r="V25" s="94">
        <f t="shared" si="2"/>
        <v>47889.049999999996</v>
      </c>
      <c r="W25" s="94"/>
      <c r="X25" s="94"/>
      <c r="Y25" s="94"/>
      <c r="Z25" s="94"/>
      <c r="AD25" s="118">
        <f t="shared" si="0"/>
        <v>0</v>
      </c>
    </row>
    <row r="26" spans="1:30" s="82" customFormat="1" ht="14.25" x14ac:dyDescent="0.2">
      <c r="A26" s="82" t="str">
        <f t="shared" si="1"/>
        <v>99465185</v>
      </c>
      <c r="B26" s="144"/>
      <c r="C26" s="92" t="s">
        <v>55</v>
      </c>
      <c r="D26" s="92" t="s">
        <v>230</v>
      </c>
      <c r="E26" s="93" t="s">
        <v>217</v>
      </c>
      <c r="F26" s="93">
        <v>99465185</v>
      </c>
      <c r="G26" s="93" t="s">
        <v>116</v>
      </c>
      <c r="H26" s="121">
        <v>47889.05</v>
      </c>
      <c r="I26" s="142">
        <v>0</v>
      </c>
      <c r="J26" s="142">
        <v>0</v>
      </c>
      <c r="K26" s="142">
        <v>0</v>
      </c>
      <c r="L26" s="142">
        <v>0</v>
      </c>
      <c r="M26" s="142">
        <v>0</v>
      </c>
      <c r="N26" s="142">
        <v>48405.51</v>
      </c>
      <c r="O26" s="142">
        <v>0</v>
      </c>
      <c r="P26" s="142">
        <v>0</v>
      </c>
      <c r="Q26" s="142">
        <v>-516.48</v>
      </c>
      <c r="R26" s="142">
        <v>0</v>
      </c>
      <c r="S26" s="142">
        <v>0.02</v>
      </c>
      <c r="T26" s="142">
        <v>0</v>
      </c>
      <c r="U26" s="94"/>
      <c r="V26" s="94">
        <f t="shared" si="2"/>
        <v>47889.049999999996</v>
      </c>
      <c r="W26" s="94"/>
      <c r="X26" s="94"/>
      <c r="Y26" s="94"/>
      <c r="Z26" s="94"/>
      <c r="AD26" s="118">
        <f t="shared" si="0"/>
        <v>0</v>
      </c>
    </row>
    <row r="27" spans="1:30" s="82" customFormat="1" ht="14.25" x14ac:dyDescent="0.2">
      <c r="A27" s="82" t="str">
        <f t="shared" si="1"/>
        <v>99465155</v>
      </c>
      <c r="B27" s="144"/>
      <c r="C27" s="92" t="s">
        <v>55</v>
      </c>
      <c r="D27" s="92" t="s">
        <v>231</v>
      </c>
      <c r="E27" s="93" t="s">
        <v>217</v>
      </c>
      <c r="F27" s="93">
        <v>99465155</v>
      </c>
      <c r="G27" s="93" t="s">
        <v>116</v>
      </c>
      <c r="H27" s="121">
        <v>47889.05</v>
      </c>
      <c r="I27" s="142">
        <v>0</v>
      </c>
      <c r="J27" s="142">
        <v>0</v>
      </c>
      <c r="K27" s="142">
        <v>0</v>
      </c>
      <c r="L27" s="142">
        <v>0</v>
      </c>
      <c r="M27" s="142">
        <v>0</v>
      </c>
      <c r="N27" s="142">
        <v>48405.51</v>
      </c>
      <c r="O27" s="142">
        <v>0</v>
      </c>
      <c r="P27" s="142">
        <v>0</v>
      </c>
      <c r="Q27" s="142">
        <v>-516.48</v>
      </c>
      <c r="R27" s="142">
        <v>0</v>
      </c>
      <c r="S27" s="142">
        <v>0.02</v>
      </c>
      <c r="T27" s="142">
        <v>0</v>
      </c>
      <c r="U27" s="94"/>
      <c r="V27" s="94">
        <f t="shared" si="2"/>
        <v>47889.049999999996</v>
      </c>
      <c r="W27" s="94"/>
      <c r="X27" s="94"/>
      <c r="Y27" s="94"/>
      <c r="Z27" s="94"/>
      <c r="AD27" s="118">
        <f t="shared" si="0"/>
        <v>0</v>
      </c>
    </row>
    <row r="28" spans="1:30" s="82" customFormat="1" ht="14.25" x14ac:dyDescent="0.2">
      <c r="A28" s="82" t="str">
        <f t="shared" si="1"/>
        <v>99465209</v>
      </c>
      <c r="B28" s="144"/>
      <c r="C28" s="92" t="s">
        <v>55</v>
      </c>
      <c r="D28" s="92" t="s">
        <v>232</v>
      </c>
      <c r="E28" s="93" t="s">
        <v>217</v>
      </c>
      <c r="F28" s="93">
        <v>99465209</v>
      </c>
      <c r="G28" s="93" t="s">
        <v>116</v>
      </c>
      <c r="H28" s="121">
        <v>47889.05</v>
      </c>
      <c r="I28" s="142">
        <v>0</v>
      </c>
      <c r="J28" s="142">
        <v>0</v>
      </c>
      <c r="K28" s="142">
        <v>0</v>
      </c>
      <c r="L28" s="142">
        <v>0</v>
      </c>
      <c r="M28" s="142">
        <v>0</v>
      </c>
      <c r="N28" s="142">
        <v>48405.51</v>
      </c>
      <c r="O28" s="142">
        <v>0</v>
      </c>
      <c r="P28" s="142">
        <v>0</v>
      </c>
      <c r="Q28" s="142">
        <v>-516.48</v>
      </c>
      <c r="R28" s="142">
        <v>0</v>
      </c>
      <c r="S28" s="142">
        <v>0.02</v>
      </c>
      <c r="T28" s="142">
        <v>0</v>
      </c>
      <c r="U28" s="94"/>
      <c r="V28" s="94">
        <f t="shared" si="2"/>
        <v>47889.049999999996</v>
      </c>
      <c r="W28" s="94"/>
      <c r="X28" s="94"/>
      <c r="Y28" s="94"/>
      <c r="Z28" s="94"/>
      <c r="AD28" s="118">
        <f t="shared" si="0"/>
        <v>0</v>
      </c>
    </row>
    <row r="29" spans="1:30" s="82" customFormat="1" ht="14.25" x14ac:dyDescent="0.2">
      <c r="A29" s="82" t="str">
        <f t="shared" si="1"/>
        <v>99465221</v>
      </c>
      <c r="B29" s="144"/>
      <c r="C29" s="92" t="s">
        <v>55</v>
      </c>
      <c r="D29" s="92" t="s">
        <v>233</v>
      </c>
      <c r="E29" s="93" t="s">
        <v>217</v>
      </c>
      <c r="F29" s="93">
        <v>99465221</v>
      </c>
      <c r="G29" s="93" t="s">
        <v>116</v>
      </c>
      <c r="H29" s="121">
        <v>48613.42</v>
      </c>
      <c r="I29" s="142">
        <v>0</v>
      </c>
      <c r="J29" s="142">
        <v>0</v>
      </c>
      <c r="K29" s="142">
        <v>0</v>
      </c>
      <c r="L29" s="142">
        <v>0</v>
      </c>
      <c r="M29" s="142">
        <v>0</v>
      </c>
      <c r="N29" s="142">
        <v>49137.69</v>
      </c>
      <c r="O29" s="142">
        <v>0</v>
      </c>
      <c r="P29" s="142">
        <v>0</v>
      </c>
      <c r="Q29" s="142">
        <v>-524.29</v>
      </c>
      <c r="R29" s="142">
        <v>0</v>
      </c>
      <c r="S29" s="142">
        <v>0.02</v>
      </c>
      <c r="T29" s="142">
        <v>0</v>
      </c>
      <c r="U29" s="94"/>
      <c r="V29" s="94">
        <f t="shared" si="2"/>
        <v>48613.42</v>
      </c>
      <c r="W29" s="94"/>
      <c r="X29" s="94"/>
      <c r="Y29" s="94"/>
      <c r="Z29" s="94"/>
      <c r="AD29" s="118">
        <f t="shared" si="0"/>
        <v>0</v>
      </c>
    </row>
    <row r="30" spans="1:30" s="82" customFormat="1" ht="14.25" x14ac:dyDescent="0.2">
      <c r="A30" s="82" t="str">
        <f t="shared" si="1"/>
        <v>99465170</v>
      </c>
      <c r="B30" s="144"/>
      <c r="C30" s="140" t="s">
        <v>55</v>
      </c>
      <c r="D30" s="140" t="s">
        <v>234</v>
      </c>
      <c r="E30" s="93" t="s">
        <v>217</v>
      </c>
      <c r="F30" s="93">
        <v>99465170</v>
      </c>
      <c r="G30" s="93" t="s">
        <v>116</v>
      </c>
      <c r="H30" s="141">
        <v>25660.97</v>
      </c>
      <c r="I30" s="142">
        <v>0</v>
      </c>
      <c r="J30" s="142">
        <v>0</v>
      </c>
      <c r="K30" s="142">
        <v>0</v>
      </c>
      <c r="L30" s="142">
        <v>0</v>
      </c>
      <c r="M30" s="142">
        <v>0</v>
      </c>
      <c r="N30" s="142">
        <v>25937.71</v>
      </c>
      <c r="O30" s="142">
        <v>0</v>
      </c>
      <c r="P30" s="142">
        <v>0</v>
      </c>
      <c r="Q30" s="142">
        <v>-276.75</v>
      </c>
      <c r="R30" s="142">
        <v>0</v>
      </c>
      <c r="S30" s="142">
        <v>0.01</v>
      </c>
      <c r="T30" s="142">
        <v>0</v>
      </c>
      <c r="U30" s="99"/>
      <c r="V30" s="99">
        <f t="shared" si="2"/>
        <v>25660.969999999998</v>
      </c>
      <c r="W30" s="99"/>
      <c r="X30" s="99"/>
      <c r="Y30" s="99"/>
      <c r="Z30" s="99"/>
      <c r="AD30" s="123">
        <f t="shared" si="0"/>
        <v>0</v>
      </c>
    </row>
    <row r="31" spans="1:30" s="82" customFormat="1" ht="14.25" x14ac:dyDescent="0.2">
      <c r="A31" s="82" t="str">
        <f t="shared" si="1"/>
        <v>99465191</v>
      </c>
      <c r="B31" s="144"/>
      <c r="C31" s="140" t="s">
        <v>55</v>
      </c>
      <c r="D31" s="140" t="s">
        <v>235</v>
      </c>
      <c r="E31" s="93" t="s">
        <v>217</v>
      </c>
      <c r="F31" s="93">
        <v>99465191</v>
      </c>
      <c r="G31" s="93" t="s">
        <v>116</v>
      </c>
      <c r="H31" s="141">
        <v>53825.700000000004</v>
      </c>
      <c r="I31" s="142">
        <v>0</v>
      </c>
      <c r="J31" s="142">
        <v>0</v>
      </c>
      <c r="K31" s="142">
        <v>0</v>
      </c>
      <c r="L31" s="142">
        <v>0</v>
      </c>
      <c r="M31" s="142">
        <v>0</v>
      </c>
      <c r="N31" s="142">
        <v>54406.19</v>
      </c>
      <c r="O31" s="142">
        <v>0</v>
      </c>
      <c r="P31" s="142">
        <v>0</v>
      </c>
      <c r="Q31" s="142">
        <v>-580.51</v>
      </c>
      <c r="R31" s="142">
        <v>0</v>
      </c>
      <c r="S31" s="142">
        <v>0.02</v>
      </c>
      <c r="T31" s="142">
        <v>0</v>
      </c>
      <c r="U31" s="99"/>
      <c r="V31" s="99">
        <f t="shared" si="2"/>
        <v>53825.7</v>
      </c>
      <c r="W31" s="99"/>
      <c r="X31" s="99"/>
      <c r="Y31" s="99"/>
      <c r="Z31" s="99"/>
      <c r="AD31" s="123">
        <f t="shared" si="0"/>
        <v>0</v>
      </c>
    </row>
    <row r="32" spans="1:30" s="82" customFormat="1" ht="14.25" x14ac:dyDescent="0.2">
      <c r="A32" s="82" t="str">
        <f t="shared" si="1"/>
        <v>99465215</v>
      </c>
      <c r="B32" s="144"/>
      <c r="C32" s="140" t="s">
        <v>55</v>
      </c>
      <c r="D32" s="140" t="s">
        <v>236</v>
      </c>
      <c r="E32" s="93" t="s">
        <v>217</v>
      </c>
      <c r="F32" s="93">
        <v>99465215</v>
      </c>
      <c r="G32" s="93" t="s">
        <v>116</v>
      </c>
      <c r="H32" s="141">
        <v>47889.05</v>
      </c>
      <c r="I32" s="142">
        <v>0</v>
      </c>
      <c r="J32" s="142">
        <v>0</v>
      </c>
      <c r="K32" s="142">
        <v>0</v>
      </c>
      <c r="L32" s="142">
        <v>0</v>
      </c>
      <c r="M32" s="142">
        <v>0</v>
      </c>
      <c r="N32" s="142">
        <v>48405.51</v>
      </c>
      <c r="O32" s="142">
        <v>0</v>
      </c>
      <c r="P32" s="142">
        <v>0</v>
      </c>
      <c r="Q32" s="142">
        <v>-516.48</v>
      </c>
      <c r="R32" s="142">
        <v>0</v>
      </c>
      <c r="S32" s="142">
        <v>0.02</v>
      </c>
      <c r="T32" s="142">
        <v>0</v>
      </c>
      <c r="U32" s="99"/>
      <c r="V32" s="99">
        <f t="shared" si="2"/>
        <v>47889.049999999996</v>
      </c>
      <c r="W32" s="99"/>
      <c r="X32" s="99"/>
      <c r="Y32" s="99"/>
      <c r="Z32" s="99"/>
      <c r="AD32" s="123">
        <f t="shared" si="0"/>
        <v>0</v>
      </c>
    </row>
    <row r="33" spans="1:30" s="82" customFormat="1" ht="14.25" x14ac:dyDescent="0.2">
      <c r="A33" s="82" t="str">
        <f t="shared" si="1"/>
        <v>99465188</v>
      </c>
      <c r="B33" s="144"/>
      <c r="C33" s="140" t="s">
        <v>55</v>
      </c>
      <c r="D33" s="140" t="s">
        <v>237</v>
      </c>
      <c r="E33" s="93" t="s">
        <v>217</v>
      </c>
      <c r="F33" s="93">
        <v>99465188</v>
      </c>
      <c r="G33" s="93" t="s">
        <v>116</v>
      </c>
      <c r="H33" s="141">
        <v>25660.97</v>
      </c>
      <c r="I33" s="142">
        <v>0</v>
      </c>
      <c r="J33" s="142">
        <v>0</v>
      </c>
      <c r="K33" s="142">
        <v>0</v>
      </c>
      <c r="L33" s="142">
        <v>0</v>
      </c>
      <c r="M33" s="142">
        <v>0</v>
      </c>
      <c r="N33" s="142">
        <v>25937.71</v>
      </c>
      <c r="O33" s="142">
        <v>0</v>
      </c>
      <c r="P33" s="142">
        <v>0</v>
      </c>
      <c r="Q33" s="142">
        <v>-276.75</v>
      </c>
      <c r="R33" s="142">
        <v>0</v>
      </c>
      <c r="S33" s="142">
        <v>0.01</v>
      </c>
      <c r="T33" s="142">
        <v>0</v>
      </c>
      <c r="U33" s="99"/>
      <c r="V33" s="99">
        <f t="shared" si="2"/>
        <v>25660.969999999998</v>
      </c>
      <c r="W33" s="99"/>
      <c r="X33" s="99"/>
      <c r="Y33" s="99"/>
      <c r="Z33" s="99"/>
      <c r="AD33" s="123">
        <f t="shared" si="0"/>
        <v>0</v>
      </c>
    </row>
    <row r="34" spans="1:30" s="82" customFormat="1" ht="14.25" x14ac:dyDescent="0.2">
      <c r="A34" s="82" t="str">
        <f t="shared" si="1"/>
        <v>99465263</v>
      </c>
      <c r="B34" s="144"/>
      <c r="C34" s="140" t="s">
        <v>55</v>
      </c>
      <c r="D34" s="140" t="s">
        <v>238</v>
      </c>
      <c r="E34" s="93" t="s">
        <v>217</v>
      </c>
      <c r="F34" s="93">
        <v>99465263</v>
      </c>
      <c r="G34" s="93" t="s">
        <v>116</v>
      </c>
      <c r="H34" s="141">
        <v>53825.700000000004</v>
      </c>
      <c r="I34" s="142">
        <v>0</v>
      </c>
      <c r="J34" s="142">
        <v>0</v>
      </c>
      <c r="K34" s="142">
        <v>0</v>
      </c>
      <c r="L34" s="142">
        <v>0</v>
      </c>
      <c r="M34" s="142">
        <v>0</v>
      </c>
      <c r="N34" s="142">
        <v>54406.19</v>
      </c>
      <c r="O34" s="142">
        <v>0</v>
      </c>
      <c r="P34" s="142">
        <v>0</v>
      </c>
      <c r="Q34" s="142">
        <v>-580.51</v>
      </c>
      <c r="R34" s="142">
        <v>0</v>
      </c>
      <c r="S34" s="142">
        <v>0.02</v>
      </c>
      <c r="T34" s="142">
        <v>0</v>
      </c>
      <c r="U34" s="99"/>
      <c r="V34" s="99">
        <f t="shared" si="2"/>
        <v>53825.7</v>
      </c>
      <c r="W34" s="99"/>
      <c r="X34" s="99"/>
      <c r="Y34" s="99"/>
      <c r="Z34" s="99"/>
      <c r="AD34" s="123">
        <f t="shared" si="0"/>
        <v>0</v>
      </c>
    </row>
    <row r="35" spans="1:30" s="82" customFormat="1" ht="14.25" x14ac:dyDescent="0.2">
      <c r="A35" s="82" t="str">
        <f t="shared" si="1"/>
        <v>99465248</v>
      </c>
      <c r="B35" s="144"/>
      <c r="C35" s="140" t="s">
        <v>55</v>
      </c>
      <c r="D35" s="140" t="s">
        <v>239</v>
      </c>
      <c r="E35" s="93" t="s">
        <v>217</v>
      </c>
      <c r="F35" s="93">
        <v>99465248</v>
      </c>
      <c r="G35" s="93" t="s">
        <v>116</v>
      </c>
      <c r="H35" s="141">
        <v>47211.9</v>
      </c>
      <c r="I35" s="142">
        <v>0</v>
      </c>
      <c r="J35" s="142">
        <v>0</v>
      </c>
      <c r="K35" s="142">
        <v>0</v>
      </c>
      <c r="L35" s="142">
        <v>0</v>
      </c>
      <c r="M35" s="142">
        <v>0</v>
      </c>
      <c r="N35" s="142">
        <v>47721.06</v>
      </c>
      <c r="O35" s="142">
        <v>0</v>
      </c>
      <c r="P35" s="142">
        <v>0</v>
      </c>
      <c r="Q35" s="142">
        <v>-509.18</v>
      </c>
      <c r="R35" s="142">
        <v>0</v>
      </c>
      <c r="S35" s="142">
        <v>0.02</v>
      </c>
      <c r="T35" s="142">
        <v>0</v>
      </c>
      <c r="U35" s="99"/>
      <c r="V35" s="99">
        <f t="shared" si="2"/>
        <v>47211.899999999994</v>
      </c>
      <c r="W35" s="99"/>
      <c r="X35" s="99"/>
      <c r="Y35" s="99"/>
      <c r="Z35" s="99"/>
      <c r="AD35" s="123">
        <f t="shared" si="0"/>
        <v>0</v>
      </c>
    </row>
    <row r="36" spans="1:30" s="82" customFormat="1" ht="14.25" x14ac:dyDescent="0.2">
      <c r="A36" s="82" t="str">
        <f t="shared" si="1"/>
        <v>99465233</v>
      </c>
      <c r="B36" s="144"/>
      <c r="C36" s="140" t="s">
        <v>55</v>
      </c>
      <c r="D36" s="140" t="s">
        <v>240</v>
      </c>
      <c r="E36" s="93" t="s">
        <v>217</v>
      </c>
      <c r="F36" s="93">
        <v>99465233</v>
      </c>
      <c r="G36" s="93" t="s">
        <v>116</v>
      </c>
      <c r="H36" s="141">
        <v>26180.600000000002</v>
      </c>
      <c r="I36" s="142">
        <v>0</v>
      </c>
      <c r="J36" s="142">
        <v>0</v>
      </c>
      <c r="K36" s="142">
        <v>0</v>
      </c>
      <c r="L36" s="142">
        <v>0</v>
      </c>
      <c r="M36" s="142">
        <v>0</v>
      </c>
      <c r="N36" s="142">
        <v>26462.95</v>
      </c>
      <c r="O36" s="142">
        <v>0</v>
      </c>
      <c r="P36" s="142">
        <v>0</v>
      </c>
      <c r="Q36" s="142">
        <v>-282.36</v>
      </c>
      <c r="R36" s="142">
        <v>0</v>
      </c>
      <c r="S36" s="142">
        <v>0.01</v>
      </c>
      <c r="T36" s="142">
        <v>0</v>
      </c>
      <c r="U36" s="99"/>
      <c r="V36" s="99">
        <f t="shared" si="2"/>
        <v>26180.6</v>
      </c>
      <c r="W36" s="99"/>
      <c r="X36" s="99"/>
      <c r="Y36" s="99"/>
      <c r="Z36" s="99"/>
      <c r="AD36" s="123">
        <f t="shared" si="0"/>
        <v>0</v>
      </c>
    </row>
    <row r="37" spans="1:30" s="82" customFormat="1" ht="14.25" x14ac:dyDescent="0.2">
      <c r="A37" s="82" t="str">
        <f t="shared" si="1"/>
        <v>99465125</v>
      </c>
      <c r="B37" s="144"/>
      <c r="C37" s="140" t="s">
        <v>55</v>
      </c>
      <c r="D37" s="140" t="s">
        <v>241</v>
      </c>
      <c r="E37" s="93" t="s">
        <v>217</v>
      </c>
      <c r="F37" s="93">
        <v>99465125</v>
      </c>
      <c r="G37" s="93" t="s">
        <v>116</v>
      </c>
      <c r="H37" s="141">
        <v>54953.200000000004</v>
      </c>
      <c r="I37" s="142">
        <v>0</v>
      </c>
      <c r="J37" s="142">
        <v>0</v>
      </c>
      <c r="K37" s="142">
        <v>0</v>
      </c>
      <c r="L37" s="142">
        <v>0</v>
      </c>
      <c r="M37" s="142">
        <v>0</v>
      </c>
      <c r="N37" s="142">
        <v>55545.840000000004</v>
      </c>
      <c r="O37" s="142">
        <v>0</v>
      </c>
      <c r="P37" s="142">
        <v>0</v>
      </c>
      <c r="Q37" s="142">
        <v>-592.66999999999996</v>
      </c>
      <c r="R37" s="142">
        <v>0</v>
      </c>
      <c r="S37" s="142">
        <v>0.03</v>
      </c>
      <c r="T37" s="142">
        <v>0</v>
      </c>
      <c r="U37" s="99"/>
      <c r="V37" s="99">
        <f t="shared" si="2"/>
        <v>54953.200000000004</v>
      </c>
      <c r="W37" s="99"/>
      <c r="X37" s="99"/>
      <c r="Y37" s="99"/>
      <c r="Z37" s="99"/>
      <c r="AD37" s="123">
        <f t="shared" si="0"/>
        <v>0</v>
      </c>
    </row>
    <row r="38" spans="1:30" s="82" customFormat="1" ht="14.25" x14ac:dyDescent="0.2">
      <c r="A38" s="82" t="str">
        <f t="shared" si="1"/>
        <v>99465224</v>
      </c>
      <c r="B38" s="144"/>
      <c r="C38" s="140" t="s">
        <v>55</v>
      </c>
      <c r="D38" s="140" t="s">
        <v>242</v>
      </c>
      <c r="E38" s="93" t="s">
        <v>217</v>
      </c>
      <c r="F38" s="93">
        <v>99465224</v>
      </c>
      <c r="G38" s="93" t="s">
        <v>116</v>
      </c>
      <c r="H38" s="141">
        <v>48613.42</v>
      </c>
      <c r="I38" s="142">
        <v>0</v>
      </c>
      <c r="J38" s="142">
        <v>0</v>
      </c>
      <c r="K38" s="142">
        <v>0</v>
      </c>
      <c r="L38" s="142">
        <v>0</v>
      </c>
      <c r="M38" s="142">
        <v>0</v>
      </c>
      <c r="N38" s="142">
        <v>49137.69</v>
      </c>
      <c r="O38" s="142">
        <v>0</v>
      </c>
      <c r="P38" s="142">
        <v>0</v>
      </c>
      <c r="Q38" s="142">
        <v>-524.29</v>
      </c>
      <c r="R38" s="142">
        <v>0</v>
      </c>
      <c r="S38" s="142">
        <v>0.02</v>
      </c>
      <c r="T38" s="142">
        <v>0</v>
      </c>
      <c r="U38" s="99"/>
      <c r="V38" s="99">
        <f t="shared" si="2"/>
        <v>48613.42</v>
      </c>
      <c r="W38" s="99"/>
      <c r="X38" s="99"/>
      <c r="Y38" s="99"/>
      <c r="Z38" s="99"/>
      <c r="AD38" s="123">
        <f t="shared" si="0"/>
        <v>0</v>
      </c>
    </row>
    <row r="39" spans="1:30" s="82" customFormat="1" ht="14.25" x14ac:dyDescent="0.2">
      <c r="A39" s="82" t="str">
        <f t="shared" si="1"/>
        <v>99465206</v>
      </c>
      <c r="B39" s="144"/>
      <c r="C39" s="140" t="s">
        <v>55</v>
      </c>
      <c r="D39" s="140" t="s">
        <v>243</v>
      </c>
      <c r="E39" s="93" t="s">
        <v>217</v>
      </c>
      <c r="F39" s="93">
        <v>99465206</v>
      </c>
      <c r="G39" s="93" t="s">
        <v>116</v>
      </c>
      <c r="H39" s="141">
        <v>48613.42</v>
      </c>
      <c r="I39" s="142">
        <v>0</v>
      </c>
      <c r="J39" s="142">
        <v>0</v>
      </c>
      <c r="K39" s="142">
        <v>0</v>
      </c>
      <c r="L39" s="142">
        <v>0</v>
      </c>
      <c r="M39" s="142">
        <v>0</v>
      </c>
      <c r="N39" s="142">
        <v>49137.69</v>
      </c>
      <c r="O39" s="142">
        <v>0</v>
      </c>
      <c r="P39" s="142">
        <v>0</v>
      </c>
      <c r="Q39" s="142">
        <v>-524.29</v>
      </c>
      <c r="R39" s="142">
        <v>0</v>
      </c>
      <c r="S39" s="142">
        <v>0.02</v>
      </c>
      <c r="T39" s="142">
        <v>0</v>
      </c>
      <c r="U39" s="99"/>
      <c r="V39" s="99">
        <f t="shared" si="2"/>
        <v>48613.42</v>
      </c>
      <c r="W39" s="99"/>
      <c r="X39" s="99"/>
      <c r="Y39" s="99"/>
      <c r="Z39" s="99"/>
      <c r="AD39" s="123">
        <f t="shared" si="0"/>
        <v>0</v>
      </c>
    </row>
    <row r="40" spans="1:30" s="82" customFormat="1" ht="14.25" x14ac:dyDescent="0.2">
      <c r="A40" s="82" t="str">
        <f t="shared" si="1"/>
        <v>99465242</v>
      </c>
      <c r="B40" s="144"/>
      <c r="C40" s="92" t="s">
        <v>55</v>
      </c>
      <c r="D40" s="92" t="s">
        <v>244</v>
      </c>
      <c r="E40" s="93" t="s">
        <v>217</v>
      </c>
      <c r="F40" s="93">
        <v>99465242</v>
      </c>
      <c r="G40" s="93" t="s">
        <v>116</v>
      </c>
      <c r="H40" s="121">
        <v>25660.97</v>
      </c>
      <c r="I40" s="142">
        <v>0</v>
      </c>
      <c r="J40" s="142">
        <v>0</v>
      </c>
      <c r="K40" s="142">
        <v>0</v>
      </c>
      <c r="L40" s="142">
        <v>0</v>
      </c>
      <c r="M40" s="142">
        <v>0</v>
      </c>
      <c r="N40" s="142">
        <v>25937.71</v>
      </c>
      <c r="O40" s="142">
        <v>0</v>
      </c>
      <c r="P40" s="142">
        <v>0</v>
      </c>
      <c r="Q40" s="142">
        <v>-276.75</v>
      </c>
      <c r="R40" s="142">
        <v>0</v>
      </c>
      <c r="S40" s="142">
        <v>0.01</v>
      </c>
      <c r="T40" s="142">
        <v>0</v>
      </c>
      <c r="U40" s="94"/>
      <c r="V40" s="94">
        <f t="shared" si="2"/>
        <v>25660.969999999998</v>
      </c>
      <c r="W40" s="94"/>
      <c r="X40" s="94"/>
      <c r="Y40" s="94"/>
      <c r="Z40" s="94"/>
      <c r="AD40" s="118">
        <f t="shared" si="0"/>
        <v>0</v>
      </c>
    </row>
    <row r="41" spans="1:30" s="82" customFormat="1" ht="14.25" x14ac:dyDescent="0.2">
      <c r="A41" s="82" t="str">
        <f t="shared" si="1"/>
        <v>99465182</v>
      </c>
      <c r="B41" s="144"/>
      <c r="C41" s="92" t="s">
        <v>55</v>
      </c>
      <c r="D41" s="92" t="s">
        <v>245</v>
      </c>
      <c r="E41" s="93" t="s">
        <v>217</v>
      </c>
      <c r="F41" s="93">
        <v>99465182</v>
      </c>
      <c r="G41" s="93" t="s">
        <v>116</v>
      </c>
      <c r="H41" s="121">
        <v>53825.700000000004</v>
      </c>
      <c r="I41" s="142">
        <v>0</v>
      </c>
      <c r="J41" s="142">
        <v>0</v>
      </c>
      <c r="K41" s="142">
        <v>0</v>
      </c>
      <c r="L41" s="142">
        <v>0</v>
      </c>
      <c r="M41" s="142">
        <v>0</v>
      </c>
      <c r="N41" s="142">
        <v>54406.19</v>
      </c>
      <c r="O41" s="142">
        <v>0</v>
      </c>
      <c r="P41" s="142">
        <v>0</v>
      </c>
      <c r="Q41" s="142">
        <v>-580.51</v>
      </c>
      <c r="R41" s="142">
        <v>0</v>
      </c>
      <c r="S41" s="142">
        <v>0.02</v>
      </c>
      <c r="T41" s="142">
        <v>0</v>
      </c>
      <c r="U41" s="94"/>
      <c r="V41" s="94">
        <f t="shared" si="2"/>
        <v>53825.7</v>
      </c>
      <c r="W41" s="94"/>
      <c r="X41" s="94"/>
      <c r="Y41" s="94"/>
      <c r="Z41" s="94"/>
      <c r="AD41" s="118">
        <f t="shared" si="0"/>
        <v>0</v>
      </c>
    </row>
    <row r="42" spans="1:30" s="82" customFormat="1" ht="14.25" x14ac:dyDescent="0.2">
      <c r="A42" s="82" t="str">
        <f t="shared" si="1"/>
        <v>99465236</v>
      </c>
      <c r="B42" s="144"/>
      <c r="C42" s="92" t="s">
        <v>55</v>
      </c>
      <c r="D42" s="92" t="s">
        <v>246</v>
      </c>
      <c r="E42" s="93" t="s">
        <v>217</v>
      </c>
      <c r="F42" s="93">
        <v>99465236</v>
      </c>
      <c r="G42" s="93" t="s">
        <v>116</v>
      </c>
      <c r="H42" s="121">
        <v>47889.05</v>
      </c>
      <c r="I42" s="142">
        <v>0</v>
      </c>
      <c r="J42" s="142">
        <v>0</v>
      </c>
      <c r="K42" s="142">
        <v>0</v>
      </c>
      <c r="L42" s="142">
        <v>0</v>
      </c>
      <c r="M42" s="142">
        <v>0</v>
      </c>
      <c r="N42" s="142">
        <v>48405.51</v>
      </c>
      <c r="O42" s="142">
        <v>0</v>
      </c>
      <c r="P42" s="142">
        <v>0</v>
      </c>
      <c r="Q42" s="142">
        <v>-516.48</v>
      </c>
      <c r="R42" s="142">
        <v>0</v>
      </c>
      <c r="S42" s="142">
        <v>0.02</v>
      </c>
      <c r="T42" s="142">
        <v>0</v>
      </c>
      <c r="U42" s="94"/>
      <c r="V42" s="94">
        <f t="shared" si="2"/>
        <v>47889.049999999996</v>
      </c>
      <c r="W42" s="94"/>
      <c r="X42" s="94"/>
      <c r="Y42" s="94"/>
      <c r="Z42" s="94"/>
      <c r="AD42" s="118">
        <f t="shared" si="0"/>
        <v>0</v>
      </c>
    </row>
    <row r="43" spans="1:30" s="82" customFormat="1" ht="14.25" x14ac:dyDescent="0.2">
      <c r="A43" s="82" t="str">
        <f t="shared" si="1"/>
        <v>99465146</v>
      </c>
      <c r="B43" s="144"/>
      <c r="C43" s="92" t="s">
        <v>55</v>
      </c>
      <c r="D43" s="92" t="s">
        <v>247</v>
      </c>
      <c r="E43" s="93" t="s">
        <v>217</v>
      </c>
      <c r="F43" s="93">
        <v>99465146</v>
      </c>
      <c r="G43" s="93" t="s">
        <v>116</v>
      </c>
      <c r="H43" s="121">
        <v>47889.05</v>
      </c>
      <c r="I43" s="142">
        <v>0</v>
      </c>
      <c r="J43" s="142">
        <v>0</v>
      </c>
      <c r="K43" s="142">
        <v>0</v>
      </c>
      <c r="L43" s="142">
        <v>0</v>
      </c>
      <c r="M43" s="142">
        <v>0</v>
      </c>
      <c r="N43" s="142">
        <v>48405.51</v>
      </c>
      <c r="O43" s="142">
        <v>0</v>
      </c>
      <c r="P43" s="142">
        <v>0</v>
      </c>
      <c r="Q43" s="142">
        <v>-516.48</v>
      </c>
      <c r="R43" s="142">
        <v>0</v>
      </c>
      <c r="S43" s="142">
        <v>0.02</v>
      </c>
      <c r="T43" s="142">
        <v>0</v>
      </c>
      <c r="U43" s="94"/>
      <c r="V43" s="94">
        <f t="shared" si="2"/>
        <v>47889.049999999996</v>
      </c>
      <c r="W43" s="94"/>
      <c r="X43" s="94"/>
      <c r="Y43" s="94"/>
      <c r="Z43" s="94"/>
      <c r="AD43" s="118">
        <f t="shared" si="0"/>
        <v>0</v>
      </c>
    </row>
    <row r="44" spans="1:30" s="82" customFormat="1" ht="14.25" x14ac:dyDescent="0.2">
      <c r="A44" s="82" t="str">
        <f t="shared" si="1"/>
        <v>99465167</v>
      </c>
      <c r="B44" s="144"/>
      <c r="C44" s="92" t="s">
        <v>55</v>
      </c>
      <c r="D44" s="92" t="s">
        <v>248</v>
      </c>
      <c r="E44" s="93" t="s">
        <v>217</v>
      </c>
      <c r="F44" s="93">
        <v>99465167</v>
      </c>
      <c r="G44" s="93" t="s">
        <v>116</v>
      </c>
      <c r="H44" s="121">
        <v>25660.97</v>
      </c>
      <c r="I44" s="142">
        <v>0</v>
      </c>
      <c r="J44" s="142">
        <v>0</v>
      </c>
      <c r="K44" s="142">
        <v>0</v>
      </c>
      <c r="L44" s="142">
        <v>0</v>
      </c>
      <c r="M44" s="142">
        <v>0</v>
      </c>
      <c r="N44" s="142">
        <v>25937.71</v>
      </c>
      <c r="O44" s="142">
        <v>0</v>
      </c>
      <c r="P44" s="142">
        <v>0</v>
      </c>
      <c r="Q44" s="142">
        <v>-276.75</v>
      </c>
      <c r="R44" s="142">
        <v>0</v>
      </c>
      <c r="S44" s="142">
        <v>0.01</v>
      </c>
      <c r="T44" s="142">
        <v>0</v>
      </c>
      <c r="U44" s="94"/>
      <c r="V44" s="94">
        <f t="shared" si="2"/>
        <v>25660.969999999998</v>
      </c>
      <c r="W44" s="94"/>
      <c r="X44" s="94"/>
      <c r="Y44" s="94"/>
      <c r="Z44" s="94"/>
      <c r="AD44" s="118">
        <f t="shared" si="0"/>
        <v>0</v>
      </c>
    </row>
    <row r="45" spans="1:30" s="82" customFormat="1" ht="14.25" x14ac:dyDescent="0.2">
      <c r="A45" s="82" t="str">
        <f t="shared" si="1"/>
        <v>99465122</v>
      </c>
      <c r="B45" s="144"/>
      <c r="C45" s="92" t="s">
        <v>55</v>
      </c>
      <c r="D45" s="92" t="s">
        <v>249</v>
      </c>
      <c r="E45" s="93" t="s">
        <v>217</v>
      </c>
      <c r="F45" s="93">
        <v>99465122</v>
      </c>
      <c r="G45" s="93" t="s">
        <v>116</v>
      </c>
      <c r="H45" s="121">
        <v>53825.700000000004</v>
      </c>
      <c r="I45" s="142">
        <v>0</v>
      </c>
      <c r="J45" s="142">
        <v>0</v>
      </c>
      <c r="K45" s="142">
        <v>0</v>
      </c>
      <c r="L45" s="142">
        <v>0</v>
      </c>
      <c r="M45" s="142">
        <v>0</v>
      </c>
      <c r="N45" s="142">
        <v>54406.19</v>
      </c>
      <c r="O45" s="142">
        <v>0</v>
      </c>
      <c r="P45" s="142">
        <v>0</v>
      </c>
      <c r="Q45" s="142">
        <v>-580.51</v>
      </c>
      <c r="R45" s="142">
        <v>0</v>
      </c>
      <c r="S45" s="142">
        <v>0.02</v>
      </c>
      <c r="T45" s="142">
        <v>0</v>
      </c>
      <c r="U45" s="94"/>
      <c r="V45" s="94">
        <f t="shared" si="2"/>
        <v>53825.7</v>
      </c>
      <c r="W45" s="94"/>
      <c r="X45" s="94"/>
      <c r="Y45" s="94"/>
      <c r="Z45" s="94"/>
      <c r="AD45" s="118">
        <f t="shared" si="0"/>
        <v>0</v>
      </c>
    </row>
    <row r="46" spans="1:30" s="82" customFormat="1" ht="14.25" x14ac:dyDescent="0.2">
      <c r="A46" s="82" t="str">
        <f t="shared" si="1"/>
        <v>99465128</v>
      </c>
      <c r="B46" s="144"/>
      <c r="C46" s="92" t="s">
        <v>55</v>
      </c>
      <c r="D46" s="92" t="s">
        <v>250</v>
      </c>
      <c r="E46" s="93" t="s">
        <v>217</v>
      </c>
      <c r="F46" s="93">
        <v>99465128</v>
      </c>
      <c r="G46" s="93" t="s">
        <v>116</v>
      </c>
      <c r="H46" s="121">
        <v>24944.45</v>
      </c>
      <c r="I46" s="142">
        <v>0</v>
      </c>
      <c r="J46" s="142">
        <v>0</v>
      </c>
      <c r="K46" s="142">
        <v>0</v>
      </c>
      <c r="L46" s="142">
        <v>0</v>
      </c>
      <c r="M46" s="142">
        <v>0</v>
      </c>
      <c r="N46" s="142">
        <v>25213.47</v>
      </c>
      <c r="O46" s="142">
        <v>0</v>
      </c>
      <c r="P46" s="142">
        <v>0</v>
      </c>
      <c r="Q46" s="142">
        <v>-269.03000000000003</v>
      </c>
      <c r="R46" s="142">
        <v>0</v>
      </c>
      <c r="S46" s="142">
        <v>0.01</v>
      </c>
      <c r="T46" s="142">
        <v>0</v>
      </c>
      <c r="U46" s="94"/>
      <c r="V46" s="94">
        <f t="shared" si="2"/>
        <v>24944.45</v>
      </c>
      <c r="W46" s="94"/>
      <c r="X46" s="94"/>
      <c r="Y46" s="94"/>
      <c r="Z46" s="94"/>
      <c r="AD46" s="118">
        <f t="shared" si="0"/>
        <v>0</v>
      </c>
    </row>
    <row r="47" spans="1:30" s="82" customFormat="1" ht="14.25" x14ac:dyDescent="0.2">
      <c r="A47" s="82" t="str">
        <f t="shared" si="1"/>
        <v>99465197</v>
      </c>
      <c r="B47" s="144"/>
      <c r="C47" s="92" t="s">
        <v>55</v>
      </c>
      <c r="D47" s="92" t="s">
        <v>251</v>
      </c>
      <c r="E47" s="93" t="s">
        <v>217</v>
      </c>
      <c r="F47" s="93">
        <v>99465197</v>
      </c>
      <c r="G47" s="93" t="s">
        <v>116</v>
      </c>
      <c r="H47" s="121">
        <v>52361.24</v>
      </c>
      <c r="I47" s="142">
        <v>0</v>
      </c>
      <c r="J47" s="142">
        <v>0</v>
      </c>
      <c r="K47" s="142">
        <v>0</v>
      </c>
      <c r="L47" s="142">
        <v>0</v>
      </c>
      <c r="M47" s="142">
        <v>0</v>
      </c>
      <c r="N47" s="142">
        <v>52925.93</v>
      </c>
      <c r="O47" s="142">
        <v>0</v>
      </c>
      <c r="P47" s="142">
        <v>0</v>
      </c>
      <c r="Q47" s="142">
        <v>-564.71</v>
      </c>
      <c r="R47" s="142">
        <v>0</v>
      </c>
      <c r="S47" s="142">
        <v>0.02</v>
      </c>
      <c r="T47" s="142">
        <v>0</v>
      </c>
      <c r="U47" s="94"/>
      <c r="V47" s="94">
        <f t="shared" si="2"/>
        <v>52361.24</v>
      </c>
      <c r="W47" s="94"/>
      <c r="X47" s="94"/>
      <c r="Y47" s="94"/>
      <c r="Z47" s="94"/>
      <c r="AD47" s="118">
        <f t="shared" si="0"/>
        <v>0</v>
      </c>
    </row>
    <row r="48" spans="1:30" s="82" customFormat="1" ht="14.25" x14ac:dyDescent="0.2">
      <c r="A48" s="82" t="str">
        <f t="shared" si="1"/>
        <v>99465257</v>
      </c>
      <c r="B48" s="144"/>
      <c r="C48" s="92" t="s">
        <v>55</v>
      </c>
      <c r="D48" s="92" t="s">
        <v>252</v>
      </c>
      <c r="E48" s="93" t="s">
        <v>217</v>
      </c>
      <c r="F48" s="93">
        <v>99465257</v>
      </c>
      <c r="G48" s="93" t="s">
        <v>116</v>
      </c>
      <c r="H48" s="121">
        <v>48613.42</v>
      </c>
      <c r="I48" s="142">
        <v>0</v>
      </c>
      <c r="J48" s="142">
        <v>0</v>
      </c>
      <c r="K48" s="142">
        <v>0</v>
      </c>
      <c r="L48" s="142">
        <v>0</v>
      </c>
      <c r="M48" s="142">
        <v>0</v>
      </c>
      <c r="N48" s="142">
        <v>49137.69</v>
      </c>
      <c r="O48" s="142">
        <v>0</v>
      </c>
      <c r="P48" s="142">
        <v>0</v>
      </c>
      <c r="Q48" s="142">
        <v>-524.29</v>
      </c>
      <c r="R48" s="142">
        <v>0</v>
      </c>
      <c r="S48" s="142">
        <v>0.02</v>
      </c>
      <c r="T48" s="142">
        <v>0</v>
      </c>
      <c r="U48" s="94"/>
      <c r="V48" s="94">
        <f t="shared" si="2"/>
        <v>48613.42</v>
      </c>
      <c r="W48" s="94"/>
      <c r="X48" s="94"/>
      <c r="Y48" s="94"/>
      <c r="Z48" s="94"/>
      <c r="AD48" s="118">
        <f t="shared" si="0"/>
        <v>0</v>
      </c>
    </row>
    <row r="49" spans="1:30" s="82" customFormat="1" ht="14.25" x14ac:dyDescent="0.2">
      <c r="A49" s="82" t="str">
        <f>TEXT(F49,0)</f>
        <v>99465140</v>
      </c>
      <c r="B49" s="144"/>
      <c r="C49" s="92" t="s">
        <v>55</v>
      </c>
      <c r="D49" s="92" t="s">
        <v>253</v>
      </c>
      <c r="E49" s="93" t="s">
        <v>217</v>
      </c>
      <c r="F49" s="93">
        <v>99465140</v>
      </c>
      <c r="G49" s="93" t="s">
        <v>116</v>
      </c>
      <c r="H49" s="121">
        <v>48613.42</v>
      </c>
      <c r="I49" s="142">
        <v>0</v>
      </c>
      <c r="J49" s="142">
        <v>0</v>
      </c>
      <c r="K49" s="142">
        <v>0</v>
      </c>
      <c r="L49" s="142">
        <v>0</v>
      </c>
      <c r="M49" s="142">
        <v>0</v>
      </c>
      <c r="N49" s="142">
        <v>49137.69</v>
      </c>
      <c r="O49" s="142">
        <v>0</v>
      </c>
      <c r="P49" s="142">
        <v>0</v>
      </c>
      <c r="Q49" s="142">
        <v>-524.29</v>
      </c>
      <c r="R49" s="142">
        <v>0</v>
      </c>
      <c r="S49" s="142">
        <v>0.02</v>
      </c>
      <c r="T49" s="142">
        <v>0</v>
      </c>
      <c r="U49" s="94"/>
      <c r="V49" s="94">
        <f>SUM(I49:T49)</f>
        <v>48613.42</v>
      </c>
      <c r="W49" s="94"/>
      <c r="X49" s="94"/>
      <c r="Y49" s="94"/>
      <c r="Z49" s="94"/>
      <c r="AD49" s="118">
        <f t="shared" ref="AD49:AD84" si="3">H49-V49</f>
        <v>0</v>
      </c>
    </row>
    <row r="50" spans="1:30" s="82" customFormat="1" ht="14.25" x14ac:dyDescent="0.2">
      <c r="A50" s="82" t="str">
        <f t="shared" ref="A50:A84" si="4">TEXT(F50,0)</f>
        <v>99465164</v>
      </c>
      <c r="B50" s="144"/>
      <c r="C50" s="92" t="s">
        <v>55</v>
      </c>
      <c r="D50" s="92" t="s">
        <v>254</v>
      </c>
      <c r="E50" s="93" t="s">
        <v>217</v>
      </c>
      <c r="F50" s="93">
        <v>99465164</v>
      </c>
      <c r="G50" s="93" t="s">
        <v>116</v>
      </c>
      <c r="H50" s="121">
        <v>47889.05</v>
      </c>
      <c r="I50" s="142">
        <v>0</v>
      </c>
      <c r="J50" s="142">
        <v>0</v>
      </c>
      <c r="K50" s="142">
        <v>0</v>
      </c>
      <c r="L50" s="142">
        <v>0</v>
      </c>
      <c r="M50" s="142">
        <v>0</v>
      </c>
      <c r="N50" s="142">
        <v>48405.51</v>
      </c>
      <c r="O50" s="142">
        <v>0</v>
      </c>
      <c r="P50" s="142">
        <v>0</v>
      </c>
      <c r="Q50" s="142">
        <v>-516.48</v>
      </c>
      <c r="R50" s="142">
        <v>0</v>
      </c>
      <c r="S50" s="142">
        <v>0.02</v>
      </c>
      <c r="T50" s="142">
        <v>0</v>
      </c>
      <c r="U50" s="94"/>
      <c r="V50" s="94">
        <f t="shared" ref="V50:V84" si="5">SUM(I50:T50)</f>
        <v>47889.049999999996</v>
      </c>
      <c r="W50" s="94"/>
      <c r="X50" s="94"/>
      <c r="Y50" s="94"/>
      <c r="Z50" s="94"/>
      <c r="AD50" s="118">
        <f t="shared" si="3"/>
        <v>0</v>
      </c>
    </row>
    <row r="51" spans="1:30" s="82" customFormat="1" ht="14.25" x14ac:dyDescent="0.2">
      <c r="A51" s="82" t="str">
        <f t="shared" si="4"/>
        <v>99465137</v>
      </c>
      <c r="B51" s="144"/>
      <c r="C51" s="92" t="s">
        <v>55</v>
      </c>
      <c r="D51" s="92" t="s">
        <v>255</v>
      </c>
      <c r="E51" s="93" t="s">
        <v>217</v>
      </c>
      <c r="F51" s="93">
        <v>99465137</v>
      </c>
      <c r="G51" s="93" t="s">
        <v>116</v>
      </c>
      <c r="H51" s="121">
        <v>47889.05</v>
      </c>
      <c r="I51" s="142">
        <v>0</v>
      </c>
      <c r="J51" s="142">
        <v>0</v>
      </c>
      <c r="K51" s="142">
        <v>0</v>
      </c>
      <c r="L51" s="142">
        <v>0</v>
      </c>
      <c r="M51" s="142">
        <v>0</v>
      </c>
      <c r="N51" s="142">
        <v>48405.51</v>
      </c>
      <c r="O51" s="142">
        <v>0</v>
      </c>
      <c r="P51" s="142">
        <v>0</v>
      </c>
      <c r="Q51" s="142">
        <v>-516.48</v>
      </c>
      <c r="R51" s="142">
        <v>0</v>
      </c>
      <c r="S51" s="142">
        <v>0.02</v>
      </c>
      <c r="T51" s="142">
        <v>0</v>
      </c>
      <c r="U51" s="94"/>
      <c r="V51" s="94">
        <f t="shared" si="5"/>
        <v>47889.049999999996</v>
      </c>
      <c r="W51" s="94"/>
      <c r="X51" s="94"/>
      <c r="Y51" s="94"/>
      <c r="Z51" s="94"/>
      <c r="AD51" s="118">
        <f t="shared" si="3"/>
        <v>0</v>
      </c>
    </row>
    <row r="52" spans="1:30" s="82" customFormat="1" ht="14.25" x14ac:dyDescent="0.2">
      <c r="A52" s="82" t="str">
        <f t="shared" si="4"/>
        <v>99465158</v>
      </c>
      <c r="B52" s="144"/>
      <c r="C52" s="92" t="s">
        <v>55</v>
      </c>
      <c r="D52" s="92" t="s">
        <v>256</v>
      </c>
      <c r="E52" s="93" t="s">
        <v>217</v>
      </c>
      <c r="F52" s="93">
        <v>99465158</v>
      </c>
      <c r="G52" s="93" t="s">
        <v>116</v>
      </c>
      <c r="H52" s="121">
        <v>47889.05</v>
      </c>
      <c r="I52" s="142">
        <v>0</v>
      </c>
      <c r="J52" s="142">
        <v>0</v>
      </c>
      <c r="K52" s="142">
        <v>0</v>
      </c>
      <c r="L52" s="142">
        <v>0</v>
      </c>
      <c r="M52" s="142">
        <v>0</v>
      </c>
      <c r="N52" s="142">
        <v>48405.51</v>
      </c>
      <c r="O52" s="142">
        <v>0</v>
      </c>
      <c r="P52" s="142">
        <v>0</v>
      </c>
      <c r="Q52" s="142">
        <v>-516.48</v>
      </c>
      <c r="R52" s="142">
        <v>0</v>
      </c>
      <c r="S52" s="142">
        <v>0.02</v>
      </c>
      <c r="T52" s="142">
        <v>0</v>
      </c>
      <c r="U52" s="94"/>
      <c r="V52" s="94">
        <f t="shared" si="5"/>
        <v>47889.049999999996</v>
      </c>
      <c r="W52" s="94"/>
      <c r="X52" s="94"/>
      <c r="Y52" s="94"/>
      <c r="Z52" s="94"/>
      <c r="AD52" s="118">
        <f t="shared" si="3"/>
        <v>0</v>
      </c>
    </row>
    <row r="53" spans="1:30" s="82" customFormat="1" ht="14.25" x14ac:dyDescent="0.2">
      <c r="A53" s="82" t="str">
        <f t="shared" si="4"/>
        <v>99465173</v>
      </c>
      <c r="B53" s="144"/>
      <c r="C53" s="92" t="s">
        <v>55</v>
      </c>
      <c r="D53" s="92" t="s">
        <v>257</v>
      </c>
      <c r="E53" s="93" t="s">
        <v>217</v>
      </c>
      <c r="F53" s="93">
        <v>99465173</v>
      </c>
      <c r="G53" s="93" t="s">
        <v>116</v>
      </c>
      <c r="H53" s="121">
        <v>47889.05</v>
      </c>
      <c r="I53" s="142">
        <v>0</v>
      </c>
      <c r="J53" s="142">
        <v>0</v>
      </c>
      <c r="K53" s="142">
        <v>0</v>
      </c>
      <c r="L53" s="142">
        <v>0</v>
      </c>
      <c r="M53" s="142">
        <v>0</v>
      </c>
      <c r="N53" s="142">
        <v>48405.51</v>
      </c>
      <c r="O53" s="142">
        <v>0</v>
      </c>
      <c r="P53" s="142">
        <v>0</v>
      </c>
      <c r="Q53" s="142">
        <v>-516.48</v>
      </c>
      <c r="R53" s="142">
        <v>0</v>
      </c>
      <c r="S53" s="142">
        <v>0.02</v>
      </c>
      <c r="T53" s="142">
        <v>0</v>
      </c>
      <c r="U53" s="94"/>
      <c r="V53" s="94">
        <f t="shared" si="5"/>
        <v>47889.049999999996</v>
      </c>
      <c r="W53" s="94"/>
      <c r="X53" s="94"/>
      <c r="Y53" s="94"/>
      <c r="Z53" s="94"/>
      <c r="AD53" s="118">
        <f t="shared" si="3"/>
        <v>0</v>
      </c>
    </row>
    <row r="54" spans="1:30" s="82" customFormat="1" ht="14.25" x14ac:dyDescent="0.2">
      <c r="A54" s="82" t="str">
        <f t="shared" si="4"/>
        <v>99465203</v>
      </c>
      <c r="B54" s="144"/>
      <c r="C54" s="92" t="s">
        <v>55</v>
      </c>
      <c r="D54" s="92" t="s">
        <v>258</v>
      </c>
      <c r="E54" s="93" t="s">
        <v>217</v>
      </c>
      <c r="F54" s="93">
        <v>99465203</v>
      </c>
      <c r="G54" s="93" t="s">
        <v>116</v>
      </c>
      <c r="H54" s="121">
        <v>47889.05</v>
      </c>
      <c r="I54" s="142">
        <v>0</v>
      </c>
      <c r="J54" s="142">
        <v>0</v>
      </c>
      <c r="K54" s="142">
        <v>0</v>
      </c>
      <c r="L54" s="142">
        <v>0</v>
      </c>
      <c r="M54" s="142">
        <v>0</v>
      </c>
      <c r="N54" s="142">
        <v>48405.51</v>
      </c>
      <c r="O54" s="142">
        <v>0</v>
      </c>
      <c r="P54" s="142">
        <v>0</v>
      </c>
      <c r="Q54" s="142">
        <v>-516.48</v>
      </c>
      <c r="R54" s="142">
        <v>0</v>
      </c>
      <c r="S54" s="142">
        <v>0.02</v>
      </c>
      <c r="T54" s="142">
        <v>0</v>
      </c>
      <c r="U54" s="94"/>
      <c r="V54" s="94">
        <f t="shared" si="5"/>
        <v>47889.049999999996</v>
      </c>
      <c r="W54" s="94"/>
      <c r="X54" s="94"/>
      <c r="Y54" s="94"/>
      <c r="Z54" s="94"/>
      <c r="AD54" s="118">
        <f t="shared" si="3"/>
        <v>0</v>
      </c>
    </row>
    <row r="55" spans="1:30" s="82" customFormat="1" ht="14.25" x14ac:dyDescent="0.2">
      <c r="A55" s="82" t="str">
        <f t="shared" si="4"/>
        <v>99465131</v>
      </c>
      <c r="B55" s="144"/>
      <c r="C55" s="92" t="s">
        <v>55</v>
      </c>
      <c r="D55" s="92" t="s">
        <v>259</v>
      </c>
      <c r="E55" s="93" t="s">
        <v>217</v>
      </c>
      <c r="F55" s="93">
        <v>99465131</v>
      </c>
      <c r="G55" s="93" t="s">
        <v>116</v>
      </c>
      <c r="H55" s="121">
        <v>47889.05</v>
      </c>
      <c r="I55" s="142">
        <v>0</v>
      </c>
      <c r="J55" s="142">
        <v>0</v>
      </c>
      <c r="K55" s="142">
        <v>0</v>
      </c>
      <c r="L55" s="142">
        <v>0</v>
      </c>
      <c r="M55" s="142">
        <v>0</v>
      </c>
      <c r="N55" s="142">
        <v>48405.51</v>
      </c>
      <c r="O55" s="142">
        <v>0</v>
      </c>
      <c r="P55" s="142">
        <v>0</v>
      </c>
      <c r="Q55" s="142">
        <v>-516.48</v>
      </c>
      <c r="R55" s="142">
        <v>0</v>
      </c>
      <c r="S55" s="142">
        <v>0.02</v>
      </c>
      <c r="T55" s="142">
        <v>0</v>
      </c>
      <c r="U55" s="94"/>
      <c r="V55" s="94">
        <f t="shared" si="5"/>
        <v>47889.049999999996</v>
      </c>
      <c r="W55" s="94"/>
      <c r="X55" s="94"/>
      <c r="Y55" s="94"/>
      <c r="Z55" s="94"/>
      <c r="AD55" s="118">
        <f t="shared" si="3"/>
        <v>0</v>
      </c>
    </row>
    <row r="56" spans="1:30" s="82" customFormat="1" ht="14.25" x14ac:dyDescent="0.2">
      <c r="A56" s="82" t="str">
        <f t="shared" si="4"/>
        <v>99465212</v>
      </c>
      <c r="B56" s="144"/>
      <c r="C56" s="92" t="s">
        <v>55</v>
      </c>
      <c r="D56" s="92" t="s">
        <v>260</v>
      </c>
      <c r="E56" s="93" t="s">
        <v>217</v>
      </c>
      <c r="F56" s="93">
        <v>99465212</v>
      </c>
      <c r="G56" s="93" t="s">
        <v>116</v>
      </c>
      <c r="H56" s="121">
        <v>47889.05</v>
      </c>
      <c r="I56" s="142">
        <v>0</v>
      </c>
      <c r="J56" s="142">
        <v>0</v>
      </c>
      <c r="K56" s="142">
        <v>0</v>
      </c>
      <c r="L56" s="142">
        <v>0</v>
      </c>
      <c r="M56" s="142">
        <v>0</v>
      </c>
      <c r="N56" s="142">
        <v>48405.51</v>
      </c>
      <c r="O56" s="142">
        <v>0</v>
      </c>
      <c r="P56" s="142">
        <v>0</v>
      </c>
      <c r="Q56" s="142">
        <v>-516.48</v>
      </c>
      <c r="R56" s="142">
        <v>0</v>
      </c>
      <c r="S56" s="142">
        <v>0.02</v>
      </c>
      <c r="T56" s="142">
        <v>0</v>
      </c>
      <c r="U56" s="94"/>
      <c r="V56" s="94">
        <f t="shared" si="5"/>
        <v>47889.049999999996</v>
      </c>
      <c r="W56" s="94"/>
      <c r="X56" s="94"/>
      <c r="Y56" s="94"/>
      <c r="Z56" s="94"/>
      <c r="AD56" s="118">
        <f t="shared" si="3"/>
        <v>0</v>
      </c>
    </row>
    <row r="57" spans="1:30" s="82" customFormat="1" ht="14.25" x14ac:dyDescent="0.2">
      <c r="A57" s="82" t="str">
        <f t="shared" si="4"/>
        <v>99465200</v>
      </c>
      <c r="B57" s="144"/>
      <c r="C57" s="92" t="s">
        <v>55</v>
      </c>
      <c r="D57" s="92" t="s">
        <v>261</v>
      </c>
      <c r="E57" s="93" t="s">
        <v>217</v>
      </c>
      <c r="F57" s="93">
        <v>99465200</v>
      </c>
      <c r="G57" s="93" t="s">
        <v>116</v>
      </c>
      <c r="H57" s="121">
        <v>47211.9</v>
      </c>
      <c r="I57" s="142">
        <v>0</v>
      </c>
      <c r="J57" s="142">
        <v>0</v>
      </c>
      <c r="K57" s="142">
        <v>0</v>
      </c>
      <c r="L57" s="142">
        <v>0</v>
      </c>
      <c r="M57" s="142">
        <v>0</v>
      </c>
      <c r="N57" s="142">
        <v>47721.06</v>
      </c>
      <c r="O57" s="142">
        <v>0</v>
      </c>
      <c r="P57" s="142">
        <v>0</v>
      </c>
      <c r="Q57" s="142">
        <v>-509.18</v>
      </c>
      <c r="R57" s="142">
        <v>0</v>
      </c>
      <c r="S57" s="142">
        <v>0.02</v>
      </c>
      <c r="T57" s="142">
        <v>0</v>
      </c>
      <c r="U57" s="94"/>
      <c r="V57" s="94">
        <f t="shared" si="5"/>
        <v>47211.899999999994</v>
      </c>
      <c r="W57" s="94"/>
      <c r="X57" s="94"/>
      <c r="Y57" s="94"/>
      <c r="Z57" s="94"/>
      <c r="AD57" s="118">
        <f t="shared" si="3"/>
        <v>0</v>
      </c>
    </row>
    <row r="58" spans="1:30" s="82" customFormat="1" ht="14.25" x14ac:dyDescent="0.2">
      <c r="A58" s="82" t="str">
        <f t="shared" si="4"/>
        <v>99465260</v>
      </c>
      <c r="B58" s="144"/>
      <c r="C58" s="92" t="s">
        <v>55</v>
      </c>
      <c r="D58" s="92" t="s">
        <v>262</v>
      </c>
      <c r="E58" s="93" t="s">
        <v>217</v>
      </c>
      <c r="F58" s="93">
        <v>99465260</v>
      </c>
      <c r="G58" s="93" t="s">
        <v>116</v>
      </c>
      <c r="H58" s="121">
        <v>47889.05</v>
      </c>
      <c r="I58" s="142">
        <v>0</v>
      </c>
      <c r="J58" s="142">
        <v>0</v>
      </c>
      <c r="K58" s="142">
        <v>0</v>
      </c>
      <c r="L58" s="142">
        <v>0</v>
      </c>
      <c r="M58" s="142">
        <v>0</v>
      </c>
      <c r="N58" s="142">
        <v>48405.51</v>
      </c>
      <c r="O58" s="142">
        <v>0</v>
      </c>
      <c r="P58" s="142">
        <v>0</v>
      </c>
      <c r="Q58" s="142">
        <v>-516.48</v>
      </c>
      <c r="R58" s="142">
        <v>0</v>
      </c>
      <c r="S58" s="142">
        <v>0.02</v>
      </c>
      <c r="T58" s="142">
        <v>0</v>
      </c>
      <c r="U58" s="94"/>
      <c r="V58" s="94">
        <f t="shared" si="5"/>
        <v>47889.049999999996</v>
      </c>
      <c r="W58" s="94"/>
      <c r="X58" s="94"/>
      <c r="Y58" s="94"/>
      <c r="Z58" s="94"/>
      <c r="AD58" s="118">
        <f t="shared" si="3"/>
        <v>0</v>
      </c>
    </row>
    <row r="59" spans="1:30" s="82" customFormat="1" ht="14.25" x14ac:dyDescent="0.2">
      <c r="A59" s="82" t="str">
        <f t="shared" si="4"/>
        <v>99465254</v>
      </c>
      <c r="B59" s="144"/>
      <c r="C59" s="92" t="s">
        <v>55</v>
      </c>
      <c r="D59" s="92" t="s">
        <v>263</v>
      </c>
      <c r="E59" s="93" t="s">
        <v>217</v>
      </c>
      <c r="F59" s="93">
        <v>99465254</v>
      </c>
      <c r="G59" s="93" t="s">
        <v>116</v>
      </c>
      <c r="H59" s="121">
        <v>47889.05</v>
      </c>
      <c r="I59" s="142">
        <v>0</v>
      </c>
      <c r="J59" s="142">
        <v>0</v>
      </c>
      <c r="K59" s="142">
        <v>0</v>
      </c>
      <c r="L59" s="142">
        <v>0</v>
      </c>
      <c r="M59" s="142">
        <v>0</v>
      </c>
      <c r="N59" s="142">
        <v>48405.51</v>
      </c>
      <c r="O59" s="142">
        <v>0</v>
      </c>
      <c r="P59" s="142">
        <v>0</v>
      </c>
      <c r="Q59" s="142">
        <v>-516.48</v>
      </c>
      <c r="R59" s="142">
        <v>0</v>
      </c>
      <c r="S59" s="142">
        <v>0.02</v>
      </c>
      <c r="T59" s="142">
        <v>0</v>
      </c>
      <c r="U59" s="94"/>
      <c r="V59" s="94">
        <f t="shared" si="5"/>
        <v>47889.049999999996</v>
      </c>
      <c r="W59" s="94"/>
      <c r="X59" s="94"/>
      <c r="Y59" s="94"/>
      <c r="Z59" s="94"/>
      <c r="AD59" s="118">
        <f t="shared" si="3"/>
        <v>0</v>
      </c>
    </row>
    <row r="60" spans="1:30" s="82" customFormat="1" ht="14.25" x14ac:dyDescent="0.2">
      <c r="A60" s="82" t="str">
        <f t="shared" si="4"/>
        <v>99465143</v>
      </c>
      <c r="B60" s="144"/>
      <c r="C60" s="92" t="s">
        <v>55</v>
      </c>
      <c r="D60" s="92" t="s">
        <v>264</v>
      </c>
      <c r="E60" s="93" t="s">
        <v>217</v>
      </c>
      <c r="F60" s="93">
        <v>99465143</v>
      </c>
      <c r="G60" s="93" t="s">
        <v>116</v>
      </c>
      <c r="H60" s="121">
        <v>26180.600000000002</v>
      </c>
      <c r="I60" s="142">
        <v>0</v>
      </c>
      <c r="J60" s="142">
        <v>0</v>
      </c>
      <c r="K60" s="142">
        <v>0</v>
      </c>
      <c r="L60" s="142">
        <v>0</v>
      </c>
      <c r="M60" s="142">
        <v>0</v>
      </c>
      <c r="N60" s="142">
        <v>26462.95</v>
      </c>
      <c r="O60" s="142">
        <v>0</v>
      </c>
      <c r="P60" s="142">
        <v>0</v>
      </c>
      <c r="Q60" s="142">
        <v>-282.36</v>
      </c>
      <c r="R60" s="142">
        <v>0</v>
      </c>
      <c r="S60" s="142">
        <v>0.01</v>
      </c>
      <c r="T60" s="142">
        <v>0</v>
      </c>
      <c r="U60" s="94"/>
      <c r="V60" s="94">
        <f t="shared" si="5"/>
        <v>26180.6</v>
      </c>
      <c r="W60" s="94"/>
      <c r="X60" s="94"/>
      <c r="Y60" s="94"/>
      <c r="Z60" s="94"/>
      <c r="AD60" s="118">
        <f t="shared" si="3"/>
        <v>0</v>
      </c>
    </row>
    <row r="61" spans="1:30" s="82" customFormat="1" ht="14.25" x14ac:dyDescent="0.2">
      <c r="A61" s="82" t="str">
        <f t="shared" si="4"/>
        <v>99465134</v>
      </c>
      <c r="B61" s="144"/>
      <c r="C61" s="92" t="s">
        <v>55</v>
      </c>
      <c r="D61" s="92" t="s">
        <v>265</v>
      </c>
      <c r="E61" s="93" t="s">
        <v>217</v>
      </c>
      <c r="F61" s="93">
        <v>99465134</v>
      </c>
      <c r="G61" s="93" t="s">
        <v>116</v>
      </c>
      <c r="H61" s="121">
        <v>55261.82</v>
      </c>
      <c r="I61" s="142">
        <v>0</v>
      </c>
      <c r="J61" s="142">
        <v>0</v>
      </c>
      <c r="K61" s="142">
        <v>0</v>
      </c>
      <c r="L61" s="142">
        <v>0</v>
      </c>
      <c r="M61" s="142">
        <v>0</v>
      </c>
      <c r="N61" s="142">
        <v>55857.79</v>
      </c>
      <c r="O61" s="142">
        <v>0</v>
      </c>
      <c r="P61" s="142">
        <v>0</v>
      </c>
      <c r="Q61" s="142">
        <v>-596</v>
      </c>
      <c r="R61" s="142">
        <v>0</v>
      </c>
      <c r="S61" s="142">
        <v>0.03</v>
      </c>
      <c r="T61" s="142">
        <v>0</v>
      </c>
      <c r="U61" s="94"/>
      <c r="V61" s="94">
        <f t="shared" si="5"/>
        <v>55261.82</v>
      </c>
      <c r="W61" s="94"/>
      <c r="X61" s="94"/>
      <c r="Y61" s="94"/>
      <c r="Z61" s="94"/>
      <c r="AD61" s="118">
        <f t="shared" si="3"/>
        <v>0</v>
      </c>
    </row>
    <row r="62" spans="1:30" s="98" customFormat="1" ht="14.25" x14ac:dyDescent="0.2">
      <c r="A62" s="98" t="str">
        <f t="shared" si="4"/>
        <v>99465239</v>
      </c>
      <c r="B62" s="146"/>
      <c r="C62" s="95" t="s">
        <v>55</v>
      </c>
      <c r="D62" s="95" t="s">
        <v>266</v>
      </c>
      <c r="E62" s="96" t="s">
        <v>217</v>
      </c>
      <c r="F62" s="96">
        <v>99465239</v>
      </c>
      <c r="G62" s="96" t="s">
        <v>116</v>
      </c>
      <c r="H62" s="124">
        <v>47889.05</v>
      </c>
      <c r="I62" s="143">
        <v>0</v>
      </c>
      <c r="J62" s="143">
        <v>0</v>
      </c>
      <c r="K62" s="143">
        <v>0</v>
      </c>
      <c r="L62" s="143">
        <v>0</v>
      </c>
      <c r="M62" s="143">
        <v>0</v>
      </c>
      <c r="N62" s="143">
        <v>48405.51</v>
      </c>
      <c r="O62" s="143">
        <v>0</v>
      </c>
      <c r="P62" s="143">
        <v>0</v>
      </c>
      <c r="Q62" s="143">
        <v>-516.48</v>
      </c>
      <c r="R62" s="143">
        <v>0</v>
      </c>
      <c r="S62" s="143">
        <v>0.02</v>
      </c>
      <c r="T62" s="143">
        <v>0</v>
      </c>
      <c r="U62" s="97"/>
      <c r="V62" s="97">
        <f t="shared" si="5"/>
        <v>47889.049999999996</v>
      </c>
      <c r="W62" s="97"/>
      <c r="X62" s="97"/>
      <c r="Y62" s="97"/>
      <c r="Z62" s="97"/>
      <c r="AD62" s="128">
        <f t="shared" si="3"/>
        <v>0</v>
      </c>
    </row>
    <row r="63" spans="1:30" s="82" customFormat="1" ht="14.25" x14ac:dyDescent="0.2">
      <c r="A63" s="82" t="str">
        <f t="shared" si="4"/>
        <v>99452138</v>
      </c>
      <c r="B63" s="144" t="s">
        <v>22</v>
      </c>
      <c r="C63" s="92" t="s">
        <v>55</v>
      </c>
      <c r="D63" s="92" t="s">
        <v>155</v>
      </c>
      <c r="E63" s="93" t="s">
        <v>153</v>
      </c>
      <c r="F63" s="93">
        <v>99452138</v>
      </c>
      <c r="G63" s="93" t="s">
        <v>121</v>
      </c>
      <c r="H63" s="121">
        <v>-1757.57</v>
      </c>
      <c r="I63" s="142">
        <v>0</v>
      </c>
      <c r="J63" s="142">
        <v>-2675.2200000000003</v>
      </c>
      <c r="K63" s="142">
        <v>19.13</v>
      </c>
      <c r="L63" s="142">
        <v>226.48000000000002</v>
      </c>
      <c r="M63" s="142">
        <v>249.99</v>
      </c>
      <c r="N63" s="142">
        <v>518.88</v>
      </c>
      <c r="O63" s="142">
        <v>-96.83</v>
      </c>
      <c r="P63" s="142">
        <v>0</v>
      </c>
      <c r="Q63" s="142">
        <v>0</v>
      </c>
      <c r="R63" s="142">
        <v>0</v>
      </c>
      <c r="S63" s="142">
        <v>0</v>
      </c>
      <c r="T63" s="142">
        <v>0</v>
      </c>
      <c r="U63" s="94"/>
      <c r="V63" s="94">
        <f t="shared" si="5"/>
        <v>-1757.5699999999997</v>
      </c>
      <c r="W63" s="94"/>
      <c r="X63" s="94"/>
      <c r="Y63" s="94"/>
      <c r="Z63" s="94"/>
      <c r="AD63" s="118">
        <f t="shared" si="3"/>
        <v>0</v>
      </c>
    </row>
    <row r="64" spans="1:30" s="82" customFormat="1" ht="14.25" x14ac:dyDescent="0.2">
      <c r="A64" s="82" t="str">
        <f t="shared" si="4"/>
        <v>99452120</v>
      </c>
      <c r="B64" s="144" t="s">
        <v>22</v>
      </c>
      <c r="C64" s="92" t="s">
        <v>55</v>
      </c>
      <c r="D64" s="92" t="s">
        <v>156</v>
      </c>
      <c r="E64" s="93" t="s">
        <v>153</v>
      </c>
      <c r="F64" s="93">
        <v>99452120</v>
      </c>
      <c r="G64" s="93" t="s">
        <v>121</v>
      </c>
      <c r="H64" s="121">
        <v>-471.71000000000004</v>
      </c>
      <c r="I64" s="142">
        <v>0</v>
      </c>
      <c r="J64" s="142">
        <v>-717.98</v>
      </c>
      <c r="K64" s="142">
        <v>5.13</v>
      </c>
      <c r="L64" s="142">
        <v>60.78</v>
      </c>
      <c r="M64" s="142">
        <v>67.09</v>
      </c>
      <c r="N64" s="142">
        <v>139.26</v>
      </c>
      <c r="O64" s="142">
        <v>-25.990000000000002</v>
      </c>
      <c r="P64" s="142">
        <v>0</v>
      </c>
      <c r="Q64" s="142">
        <v>0</v>
      </c>
      <c r="R64" s="142">
        <v>0</v>
      </c>
      <c r="S64" s="142">
        <v>0</v>
      </c>
      <c r="T64" s="142">
        <v>0</v>
      </c>
      <c r="U64" s="94"/>
      <c r="V64" s="94">
        <f t="shared" si="5"/>
        <v>-471.71000000000004</v>
      </c>
      <c r="W64" s="94"/>
      <c r="X64" s="94"/>
      <c r="Y64" s="94"/>
      <c r="Z64" s="94"/>
      <c r="AD64" s="118">
        <f t="shared" si="3"/>
        <v>0</v>
      </c>
    </row>
    <row r="65" spans="1:30" s="82" customFormat="1" ht="14.25" x14ac:dyDescent="0.2">
      <c r="A65" s="82" t="str">
        <f t="shared" si="4"/>
        <v>99452177</v>
      </c>
      <c r="B65" s="144" t="s">
        <v>22</v>
      </c>
      <c r="C65" s="92" t="s">
        <v>55</v>
      </c>
      <c r="D65" s="92" t="s">
        <v>157</v>
      </c>
      <c r="E65" s="93" t="s">
        <v>153</v>
      </c>
      <c r="F65" s="93">
        <v>99452177</v>
      </c>
      <c r="G65" s="93" t="s">
        <v>115</v>
      </c>
      <c r="H65" s="121">
        <v>-129.05000000000001</v>
      </c>
      <c r="I65" s="142">
        <v>0</v>
      </c>
      <c r="J65" s="142">
        <v>-196.43</v>
      </c>
      <c r="K65" s="142">
        <v>1.4000000000000001</v>
      </c>
      <c r="L65" s="142">
        <v>16.63</v>
      </c>
      <c r="M65" s="142">
        <v>18.36</v>
      </c>
      <c r="N65" s="142">
        <v>38.1</v>
      </c>
      <c r="O65" s="142">
        <v>-7.11</v>
      </c>
      <c r="P65" s="142">
        <v>0</v>
      </c>
      <c r="Q65" s="142">
        <v>0</v>
      </c>
      <c r="R65" s="142">
        <v>0</v>
      </c>
      <c r="S65" s="142">
        <v>0</v>
      </c>
      <c r="T65" s="142">
        <v>0</v>
      </c>
      <c r="U65" s="94"/>
      <c r="V65" s="94">
        <f t="shared" si="5"/>
        <v>-129.05000000000004</v>
      </c>
      <c r="W65" s="94"/>
      <c r="X65" s="94"/>
      <c r="Y65" s="94"/>
      <c r="Z65" s="94"/>
      <c r="AD65" s="118">
        <f t="shared" si="3"/>
        <v>0</v>
      </c>
    </row>
    <row r="66" spans="1:30" s="82" customFormat="1" ht="14.25" x14ac:dyDescent="0.2">
      <c r="A66" s="82" t="str">
        <f t="shared" si="4"/>
        <v>99452186</v>
      </c>
      <c r="B66" s="144" t="s">
        <v>22</v>
      </c>
      <c r="C66" s="140" t="s">
        <v>55</v>
      </c>
      <c r="D66" s="140" t="s">
        <v>158</v>
      </c>
      <c r="E66" s="93" t="s">
        <v>153</v>
      </c>
      <c r="F66" s="93">
        <v>99452186</v>
      </c>
      <c r="G66" s="93" t="s">
        <v>115</v>
      </c>
      <c r="H66" s="141">
        <v>-112.92</v>
      </c>
      <c r="I66" s="142">
        <v>0</v>
      </c>
      <c r="J66" s="142">
        <v>-171.88</v>
      </c>
      <c r="K66" s="142">
        <v>1.23</v>
      </c>
      <c r="L66" s="142">
        <v>14.55</v>
      </c>
      <c r="M66" s="142">
        <v>16.059999999999999</v>
      </c>
      <c r="N66" s="142">
        <v>33.340000000000003</v>
      </c>
      <c r="O66" s="142">
        <v>-6.22</v>
      </c>
      <c r="P66" s="142">
        <v>0</v>
      </c>
      <c r="Q66" s="142">
        <v>0</v>
      </c>
      <c r="R66" s="142">
        <v>0</v>
      </c>
      <c r="S66" s="142">
        <v>0</v>
      </c>
      <c r="T66" s="142">
        <v>0</v>
      </c>
      <c r="U66" s="99"/>
      <c r="V66" s="99">
        <f t="shared" si="5"/>
        <v>-112.91999999999999</v>
      </c>
      <c r="W66" s="99"/>
      <c r="X66" s="99"/>
      <c r="Y66" s="99"/>
      <c r="Z66" s="99"/>
      <c r="AD66" s="123">
        <f t="shared" si="3"/>
        <v>0</v>
      </c>
    </row>
    <row r="67" spans="1:30" s="82" customFormat="1" ht="14.25" x14ac:dyDescent="0.2">
      <c r="A67" s="82" t="str">
        <f t="shared" si="4"/>
        <v>99452165</v>
      </c>
      <c r="B67" s="144" t="s">
        <v>22</v>
      </c>
      <c r="C67" s="140" t="s">
        <v>55</v>
      </c>
      <c r="D67" s="140" t="s">
        <v>159</v>
      </c>
      <c r="E67" s="93" t="s">
        <v>153</v>
      </c>
      <c r="F67" s="93">
        <v>99452165</v>
      </c>
      <c r="G67" s="93" t="s">
        <v>115</v>
      </c>
      <c r="H67" s="141">
        <v>-112.92</v>
      </c>
      <c r="I67" s="142">
        <v>0</v>
      </c>
      <c r="J67" s="142">
        <v>-171.88</v>
      </c>
      <c r="K67" s="142">
        <v>1.23</v>
      </c>
      <c r="L67" s="142">
        <v>14.55</v>
      </c>
      <c r="M67" s="142">
        <v>16.059999999999999</v>
      </c>
      <c r="N67" s="142">
        <v>33.340000000000003</v>
      </c>
      <c r="O67" s="142">
        <v>-6.22</v>
      </c>
      <c r="P67" s="142">
        <v>0</v>
      </c>
      <c r="Q67" s="142">
        <v>0</v>
      </c>
      <c r="R67" s="142">
        <v>0</v>
      </c>
      <c r="S67" s="142">
        <v>0</v>
      </c>
      <c r="T67" s="142">
        <v>0</v>
      </c>
      <c r="U67" s="99"/>
      <c r="V67" s="99">
        <f t="shared" si="5"/>
        <v>-112.91999999999999</v>
      </c>
      <c r="W67" s="99"/>
      <c r="X67" s="99"/>
      <c r="Y67" s="99"/>
      <c r="Z67" s="99"/>
      <c r="AD67" s="123">
        <f t="shared" si="3"/>
        <v>0</v>
      </c>
    </row>
    <row r="68" spans="1:30" s="82" customFormat="1" ht="14.25" x14ac:dyDescent="0.2">
      <c r="A68" s="82" t="str">
        <f t="shared" si="4"/>
        <v>99452168</v>
      </c>
      <c r="B68" s="144" t="s">
        <v>22</v>
      </c>
      <c r="C68" s="140" t="s">
        <v>55</v>
      </c>
      <c r="D68" s="140" t="s">
        <v>160</v>
      </c>
      <c r="E68" s="93" t="s">
        <v>153</v>
      </c>
      <c r="F68" s="93">
        <v>99452168</v>
      </c>
      <c r="G68" s="93" t="s">
        <v>115</v>
      </c>
      <c r="H68" s="141">
        <v>-112.92</v>
      </c>
      <c r="I68" s="142">
        <v>0</v>
      </c>
      <c r="J68" s="142">
        <v>-171.88</v>
      </c>
      <c r="K68" s="142">
        <v>1.23</v>
      </c>
      <c r="L68" s="142">
        <v>14.55</v>
      </c>
      <c r="M68" s="142">
        <v>16.059999999999999</v>
      </c>
      <c r="N68" s="142">
        <v>33.340000000000003</v>
      </c>
      <c r="O68" s="142">
        <v>-6.22</v>
      </c>
      <c r="P68" s="142">
        <v>0</v>
      </c>
      <c r="Q68" s="142">
        <v>0</v>
      </c>
      <c r="R68" s="142">
        <v>0</v>
      </c>
      <c r="S68" s="142">
        <v>0</v>
      </c>
      <c r="T68" s="142">
        <v>0</v>
      </c>
      <c r="U68" s="99"/>
      <c r="V68" s="99">
        <f t="shared" si="5"/>
        <v>-112.91999999999999</v>
      </c>
      <c r="W68" s="99"/>
      <c r="X68" s="99"/>
      <c r="Y68" s="99"/>
      <c r="Z68" s="99"/>
      <c r="AD68" s="123">
        <f t="shared" si="3"/>
        <v>0</v>
      </c>
    </row>
    <row r="69" spans="1:30" s="82" customFormat="1" ht="14.25" x14ac:dyDescent="0.2">
      <c r="A69" s="82" t="str">
        <f t="shared" si="4"/>
        <v>99452198</v>
      </c>
      <c r="B69" s="144" t="s">
        <v>22</v>
      </c>
      <c r="C69" s="140" t="s">
        <v>55</v>
      </c>
      <c r="D69" s="140" t="s">
        <v>161</v>
      </c>
      <c r="E69" s="93" t="s">
        <v>153</v>
      </c>
      <c r="F69" s="93">
        <v>99452198</v>
      </c>
      <c r="G69" s="93" t="s">
        <v>115</v>
      </c>
      <c r="H69" s="141">
        <v>-112.92</v>
      </c>
      <c r="I69" s="142">
        <v>0</v>
      </c>
      <c r="J69" s="142">
        <v>-171.88</v>
      </c>
      <c r="K69" s="142">
        <v>1.23</v>
      </c>
      <c r="L69" s="142">
        <v>14.55</v>
      </c>
      <c r="M69" s="142">
        <v>16.059999999999999</v>
      </c>
      <c r="N69" s="142">
        <v>33.340000000000003</v>
      </c>
      <c r="O69" s="142">
        <v>-6.22</v>
      </c>
      <c r="P69" s="142">
        <v>0</v>
      </c>
      <c r="Q69" s="142">
        <v>0</v>
      </c>
      <c r="R69" s="142">
        <v>0</v>
      </c>
      <c r="S69" s="142">
        <v>0</v>
      </c>
      <c r="T69" s="142">
        <v>0</v>
      </c>
      <c r="U69" s="99"/>
      <c r="V69" s="99">
        <f t="shared" si="5"/>
        <v>-112.91999999999999</v>
      </c>
      <c r="W69" s="99"/>
      <c r="X69" s="99"/>
      <c r="Y69" s="99"/>
      <c r="Z69" s="99"/>
      <c r="AD69" s="123">
        <f t="shared" si="3"/>
        <v>0</v>
      </c>
    </row>
    <row r="70" spans="1:30" s="82" customFormat="1" ht="14.25" x14ac:dyDescent="0.2">
      <c r="A70" s="82" t="str">
        <f t="shared" si="4"/>
        <v>99452171</v>
      </c>
      <c r="B70" s="144" t="s">
        <v>22</v>
      </c>
      <c r="C70" s="140" t="s">
        <v>55</v>
      </c>
      <c r="D70" s="140" t="s">
        <v>162</v>
      </c>
      <c r="E70" s="93" t="s">
        <v>153</v>
      </c>
      <c r="F70" s="93">
        <v>99452171</v>
      </c>
      <c r="G70" s="93" t="s">
        <v>115</v>
      </c>
      <c r="H70" s="141">
        <v>-112.92</v>
      </c>
      <c r="I70" s="142">
        <v>0</v>
      </c>
      <c r="J70" s="142">
        <v>-171.88</v>
      </c>
      <c r="K70" s="142">
        <v>1.23</v>
      </c>
      <c r="L70" s="142">
        <v>14.55</v>
      </c>
      <c r="M70" s="142">
        <v>16.059999999999999</v>
      </c>
      <c r="N70" s="142">
        <v>33.340000000000003</v>
      </c>
      <c r="O70" s="142">
        <v>-6.22</v>
      </c>
      <c r="P70" s="142">
        <v>0</v>
      </c>
      <c r="Q70" s="142">
        <v>0</v>
      </c>
      <c r="R70" s="142">
        <v>0</v>
      </c>
      <c r="S70" s="142">
        <v>0</v>
      </c>
      <c r="T70" s="142">
        <v>0</v>
      </c>
      <c r="U70" s="99"/>
      <c r="V70" s="99">
        <f t="shared" si="5"/>
        <v>-112.91999999999999</v>
      </c>
      <c r="W70" s="99"/>
      <c r="X70" s="99"/>
      <c r="Y70" s="99"/>
      <c r="Z70" s="99"/>
      <c r="AD70" s="123">
        <f t="shared" si="3"/>
        <v>0</v>
      </c>
    </row>
    <row r="71" spans="1:30" s="82" customFormat="1" ht="14.25" x14ac:dyDescent="0.2">
      <c r="A71" s="82" t="str">
        <f t="shared" si="4"/>
        <v>99452195</v>
      </c>
      <c r="B71" s="144" t="s">
        <v>22</v>
      </c>
      <c r="C71" s="140" t="s">
        <v>55</v>
      </c>
      <c r="D71" s="140" t="s">
        <v>163</v>
      </c>
      <c r="E71" s="93" t="s">
        <v>153</v>
      </c>
      <c r="F71" s="93">
        <v>99452195</v>
      </c>
      <c r="G71" s="93" t="s">
        <v>115</v>
      </c>
      <c r="H71" s="141">
        <v>-112.92</v>
      </c>
      <c r="I71" s="142">
        <v>0</v>
      </c>
      <c r="J71" s="142">
        <v>-171.88</v>
      </c>
      <c r="K71" s="142">
        <v>1.23</v>
      </c>
      <c r="L71" s="142">
        <v>14.55</v>
      </c>
      <c r="M71" s="142">
        <v>16.059999999999999</v>
      </c>
      <c r="N71" s="142">
        <v>33.340000000000003</v>
      </c>
      <c r="O71" s="142">
        <v>-6.22</v>
      </c>
      <c r="P71" s="142">
        <v>0</v>
      </c>
      <c r="Q71" s="142">
        <v>0</v>
      </c>
      <c r="R71" s="142">
        <v>0</v>
      </c>
      <c r="S71" s="142">
        <v>0</v>
      </c>
      <c r="T71" s="142">
        <v>0</v>
      </c>
      <c r="U71" s="99"/>
      <c r="V71" s="99">
        <f t="shared" si="5"/>
        <v>-112.91999999999999</v>
      </c>
      <c r="W71" s="99"/>
      <c r="X71" s="99"/>
      <c r="Y71" s="99"/>
      <c r="Z71" s="99"/>
      <c r="AD71" s="123">
        <f t="shared" si="3"/>
        <v>0</v>
      </c>
    </row>
    <row r="72" spans="1:30" s="82" customFormat="1" ht="14.25" x14ac:dyDescent="0.2">
      <c r="A72" s="82" t="str">
        <f t="shared" si="4"/>
        <v>99452174</v>
      </c>
      <c r="B72" s="144" t="s">
        <v>22</v>
      </c>
      <c r="C72" s="140" t="s">
        <v>55</v>
      </c>
      <c r="D72" s="140" t="s">
        <v>164</v>
      </c>
      <c r="E72" s="93" t="s">
        <v>153</v>
      </c>
      <c r="F72" s="93">
        <v>99452174</v>
      </c>
      <c r="G72" s="93" t="s">
        <v>115</v>
      </c>
      <c r="H72" s="141">
        <v>-112.92</v>
      </c>
      <c r="I72" s="142">
        <v>0</v>
      </c>
      <c r="J72" s="142">
        <v>-171.88</v>
      </c>
      <c r="K72" s="142">
        <v>1.23</v>
      </c>
      <c r="L72" s="142">
        <v>14.55</v>
      </c>
      <c r="M72" s="142">
        <v>16.059999999999999</v>
      </c>
      <c r="N72" s="142">
        <v>33.340000000000003</v>
      </c>
      <c r="O72" s="142">
        <v>-6.22</v>
      </c>
      <c r="P72" s="142">
        <v>0</v>
      </c>
      <c r="Q72" s="142">
        <v>0</v>
      </c>
      <c r="R72" s="142">
        <v>0</v>
      </c>
      <c r="S72" s="142">
        <v>0</v>
      </c>
      <c r="T72" s="142">
        <v>0</v>
      </c>
      <c r="U72" s="99"/>
      <c r="V72" s="99">
        <f t="shared" si="5"/>
        <v>-112.91999999999999</v>
      </c>
      <c r="W72" s="99"/>
      <c r="X72" s="99"/>
      <c r="Y72" s="99"/>
      <c r="Z72" s="99"/>
      <c r="AD72" s="123">
        <f t="shared" si="3"/>
        <v>0</v>
      </c>
    </row>
    <row r="73" spans="1:30" s="82" customFormat="1" ht="14.25" x14ac:dyDescent="0.2">
      <c r="A73" s="82" t="str">
        <f t="shared" si="4"/>
        <v>99452183</v>
      </c>
      <c r="B73" s="144" t="s">
        <v>22</v>
      </c>
      <c r="C73" s="140" t="s">
        <v>55</v>
      </c>
      <c r="D73" s="140" t="s">
        <v>165</v>
      </c>
      <c r="E73" s="93" t="s">
        <v>153</v>
      </c>
      <c r="F73" s="93">
        <v>99452183</v>
      </c>
      <c r="G73" s="93" t="s">
        <v>115</v>
      </c>
      <c r="H73" s="141">
        <v>-112.92</v>
      </c>
      <c r="I73" s="142">
        <v>0</v>
      </c>
      <c r="J73" s="142">
        <v>-171.88</v>
      </c>
      <c r="K73" s="142">
        <v>1.23</v>
      </c>
      <c r="L73" s="142">
        <v>14.55</v>
      </c>
      <c r="M73" s="142">
        <v>16.059999999999999</v>
      </c>
      <c r="N73" s="142">
        <v>33.340000000000003</v>
      </c>
      <c r="O73" s="142">
        <v>-6.22</v>
      </c>
      <c r="P73" s="142">
        <v>0</v>
      </c>
      <c r="Q73" s="142">
        <v>0</v>
      </c>
      <c r="R73" s="142">
        <v>0</v>
      </c>
      <c r="S73" s="142">
        <v>0</v>
      </c>
      <c r="T73" s="142">
        <v>0</v>
      </c>
      <c r="U73" s="99"/>
      <c r="V73" s="99">
        <f t="shared" si="5"/>
        <v>-112.91999999999999</v>
      </c>
      <c r="W73" s="99"/>
      <c r="X73" s="99"/>
      <c r="Y73" s="99"/>
      <c r="Z73" s="99"/>
      <c r="AD73" s="123">
        <f t="shared" si="3"/>
        <v>0</v>
      </c>
    </row>
    <row r="74" spans="1:30" s="82" customFormat="1" ht="14.25" x14ac:dyDescent="0.2">
      <c r="A74" s="82" t="str">
        <f t="shared" si="4"/>
        <v>99452204</v>
      </c>
      <c r="B74" s="144" t="s">
        <v>22</v>
      </c>
      <c r="C74" s="140" t="s">
        <v>55</v>
      </c>
      <c r="D74" s="140" t="s">
        <v>166</v>
      </c>
      <c r="E74" s="93" t="s">
        <v>153</v>
      </c>
      <c r="F74" s="93">
        <v>99452204</v>
      </c>
      <c r="G74" s="93" t="s">
        <v>115</v>
      </c>
      <c r="H74" s="141">
        <v>-112.92</v>
      </c>
      <c r="I74" s="142">
        <v>0</v>
      </c>
      <c r="J74" s="142">
        <v>-171.88</v>
      </c>
      <c r="K74" s="142">
        <v>1.23</v>
      </c>
      <c r="L74" s="142">
        <v>14.55</v>
      </c>
      <c r="M74" s="142">
        <v>16.059999999999999</v>
      </c>
      <c r="N74" s="142">
        <v>33.340000000000003</v>
      </c>
      <c r="O74" s="142">
        <v>-6.22</v>
      </c>
      <c r="P74" s="142">
        <v>0</v>
      </c>
      <c r="Q74" s="142">
        <v>0</v>
      </c>
      <c r="R74" s="142">
        <v>0</v>
      </c>
      <c r="S74" s="142">
        <v>0</v>
      </c>
      <c r="T74" s="142">
        <v>0</v>
      </c>
      <c r="U74" s="99"/>
      <c r="V74" s="99">
        <f t="shared" si="5"/>
        <v>-112.91999999999999</v>
      </c>
      <c r="W74" s="99"/>
      <c r="X74" s="99"/>
      <c r="Y74" s="99"/>
      <c r="Z74" s="99"/>
      <c r="AD74" s="123">
        <f t="shared" si="3"/>
        <v>0</v>
      </c>
    </row>
    <row r="75" spans="1:30" s="82" customFormat="1" ht="14.25" x14ac:dyDescent="0.2">
      <c r="A75" s="82" t="str">
        <f t="shared" si="4"/>
        <v>99452180</v>
      </c>
      <c r="B75" s="144" t="s">
        <v>22</v>
      </c>
      <c r="C75" s="140" t="s">
        <v>55</v>
      </c>
      <c r="D75" s="140" t="s">
        <v>167</v>
      </c>
      <c r="E75" s="93" t="s">
        <v>153</v>
      </c>
      <c r="F75" s="93">
        <v>99452180</v>
      </c>
      <c r="G75" s="93" t="s">
        <v>115</v>
      </c>
      <c r="H75" s="141">
        <v>-112.92</v>
      </c>
      <c r="I75" s="142">
        <v>0</v>
      </c>
      <c r="J75" s="142">
        <v>-171.88</v>
      </c>
      <c r="K75" s="142">
        <v>1.23</v>
      </c>
      <c r="L75" s="142">
        <v>14.55</v>
      </c>
      <c r="M75" s="142">
        <v>16.059999999999999</v>
      </c>
      <c r="N75" s="142">
        <v>33.340000000000003</v>
      </c>
      <c r="O75" s="142">
        <v>-6.22</v>
      </c>
      <c r="P75" s="142">
        <v>0</v>
      </c>
      <c r="Q75" s="142">
        <v>0</v>
      </c>
      <c r="R75" s="142">
        <v>0</v>
      </c>
      <c r="S75" s="142">
        <v>0</v>
      </c>
      <c r="T75" s="142">
        <v>0</v>
      </c>
      <c r="U75" s="99"/>
      <c r="V75" s="99">
        <f t="shared" si="5"/>
        <v>-112.91999999999999</v>
      </c>
      <c r="W75" s="99"/>
      <c r="X75" s="99"/>
      <c r="Y75" s="99"/>
      <c r="Z75" s="99"/>
      <c r="AD75" s="123">
        <f t="shared" si="3"/>
        <v>0</v>
      </c>
    </row>
    <row r="76" spans="1:30" s="82" customFormat="1" ht="14.25" x14ac:dyDescent="0.2">
      <c r="A76" s="82" t="str">
        <f t="shared" si="4"/>
        <v>99452189</v>
      </c>
      <c r="B76" s="144" t="s">
        <v>22</v>
      </c>
      <c r="C76" s="92" t="s">
        <v>55</v>
      </c>
      <c r="D76" s="92" t="s">
        <v>168</v>
      </c>
      <c r="E76" s="93" t="s">
        <v>153</v>
      </c>
      <c r="F76" s="93">
        <v>99452189</v>
      </c>
      <c r="G76" s="93" t="s">
        <v>115</v>
      </c>
      <c r="H76" s="121">
        <v>-112.92</v>
      </c>
      <c r="I76" s="142">
        <v>0</v>
      </c>
      <c r="J76" s="142">
        <v>-171.88</v>
      </c>
      <c r="K76" s="142">
        <v>1.23</v>
      </c>
      <c r="L76" s="142">
        <v>14.55</v>
      </c>
      <c r="M76" s="142">
        <v>16.059999999999999</v>
      </c>
      <c r="N76" s="142">
        <v>33.340000000000003</v>
      </c>
      <c r="O76" s="142">
        <v>-6.22</v>
      </c>
      <c r="P76" s="142">
        <v>0</v>
      </c>
      <c r="Q76" s="142">
        <v>0</v>
      </c>
      <c r="R76" s="142">
        <v>0</v>
      </c>
      <c r="S76" s="142">
        <v>0</v>
      </c>
      <c r="T76" s="142">
        <v>0</v>
      </c>
      <c r="U76" s="94"/>
      <c r="V76" s="94">
        <f t="shared" si="5"/>
        <v>-112.91999999999999</v>
      </c>
      <c r="W76" s="94"/>
      <c r="X76" s="94"/>
      <c r="Y76" s="94"/>
      <c r="Z76" s="94"/>
      <c r="AD76" s="118">
        <f t="shared" si="3"/>
        <v>0</v>
      </c>
    </row>
    <row r="77" spans="1:30" s="82" customFormat="1" ht="14.25" x14ac:dyDescent="0.2">
      <c r="A77" s="82" t="str">
        <f t="shared" si="4"/>
        <v>99452207</v>
      </c>
      <c r="B77" s="144" t="s">
        <v>22</v>
      </c>
      <c r="C77" s="92" t="s">
        <v>55</v>
      </c>
      <c r="D77" s="92" t="s">
        <v>169</v>
      </c>
      <c r="E77" s="93" t="s">
        <v>153</v>
      </c>
      <c r="F77" s="93">
        <v>99452207</v>
      </c>
      <c r="G77" s="93" t="s">
        <v>115</v>
      </c>
      <c r="H77" s="121">
        <v>-112.92</v>
      </c>
      <c r="I77" s="142">
        <v>0</v>
      </c>
      <c r="J77" s="142">
        <v>-171.88</v>
      </c>
      <c r="K77" s="142">
        <v>1.23</v>
      </c>
      <c r="L77" s="142">
        <v>14.55</v>
      </c>
      <c r="M77" s="142">
        <v>16.059999999999999</v>
      </c>
      <c r="N77" s="142">
        <v>33.340000000000003</v>
      </c>
      <c r="O77" s="142">
        <v>-6.22</v>
      </c>
      <c r="P77" s="142">
        <v>0</v>
      </c>
      <c r="Q77" s="142">
        <v>0</v>
      </c>
      <c r="R77" s="142">
        <v>0</v>
      </c>
      <c r="S77" s="142">
        <v>0</v>
      </c>
      <c r="T77" s="142">
        <v>0</v>
      </c>
      <c r="U77" s="94"/>
      <c r="V77" s="94">
        <f t="shared" si="5"/>
        <v>-112.91999999999999</v>
      </c>
      <c r="W77" s="94"/>
      <c r="X77" s="94"/>
      <c r="Y77" s="94"/>
      <c r="Z77" s="94"/>
      <c r="AD77" s="118">
        <f t="shared" si="3"/>
        <v>0</v>
      </c>
    </row>
    <row r="78" spans="1:30" s="82" customFormat="1" ht="14.25" x14ac:dyDescent="0.2">
      <c r="A78" s="82" t="str">
        <f t="shared" si="4"/>
        <v>99452210</v>
      </c>
      <c r="B78" s="144" t="s">
        <v>22</v>
      </c>
      <c r="C78" s="92" t="s">
        <v>55</v>
      </c>
      <c r="D78" s="92" t="s">
        <v>170</v>
      </c>
      <c r="E78" s="93" t="s">
        <v>153</v>
      </c>
      <c r="F78" s="93">
        <v>99452210</v>
      </c>
      <c r="G78" s="93" t="s">
        <v>115</v>
      </c>
      <c r="H78" s="121">
        <v>-112.92</v>
      </c>
      <c r="I78" s="142">
        <v>0</v>
      </c>
      <c r="J78" s="142">
        <v>-171.88</v>
      </c>
      <c r="K78" s="142">
        <v>1.23</v>
      </c>
      <c r="L78" s="142">
        <v>14.55</v>
      </c>
      <c r="M78" s="142">
        <v>16.059999999999999</v>
      </c>
      <c r="N78" s="142">
        <v>33.340000000000003</v>
      </c>
      <c r="O78" s="142">
        <v>-6.22</v>
      </c>
      <c r="P78" s="142">
        <v>0</v>
      </c>
      <c r="Q78" s="142">
        <v>0</v>
      </c>
      <c r="R78" s="142">
        <v>0</v>
      </c>
      <c r="S78" s="142">
        <v>0</v>
      </c>
      <c r="T78" s="142">
        <v>0</v>
      </c>
      <c r="U78" s="94"/>
      <c r="V78" s="94">
        <f t="shared" si="5"/>
        <v>-112.91999999999999</v>
      </c>
      <c r="W78" s="94"/>
      <c r="X78" s="94"/>
      <c r="Y78" s="94"/>
      <c r="Z78" s="94"/>
      <c r="AD78" s="118">
        <f t="shared" si="3"/>
        <v>0</v>
      </c>
    </row>
    <row r="79" spans="1:30" s="82" customFormat="1" ht="14.25" x14ac:dyDescent="0.2">
      <c r="A79" s="82" t="str">
        <f t="shared" si="4"/>
        <v>99452201</v>
      </c>
      <c r="B79" s="144" t="s">
        <v>22</v>
      </c>
      <c r="C79" s="92" t="s">
        <v>55</v>
      </c>
      <c r="D79" s="92" t="s">
        <v>171</v>
      </c>
      <c r="E79" s="93" t="s">
        <v>153</v>
      </c>
      <c r="F79" s="93">
        <v>99452201</v>
      </c>
      <c r="G79" s="93" t="s">
        <v>115</v>
      </c>
      <c r="H79" s="121">
        <v>-112.92</v>
      </c>
      <c r="I79" s="142">
        <v>0</v>
      </c>
      <c r="J79" s="142">
        <v>-171.88</v>
      </c>
      <c r="K79" s="142">
        <v>1.23</v>
      </c>
      <c r="L79" s="142">
        <v>14.55</v>
      </c>
      <c r="M79" s="142">
        <v>16.059999999999999</v>
      </c>
      <c r="N79" s="142">
        <v>33.340000000000003</v>
      </c>
      <c r="O79" s="142">
        <v>-6.22</v>
      </c>
      <c r="P79" s="142">
        <v>0</v>
      </c>
      <c r="Q79" s="142">
        <v>0</v>
      </c>
      <c r="R79" s="142">
        <v>0</v>
      </c>
      <c r="S79" s="142">
        <v>0</v>
      </c>
      <c r="T79" s="142">
        <v>0</v>
      </c>
      <c r="U79" s="94"/>
      <c r="V79" s="94">
        <f t="shared" si="5"/>
        <v>-112.91999999999999</v>
      </c>
      <c r="W79" s="94"/>
      <c r="X79" s="94"/>
      <c r="Y79" s="94"/>
      <c r="Z79" s="94"/>
      <c r="AD79" s="118">
        <f t="shared" si="3"/>
        <v>0</v>
      </c>
    </row>
    <row r="80" spans="1:30" s="82" customFormat="1" ht="14.25" x14ac:dyDescent="0.2">
      <c r="A80" s="82" t="str">
        <f t="shared" si="4"/>
        <v>99452192</v>
      </c>
      <c r="B80" s="144" t="s">
        <v>22</v>
      </c>
      <c r="C80" s="92" t="s">
        <v>55</v>
      </c>
      <c r="D80" s="92" t="s">
        <v>172</v>
      </c>
      <c r="E80" s="93" t="s">
        <v>153</v>
      </c>
      <c r="F80" s="93">
        <v>99452192</v>
      </c>
      <c r="G80" s="93" t="s">
        <v>115</v>
      </c>
      <c r="H80" s="121">
        <v>-112.92</v>
      </c>
      <c r="I80" s="142">
        <v>0</v>
      </c>
      <c r="J80" s="142">
        <v>-171.88</v>
      </c>
      <c r="K80" s="142">
        <v>1.23</v>
      </c>
      <c r="L80" s="142">
        <v>14.55</v>
      </c>
      <c r="M80" s="142">
        <v>16.059999999999999</v>
      </c>
      <c r="N80" s="142">
        <v>33.340000000000003</v>
      </c>
      <c r="O80" s="142">
        <v>-6.22</v>
      </c>
      <c r="P80" s="142">
        <v>0</v>
      </c>
      <c r="Q80" s="142">
        <v>0</v>
      </c>
      <c r="R80" s="142">
        <v>0</v>
      </c>
      <c r="S80" s="142">
        <v>0</v>
      </c>
      <c r="T80" s="142">
        <v>0</v>
      </c>
      <c r="U80" s="94"/>
      <c r="V80" s="94">
        <f t="shared" si="5"/>
        <v>-112.91999999999999</v>
      </c>
      <c r="W80" s="94"/>
      <c r="X80" s="94"/>
      <c r="Y80" s="94"/>
      <c r="Z80" s="94"/>
      <c r="AD80" s="118">
        <f t="shared" si="3"/>
        <v>0</v>
      </c>
    </row>
    <row r="81" spans="1:30" s="82" customFormat="1" ht="14.25" x14ac:dyDescent="0.2">
      <c r="A81" s="82" t="str">
        <f t="shared" si="4"/>
        <v>99452219</v>
      </c>
      <c r="B81" s="144" t="s">
        <v>22</v>
      </c>
      <c r="C81" s="92" t="s">
        <v>55</v>
      </c>
      <c r="D81" s="92" t="s">
        <v>173</v>
      </c>
      <c r="E81" s="93" t="s">
        <v>153</v>
      </c>
      <c r="F81" s="93">
        <v>99452219</v>
      </c>
      <c r="G81" s="93" t="s">
        <v>115</v>
      </c>
      <c r="H81" s="121">
        <v>-573.11</v>
      </c>
      <c r="I81" s="142">
        <v>0</v>
      </c>
      <c r="J81" s="142">
        <v>-872.35</v>
      </c>
      <c r="K81" s="142">
        <v>6.24</v>
      </c>
      <c r="L81" s="142">
        <v>73.850000000000009</v>
      </c>
      <c r="M81" s="142">
        <v>81.52</v>
      </c>
      <c r="N81" s="142">
        <v>169.20000000000002</v>
      </c>
      <c r="O81" s="142">
        <v>-31.57</v>
      </c>
      <c r="P81" s="142">
        <v>0</v>
      </c>
      <c r="Q81" s="142">
        <v>0</v>
      </c>
      <c r="R81" s="142">
        <v>0</v>
      </c>
      <c r="S81" s="142">
        <v>0</v>
      </c>
      <c r="T81" s="142">
        <v>0</v>
      </c>
      <c r="U81" s="94"/>
      <c r="V81" s="94">
        <f t="shared" si="5"/>
        <v>-573.11</v>
      </c>
      <c r="W81" s="94"/>
      <c r="X81" s="94"/>
      <c r="Y81" s="94"/>
      <c r="Z81" s="94"/>
      <c r="AD81" s="118">
        <f t="shared" si="3"/>
        <v>0</v>
      </c>
    </row>
    <row r="82" spans="1:30" s="82" customFormat="1" ht="14.25" x14ac:dyDescent="0.2">
      <c r="A82" s="82" t="str">
        <f t="shared" si="4"/>
        <v>99452106</v>
      </c>
      <c r="B82" s="144" t="s">
        <v>22</v>
      </c>
      <c r="C82" s="92" t="s">
        <v>55</v>
      </c>
      <c r="D82" s="92" t="s">
        <v>174</v>
      </c>
      <c r="E82" s="93" t="s">
        <v>153</v>
      </c>
      <c r="F82" s="93">
        <v>99452106</v>
      </c>
      <c r="G82" s="93" t="s">
        <v>115</v>
      </c>
      <c r="H82" s="121">
        <v>-471.71000000000004</v>
      </c>
      <c r="I82" s="142">
        <v>0</v>
      </c>
      <c r="J82" s="142">
        <v>-717.98</v>
      </c>
      <c r="K82" s="142">
        <v>5.13</v>
      </c>
      <c r="L82" s="142">
        <v>60.78</v>
      </c>
      <c r="M82" s="142">
        <v>67.09</v>
      </c>
      <c r="N82" s="142">
        <v>139.26</v>
      </c>
      <c r="O82" s="142">
        <v>-25.990000000000002</v>
      </c>
      <c r="P82" s="142">
        <v>0</v>
      </c>
      <c r="Q82" s="142">
        <v>0</v>
      </c>
      <c r="R82" s="142">
        <v>0</v>
      </c>
      <c r="S82" s="142">
        <v>0</v>
      </c>
      <c r="T82" s="142">
        <v>0</v>
      </c>
      <c r="U82" s="94"/>
      <c r="V82" s="94">
        <f t="shared" si="5"/>
        <v>-471.71000000000004</v>
      </c>
      <c r="W82" s="94"/>
      <c r="X82" s="94"/>
      <c r="Y82" s="94"/>
      <c r="Z82" s="94"/>
      <c r="AD82" s="118">
        <f t="shared" si="3"/>
        <v>0</v>
      </c>
    </row>
    <row r="83" spans="1:30" s="82" customFormat="1" ht="14.25" x14ac:dyDescent="0.2">
      <c r="A83" s="82" t="str">
        <f t="shared" si="4"/>
        <v>99452123</v>
      </c>
      <c r="B83" s="144" t="s">
        <v>22</v>
      </c>
      <c r="C83" s="92" t="s">
        <v>55</v>
      </c>
      <c r="D83" s="92" t="s">
        <v>175</v>
      </c>
      <c r="E83" s="93" t="s">
        <v>153</v>
      </c>
      <c r="F83" s="93">
        <v>99452123</v>
      </c>
      <c r="G83" s="93" t="s">
        <v>115</v>
      </c>
      <c r="H83" s="121">
        <v>-1078.6200000000001</v>
      </c>
      <c r="I83" s="142">
        <v>0</v>
      </c>
      <c r="J83" s="142">
        <v>-1641.79</v>
      </c>
      <c r="K83" s="142">
        <v>11.74</v>
      </c>
      <c r="L83" s="142">
        <v>138.99</v>
      </c>
      <c r="M83" s="142">
        <v>153.42000000000002</v>
      </c>
      <c r="N83" s="142">
        <v>318.44</v>
      </c>
      <c r="O83" s="142">
        <v>-59.42</v>
      </c>
      <c r="P83" s="142">
        <v>0</v>
      </c>
      <c r="Q83" s="142">
        <v>0</v>
      </c>
      <c r="R83" s="142">
        <v>0</v>
      </c>
      <c r="S83" s="142">
        <v>0</v>
      </c>
      <c r="T83" s="142">
        <v>0</v>
      </c>
      <c r="U83" s="94"/>
      <c r="V83" s="94">
        <f t="shared" si="5"/>
        <v>-1078.6199999999999</v>
      </c>
      <c r="W83" s="94"/>
      <c r="X83" s="94"/>
      <c r="Y83" s="94"/>
      <c r="Z83" s="94"/>
      <c r="AD83" s="118">
        <f t="shared" si="3"/>
        <v>0</v>
      </c>
    </row>
    <row r="84" spans="1:30" s="82" customFormat="1" ht="14.25" x14ac:dyDescent="0.2">
      <c r="A84" s="82" t="str">
        <f t="shared" si="4"/>
        <v>99452213</v>
      </c>
      <c r="B84" s="144" t="s">
        <v>22</v>
      </c>
      <c r="C84" s="92" t="s">
        <v>55</v>
      </c>
      <c r="D84" s="92" t="s">
        <v>176</v>
      </c>
      <c r="E84" s="93" t="s">
        <v>153</v>
      </c>
      <c r="F84" s="93">
        <v>99452213</v>
      </c>
      <c r="G84" s="93" t="s">
        <v>115</v>
      </c>
      <c r="H84" s="121">
        <v>-1974.1000000000001</v>
      </c>
      <c r="I84" s="142">
        <v>0</v>
      </c>
      <c r="J84" s="142">
        <v>-3004.77</v>
      </c>
      <c r="K84" s="142">
        <v>21.48</v>
      </c>
      <c r="L84" s="142">
        <v>254.38</v>
      </c>
      <c r="M84" s="142">
        <v>280.77</v>
      </c>
      <c r="N84" s="142">
        <v>582.80000000000007</v>
      </c>
      <c r="O84" s="142">
        <v>-108.76</v>
      </c>
      <c r="P84" s="142">
        <v>0</v>
      </c>
      <c r="Q84" s="142">
        <v>0</v>
      </c>
      <c r="R84" s="142">
        <v>0</v>
      </c>
      <c r="S84" s="142">
        <v>0</v>
      </c>
      <c r="T84" s="142">
        <v>0</v>
      </c>
      <c r="U84" s="94"/>
      <c r="V84" s="94">
        <f t="shared" si="5"/>
        <v>-1974.0999999999997</v>
      </c>
      <c r="W84" s="94"/>
      <c r="X84" s="94"/>
      <c r="Y84" s="94"/>
      <c r="Z84" s="94"/>
      <c r="AD84" s="118">
        <f t="shared" si="3"/>
        <v>0</v>
      </c>
    </row>
    <row r="85" spans="1:30" s="82" customFormat="1" ht="14.25" x14ac:dyDescent="0.2">
      <c r="A85" s="82" t="str">
        <f t="shared" si="1"/>
        <v>99452225</v>
      </c>
      <c r="B85" s="144" t="s">
        <v>22</v>
      </c>
      <c r="C85" s="92" t="s">
        <v>55</v>
      </c>
      <c r="D85" s="92" t="s">
        <v>177</v>
      </c>
      <c r="E85" s="93" t="s">
        <v>153</v>
      </c>
      <c r="F85" s="93">
        <v>99452225</v>
      </c>
      <c r="G85" s="93" t="s">
        <v>115</v>
      </c>
      <c r="H85" s="121">
        <v>-1050.33</v>
      </c>
      <c r="I85" s="142">
        <v>0</v>
      </c>
      <c r="J85" s="142">
        <v>-1598.71</v>
      </c>
      <c r="K85" s="142">
        <v>11.43</v>
      </c>
      <c r="L85" s="142">
        <v>135.34</v>
      </c>
      <c r="M85" s="142">
        <v>149.39000000000001</v>
      </c>
      <c r="N85" s="142">
        <v>310.08</v>
      </c>
      <c r="O85" s="142">
        <v>-57.86</v>
      </c>
      <c r="P85" s="142">
        <v>0</v>
      </c>
      <c r="Q85" s="142">
        <v>0</v>
      </c>
      <c r="R85" s="142">
        <v>0</v>
      </c>
      <c r="S85" s="142">
        <v>0</v>
      </c>
      <c r="T85" s="142">
        <v>0</v>
      </c>
      <c r="U85" s="94"/>
      <c r="V85" s="94">
        <f t="shared" si="2"/>
        <v>-1050.33</v>
      </c>
      <c r="W85" s="94"/>
      <c r="X85" s="94"/>
      <c r="Y85" s="94"/>
      <c r="Z85" s="94"/>
      <c r="AD85" s="118">
        <f t="shared" si="0"/>
        <v>0</v>
      </c>
    </row>
    <row r="86" spans="1:30" s="82" customFormat="1" ht="14.25" x14ac:dyDescent="0.2">
      <c r="A86" s="82" t="str">
        <f t="shared" si="1"/>
        <v>99452237</v>
      </c>
      <c r="B86" s="144" t="s">
        <v>22</v>
      </c>
      <c r="C86" s="92" t="s">
        <v>55</v>
      </c>
      <c r="D86" s="92" t="s">
        <v>142</v>
      </c>
      <c r="E86" s="93" t="s">
        <v>153</v>
      </c>
      <c r="F86" s="93">
        <v>99452237</v>
      </c>
      <c r="G86" s="93" t="s">
        <v>115</v>
      </c>
      <c r="H86" s="121">
        <v>-1018.1</v>
      </c>
      <c r="I86" s="142">
        <v>0</v>
      </c>
      <c r="J86" s="142">
        <v>-1549.65</v>
      </c>
      <c r="K86" s="142">
        <v>11.08</v>
      </c>
      <c r="L86" s="142">
        <v>131.19</v>
      </c>
      <c r="M86" s="142">
        <v>144.80000000000001</v>
      </c>
      <c r="N86" s="142">
        <v>300.57</v>
      </c>
      <c r="O86" s="142">
        <v>-56.09</v>
      </c>
      <c r="P86" s="142">
        <v>0</v>
      </c>
      <c r="Q86" s="142">
        <v>0</v>
      </c>
      <c r="R86" s="142">
        <v>0</v>
      </c>
      <c r="S86" s="142">
        <v>0</v>
      </c>
      <c r="T86" s="142">
        <v>0</v>
      </c>
      <c r="U86" s="94"/>
      <c r="V86" s="94">
        <f t="shared" si="2"/>
        <v>-1018.1000000000003</v>
      </c>
      <c r="W86" s="94"/>
      <c r="X86" s="94"/>
      <c r="Y86" s="94"/>
      <c r="Z86" s="94"/>
      <c r="AD86" s="118">
        <f t="shared" si="0"/>
        <v>0</v>
      </c>
    </row>
    <row r="87" spans="1:30" s="82" customFormat="1" ht="14.25" x14ac:dyDescent="0.2">
      <c r="A87" s="82" t="str">
        <f t="shared" si="1"/>
        <v>99452150</v>
      </c>
      <c r="B87" s="144" t="s">
        <v>22</v>
      </c>
      <c r="C87" s="92" t="s">
        <v>55</v>
      </c>
      <c r="D87" s="92" t="s">
        <v>178</v>
      </c>
      <c r="E87" s="93" t="s">
        <v>153</v>
      </c>
      <c r="F87" s="93">
        <v>99452150</v>
      </c>
      <c r="G87" s="93" t="s">
        <v>115</v>
      </c>
      <c r="H87" s="121">
        <v>-681.39</v>
      </c>
      <c r="I87" s="142">
        <v>0</v>
      </c>
      <c r="J87" s="142">
        <v>-1037.1300000000001</v>
      </c>
      <c r="K87" s="142">
        <v>7.41</v>
      </c>
      <c r="L87" s="142">
        <v>87.8</v>
      </c>
      <c r="M87" s="142">
        <v>96.91</v>
      </c>
      <c r="N87" s="142">
        <v>201.16</v>
      </c>
      <c r="O87" s="142">
        <v>-37.54</v>
      </c>
      <c r="P87" s="142">
        <v>0</v>
      </c>
      <c r="Q87" s="142">
        <v>0</v>
      </c>
      <c r="R87" s="142">
        <v>0</v>
      </c>
      <c r="S87" s="142">
        <v>0</v>
      </c>
      <c r="T87" s="142">
        <v>0</v>
      </c>
      <c r="U87" s="94"/>
      <c r="V87" s="94">
        <f t="shared" si="2"/>
        <v>-681.3900000000001</v>
      </c>
      <c r="W87" s="94"/>
      <c r="X87" s="94"/>
      <c r="Y87" s="94"/>
      <c r="Z87" s="94"/>
      <c r="AD87" s="118">
        <f t="shared" si="0"/>
        <v>0</v>
      </c>
    </row>
    <row r="88" spans="1:30" s="82" customFormat="1" ht="14.25" x14ac:dyDescent="0.2">
      <c r="A88" s="82" t="str">
        <f t="shared" si="1"/>
        <v>99452144</v>
      </c>
      <c r="B88" s="144" t="s">
        <v>22</v>
      </c>
      <c r="C88" s="92" t="s">
        <v>55</v>
      </c>
      <c r="D88" s="92" t="s">
        <v>179</v>
      </c>
      <c r="E88" s="93" t="s">
        <v>153</v>
      </c>
      <c r="F88" s="93">
        <v>99452144</v>
      </c>
      <c r="G88" s="93" t="s">
        <v>115</v>
      </c>
      <c r="H88" s="121">
        <v>-681.39</v>
      </c>
      <c r="I88" s="142">
        <v>0</v>
      </c>
      <c r="J88" s="142">
        <v>-1037.1300000000001</v>
      </c>
      <c r="K88" s="142">
        <v>7.41</v>
      </c>
      <c r="L88" s="142">
        <v>87.8</v>
      </c>
      <c r="M88" s="142">
        <v>96.91</v>
      </c>
      <c r="N88" s="142">
        <v>201.16</v>
      </c>
      <c r="O88" s="142">
        <v>-37.54</v>
      </c>
      <c r="P88" s="142">
        <v>0</v>
      </c>
      <c r="Q88" s="142">
        <v>0</v>
      </c>
      <c r="R88" s="142">
        <v>0</v>
      </c>
      <c r="S88" s="142">
        <v>0</v>
      </c>
      <c r="T88" s="142">
        <v>0</v>
      </c>
      <c r="U88" s="94"/>
      <c r="V88" s="94">
        <f t="shared" si="2"/>
        <v>-681.3900000000001</v>
      </c>
      <c r="W88" s="94"/>
      <c r="X88" s="94"/>
      <c r="Y88" s="94"/>
      <c r="Z88" s="94"/>
      <c r="AD88" s="118">
        <f t="shared" si="0"/>
        <v>0</v>
      </c>
    </row>
    <row r="89" spans="1:30" s="82" customFormat="1" ht="14.25" x14ac:dyDescent="0.2">
      <c r="A89" s="82" t="str">
        <f t="shared" si="1"/>
        <v>99452156</v>
      </c>
      <c r="B89" s="144" t="s">
        <v>22</v>
      </c>
      <c r="C89" s="92" t="s">
        <v>55</v>
      </c>
      <c r="D89" s="92" t="s">
        <v>180</v>
      </c>
      <c r="E89" s="93" t="s">
        <v>153</v>
      </c>
      <c r="F89" s="93">
        <v>99452156</v>
      </c>
      <c r="G89" s="93" t="s">
        <v>115</v>
      </c>
      <c r="H89" s="121">
        <v>-681.39</v>
      </c>
      <c r="I89" s="142">
        <v>0</v>
      </c>
      <c r="J89" s="142">
        <v>-1037.1300000000001</v>
      </c>
      <c r="K89" s="142">
        <v>7.41</v>
      </c>
      <c r="L89" s="142">
        <v>87.8</v>
      </c>
      <c r="M89" s="142">
        <v>96.91</v>
      </c>
      <c r="N89" s="142">
        <v>201.16</v>
      </c>
      <c r="O89" s="142">
        <v>-37.54</v>
      </c>
      <c r="P89" s="142">
        <v>0</v>
      </c>
      <c r="Q89" s="142">
        <v>0</v>
      </c>
      <c r="R89" s="142">
        <v>0</v>
      </c>
      <c r="S89" s="142">
        <v>0</v>
      </c>
      <c r="T89" s="142">
        <v>0</v>
      </c>
      <c r="U89" s="94"/>
      <c r="V89" s="94">
        <f t="shared" si="2"/>
        <v>-681.3900000000001</v>
      </c>
      <c r="W89" s="94"/>
      <c r="X89" s="94"/>
      <c r="Y89" s="94"/>
      <c r="Z89" s="94"/>
      <c r="AD89" s="118">
        <f t="shared" si="0"/>
        <v>0</v>
      </c>
    </row>
    <row r="90" spans="1:30" s="82" customFormat="1" ht="14.25" x14ac:dyDescent="0.2">
      <c r="A90" s="82" t="str">
        <f t="shared" si="1"/>
        <v>99452147</v>
      </c>
      <c r="B90" s="144" t="s">
        <v>22</v>
      </c>
      <c r="C90" s="92" t="s">
        <v>55</v>
      </c>
      <c r="D90" s="92" t="s">
        <v>181</v>
      </c>
      <c r="E90" s="93" t="s">
        <v>153</v>
      </c>
      <c r="F90" s="93">
        <v>99452147</v>
      </c>
      <c r="G90" s="93" t="s">
        <v>115</v>
      </c>
      <c r="H90" s="121">
        <v>-681.39</v>
      </c>
      <c r="I90" s="142">
        <v>0</v>
      </c>
      <c r="J90" s="142">
        <v>-1037.1300000000001</v>
      </c>
      <c r="K90" s="142">
        <v>7.41</v>
      </c>
      <c r="L90" s="142">
        <v>87.8</v>
      </c>
      <c r="M90" s="142">
        <v>96.91</v>
      </c>
      <c r="N90" s="142">
        <v>201.16</v>
      </c>
      <c r="O90" s="142">
        <v>-37.54</v>
      </c>
      <c r="P90" s="142">
        <v>0</v>
      </c>
      <c r="Q90" s="142">
        <v>0</v>
      </c>
      <c r="R90" s="142">
        <v>0</v>
      </c>
      <c r="S90" s="142">
        <v>0</v>
      </c>
      <c r="T90" s="142">
        <v>0</v>
      </c>
      <c r="U90" s="94"/>
      <c r="V90" s="94">
        <f t="shared" si="2"/>
        <v>-681.3900000000001</v>
      </c>
      <c r="W90" s="94"/>
      <c r="X90" s="94"/>
      <c r="Y90" s="94"/>
      <c r="Z90" s="94"/>
      <c r="AD90" s="118">
        <f t="shared" si="0"/>
        <v>0</v>
      </c>
    </row>
    <row r="91" spans="1:30" s="82" customFormat="1" ht="14.25" x14ac:dyDescent="0.2">
      <c r="A91" s="82" t="str">
        <f t="shared" si="1"/>
        <v>99452153</v>
      </c>
      <c r="B91" s="144" t="s">
        <v>22</v>
      </c>
      <c r="C91" s="92" t="s">
        <v>55</v>
      </c>
      <c r="D91" s="92" t="s">
        <v>182</v>
      </c>
      <c r="E91" s="93" t="s">
        <v>153</v>
      </c>
      <c r="F91" s="93">
        <v>99452153</v>
      </c>
      <c r="G91" s="93" t="s">
        <v>115</v>
      </c>
      <c r="H91" s="121">
        <v>-681.39</v>
      </c>
      <c r="I91" s="142">
        <v>0</v>
      </c>
      <c r="J91" s="142">
        <v>-1037.1300000000001</v>
      </c>
      <c r="K91" s="142">
        <v>7.41</v>
      </c>
      <c r="L91" s="142">
        <v>87.8</v>
      </c>
      <c r="M91" s="142">
        <v>96.91</v>
      </c>
      <c r="N91" s="142">
        <v>201.16</v>
      </c>
      <c r="O91" s="142">
        <v>-37.54</v>
      </c>
      <c r="P91" s="142">
        <v>0</v>
      </c>
      <c r="Q91" s="142">
        <v>0</v>
      </c>
      <c r="R91" s="142">
        <v>0</v>
      </c>
      <c r="S91" s="142">
        <v>0</v>
      </c>
      <c r="T91" s="142">
        <v>0</v>
      </c>
      <c r="U91" s="94"/>
      <c r="V91" s="94">
        <f t="shared" si="2"/>
        <v>-681.3900000000001</v>
      </c>
      <c r="W91" s="94"/>
      <c r="X91" s="94"/>
      <c r="Y91" s="94"/>
      <c r="Z91" s="94"/>
      <c r="AD91" s="118">
        <f t="shared" si="0"/>
        <v>0</v>
      </c>
    </row>
    <row r="92" spans="1:30" s="82" customFormat="1" ht="14.25" x14ac:dyDescent="0.2">
      <c r="A92" s="82" t="str">
        <f t="shared" si="1"/>
        <v>99452141</v>
      </c>
      <c r="B92" s="144" t="s">
        <v>22</v>
      </c>
      <c r="C92" s="92" t="s">
        <v>55</v>
      </c>
      <c r="D92" s="92" t="s">
        <v>183</v>
      </c>
      <c r="E92" s="93" t="s">
        <v>153</v>
      </c>
      <c r="F92" s="93">
        <v>99452141</v>
      </c>
      <c r="G92" s="93" t="s">
        <v>115</v>
      </c>
      <c r="H92" s="121">
        <v>-681.39</v>
      </c>
      <c r="I92" s="142">
        <v>0</v>
      </c>
      <c r="J92" s="142">
        <v>-1037.1300000000001</v>
      </c>
      <c r="K92" s="142">
        <v>7.41</v>
      </c>
      <c r="L92" s="142">
        <v>87.8</v>
      </c>
      <c r="M92" s="142">
        <v>96.91</v>
      </c>
      <c r="N92" s="142">
        <v>201.16</v>
      </c>
      <c r="O92" s="142">
        <v>-37.54</v>
      </c>
      <c r="P92" s="142">
        <v>0</v>
      </c>
      <c r="Q92" s="142">
        <v>0</v>
      </c>
      <c r="R92" s="142">
        <v>0</v>
      </c>
      <c r="S92" s="142">
        <v>0</v>
      </c>
      <c r="T92" s="142">
        <v>0</v>
      </c>
      <c r="U92" s="94"/>
      <c r="V92" s="94">
        <f t="shared" si="2"/>
        <v>-681.3900000000001</v>
      </c>
      <c r="W92" s="94"/>
      <c r="X92" s="94"/>
      <c r="Y92" s="94"/>
      <c r="Z92" s="94"/>
      <c r="AD92" s="118">
        <f t="shared" si="0"/>
        <v>0</v>
      </c>
    </row>
    <row r="93" spans="1:30" s="82" customFormat="1" ht="14.25" x14ac:dyDescent="0.2">
      <c r="A93" s="82" t="str">
        <f t="shared" si="1"/>
        <v>99452240</v>
      </c>
      <c r="B93" s="144" t="s">
        <v>22</v>
      </c>
      <c r="C93" s="92" t="s">
        <v>55</v>
      </c>
      <c r="D93" s="92" t="s">
        <v>184</v>
      </c>
      <c r="E93" s="93" t="s">
        <v>153</v>
      </c>
      <c r="F93" s="93">
        <v>99452240</v>
      </c>
      <c r="G93" s="93" t="s">
        <v>115</v>
      </c>
      <c r="H93" s="121">
        <v>-1006.15</v>
      </c>
      <c r="I93" s="142">
        <v>0</v>
      </c>
      <c r="J93" s="142">
        <v>-1531.46</v>
      </c>
      <c r="K93" s="142">
        <v>10.950000000000001</v>
      </c>
      <c r="L93" s="142">
        <v>129.65</v>
      </c>
      <c r="M93" s="142">
        <v>143.1</v>
      </c>
      <c r="N93" s="142">
        <v>297.04000000000002</v>
      </c>
      <c r="O93" s="142">
        <v>-55.43</v>
      </c>
      <c r="P93" s="142">
        <v>0</v>
      </c>
      <c r="Q93" s="142">
        <v>0</v>
      </c>
      <c r="R93" s="142">
        <v>0</v>
      </c>
      <c r="S93" s="142">
        <v>0</v>
      </c>
      <c r="T93" s="142">
        <v>0</v>
      </c>
      <c r="U93" s="94"/>
      <c r="V93" s="94">
        <f t="shared" si="2"/>
        <v>-1006.15</v>
      </c>
      <c r="W93" s="94"/>
      <c r="X93" s="94"/>
      <c r="Y93" s="94"/>
      <c r="Z93" s="94"/>
      <c r="AD93" s="118">
        <f t="shared" si="0"/>
        <v>0</v>
      </c>
    </row>
    <row r="94" spans="1:30" s="82" customFormat="1" ht="14.25" x14ac:dyDescent="0.2">
      <c r="A94" s="82" t="str">
        <f t="shared" si="1"/>
        <v>99452243</v>
      </c>
      <c r="B94" s="144" t="s">
        <v>22</v>
      </c>
      <c r="C94" s="92" t="s">
        <v>55</v>
      </c>
      <c r="D94" s="92" t="s">
        <v>185</v>
      </c>
      <c r="E94" s="93" t="s">
        <v>153</v>
      </c>
      <c r="F94" s="93">
        <v>99452243</v>
      </c>
      <c r="G94" s="93" t="s">
        <v>115</v>
      </c>
      <c r="H94" s="121">
        <v>-146.47999999999999</v>
      </c>
      <c r="I94" s="142">
        <v>0</v>
      </c>
      <c r="J94" s="142">
        <v>-222.94</v>
      </c>
      <c r="K94" s="142">
        <v>1.59</v>
      </c>
      <c r="L94" s="142">
        <v>18.87</v>
      </c>
      <c r="M94" s="142">
        <v>20.830000000000002</v>
      </c>
      <c r="N94" s="142">
        <v>43.24</v>
      </c>
      <c r="O94" s="142">
        <v>-8.07</v>
      </c>
      <c r="P94" s="142">
        <v>0</v>
      </c>
      <c r="Q94" s="142">
        <v>0</v>
      </c>
      <c r="R94" s="142">
        <v>0</v>
      </c>
      <c r="S94" s="142">
        <v>0</v>
      </c>
      <c r="T94" s="142">
        <v>0</v>
      </c>
      <c r="U94" s="94"/>
      <c r="V94" s="94">
        <f t="shared" si="2"/>
        <v>-146.47999999999996</v>
      </c>
      <c r="W94" s="94"/>
      <c r="X94" s="94"/>
      <c r="Y94" s="94"/>
      <c r="Z94" s="94"/>
      <c r="AD94" s="118">
        <f t="shared" si="0"/>
        <v>0</v>
      </c>
    </row>
    <row r="95" spans="1:30" s="82" customFormat="1" ht="14.25" x14ac:dyDescent="0.2">
      <c r="A95" s="82" t="str">
        <f t="shared" si="1"/>
        <v>99452216</v>
      </c>
      <c r="B95" s="144" t="s">
        <v>22</v>
      </c>
      <c r="C95" s="92" t="s">
        <v>55</v>
      </c>
      <c r="D95" s="92" t="s">
        <v>186</v>
      </c>
      <c r="E95" s="93" t="s">
        <v>153</v>
      </c>
      <c r="F95" s="93">
        <v>99452216</v>
      </c>
      <c r="G95" s="93" t="s">
        <v>115</v>
      </c>
      <c r="H95" s="121">
        <v>-1037.75</v>
      </c>
      <c r="I95" s="142">
        <v>0</v>
      </c>
      <c r="J95" s="142">
        <v>-1579.56</v>
      </c>
      <c r="K95" s="142">
        <v>11.290000000000001</v>
      </c>
      <c r="L95" s="142">
        <v>133.72</v>
      </c>
      <c r="M95" s="142">
        <v>147.6</v>
      </c>
      <c r="N95" s="142">
        <v>306.37</v>
      </c>
      <c r="O95" s="142">
        <v>-57.17</v>
      </c>
      <c r="P95" s="142">
        <v>0</v>
      </c>
      <c r="Q95" s="142">
        <v>0</v>
      </c>
      <c r="R95" s="142">
        <v>0</v>
      </c>
      <c r="S95" s="142">
        <v>0</v>
      </c>
      <c r="T95" s="142">
        <v>0</v>
      </c>
      <c r="U95" s="94"/>
      <c r="V95" s="94">
        <f t="shared" si="2"/>
        <v>-1037.75</v>
      </c>
      <c r="W95" s="94"/>
      <c r="X95" s="94"/>
      <c r="Y95" s="94"/>
      <c r="Z95" s="94"/>
      <c r="AD95" s="118">
        <f t="shared" si="0"/>
        <v>0</v>
      </c>
    </row>
    <row r="96" spans="1:30" s="82" customFormat="1" ht="14.25" x14ac:dyDescent="0.2">
      <c r="A96" s="82" t="str">
        <f t="shared" si="1"/>
        <v>99452159</v>
      </c>
      <c r="B96" s="144" t="s">
        <v>22</v>
      </c>
      <c r="C96" s="92" t="s">
        <v>55</v>
      </c>
      <c r="D96" s="92" t="s">
        <v>187</v>
      </c>
      <c r="E96" s="93" t="s">
        <v>153</v>
      </c>
      <c r="F96" s="93">
        <v>99452159</v>
      </c>
      <c r="G96" s="93" t="s">
        <v>115</v>
      </c>
      <c r="H96" s="121">
        <v>-738.7</v>
      </c>
      <c r="I96" s="142">
        <v>0</v>
      </c>
      <c r="J96" s="142">
        <v>-1124.3700000000001</v>
      </c>
      <c r="K96" s="142">
        <v>8.0400000000000009</v>
      </c>
      <c r="L96" s="142">
        <v>95.19</v>
      </c>
      <c r="M96" s="142">
        <v>105.06</v>
      </c>
      <c r="N96" s="142">
        <v>218.08</v>
      </c>
      <c r="O96" s="142">
        <v>-40.700000000000003</v>
      </c>
      <c r="P96" s="142">
        <v>0</v>
      </c>
      <c r="Q96" s="142">
        <v>0</v>
      </c>
      <c r="R96" s="142">
        <v>0</v>
      </c>
      <c r="S96" s="142">
        <v>0</v>
      </c>
      <c r="T96" s="142">
        <v>0</v>
      </c>
      <c r="U96" s="94"/>
      <c r="V96" s="94">
        <f t="shared" si="2"/>
        <v>-738.70000000000016</v>
      </c>
      <c r="W96" s="94"/>
      <c r="X96" s="94"/>
      <c r="Y96" s="94"/>
      <c r="Z96" s="94"/>
      <c r="AD96" s="118">
        <f t="shared" si="0"/>
        <v>0</v>
      </c>
    </row>
    <row r="97" spans="1:30" s="82" customFormat="1" ht="14.25" x14ac:dyDescent="0.2">
      <c r="A97" s="82" t="str">
        <f t="shared" si="1"/>
        <v>99452111</v>
      </c>
      <c r="B97" s="144" t="s">
        <v>22</v>
      </c>
      <c r="C97" s="92" t="s">
        <v>55</v>
      </c>
      <c r="D97" s="92" t="s">
        <v>188</v>
      </c>
      <c r="E97" s="93" t="s">
        <v>153</v>
      </c>
      <c r="F97" s="93">
        <v>99452111</v>
      </c>
      <c r="G97" s="93" t="s">
        <v>115</v>
      </c>
      <c r="H97" s="121">
        <v>-305.65000000000003</v>
      </c>
      <c r="I97" s="142">
        <v>0</v>
      </c>
      <c r="J97" s="142">
        <v>-465.25</v>
      </c>
      <c r="K97" s="142">
        <v>3.33</v>
      </c>
      <c r="L97" s="142">
        <v>39.39</v>
      </c>
      <c r="M97" s="142">
        <v>43.480000000000004</v>
      </c>
      <c r="N97" s="142">
        <v>90.24</v>
      </c>
      <c r="O97" s="142">
        <v>-16.84</v>
      </c>
      <c r="P97" s="142">
        <v>0</v>
      </c>
      <c r="Q97" s="142">
        <v>0</v>
      </c>
      <c r="R97" s="142">
        <v>0</v>
      </c>
      <c r="S97" s="142">
        <v>0</v>
      </c>
      <c r="T97" s="142">
        <v>0</v>
      </c>
      <c r="U97" s="94"/>
      <c r="V97" s="94">
        <f t="shared" si="2"/>
        <v>-305.64999999999998</v>
      </c>
      <c r="W97" s="94"/>
      <c r="X97" s="94"/>
      <c r="Y97" s="94"/>
      <c r="Z97" s="94"/>
      <c r="AD97" s="118">
        <f t="shared" si="0"/>
        <v>0</v>
      </c>
    </row>
    <row r="98" spans="1:30" s="82" customFormat="1" ht="14.25" x14ac:dyDescent="0.2">
      <c r="A98" s="82" t="str">
        <f t="shared" si="1"/>
        <v>99452135</v>
      </c>
      <c r="B98" s="144" t="s">
        <v>22</v>
      </c>
      <c r="C98" s="92" t="s">
        <v>55</v>
      </c>
      <c r="D98" s="92" t="s">
        <v>189</v>
      </c>
      <c r="E98" s="93" t="s">
        <v>153</v>
      </c>
      <c r="F98" s="93">
        <v>99452135</v>
      </c>
      <c r="G98" s="93" t="s">
        <v>115</v>
      </c>
      <c r="H98" s="121">
        <v>-220.13</v>
      </c>
      <c r="I98" s="142">
        <v>0</v>
      </c>
      <c r="J98" s="142">
        <v>-335.06</v>
      </c>
      <c r="K98" s="142">
        <v>2.4</v>
      </c>
      <c r="L98" s="142">
        <v>28.37</v>
      </c>
      <c r="M98" s="142">
        <v>31.3</v>
      </c>
      <c r="N98" s="142">
        <v>64.989999999999995</v>
      </c>
      <c r="O98" s="142">
        <v>-12.13</v>
      </c>
      <c r="P98" s="142">
        <v>0</v>
      </c>
      <c r="Q98" s="142">
        <v>0</v>
      </c>
      <c r="R98" s="142">
        <v>0</v>
      </c>
      <c r="S98" s="142">
        <v>0</v>
      </c>
      <c r="T98" s="142">
        <v>0</v>
      </c>
      <c r="U98" s="94"/>
      <c r="V98" s="94">
        <f t="shared" si="2"/>
        <v>-220.13</v>
      </c>
      <c r="W98" s="94"/>
      <c r="X98" s="94"/>
      <c r="Y98" s="94"/>
      <c r="Z98" s="94"/>
      <c r="AD98" s="118">
        <f t="shared" si="0"/>
        <v>0</v>
      </c>
    </row>
    <row r="99" spans="1:30" s="82" customFormat="1" ht="14.25" x14ac:dyDescent="0.2">
      <c r="A99" s="82" t="str">
        <f t="shared" si="1"/>
        <v>99452126</v>
      </c>
      <c r="B99" s="144" t="s">
        <v>22</v>
      </c>
      <c r="C99" s="92" t="s">
        <v>55</v>
      </c>
      <c r="D99" s="92" t="s">
        <v>190</v>
      </c>
      <c r="E99" s="93" t="s">
        <v>153</v>
      </c>
      <c r="F99" s="93">
        <v>99452126</v>
      </c>
      <c r="G99" s="93" t="s">
        <v>115</v>
      </c>
      <c r="H99" s="121">
        <v>-471.22</v>
      </c>
      <c r="I99" s="142">
        <v>0</v>
      </c>
      <c r="J99" s="142">
        <v>-717.26</v>
      </c>
      <c r="K99" s="142">
        <v>5.13</v>
      </c>
      <c r="L99" s="142">
        <v>60.72</v>
      </c>
      <c r="M99" s="142">
        <v>67.03</v>
      </c>
      <c r="N99" s="142">
        <v>139.12</v>
      </c>
      <c r="O99" s="142">
        <v>-25.96</v>
      </c>
      <c r="P99" s="142">
        <v>0</v>
      </c>
      <c r="Q99" s="142">
        <v>0</v>
      </c>
      <c r="R99" s="142">
        <v>0</v>
      </c>
      <c r="S99" s="142">
        <v>0</v>
      </c>
      <c r="T99" s="142">
        <v>0</v>
      </c>
      <c r="U99" s="94"/>
      <c r="V99" s="94">
        <f t="shared" si="2"/>
        <v>-471.21999999999997</v>
      </c>
      <c r="W99" s="94"/>
      <c r="X99" s="94"/>
      <c r="Y99" s="94"/>
      <c r="Z99" s="94"/>
      <c r="AD99" s="118">
        <f t="shared" si="0"/>
        <v>0</v>
      </c>
    </row>
    <row r="100" spans="1:30" s="82" customFormat="1" ht="14.25" x14ac:dyDescent="0.2">
      <c r="A100" s="82" t="str">
        <f t="shared" si="1"/>
        <v>99452117</v>
      </c>
      <c r="B100" s="144" t="s">
        <v>22</v>
      </c>
      <c r="C100" s="92" t="s">
        <v>55</v>
      </c>
      <c r="D100" s="92" t="s">
        <v>191</v>
      </c>
      <c r="E100" s="93" t="s">
        <v>153</v>
      </c>
      <c r="F100" s="93">
        <v>99452117</v>
      </c>
      <c r="G100" s="93" t="s">
        <v>115</v>
      </c>
      <c r="H100" s="121">
        <v>-70.06</v>
      </c>
      <c r="I100" s="142">
        <v>0</v>
      </c>
      <c r="J100" s="142">
        <v>-106.63</v>
      </c>
      <c r="K100" s="142">
        <v>0.76</v>
      </c>
      <c r="L100" s="142">
        <v>9.0299999999999994</v>
      </c>
      <c r="M100" s="142">
        <v>9.9600000000000009</v>
      </c>
      <c r="N100" s="142">
        <v>20.68</v>
      </c>
      <c r="O100" s="142">
        <v>-3.86</v>
      </c>
      <c r="P100" s="142">
        <v>0</v>
      </c>
      <c r="Q100" s="142">
        <v>0</v>
      </c>
      <c r="R100" s="142">
        <v>0</v>
      </c>
      <c r="S100" s="142">
        <v>0</v>
      </c>
      <c r="T100" s="142">
        <v>0</v>
      </c>
      <c r="U100" s="94"/>
      <c r="V100" s="94">
        <f t="shared" si="2"/>
        <v>-70.059999999999988</v>
      </c>
      <c r="W100" s="94"/>
      <c r="X100" s="94"/>
      <c r="Y100" s="94"/>
      <c r="Z100" s="94"/>
      <c r="AD100" s="118">
        <f t="shared" si="0"/>
        <v>0</v>
      </c>
    </row>
    <row r="101" spans="1:30" s="82" customFormat="1" ht="14.25" x14ac:dyDescent="0.2">
      <c r="A101" s="82" t="str">
        <f t="shared" si="1"/>
        <v>99452228</v>
      </c>
      <c r="B101" s="144" t="s">
        <v>22</v>
      </c>
      <c r="C101" s="92" t="s">
        <v>55</v>
      </c>
      <c r="D101" s="92" t="s">
        <v>143</v>
      </c>
      <c r="E101" s="93" t="s">
        <v>153</v>
      </c>
      <c r="F101" s="93">
        <v>99452228</v>
      </c>
      <c r="G101" s="93" t="s">
        <v>115</v>
      </c>
      <c r="H101" s="121">
        <v>-1617.48</v>
      </c>
      <c r="I101" s="142">
        <v>0</v>
      </c>
      <c r="J101" s="142">
        <v>-2461.98</v>
      </c>
      <c r="K101" s="142">
        <v>17.600000000000001</v>
      </c>
      <c r="L101" s="142">
        <v>208.43</v>
      </c>
      <c r="M101" s="142">
        <v>230.06</v>
      </c>
      <c r="N101" s="142">
        <v>477.52</v>
      </c>
      <c r="O101" s="142">
        <v>-89.11</v>
      </c>
      <c r="P101" s="142">
        <v>0</v>
      </c>
      <c r="Q101" s="142">
        <v>0</v>
      </c>
      <c r="R101" s="142">
        <v>0</v>
      </c>
      <c r="S101" s="142">
        <v>0</v>
      </c>
      <c r="T101" s="142">
        <v>0</v>
      </c>
      <c r="U101" s="94"/>
      <c r="V101" s="94">
        <f t="shared" si="2"/>
        <v>-1617.4800000000002</v>
      </c>
      <c r="W101" s="94"/>
      <c r="X101" s="94"/>
      <c r="Y101" s="94"/>
      <c r="Z101" s="94"/>
      <c r="AD101" s="118">
        <f t="shared" si="0"/>
        <v>0</v>
      </c>
    </row>
    <row r="102" spans="1:30" s="82" customFormat="1" ht="14.25" x14ac:dyDescent="0.2">
      <c r="A102" s="82" t="str">
        <f t="shared" si="1"/>
        <v>99452222</v>
      </c>
      <c r="B102" s="144" t="s">
        <v>22</v>
      </c>
      <c r="C102" s="92" t="s">
        <v>55</v>
      </c>
      <c r="D102" s="92" t="s">
        <v>192</v>
      </c>
      <c r="E102" s="93" t="s">
        <v>153</v>
      </c>
      <c r="F102" s="93">
        <v>99452222</v>
      </c>
      <c r="G102" s="93" t="s">
        <v>115</v>
      </c>
      <c r="H102" s="121">
        <v>-440.26</v>
      </c>
      <c r="I102" s="142">
        <v>0</v>
      </c>
      <c r="J102" s="142">
        <v>-670.12</v>
      </c>
      <c r="K102" s="142">
        <v>4.79</v>
      </c>
      <c r="L102" s="142">
        <v>56.730000000000004</v>
      </c>
      <c r="M102" s="142">
        <v>62.620000000000005</v>
      </c>
      <c r="N102" s="142">
        <v>129.97</v>
      </c>
      <c r="O102" s="142">
        <v>-24.25</v>
      </c>
      <c r="P102" s="142">
        <v>0</v>
      </c>
      <c r="Q102" s="142">
        <v>0</v>
      </c>
      <c r="R102" s="142">
        <v>0</v>
      </c>
      <c r="S102" s="142">
        <v>0</v>
      </c>
      <c r="T102" s="142">
        <v>0</v>
      </c>
      <c r="U102" s="94"/>
      <c r="V102" s="94">
        <f t="shared" si="2"/>
        <v>-440.26</v>
      </c>
      <c r="W102" s="94"/>
      <c r="X102" s="94"/>
      <c r="Y102" s="94"/>
      <c r="Z102" s="94"/>
      <c r="AD102" s="118">
        <f t="shared" si="0"/>
        <v>0</v>
      </c>
    </row>
    <row r="103" spans="1:30" s="82" customFormat="1" ht="14.25" x14ac:dyDescent="0.2">
      <c r="A103" s="82" t="str">
        <f t="shared" si="1"/>
        <v>99452162</v>
      </c>
      <c r="B103" s="144" t="s">
        <v>22</v>
      </c>
      <c r="C103" s="92" t="s">
        <v>55</v>
      </c>
      <c r="D103" s="92" t="s">
        <v>193</v>
      </c>
      <c r="E103" s="93" t="s">
        <v>153</v>
      </c>
      <c r="F103" s="93">
        <v>99452162</v>
      </c>
      <c r="G103" s="93" t="s">
        <v>115</v>
      </c>
      <c r="H103" s="121">
        <v>-25.47</v>
      </c>
      <c r="I103" s="142">
        <v>0</v>
      </c>
      <c r="J103" s="142">
        <v>-38.770000000000003</v>
      </c>
      <c r="K103" s="142">
        <v>0.28000000000000003</v>
      </c>
      <c r="L103" s="142">
        <v>3.2800000000000002</v>
      </c>
      <c r="M103" s="142">
        <v>3.62</v>
      </c>
      <c r="N103" s="142">
        <v>7.5200000000000005</v>
      </c>
      <c r="O103" s="142">
        <v>-1.4000000000000001</v>
      </c>
      <c r="P103" s="142">
        <v>0</v>
      </c>
      <c r="Q103" s="142">
        <v>0</v>
      </c>
      <c r="R103" s="142">
        <v>0</v>
      </c>
      <c r="S103" s="142">
        <v>0</v>
      </c>
      <c r="T103" s="142">
        <v>0</v>
      </c>
      <c r="U103" s="94"/>
      <c r="V103" s="94">
        <f t="shared" si="2"/>
        <v>-25.47</v>
      </c>
      <c r="W103" s="94"/>
      <c r="X103" s="94"/>
      <c r="Y103" s="94"/>
      <c r="Z103" s="94"/>
      <c r="AD103" s="118">
        <f t="shared" si="0"/>
        <v>0</v>
      </c>
    </row>
    <row r="104" spans="1:30" s="82" customFormat="1" ht="14.25" x14ac:dyDescent="0.2">
      <c r="A104" s="82" t="str">
        <f t="shared" si="1"/>
        <v>99452246</v>
      </c>
      <c r="B104" s="144" t="s">
        <v>22</v>
      </c>
      <c r="C104" s="92" t="s">
        <v>55</v>
      </c>
      <c r="D104" s="92" t="s">
        <v>194</v>
      </c>
      <c r="E104" s="93" t="s">
        <v>153</v>
      </c>
      <c r="F104" s="93">
        <v>99452246</v>
      </c>
      <c r="G104" s="93" t="s">
        <v>115</v>
      </c>
      <c r="H104" s="121">
        <v>-3542.44</v>
      </c>
      <c r="I104" s="142">
        <v>0</v>
      </c>
      <c r="J104" s="142">
        <v>-5392</v>
      </c>
      <c r="K104" s="142">
        <v>38.550000000000004</v>
      </c>
      <c r="L104" s="142">
        <v>456.53000000000003</v>
      </c>
      <c r="M104" s="142">
        <v>503.89</v>
      </c>
      <c r="N104" s="142">
        <v>1045.76</v>
      </c>
      <c r="O104" s="142">
        <v>-195.17000000000002</v>
      </c>
      <c r="P104" s="142">
        <v>0</v>
      </c>
      <c r="Q104" s="142">
        <v>0</v>
      </c>
      <c r="R104" s="142">
        <v>0</v>
      </c>
      <c r="S104" s="142">
        <v>0</v>
      </c>
      <c r="T104" s="142">
        <v>0</v>
      </c>
      <c r="U104" s="94"/>
      <c r="V104" s="94">
        <f t="shared" si="2"/>
        <v>-3542.4399999999996</v>
      </c>
      <c r="W104" s="94"/>
      <c r="X104" s="94"/>
      <c r="Y104" s="94"/>
      <c r="Z104" s="94"/>
      <c r="AD104" s="118">
        <f t="shared" si="0"/>
        <v>0</v>
      </c>
    </row>
    <row r="105" spans="1:30" s="82" customFormat="1" ht="14.25" x14ac:dyDescent="0.2">
      <c r="A105" s="82" t="str">
        <f t="shared" si="1"/>
        <v>99452249</v>
      </c>
      <c r="B105" s="144" t="s">
        <v>22</v>
      </c>
      <c r="C105" s="92" t="s">
        <v>55</v>
      </c>
      <c r="D105" s="92" t="s">
        <v>195</v>
      </c>
      <c r="E105" s="93" t="s">
        <v>153</v>
      </c>
      <c r="F105" s="93">
        <v>99452249</v>
      </c>
      <c r="G105" s="93" t="s">
        <v>115</v>
      </c>
      <c r="H105" s="121">
        <v>-247.8</v>
      </c>
      <c r="I105" s="142">
        <v>0</v>
      </c>
      <c r="J105" s="142">
        <v>-377.18</v>
      </c>
      <c r="K105" s="142">
        <v>2.7</v>
      </c>
      <c r="L105" s="142">
        <v>31.93</v>
      </c>
      <c r="M105" s="142">
        <v>35.24</v>
      </c>
      <c r="N105" s="142">
        <v>73.16</v>
      </c>
      <c r="O105" s="142">
        <v>-13.65</v>
      </c>
      <c r="P105" s="142">
        <v>0</v>
      </c>
      <c r="Q105" s="142">
        <v>0</v>
      </c>
      <c r="R105" s="142">
        <v>0</v>
      </c>
      <c r="S105" s="142">
        <v>0</v>
      </c>
      <c r="T105" s="142">
        <v>0</v>
      </c>
      <c r="U105" s="94"/>
      <c r="V105" s="94">
        <f t="shared" si="2"/>
        <v>-247.8</v>
      </c>
      <c r="W105" s="94"/>
      <c r="X105" s="94"/>
      <c r="Y105" s="94"/>
      <c r="Z105" s="94"/>
      <c r="AD105" s="118">
        <f t="shared" si="0"/>
        <v>0</v>
      </c>
    </row>
    <row r="106" spans="1:30" s="82" customFormat="1" ht="14.25" x14ac:dyDescent="0.2">
      <c r="A106" s="82" t="str">
        <f t="shared" si="1"/>
        <v>99452231</v>
      </c>
      <c r="B106" s="144" t="s">
        <v>22</v>
      </c>
      <c r="C106" s="92" t="s">
        <v>55</v>
      </c>
      <c r="D106" s="92" t="s">
        <v>196</v>
      </c>
      <c r="E106" s="93" t="s">
        <v>153</v>
      </c>
      <c r="F106" s="93">
        <v>99452231</v>
      </c>
      <c r="G106" s="93" t="s">
        <v>115</v>
      </c>
      <c r="H106" s="121">
        <v>-2312.65</v>
      </c>
      <c r="I106" s="142">
        <v>0</v>
      </c>
      <c r="J106" s="142">
        <v>-3520.11</v>
      </c>
      <c r="K106" s="142">
        <v>25.17</v>
      </c>
      <c r="L106" s="142">
        <v>298.01</v>
      </c>
      <c r="M106" s="142">
        <v>328.94</v>
      </c>
      <c r="N106" s="142">
        <v>682.75</v>
      </c>
      <c r="O106" s="142">
        <v>-127.41</v>
      </c>
      <c r="P106" s="142">
        <v>0</v>
      </c>
      <c r="Q106" s="142">
        <v>0</v>
      </c>
      <c r="R106" s="142">
        <v>0</v>
      </c>
      <c r="S106" s="142">
        <v>0</v>
      </c>
      <c r="T106" s="142">
        <v>0</v>
      </c>
      <c r="U106" s="94"/>
      <c r="V106" s="94">
        <f t="shared" si="2"/>
        <v>-2312.65</v>
      </c>
      <c r="W106" s="94"/>
      <c r="X106" s="94"/>
      <c r="Y106" s="94"/>
      <c r="Z106" s="94"/>
      <c r="AD106" s="118">
        <f t="shared" si="0"/>
        <v>0</v>
      </c>
    </row>
    <row r="107" spans="1:30" s="82" customFormat="1" ht="14.25" x14ac:dyDescent="0.2">
      <c r="A107" s="82" t="str">
        <f t="shared" si="1"/>
        <v>99452234</v>
      </c>
      <c r="B107" s="144" t="s">
        <v>22</v>
      </c>
      <c r="C107" s="92" t="s">
        <v>55</v>
      </c>
      <c r="D107" s="92" t="s">
        <v>197</v>
      </c>
      <c r="E107" s="93" t="s">
        <v>153</v>
      </c>
      <c r="F107" s="93">
        <v>99452234</v>
      </c>
      <c r="G107" s="93" t="s">
        <v>115</v>
      </c>
      <c r="H107" s="121">
        <v>-343.87</v>
      </c>
      <c r="I107" s="142">
        <v>0</v>
      </c>
      <c r="J107" s="142">
        <v>-523.41</v>
      </c>
      <c r="K107" s="142">
        <v>3.74</v>
      </c>
      <c r="L107" s="142">
        <v>44.31</v>
      </c>
      <c r="M107" s="142">
        <v>48.910000000000004</v>
      </c>
      <c r="N107" s="142">
        <v>101.52</v>
      </c>
      <c r="O107" s="142">
        <v>-18.940000000000001</v>
      </c>
      <c r="P107" s="142">
        <v>0</v>
      </c>
      <c r="Q107" s="142">
        <v>0</v>
      </c>
      <c r="R107" s="142">
        <v>0</v>
      </c>
      <c r="S107" s="142">
        <v>0</v>
      </c>
      <c r="T107" s="142">
        <v>0</v>
      </c>
      <c r="U107" s="94"/>
      <c r="V107" s="94">
        <f t="shared" si="2"/>
        <v>-343.86999999999995</v>
      </c>
      <c r="W107" s="94"/>
      <c r="X107" s="94"/>
      <c r="Y107" s="94"/>
      <c r="Z107" s="94"/>
      <c r="AD107" s="118">
        <f t="shared" si="0"/>
        <v>0</v>
      </c>
    </row>
    <row r="108" spans="1:30" s="82" customFormat="1" ht="14.25" x14ac:dyDescent="0.2">
      <c r="A108" s="82" t="str">
        <f t="shared" si="1"/>
        <v>99452132</v>
      </c>
      <c r="B108" s="144" t="s">
        <v>22</v>
      </c>
      <c r="C108" s="92" t="s">
        <v>55</v>
      </c>
      <c r="D108" s="92" t="s">
        <v>198</v>
      </c>
      <c r="E108" s="93" t="s">
        <v>153</v>
      </c>
      <c r="F108" s="93">
        <v>99452132</v>
      </c>
      <c r="G108" s="93" t="s">
        <v>116</v>
      </c>
      <c r="H108" s="121">
        <v>-1100.6400000000001</v>
      </c>
      <c r="I108" s="142">
        <v>0</v>
      </c>
      <c r="J108" s="142">
        <v>-1675.29</v>
      </c>
      <c r="K108" s="142">
        <v>11.98</v>
      </c>
      <c r="L108" s="142">
        <v>141.83000000000001</v>
      </c>
      <c r="M108" s="142">
        <v>156.54</v>
      </c>
      <c r="N108" s="142">
        <v>324.94</v>
      </c>
      <c r="O108" s="142">
        <v>-60.64</v>
      </c>
      <c r="P108" s="142">
        <v>0</v>
      </c>
      <c r="Q108" s="142">
        <v>0</v>
      </c>
      <c r="R108" s="142">
        <v>0</v>
      </c>
      <c r="S108" s="142">
        <v>0</v>
      </c>
      <c r="T108" s="142">
        <v>0</v>
      </c>
      <c r="U108" s="94"/>
      <c r="V108" s="94">
        <f t="shared" si="2"/>
        <v>-1100.6400000000001</v>
      </c>
      <c r="W108" s="94"/>
      <c r="X108" s="94"/>
      <c r="Y108" s="94"/>
      <c r="Z108" s="94"/>
      <c r="AD108" s="118">
        <f t="shared" si="0"/>
        <v>0</v>
      </c>
    </row>
    <row r="109" spans="1:30" s="82" customFormat="1" ht="14.25" x14ac:dyDescent="0.2">
      <c r="A109" s="82" t="str">
        <f t="shared" si="1"/>
        <v>99452129</v>
      </c>
      <c r="B109" s="144" t="s">
        <v>22</v>
      </c>
      <c r="C109" s="92" t="s">
        <v>55</v>
      </c>
      <c r="D109" s="92" t="s">
        <v>199</v>
      </c>
      <c r="E109" s="93" t="s">
        <v>153</v>
      </c>
      <c r="F109" s="93">
        <v>99452129</v>
      </c>
      <c r="G109" s="93" t="s">
        <v>116</v>
      </c>
      <c r="H109" s="121">
        <v>-974.85</v>
      </c>
      <c r="I109" s="142">
        <v>0</v>
      </c>
      <c r="J109" s="142">
        <v>-1483.83</v>
      </c>
      <c r="K109" s="142">
        <v>10.61</v>
      </c>
      <c r="L109" s="142">
        <v>125.62</v>
      </c>
      <c r="M109" s="142">
        <v>138.66</v>
      </c>
      <c r="N109" s="142">
        <v>287.8</v>
      </c>
      <c r="O109" s="142">
        <v>-53.71</v>
      </c>
      <c r="P109" s="142">
        <v>0</v>
      </c>
      <c r="Q109" s="142">
        <v>0</v>
      </c>
      <c r="R109" s="142">
        <v>0</v>
      </c>
      <c r="S109" s="142">
        <v>0</v>
      </c>
      <c r="T109" s="142">
        <v>0</v>
      </c>
      <c r="U109" s="94"/>
      <c r="V109" s="94">
        <f t="shared" si="2"/>
        <v>-974.84999999999991</v>
      </c>
      <c r="W109" s="94"/>
      <c r="X109" s="94"/>
      <c r="Y109" s="94"/>
      <c r="Z109" s="94"/>
      <c r="AD109" s="118">
        <f t="shared" si="0"/>
        <v>0</v>
      </c>
    </row>
    <row r="110" spans="1:30" s="98" customFormat="1" ht="14.25" x14ac:dyDescent="0.2">
      <c r="A110" s="98" t="str">
        <f t="shared" si="1"/>
        <v>99452114</v>
      </c>
      <c r="B110" s="146" t="s">
        <v>22</v>
      </c>
      <c r="C110" s="95" t="s">
        <v>55</v>
      </c>
      <c r="D110" s="95" t="s">
        <v>200</v>
      </c>
      <c r="E110" s="96" t="s">
        <v>153</v>
      </c>
      <c r="F110" s="96">
        <v>99452114</v>
      </c>
      <c r="G110" s="96" t="s">
        <v>201</v>
      </c>
      <c r="H110" s="124">
        <v>-38.21</v>
      </c>
      <c r="I110" s="143">
        <v>0</v>
      </c>
      <c r="J110" s="143">
        <v>-58.160000000000004</v>
      </c>
      <c r="K110" s="143">
        <v>0.42</v>
      </c>
      <c r="L110" s="143">
        <v>4.92</v>
      </c>
      <c r="M110" s="143">
        <v>5.43</v>
      </c>
      <c r="N110" s="143">
        <v>11.28</v>
      </c>
      <c r="O110" s="143">
        <v>-2.1</v>
      </c>
      <c r="P110" s="143">
        <v>0</v>
      </c>
      <c r="Q110" s="143">
        <v>0</v>
      </c>
      <c r="R110" s="143">
        <v>0</v>
      </c>
      <c r="S110" s="143">
        <v>0</v>
      </c>
      <c r="T110" s="143">
        <v>0</v>
      </c>
      <c r="U110" s="97"/>
      <c r="V110" s="97">
        <f t="shared" si="2"/>
        <v>-38.21</v>
      </c>
      <c r="W110" s="97"/>
      <c r="X110" s="97"/>
      <c r="Y110" s="97"/>
      <c r="Z110" s="97"/>
      <c r="AD110" s="128">
        <f t="shared" si="0"/>
        <v>0</v>
      </c>
    </row>
    <row r="111" spans="1:30" s="82" customFormat="1" ht="14.25" x14ac:dyDescent="0.2">
      <c r="A111" s="82" t="str">
        <f t="shared" si="1"/>
        <v>99466187</v>
      </c>
      <c r="B111" s="144"/>
      <c r="C111" s="92" t="s">
        <v>55</v>
      </c>
      <c r="D111" s="92" t="s">
        <v>267</v>
      </c>
      <c r="E111" s="93" t="s">
        <v>268</v>
      </c>
      <c r="F111" s="93">
        <v>99466187</v>
      </c>
      <c r="G111" s="93" t="s">
        <v>115</v>
      </c>
      <c r="H111" s="121">
        <v>16004</v>
      </c>
      <c r="I111" s="142">
        <v>0</v>
      </c>
      <c r="J111" s="142">
        <v>0</v>
      </c>
      <c r="K111" s="142">
        <v>0</v>
      </c>
      <c r="L111" s="142">
        <v>0</v>
      </c>
      <c r="M111" s="142">
        <v>0</v>
      </c>
      <c r="N111" s="142">
        <v>0</v>
      </c>
      <c r="O111" s="142">
        <v>16004</v>
      </c>
      <c r="P111" s="142">
        <v>0</v>
      </c>
      <c r="Q111" s="142">
        <v>0</v>
      </c>
      <c r="R111" s="142">
        <v>0</v>
      </c>
      <c r="S111" s="142">
        <v>0</v>
      </c>
      <c r="T111" s="142">
        <v>0</v>
      </c>
      <c r="U111" s="94"/>
      <c r="V111" s="94">
        <f t="shared" si="2"/>
        <v>16004</v>
      </c>
      <c r="W111" s="94"/>
      <c r="X111" s="94"/>
      <c r="Y111" s="94"/>
      <c r="Z111" s="94"/>
      <c r="AD111" s="118">
        <f t="shared" si="0"/>
        <v>0</v>
      </c>
    </row>
    <row r="112" spans="1:30" s="82" customFormat="1" ht="14.25" x14ac:dyDescent="0.2">
      <c r="A112" s="82" t="str">
        <f t="shared" si="1"/>
        <v>99466196</v>
      </c>
      <c r="B112" s="144"/>
      <c r="C112" s="92" t="s">
        <v>55</v>
      </c>
      <c r="D112" s="92" t="s">
        <v>269</v>
      </c>
      <c r="E112" s="93" t="s">
        <v>268</v>
      </c>
      <c r="F112" s="93">
        <v>99466196</v>
      </c>
      <c r="G112" s="93" t="s">
        <v>115</v>
      </c>
      <c r="H112" s="121">
        <v>16003.95</v>
      </c>
      <c r="I112" s="142">
        <v>0</v>
      </c>
      <c r="J112" s="142">
        <v>0</v>
      </c>
      <c r="K112" s="142">
        <v>0</v>
      </c>
      <c r="L112" s="142">
        <v>0</v>
      </c>
      <c r="M112" s="142">
        <v>0</v>
      </c>
      <c r="N112" s="142">
        <v>0</v>
      </c>
      <c r="O112" s="142">
        <v>16003.95</v>
      </c>
      <c r="P112" s="142">
        <v>0</v>
      </c>
      <c r="Q112" s="142">
        <v>0</v>
      </c>
      <c r="R112" s="142">
        <v>0</v>
      </c>
      <c r="S112" s="142">
        <v>0</v>
      </c>
      <c r="T112" s="142">
        <v>0</v>
      </c>
      <c r="U112" s="94"/>
      <c r="V112" s="94">
        <f t="shared" si="2"/>
        <v>16003.95</v>
      </c>
      <c r="W112" s="94"/>
      <c r="X112" s="94"/>
      <c r="Y112" s="94"/>
      <c r="Z112" s="94"/>
      <c r="AD112" s="118">
        <f t="shared" si="0"/>
        <v>0</v>
      </c>
    </row>
    <row r="113" spans="1:30" s="82" customFormat="1" ht="14.25" x14ac:dyDescent="0.2">
      <c r="A113" s="82" t="str">
        <f t="shared" si="1"/>
        <v>99466202</v>
      </c>
      <c r="B113" s="144"/>
      <c r="C113" s="92" t="s">
        <v>55</v>
      </c>
      <c r="D113" s="92" t="s">
        <v>270</v>
      </c>
      <c r="E113" s="93" t="s">
        <v>268</v>
      </c>
      <c r="F113" s="93">
        <v>99466202</v>
      </c>
      <c r="G113" s="93" t="s">
        <v>115</v>
      </c>
      <c r="H113" s="121">
        <v>16003.95</v>
      </c>
      <c r="I113" s="142">
        <v>0</v>
      </c>
      <c r="J113" s="142">
        <v>0</v>
      </c>
      <c r="K113" s="142">
        <v>0</v>
      </c>
      <c r="L113" s="142">
        <v>0</v>
      </c>
      <c r="M113" s="142">
        <v>0</v>
      </c>
      <c r="N113" s="142">
        <v>0</v>
      </c>
      <c r="O113" s="142">
        <v>16003.95</v>
      </c>
      <c r="P113" s="142">
        <v>0</v>
      </c>
      <c r="Q113" s="142">
        <v>0</v>
      </c>
      <c r="R113" s="142">
        <v>0</v>
      </c>
      <c r="S113" s="142">
        <v>0</v>
      </c>
      <c r="T113" s="142">
        <v>0</v>
      </c>
      <c r="U113" s="94"/>
      <c r="V113" s="94">
        <f t="shared" si="2"/>
        <v>16003.95</v>
      </c>
      <c r="W113" s="94"/>
      <c r="X113" s="94"/>
      <c r="Y113" s="94"/>
      <c r="Z113" s="94"/>
      <c r="AD113" s="118">
        <f t="shared" ref="AD113:AD124" si="6">H113-V113</f>
        <v>0</v>
      </c>
    </row>
    <row r="114" spans="1:30" s="82" customFormat="1" ht="14.25" x14ac:dyDescent="0.2">
      <c r="A114" s="82" t="str">
        <f t="shared" ref="A114:A124" si="7">TEXT(F114,0)</f>
        <v>99466178</v>
      </c>
      <c r="B114" s="144"/>
      <c r="C114" s="92" t="s">
        <v>55</v>
      </c>
      <c r="D114" s="92" t="s">
        <v>271</v>
      </c>
      <c r="E114" s="93" t="s">
        <v>268</v>
      </c>
      <c r="F114" s="93">
        <v>99466178</v>
      </c>
      <c r="G114" s="93" t="s">
        <v>115</v>
      </c>
      <c r="H114" s="121">
        <v>16003.95</v>
      </c>
      <c r="I114" s="142">
        <v>0</v>
      </c>
      <c r="J114" s="142">
        <v>0</v>
      </c>
      <c r="K114" s="142">
        <v>0</v>
      </c>
      <c r="L114" s="142">
        <v>0</v>
      </c>
      <c r="M114" s="142">
        <v>0</v>
      </c>
      <c r="N114" s="142">
        <v>0</v>
      </c>
      <c r="O114" s="142">
        <v>16003.95</v>
      </c>
      <c r="P114" s="142">
        <v>0</v>
      </c>
      <c r="Q114" s="142">
        <v>0</v>
      </c>
      <c r="R114" s="142">
        <v>0</v>
      </c>
      <c r="S114" s="142">
        <v>0</v>
      </c>
      <c r="T114" s="142">
        <v>0</v>
      </c>
      <c r="U114" s="94"/>
      <c r="V114" s="94">
        <f t="shared" ref="V114:V124" si="8">SUM(I114:T114)</f>
        <v>16003.95</v>
      </c>
      <c r="W114" s="94"/>
      <c r="X114" s="94"/>
      <c r="Y114" s="94"/>
      <c r="Z114" s="94"/>
      <c r="AD114" s="118">
        <f t="shared" si="6"/>
        <v>0</v>
      </c>
    </row>
    <row r="115" spans="1:30" s="82" customFormat="1" ht="14.25" x14ac:dyDescent="0.2">
      <c r="A115" s="82" t="str">
        <f t="shared" si="7"/>
        <v>99466175</v>
      </c>
      <c r="B115" s="144"/>
      <c r="C115" s="92" t="s">
        <v>55</v>
      </c>
      <c r="D115" s="92" t="s">
        <v>272</v>
      </c>
      <c r="E115" s="93" t="s">
        <v>268</v>
      </c>
      <c r="F115" s="93">
        <v>99466175</v>
      </c>
      <c r="G115" s="93" t="s">
        <v>115</v>
      </c>
      <c r="H115" s="121">
        <v>16003.95</v>
      </c>
      <c r="I115" s="142">
        <v>0</v>
      </c>
      <c r="J115" s="142">
        <v>0</v>
      </c>
      <c r="K115" s="142">
        <v>0</v>
      </c>
      <c r="L115" s="142">
        <v>0</v>
      </c>
      <c r="M115" s="142">
        <v>0</v>
      </c>
      <c r="N115" s="142">
        <v>0</v>
      </c>
      <c r="O115" s="142">
        <v>16003.95</v>
      </c>
      <c r="P115" s="142">
        <v>0</v>
      </c>
      <c r="Q115" s="142">
        <v>0</v>
      </c>
      <c r="R115" s="142">
        <v>0</v>
      </c>
      <c r="S115" s="142">
        <v>0</v>
      </c>
      <c r="T115" s="142">
        <v>0</v>
      </c>
      <c r="U115" s="94"/>
      <c r="V115" s="94">
        <f t="shared" si="8"/>
        <v>16003.95</v>
      </c>
      <c r="W115" s="94"/>
      <c r="X115" s="94"/>
      <c r="Y115" s="94"/>
      <c r="Z115" s="94"/>
      <c r="AD115" s="118">
        <f t="shared" si="6"/>
        <v>0</v>
      </c>
    </row>
    <row r="116" spans="1:30" s="82" customFormat="1" ht="14.25" x14ac:dyDescent="0.2">
      <c r="A116" s="82" t="str">
        <f t="shared" si="7"/>
        <v>99466190</v>
      </c>
      <c r="B116" s="144"/>
      <c r="C116" s="92" t="s">
        <v>55</v>
      </c>
      <c r="D116" s="92" t="s">
        <v>273</v>
      </c>
      <c r="E116" s="93" t="s">
        <v>268</v>
      </c>
      <c r="F116" s="93">
        <v>99466190</v>
      </c>
      <c r="G116" s="93" t="s">
        <v>115</v>
      </c>
      <c r="H116" s="121">
        <v>16003.95</v>
      </c>
      <c r="I116" s="142">
        <v>0</v>
      </c>
      <c r="J116" s="142">
        <v>0</v>
      </c>
      <c r="K116" s="142">
        <v>0</v>
      </c>
      <c r="L116" s="142">
        <v>0</v>
      </c>
      <c r="M116" s="142">
        <v>0</v>
      </c>
      <c r="N116" s="142">
        <v>0</v>
      </c>
      <c r="O116" s="142">
        <v>16003.95</v>
      </c>
      <c r="P116" s="142">
        <v>0</v>
      </c>
      <c r="Q116" s="142">
        <v>0</v>
      </c>
      <c r="R116" s="142">
        <v>0</v>
      </c>
      <c r="S116" s="142">
        <v>0</v>
      </c>
      <c r="T116" s="142">
        <v>0</v>
      </c>
      <c r="U116" s="94"/>
      <c r="V116" s="94">
        <f t="shared" si="8"/>
        <v>16003.95</v>
      </c>
      <c r="W116" s="94"/>
      <c r="X116" s="94"/>
      <c r="Y116" s="94"/>
      <c r="Z116" s="94"/>
      <c r="AD116" s="118">
        <f t="shared" si="6"/>
        <v>0</v>
      </c>
    </row>
    <row r="117" spans="1:30" s="82" customFormat="1" ht="14.25" x14ac:dyDescent="0.2">
      <c r="A117" s="82" t="str">
        <f t="shared" si="7"/>
        <v>99466199</v>
      </c>
      <c r="B117" s="144"/>
      <c r="C117" s="92" t="s">
        <v>55</v>
      </c>
      <c r="D117" s="92" t="s">
        <v>274</v>
      </c>
      <c r="E117" s="93" t="s">
        <v>268</v>
      </c>
      <c r="F117" s="93">
        <v>99466199</v>
      </c>
      <c r="G117" s="93" t="s">
        <v>115</v>
      </c>
      <c r="H117" s="121">
        <v>16003.95</v>
      </c>
      <c r="I117" s="142">
        <v>0</v>
      </c>
      <c r="J117" s="142">
        <v>0</v>
      </c>
      <c r="K117" s="142">
        <v>0</v>
      </c>
      <c r="L117" s="142">
        <v>0</v>
      </c>
      <c r="M117" s="142">
        <v>0</v>
      </c>
      <c r="N117" s="142">
        <v>0</v>
      </c>
      <c r="O117" s="142">
        <v>16003.95</v>
      </c>
      <c r="P117" s="142">
        <v>0</v>
      </c>
      <c r="Q117" s="142">
        <v>0</v>
      </c>
      <c r="R117" s="142">
        <v>0</v>
      </c>
      <c r="S117" s="142">
        <v>0</v>
      </c>
      <c r="T117" s="142">
        <v>0</v>
      </c>
      <c r="U117" s="94"/>
      <c r="V117" s="94">
        <f t="shared" si="8"/>
        <v>16003.95</v>
      </c>
      <c r="W117" s="94"/>
      <c r="X117" s="94"/>
      <c r="Y117" s="94"/>
      <c r="Z117" s="94"/>
      <c r="AD117" s="118">
        <f t="shared" si="6"/>
        <v>0</v>
      </c>
    </row>
    <row r="118" spans="1:30" s="82" customFormat="1" ht="14.25" x14ac:dyDescent="0.2">
      <c r="A118" s="82" t="str">
        <f t="shared" si="7"/>
        <v>99466193</v>
      </c>
      <c r="B118" s="144"/>
      <c r="C118" s="92" t="s">
        <v>55</v>
      </c>
      <c r="D118" s="92" t="s">
        <v>275</v>
      </c>
      <c r="E118" s="93" t="s">
        <v>268</v>
      </c>
      <c r="F118" s="93">
        <v>99466193</v>
      </c>
      <c r="G118" s="93" t="s">
        <v>115</v>
      </c>
      <c r="H118" s="121">
        <v>16003.95</v>
      </c>
      <c r="I118" s="142">
        <v>0</v>
      </c>
      <c r="J118" s="142">
        <v>0</v>
      </c>
      <c r="K118" s="142">
        <v>0</v>
      </c>
      <c r="L118" s="142">
        <v>0</v>
      </c>
      <c r="M118" s="142">
        <v>0</v>
      </c>
      <c r="N118" s="142">
        <v>0</v>
      </c>
      <c r="O118" s="142">
        <v>16003.95</v>
      </c>
      <c r="P118" s="142">
        <v>0</v>
      </c>
      <c r="Q118" s="142">
        <v>0</v>
      </c>
      <c r="R118" s="142">
        <v>0</v>
      </c>
      <c r="S118" s="142">
        <v>0</v>
      </c>
      <c r="T118" s="142">
        <v>0</v>
      </c>
      <c r="U118" s="94"/>
      <c r="V118" s="94">
        <f t="shared" si="8"/>
        <v>16003.95</v>
      </c>
      <c r="W118" s="94"/>
      <c r="X118" s="94"/>
      <c r="Y118" s="94"/>
      <c r="Z118" s="94"/>
      <c r="AD118" s="118">
        <f t="shared" si="6"/>
        <v>0</v>
      </c>
    </row>
    <row r="119" spans="1:30" s="82" customFormat="1" ht="14.25" x14ac:dyDescent="0.2">
      <c r="A119" s="82" t="str">
        <f t="shared" si="7"/>
        <v>99466181</v>
      </c>
      <c r="B119" s="144"/>
      <c r="C119" s="92" t="s">
        <v>55</v>
      </c>
      <c r="D119" s="92" t="s">
        <v>276</v>
      </c>
      <c r="E119" s="93" t="s">
        <v>268</v>
      </c>
      <c r="F119" s="93">
        <v>99466181</v>
      </c>
      <c r="G119" s="93" t="s">
        <v>115</v>
      </c>
      <c r="H119" s="121">
        <v>16003.95</v>
      </c>
      <c r="I119" s="142">
        <v>0</v>
      </c>
      <c r="J119" s="142">
        <v>0</v>
      </c>
      <c r="K119" s="142">
        <v>0</v>
      </c>
      <c r="L119" s="142">
        <v>0</v>
      </c>
      <c r="M119" s="142">
        <v>0</v>
      </c>
      <c r="N119" s="142">
        <v>0</v>
      </c>
      <c r="O119" s="142">
        <v>16003.95</v>
      </c>
      <c r="P119" s="142">
        <v>0</v>
      </c>
      <c r="Q119" s="142">
        <v>0</v>
      </c>
      <c r="R119" s="142">
        <v>0</v>
      </c>
      <c r="S119" s="142">
        <v>0</v>
      </c>
      <c r="T119" s="142">
        <v>0</v>
      </c>
      <c r="U119" s="94"/>
      <c r="V119" s="94">
        <f t="shared" si="8"/>
        <v>16003.95</v>
      </c>
      <c r="W119" s="94"/>
      <c r="X119" s="94"/>
      <c r="Y119" s="94"/>
      <c r="Z119" s="94"/>
      <c r="AD119" s="118">
        <f t="shared" si="6"/>
        <v>0</v>
      </c>
    </row>
    <row r="120" spans="1:30" s="82" customFormat="1" ht="14.25" x14ac:dyDescent="0.2">
      <c r="A120" s="82" t="str">
        <f t="shared" si="7"/>
        <v>99466184</v>
      </c>
      <c r="B120" s="144"/>
      <c r="C120" s="140" t="s">
        <v>55</v>
      </c>
      <c r="D120" s="140" t="s">
        <v>277</v>
      </c>
      <c r="E120" s="93" t="s">
        <v>268</v>
      </c>
      <c r="F120" s="93">
        <v>99466184</v>
      </c>
      <c r="G120" s="93" t="s">
        <v>115</v>
      </c>
      <c r="H120" s="141">
        <v>16003.95</v>
      </c>
      <c r="I120" s="142">
        <v>0</v>
      </c>
      <c r="J120" s="142">
        <v>0</v>
      </c>
      <c r="K120" s="142">
        <v>0</v>
      </c>
      <c r="L120" s="142">
        <v>0</v>
      </c>
      <c r="M120" s="142">
        <v>0</v>
      </c>
      <c r="N120" s="142">
        <v>0</v>
      </c>
      <c r="O120" s="142">
        <v>16003.95</v>
      </c>
      <c r="P120" s="142">
        <v>0</v>
      </c>
      <c r="Q120" s="142">
        <v>0</v>
      </c>
      <c r="R120" s="142">
        <v>0</v>
      </c>
      <c r="S120" s="142">
        <v>0</v>
      </c>
      <c r="T120" s="142">
        <v>0</v>
      </c>
      <c r="U120" s="99"/>
      <c r="V120" s="99">
        <f t="shared" si="8"/>
        <v>16003.95</v>
      </c>
      <c r="W120" s="99"/>
      <c r="X120" s="99"/>
      <c r="Y120" s="99"/>
      <c r="Z120" s="99"/>
      <c r="AD120" s="123">
        <f t="shared" si="6"/>
        <v>0</v>
      </c>
    </row>
    <row r="121" spans="1:30" s="98" customFormat="1" ht="14.25" x14ac:dyDescent="0.2">
      <c r="A121" s="98" t="str">
        <f t="shared" si="7"/>
        <v>99466205</v>
      </c>
      <c r="B121" s="146"/>
      <c r="C121" s="95" t="s">
        <v>55</v>
      </c>
      <c r="D121" s="95" t="s">
        <v>278</v>
      </c>
      <c r="E121" s="96" t="s">
        <v>268</v>
      </c>
      <c r="F121" s="96">
        <v>99466205</v>
      </c>
      <c r="G121" s="96" t="s">
        <v>115</v>
      </c>
      <c r="H121" s="124">
        <v>16003.95</v>
      </c>
      <c r="I121" s="143">
        <v>0</v>
      </c>
      <c r="J121" s="143">
        <v>0</v>
      </c>
      <c r="K121" s="143">
        <v>0</v>
      </c>
      <c r="L121" s="143">
        <v>0</v>
      </c>
      <c r="M121" s="143">
        <v>0</v>
      </c>
      <c r="N121" s="143">
        <v>0</v>
      </c>
      <c r="O121" s="143">
        <v>16003.95</v>
      </c>
      <c r="P121" s="143">
        <v>0</v>
      </c>
      <c r="Q121" s="143">
        <v>0</v>
      </c>
      <c r="R121" s="143">
        <v>0</v>
      </c>
      <c r="S121" s="143">
        <v>0</v>
      </c>
      <c r="T121" s="143">
        <v>0</v>
      </c>
      <c r="U121" s="97"/>
      <c r="V121" s="97">
        <f t="shared" si="8"/>
        <v>16003.95</v>
      </c>
      <c r="W121" s="97"/>
      <c r="X121" s="97"/>
      <c r="Y121" s="97"/>
      <c r="Z121" s="97"/>
      <c r="AD121" s="128">
        <f t="shared" si="6"/>
        <v>0</v>
      </c>
    </row>
    <row r="122" spans="1:30" s="82" customFormat="1" ht="14.25" x14ac:dyDescent="0.2">
      <c r="A122" s="82" t="str">
        <f t="shared" si="7"/>
        <v>99463773</v>
      </c>
      <c r="B122" s="144"/>
      <c r="C122" s="140" t="s">
        <v>55</v>
      </c>
      <c r="D122" s="140" t="s">
        <v>279</v>
      </c>
      <c r="E122" s="93" t="s">
        <v>280</v>
      </c>
      <c r="F122" s="93">
        <v>99463773</v>
      </c>
      <c r="G122" s="93" t="s">
        <v>115</v>
      </c>
      <c r="H122" s="141">
        <v>6718</v>
      </c>
      <c r="I122" s="142">
        <v>0</v>
      </c>
      <c r="J122" s="142">
        <v>0</v>
      </c>
      <c r="K122" s="142">
        <v>0</v>
      </c>
      <c r="L122" s="142">
        <v>0</v>
      </c>
      <c r="M122" s="142">
        <v>0</v>
      </c>
      <c r="N122" s="142">
        <v>6718</v>
      </c>
      <c r="O122" s="142">
        <v>0</v>
      </c>
      <c r="P122" s="142">
        <v>0</v>
      </c>
      <c r="Q122" s="142">
        <v>0</v>
      </c>
      <c r="R122" s="142">
        <v>0</v>
      </c>
      <c r="S122" s="142">
        <v>0</v>
      </c>
      <c r="T122" s="142">
        <v>0</v>
      </c>
      <c r="U122" s="99"/>
      <c r="V122" s="99">
        <f t="shared" si="8"/>
        <v>6718</v>
      </c>
      <c r="W122" s="99"/>
      <c r="X122" s="99"/>
      <c r="Y122" s="99"/>
      <c r="Z122" s="99"/>
      <c r="AD122" s="123">
        <f t="shared" si="6"/>
        <v>0</v>
      </c>
    </row>
    <row r="123" spans="1:30" s="82" customFormat="1" ht="14.25" x14ac:dyDescent="0.2">
      <c r="A123" s="82" t="str">
        <f t="shared" si="7"/>
        <v>99463767</v>
      </c>
      <c r="B123" s="144"/>
      <c r="C123" s="140" t="s">
        <v>55</v>
      </c>
      <c r="D123" s="140" t="s">
        <v>281</v>
      </c>
      <c r="E123" s="93" t="s">
        <v>280</v>
      </c>
      <c r="F123" s="93">
        <v>99463767</v>
      </c>
      <c r="G123" s="93" t="s">
        <v>115</v>
      </c>
      <c r="H123" s="141">
        <v>6718</v>
      </c>
      <c r="I123" s="142">
        <v>0</v>
      </c>
      <c r="J123" s="142">
        <v>0</v>
      </c>
      <c r="K123" s="142">
        <v>0</v>
      </c>
      <c r="L123" s="142">
        <v>0</v>
      </c>
      <c r="M123" s="142">
        <v>0</v>
      </c>
      <c r="N123" s="142">
        <v>6718</v>
      </c>
      <c r="O123" s="142">
        <v>0</v>
      </c>
      <c r="P123" s="142">
        <v>0</v>
      </c>
      <c r="Q123" s="142">
        <v>0</v>
      </c>
      <c r="R123" s="142">
        <v>0</v>
      </c>
      <c r="S123" s="142">
        <v>0</v>
      </c>
      <c r="T123" s="142">
        <v>0</v>
      </c>
      <c r="U123" s="99"/>
      <c r="V123" s="99">
        <f t="shared" si="8"/>
        <v>6718</v>
      </c>
      <c r="W123" s="99"/>
      <c r="X123" s="99"/>
      <c r="Y123" s="99"/>
      <c r="Z123" s="99"/>
      <c r="AD123" s="123">
        <f t="shared" si="6"/>
        <v>0</v>
      </c>
    </row>
    <row r="124" spans="1:30" s="82" customFormat="1" ht="14.25" x14ac:dyDescent="0.2">
      <c r="A124" s="82" t="str">
        <f t="shared" si="7"/>
        <v>99463776</v>
      </c>
      <c r="B124" s="144"/>
      <c r="C124" s="140" t="s">
        <v>55</v>
      </c>
      <c r="D124" s="140" t="s">
        <v>282</v>
      </c>
      <c r="E124" s="93" t="s">
        <v>280</v>
      </c>
      <c r="F124" s="93">
        <v>99463776</v>
      </c>
      <c r="G124" s="93" t="s">
        <v>115</v>
      </c>
      <c r="H124" s="141">
        <v>6718</v>
      </c>
      <c r="I124" s="142">
        <v>0</v>
      </c>
      <c r="J124" s="142">
        <v>0</v>
      </c>
      <c r="K124" s="142">
        <v>0</v>
      </c>
      <c r="L124" s="142">
        <v>0</v>
      </c>
      <c r="M124" s="142">
        <v>0</v>
      </c>
      <c r="N124" s="142">
        <v>6718</v>
      </c>
      <c r="O124" s="142">
        <v>0</v>
      </c>
      <c r="P124" s="142">
        <v>0</v>
      </c>
      <c r="Q124" s="142">
        <v>0</v>
      </c>
      <c r="R124" s="142">
        <v>0</v>
      </c>
      <c r="S124" s="142">
        <v>0</v>
      </c>
      <c r="T124" s="142">
        <v>0</v>
      </c>
      <c r="U124" s="99"/>
      <c r="V124" s="99">
        <f t="shared" si="8"/>
        <v>6718</v>
      </c>
      <c r="W124" s="99"/>
      <c r="X124" s="99"/>
      <c r="Y124" s="99"/>
      <c r="Z124" s="99"/>
      <c r="AD124" s="123">
        <f t="shared" si="6"/>
        <v>0</v>
      </c>
    </row>
    <row r="125" spans="1:30" s="82" customFormat="1" ht="14.25" x14ac:dyDescent="0.2">
      <c r="A125" s="82" t="str">
        <f t="shared" ref="A125:A130" si="9">TEXT(F125,0)</f>
        <v>99463785</v>
      </c>
      <c r="B125" s="144"/>
      <c r="C125" s="140" t="s">
        <v>55</v>
      </c>
      <c r="D125" s="140" t="s">
        <v>283</v>
      </c>
      <c r="E125" s="93" t="s">
        <v>280</v>
      </c>
      <c r="F125" s="93">
        <v>99463785</v>
      </c>
      <c r="G125" s="93" t="s">
        <v>115</v>
      </c>
      <c r="H125" s="141">
        <v>6718</v>
      </c>
      <c r="I125" s="142">
        <v>0</v>
      </c>
      <c r="J125" s="142">
        <v>0</v>
      </c>
      <c r="K125" s="142">
        <v>0</v>
      </c>
      <c r="L125" s="142">
        <v>0</v>
      </c>
      <c r="M125" s="142">
        <v>0</v>
      </c>
      <c r="N125" s="142">
        <v>6718</v>
      </c>
      <c r="O125" s="142">
        <v>0</v>
      </c>
      <c r="P125" s="142">
        <v>0</v>
      </c>
      <c r="Q125" s="142">
        <v>0</v>
      </c>
      <c r="R125" s="142">
        <v>0</v>
      </c>
      <c r="S125" s="142">
        <v>0</v>
      </c>
      <c r="T125" s="142">
        <v>0</v>
      </c>
      <c r="U125" s="99"/>
      <c r="V125" s="99">
        <f t="shared" ref="V125:V130" si="10">SUM(I125:T125)</f>
        <v>6718</v>
      </c>
      <c r="W125" s="99"/>
      <c r="X125" s="99"/>
      <c r="Y125" s="99"/>
      <c r="Z125" s="99"/>
      <c r="AD125" s="123">
        <f t="shared" ref="AD125:AD130" si="11">H125-V125</f>
        <v>0</v>
      </c>
    </row>
    <row r="126" spans="1:30" s="82" customFormat="1" ht="14.25" x14ac:dyDescent="0.2">
      <c r="A126" s="82" t="str">
        <f t="shared" si="9"/>
        <v>99463782</v>
      </c>
      <c r="B126" s="144"/>
      <c r="C126" s="140" t="s">
        <v>55</v>
      </c>
      <c r="D126" s="140" t="s">
        <v>191</v>
      </c>
      <c r="E126" s="93" t="s">
        <v>280</v>
      </c>
      <c r="F126" s="93">
        <v>99463782</v>
      </c>
      <c r="G126" s="93" t="s">
        <v>115</v>
      </c>
      <c r="H126" s="141">
        <v>6718</v>
      </c>
      <c r="I126" s="142">
        <v>0</v>
      </c>
      <c r="J126" s="142">
        <v>0</v>
      </c>
      <c r="K126" s="142">
        <v>0</v>
      </c>
      <c r="L126" s="142">
        <v>0</v>
      </c>
      <c r="M126" s="142">
        <v>0</v>
      </c>
      <c r="N126" s="142">
        <v>6718</v>
      </c>
      <c r="O126" s="142">
        <v>0</v>
      </c>
      <c r="P126" s="142">
        <v>0</v>
      </c>
      <c r="Q126" s="142">
        <v>0</v>
      </c>
      <c r="R126" s="142">
        <v>0</v>
      </c>
      <c r="S126" s="142">
        <v>0</v>
      </c>
      <c r="T126" s="142">
        <v>0</v>
      </c>
      <c r="U126" s="99"/>
      <c r="V126" s="99">
        <f t="shared" si="10"/>
        <v>6718</v>
      </c>
      <c r="W126" s="99"/>
      <c r="X126" s="99"/>
      <c r="Y126" s="99"/>
      <c r="Z126" s="99"/>
      <c r="AD126" s="123">
        <f t="shared" si="11"/>
        <v>0</v>
      </c>
    </row>
    <row r="127" spans="1:30" s="82" customFormat="1" ht="14.25" x14ac:dyDescent="0.2">
      <c r="A127" s="82" t="str">
        <f t="shared" si="9"/>
        <v>99463770</v>
      </c>
      <c r="B127" s="144"/>
      <c r="C127" s="140" t="s">
        <v>55</v>
      </c>
      <c r="D127" s="140" t="s">
        <v>284</v>
      </c>
      <c r="E127" s="93" t="s">
        <v>280</v>
      </c>
      <c r="F127" s="93">
        <v>99463770</v>
      </c>
      <c r="G127" s="93" t="s">
        <v>115</v>
      </c>
      <c r="H127" s="141">
        <v>6718</v>
      </c>
      <c r="I127" s="142">
        <v>0</v>
      </c>
      <c r="J127" s="142">
        <v>0</v>
      </c>
      <c r="K127" s="142">
        <v>0</v>
      </c>
      <c r="L127" s="142">
        <v>0</v>
      </c>
      <c r="M127" s="142">
        <v>0</v>
      </c>
      <c r="N127" s="142">
        <v>6718</v>
      </c>
      <c r="O127" s="142">
        <v>0</v>
      </c>
      <c r="P127" s="142">
        <v>0</v>
      </c>
      <c r="Q127" s="142">
        <v>0</v>
      </c>
      <c r="R127" s="142">
        <v>0</v>
      </c>
      <c r="S127" s="142">
        <v>0</v>
      </c>
      <c r="T127" s="142">
        <v>0</v>
      </c>
      <c r="U127" s="99"/>
      <c r="V127" s="99">
        <f t="shared" si="10"/>
        <v>6718</v>
      </c>
      <c r="W127" s="99"/>
      <c r="X127" s="99"/>
      <c r="Y127" s="99"/>
      <c r="Z127" s="99"/>
      <c r="AD127" s="123">
        <f t="shared" si="11"/>
        <v>0</v>
      </c>
    </row>
    <row r="128" spans="1:30" s="82" customFormat="1" ht="14.25" x14ac:dyDescent="0.2">
      <c r="A128" s="82" t="str">
        <f t="shared" si="9"/>
        <v>99463779</v>
      </c>
      <c r="B128" s="144"/>
      <c r="C128" s="140" t="s">
        <v>55</v>
      </c>
      <c r="D128" s="140" t="s">
        <v>284</v>
      </c>
      <c r="E128" s="93" t="s">
        <v>280</v>
      </c>
      <c r="F128" s="93">
        <v>99463779</v>
      </c>
      <c r="G128" s="93" t="s">
        <v>115</v>
      </c>
      <c r="H128" s="141">
        <v>6718</v>
      </c>
      <c r="I128" s="142">
        <v>0</v>
      </c>
      <c r="J128" s="142">
        <v>0</v>
      </c>
      <c r="K128" s="142">
        <v>0</v>
      </c>
      <c r="L128" s="142">
        <v>0</v>
      </c>
      <c r="M128" s="142">
        <v>0</v>
      </c>
      <c r="N128" s="142">
        <v>6718</v>
      </c>
      <c r="O128" s="142">
        <v>0</v>
      </c>
      <c r="P128" s="142">
        <v>0</v>
      </c>
      <c r="Q128" s="142">
        <v>0</v>
      </c>
      <c r="R128" s="142">
        <v>0</v>
      </c>
      <c r="S128" s="142">
        <v>0</v>
      </c>
      <c r="T128" s="142">
        <v>0</v>
      </c>
      <c r="U128" s="99"/>
      <c r="V128" s="99">
        <f t="shared" si="10"/>
        <v>6718</v>
      </c>
      <c r="W128" s="99"/>
      <c r="X128" s="99"/>
      <c r="Y128" s="99"/>
      <c r="Z128" s="99"/>
      <c r="AD128" s="123">
        <f t="shared" si="11"/>
        <v>0</v>
      </c>
    </row>
    <row r="129" spans="1:30" s="82" customFormat="1" ht="14.25" x14ac:dyDescent="0.2">
      <c r="A129" s="82" t="str">
        <f t="shared" si="9"/>
        <v>99463791</v>
      </c>
      <c r="B129" s="144"/>
      <c r="C129" s="92" t="s">
        <v>55</v>
      </c>
      <c r="D129" s="92" t="s">
        <v>285</v>
      </c>
      <c r="E129" s="93" t="s">
        <v>280</v>
      </c>
      <c r="F129" s="93">
        <v>99463791</v>
      </c>
      <c r="G129" s="93" t="s">
        <v>286</v>
      </c>
      <c r="H129" s="121">
        <v>6718</v>
      </c>
      <c r="I129" s="142">
        <v>0</v>
      </c>
      <c r="J129" s="142">
        <v>0</v>
      </c>
      <c r="K129" s="142">
        <v>0</v>
      </c>
      <c r="L129" s="142">
        <v>0</v>
      </c>
      <c r="M129" s="142">
        <v>0</v>
      </c>
      <c r="N129" s="142">
        <v>6718</v>
      </c>
      <c r="O129" s="142">
        <v>0</v>
      </c>
      <c r="P129" s="142">
        <v>0</v>
      </c>
      <c r="Q129" s="142">
        <v>0</v>
      </c>
      <c r="R129" s="142">
        <v>0</v>
      </c>
      <c r="S129" s="142">
        <v>0</v>
      </c>
      <c r="T129" s="142">
        <v>0</v>
      </c>
      <c r="U129" s="94"/>
      <c r="V129" s="94">
        <f t="shared" si="10"/>
        <v>6718</v>
      </c>
      <c r="W129" s="94"/>
      <c r="X129" s="94"/>
      <c r="Y129" s="94"/>
      <c r="Z129" s="94"/>
      <c r="AD129" s="118">
        <f t="shared" si="11"/>
        <v>0</v>
      </c>
    </row>
    <row r="130" spans="1:30" s="82" customFormat="1" ht="14.25" x14ac:dyDescent="0.2">
      <c r="A130" s="82" t="str">
        <f t="shared" si="9"/>
        <v>99463788</v>
      </c>
      <c r="B130" s="144"/>
      <c r="C130" s="92" t="s">
        <v>55</v>
      </c>
      <c r="D130" s="92" t="s">
        <v>287</v>
      </c>
      <c r="E130" s="93" t="s">
        <v>280</v>
      </c>
      <c r="F130" s="93">
        <v>99463788</v>
      </c>
      <c r="G130" s="93" t="s">
        <v>286</v>
      </c>
      <c r="H130" s="121">
        <v>6718</v>
      </c>
      <c r="I130" s="142">
        <v>0</v>
      </c>
      <c r="J130" s="142">
        <v>0</v>
      </c>
      <c r="K130" s="142">
        <v>0</v>
      </c>
      <c r="L130" s="142">
        <v>0</v>
      </c>
      <c r="M130" s="142">
        <v>0</v>
      </c>
      <c r="N130" s="142">
        <v>6718</v>
      </c>
      <c r="O130" s="142">
        <v>0</v>
      </c>
      <c r="P130" s="142">
        <v>0</v>
      </c>
      <c r="Q130" s="142">
        <v>0</v>
      </c>
      <c r="R130" s="142">
        <v>0</v>
      </c>
      <c r="S130" s="142">
        <v>0</v>
      </c>
      <c r="T130" s="142">
        <v>0</v>
      </c>
      <c r="U130" s="94"/>
      <c r="V130" s="94">
        <f t="shared" si="10"/>
        <v>6718</v>
      </c>
      <c r="W130" s="94"/>
      <c r="X130" s="94"/>
      <c r="Y130" s="94"/>
      <c r="Z130" s="94"/>
      <c r="AD130" s="118">
        <f t="shared" si="11"/>
        <v>0</v>
      </c>
    </row>
    <row r="131" spans="1:30" s="82" customFormat="1" ht="14.25" x14ac:dyDescent="0.2">
      <c r="B131" s="144"/>
      <c r="E131" s="86"/>
      <c r="F131" s="86"/>
      <c r="G131" s="86"/>
      <c r="H131" s="121"/>
      <c r="J131" s="101"/>
      <c r="AA131" s="78" t="s">
        <v>116</v>
      </c>
      <c r="AB131" s="94">
        <f>SUMIF($H$12:$H$131,$AA131,$V$12:$V$131)</f>
        <v>0</v>
      </c>
      <c r="AC131" s="100">
        <f>AB131</f>
        <v>0</v>
      </c>
    </row>
    <row r="132" spans="1:30" s="82" customFormat="1" x14ac:dyDescent="0.25">
      <c r="B132" s="144"/>
      <c r="C132" s="103" t="s">
        <v>58</v>
      </c>
      <c r="D132" s="102"/>
      <c r="E132" s="103"/>
      <c r="F132" s="103"/>
      <c r="G132" s="103"/>
      <c r="H132" s="104">
        <f t="shared" ref="H132:T132" si="12">SUM(H13:H131)</f>
        <v>2478720.5600000019</v>
      </c>
      <c r="I132" s="104">
        <f t="shared" si="12"/>
        <v>0</v>
      </c>
      <c r="J132" s="104">
        <f t="shared" si="12"/>
        <v>-44059.240000000013</v>
      </c>
      <c r="K132" s="104">
        <f t="shared" si="12"/>
        <v>315</v>
      </c>
      <c r="L132" s="104">
        <f t="shared" si="12"/>
        <v>3729.9999999999995</v>
      </c>
      <c r="M132" s="104">
        <f t="shared" si="12"/>
        <v>4117.0600000000004</v>
      </c>
      <c r="N132" s="104">
        <f t="shared" si="12"/>
        <v>2364662.3199999984</v>
      </c>
      <c r="O132" s="104">
        <f t="shared" si="12"/>
        <v>174448.80000000002</v>
      </c>
      <c r="P132" s="104">
        <f t="shared" si="12"/>
        <v>0</v>
      </c>
      <c r="Q132" s="104">
        <f t="shared" si="12"/>
        <v>-24494.42</v>
      </c>
      <c r="R132" s="104">
        <f t="shared" si="12"/>
        <v>0</v>
      </c>
      <c r="S132" s="104">
        <f t="shared" si="12"/>
        <v>1.0400000000000005</v>
      </c>
      <c r="T132" s="104">
        <f t="shared" si="12"/>
        <v>0</v>
      </c>
      <c r="U132" s="104"/>
      <c r="V132" s="104">
        <f>SUM(V13:V131)</f>
        <v>2478720.5600000019</v>
      </c>
      <c r="W132" s="105"/>
      <c r="X132" s="105"/>
      <c r="Y132" s="105"/>
      <c r="Z132" s="105"/>
      <c r="AA132" s="82" t="s">
        <v>144</v>
      </c>
      <c r="AB132" s="104">
        <f>SUM(AB131:AB131)</f>
        <v>0</v>
      </c>
      <c r="AC132" s="104">
        <f>SUM(AC131:AC131)</f>
        <v>0</v>
      </c>
    </row>
    <row r="133" spans="1:30" s="82" customFormat="1" x14ac:dyDescent="0.25">
      <c r="B133" s="144"/>
      <c r="C133" s="102"/>
      <c r="D133" s="102"/>
      <c r="E133" s="103"/>
      <c r="F133" s="103"/>
      <c r="G133" s="103"/>
      <c r="H133" s="121"/>
      <c r="I133" s="105"/>
      <c r="J133" s="105"/>
      <c r="K133" s="105"/>
      <c r="L133" s="105"/>
      <c r="M133" s="105"/>
      <c r="N133" s="105"/>
      <c r="O133" s="105"/>
      <c r="P133" s="105"/>
      <c r="Q133" s="105"/>
      <c r="R133" s="105"/>
      <c r="S133" s="105"/>
      <c r="T133" s="105"/>
      <c r="U133" s="105"/>
      <c r="V133" s="126">
        <f>V132-H132</f>
        <v>0</v>
      </c>
      <c r="W133" s="105"/>
      <c r="X133" s="105"/>
      <c r="Y133" s="105"/>
      <c r="Z133" s="105"/>
    </row>
    <row r="134" spans="1:30" s="82" customFormat="1" x14ac:dyDescent="0.25">
      <c r="B134" s="144"/>
      <c r="C134" s="90" t="s">
        <v>61</v>
      </c>
      <c r="D134" s="90"/>
      <c r="E134" s="91"/>
      <c r="F134" s="91"/>
      <c r="G134" s="91"/>
      <c r="H134" s="121"/>
      <c r="I134" s="105"/>
      <c r="J134" s="105"/>
      <c r="K134" s="105"/>
      <c r="L134" s="105"/>
      <c r="M134" s="105"/>
      <c r="N134" s="105"/>
      <c r="O134" s="105"/>
      <c r="P134" s="105"/>
      <c r="Q134" s="105"/>
      <c r="R134" s="105"/>
      <c r="S134" s="105"/>
      <c r="T134" s="105"/>
      <c r="U134" s="105"/>
      <c r="V134" s="105"/>
      <c r="W134" s="105"/>
      <c r="X134" s="105"/>
      <c r="Y134" s="105"/>
      <c r="Z134" s="105"/>
    </row>
    <row r="135" spans="1:30" s="82" customFormat="1" ht="14.25" x14ac:dyDescent="0.2">
      <c r="A135" s="82" t="str">
        <f t="shared" ref="A135:A142" si="13">TEXT(F135,0)</f>
        <v>99464315</v>
      </c>
      <c r="B135" s="144"/>
      <c r="C135" s="92" t="s">
        <v>16</v>
      </c>
      <c r="D135" s="92" t="s">
        <v>289</v>
      </c>
      <c r="E135" s="93" t="s">
        <v>290</v>
      </c>
      <c r="F135" s="93">
        <v>99464315</v>
      </c>
      <c r="G135" s="93" t="s">
        <v>115</v>
      </c>
      <c r="H135" s="121">
        <v>24245.850000000002</v>
      </c>
      <c r="I135" s="142">
        <v>0</v>
      </c>
      <c r="J135" s="142">
        <v>0</v>
      </c>
      <c r="K135" s="142">
        <v>0</v>
      </c>
      <c r="L135" s="142">
        <v>0</v>
      </c>
      <c r="M135" s="142">
        <v>0</v>
      </c>
      <c r="N135" s="142">
        <v>24245.850000000002</v>
      </c>
      <c r="O135" s="142">
        <v>0</v>
      </c>
      <c r="P135" s="142">
        <v>0</v>
      </c>
      <c r="Q135" s="142">
        <v>0</v>
      </c>
      <c r="R135" s="142">
        <v>0</v>
      </c>
      <c r="S135" s="142">
        <v>0</v>
      </c>
      <c r="T135" s="142">
        <v>0</v>
      </c>
      <c r="U135" s="94"/>
      <c r="V135" s="94">
        <f t="shared" ref="V135:V138" si="14">SUM(I135:T135)</f>
        <v>24245.850000000002</v>
      </c>
      <c r="W135" s="94"/>
      <c r="X135" s="94"/>
      <c r="Y135" s="94"/>
      <c r="Z135" s="94"/>
      <c r="AD135" s="127">
        <f t="shared" ref="AD135:AD138" si="15">H135-V135</f>
        <v>0</v>
      </c>
    </row>
    <row r="136" spans="1:30" s="82" customFormat="1" ht="14.25" x14ac:dyDescent="0.2">
      <c r="A136" s="82" t="str">
        <f t="shared" si="13"/>
        <v>99437625</v>
      </c>
      <c r="B136" s="144"/>
      <c r="C136" s="92" t="s">
        <v>16</v>
      </c>
      <c r="D136" s="92" t="s">
        <v>145</v>
      </c>
      <c r="E136" s="93" t="s">
        <v>154</v>
      </c>
      <c r="F136" s="93">
        <v>99437625</v>
      </c>
      <c r="G136" s="93" t="s">
        <v>115</v>
      </c>
      <c r="H136" s="121">
        <v>2290.02</v>
      </c>
      <c r="I136" s="142">
        <v>0</v>
      </c>
      <c r="J136" s="142">
        <v>0</v>
      </c>
      <c r="K136" s="142">
        <v>2290.02</v>
      </c>
      <c r="L136" s="142">
        <v>0</v>
      </c>
      <c r="M136" s="142">
        <v>0</v>
      </c>
      <c r="N136" s="142">
        <v>0</v>
      </c>
      <c r="O136" s="142">
        <v>0</v>
      </c>
      <c r="P136" s="142">
        <v>0</v>
      </c>
      <c r="Q136" s="142">
        <v>0</v>
      </c>
      <c r="R136" s="142">
        <v>0</v>
      </c>
      <c r="S136" s="142">
        <v>0</v>
      </c>
      <c r="T136" s="142">
        <v>0</v>
      </c>
      <c r="U136" s="94"/>
      <c r="V136" s="94">
        <f t="shared" si="14"/>
        <v>2290.02</v>
      </c>
      <c r="W136" s="94"/>
      <c r="X136" s="94"/>
      <c r="Y136" s="94"/>
      <c r="Z136" s="94"/>
      <c r="AD136" s="127">
        <f t="shared" si="15"/>
        <v>0</v>
      </c>
    </row>
    <row r="137" spans="1:30" s="82" customFormat="1" ht="14.25" x14ac:dyDescent="0.2">
      <c r="A137" s="82" t="str">
        <f t="shared" si="13"/>
        <v>99461561</v>
      </c>
      <c r="B137" s="144"/>
      <c r="C137" s="92" t="s">
        <v>16</v>
      </c>
      <c r="D137" s="92" t="s">
        <v>291</v>
      </c>
      <c r="E137" s="93" t="s">
        <v>292</v>
      </c>
      <c r="F137" s="93">
        <v>99461561</v>
      </c>
      <c r="G137" s="93" t="s">
        <v>115</v>
      </c>
      <c r="H137" s="121">
        <v>182.16</v>
      </c>
      <c r="I137" s="142">
        <v>0</v>
      </c>
      <c r="J137" s="142">
        <v>0</v>
      </c>
      <c r="K137" s="142">
        <v>0</v>
      </c>
      <c r="L137" s="142">
        <v>185.08</v>
      </c>
      <c r="M137" s="142">
        <v>-2.92</v>
      </c>
      <c r="N137" s="142">
        <v>0</v>
      </c>
      <c r="O137" s="142">
        <v>0</v>
      </c>
      <c r="P137" s="142">
        <v>0</v>
      </c>
      <c r="Q137" s="142">
        <v>0</v>
      </c>
      <c r="R137" s="142">
        <v>0</v>
      </c>
      <c r="S137" s="142">
        <v>0</v>
      </c>
      <c r="T137" s="142">
        <v>0</v>
      </c>
      <c r="U137" s="94"/>
      <c r="V137" s="94">
        <f t="shared" si="14"/>
        <v>182.16000000000003</v>
      </c>
      <c r="W137" s="94"/>
      <c r="X137" s="94"/>
      <c r="Y137" s="94"/>
      <c r="Z137" s="94"/>
      <c r="AD137" s="127">
        <f t="shared" si="15"/>
        <v>0</v>
      </c>
    </row>
    <row r="138" spans="1:30" s="106" customFormat="1" x14ac:dyDescent="0.25">
      <c r="A138" s="82" t="str">
        <f t="shared" si="13"/>
        <v>99461564</v>
      </c>
      <c r="B138" s="147"/>
      <c r="C138" s="92" t="s">
        <v>16</v>
      </c>
      <c r="D138" s="92" t="s">
        <v>291</v>
      </c>
      <c r="E138" s="93" t="s">
        <v>292</v>
      </c>
      <c r="F138" s="93">
        <v>99461564</v>
      </c>
      <c r="G138" s="93" t="s">
        <v>115</v>
      </c>
      <c r="H138" s="121">
        <v>2724.61</v>
      </c>
      <c r="I138" s="142">
        <v>0</v>
      </c>
      <c r="J138" s="142">
        <v>0</v>
      </c>
      <c r="K138" s="142">
        <v>0</v>
      </c>
      <c r="L138" s="142">
        <v>2768.3</v>
      </c>
      <c r="M138" s="142">
        <v>-43.69</v>
      </c>
      <c r="N138" s="142">
        <v>0</v>
      </c>
      <c r="O138" s="142">
        <v>0</v>
      </c>
      <c r="P138" s="142">
        <v>0</v>
      </c>
      <c r="Q138" s="142">
        <v>0</v>
      </c>
      <c r="R138" s="142">
        <v>0</v>
      </c>
      <c r="S138" s="142">
        <v>0</v>
      </c>
      <c r="T138" s="142">
        <v>0</v>
      </c>
      <c r="U138" s="82"/>
      <c r="V138" s="94">
        <f t="shared" si="14"/>
        <v>2724.61</v>
      </c>
      <c r="W138" s="82"/>
      <c r="X138" s="82"/>
      <c r="Y138" s="82"/>
      <c r="Z138" s="82"/>
      <c r="AA138" s="82"/>
      <c r="AB138" s="82"/>
      <c r="AD138" s="127">
        <f t="shared" si="15"/>
        <v>0</v>
      </c>
    </row>
    <row r="139" spans="1:30" s="106" customFormat="1" x14ac:dyDescent="0.25">
      <c r="A139" s="82" t="str">
        <f t="shared" si="13"/>
        <v>99461571</v>
      </c>
      <c r="B139" s="147"/>
      <c r="C139" s="92" t="s">
        <v>16</v>
      </c>
      <c r="D139" s="92" t="s">
        <v>291</v>
      </c>
      <c r="E139" s="93" t="s">
        <v>293</v>
      </c>
      <c r="F139" s="93">
        <v>99461571</v>
      </c>
      <c r="G139" s="93" t="s">
        <v>115</v>
      </c>
      <c r="H139" s="121">
        <v>11598.130000000001</v>
      </c>
      <c r="I139" s="142">
        <v>0</v>
      </c>
      <c r="J139" s="142">
        <v>0</v>
      </c>
      <c r="K139" s="142">
        <v>0</v>
      </c>
      <c r="L139" s="142">
        <v>11598.130000000001</v>
      </c>
      <c r="M139" s="142">
        <v>0</v>
      </c>
      <c r="N139" s="142">
        <v>0</v>
      </c>
      <c r="O139" s="142">
        <v>0</v>
      </c>
      <c r="P139" s="142">
        <v>0</v>
      </c>
      <c r="Q139" s="142">
        <v>0</v>
      </c>
      <c r="R139" s="142">
        <v>0</v>
      </c>
      <c r="S139" s="142">
        <v>0</v>
      </c>
      <c r="T139" s="142">
        <v>0</v>
      </c>
      <c r="U139" s="82"/>
      <c r="V139" s="94">
        <f t="shared" ref="V139:V141" si="16">SUM(I139:T139)</f>
        <v>11598.130000000001</v>
      </c>
      <c r="W139" s="82"/>
      <c r="X139" s="82"/>
      <c r="Y139" s="82"/>
      <c r="Z139" s="82"/>
      <c r="AA139" s="82"/>
      <c r="AB139" s="82"/>
      <c r="AD139" s="127">
        <f t="shared" ref="AD139:AD141" si="17">H139-V139</f>
        <v>0</v>
      </c>
    </row>
    <row r="140" spans="1:30" s="106" customFormat="1" x14ac:dyDescent="0.25">
      <c r="A140" s="82" t="str">
        <f t="shared" si="13"/>
        <v>99461574</v>
      </c>
      <c r="B140" s="147"/>
      <c r="C140" s="92" t="s">
        <v>16</v>
      </c>
      <c r="D140" s="92" t="s">
        <v>291</v>
      </c>
      <c r="E140" s="93" t="s">
        <v>293</v>
      </c>
      <c r="F140" s="93">
        <v>99461574</v>
      </c>
      <c r="G140" s="93" t="s">
        <v>115</v>
      </c>
      <c r="H140" s="121">
        <v>37315.730000000003</v>
      </c>
      <c r="I140" s="142">
        <v>0</v>
      </c>
      <c r="J140" s="142">
        <v>0</v>
      </c>
      <c r="K140" s="142">
        <v>0</v>
      </c>
      <c r="L140" s="142">
        <v>37315.730000000003</v>
      </c>
      <c r="M140" s="142">
        <v>0</v>
      </c>
      <c r="N140" s="142">
        <v>0</v>
      </c>
      <c r="O140" s="142">
        <v>0</v>
      </c>
      <c r="P140" s="142">
        <v>0</v>
      </c>
      <c r="Q140" s="142">
        <v>0</v>
      </c>
      <c r="R140" s="142">
        <v>0</v>
      </c>
      <c r="S140" s="142">
        <v>0</v>
      </c>
      <c r="T140" s="142">
        <v>0</v>
      </c>
      <c r="U140" s="82"/>
      <c r="V140" s="94">
        <f t="shared" si="16"/>
        <v>37315.730000000003</v>
      </c>
      <c r="W140" s="82"/>
      <c r="X140" s="82"/>
      <c r="Y140" s="82"/>
      <c r="Z140" s="82"/>
      <c r="AA140" s="82"/>
      <c r="AB140" s="82"/>
      <c r="AD140" s="127">
        <f t="shared" si="17"/>
        <v>0</v>
      </c>
    </row>
    <row r="141" spans="1:30" s="106" customFormat="1" x14ac:dyDescent="0.25">
      <c r="A141" s="82" t="str">
        <f t="shared" si="13"/>
        <v>99467185</v>
      </c>
      <c r="B141" s="147"/>
      <c r="C141" s="92" t="s">
        <v>16</v>
      </c>
      <c r="D141" s="92" t="s">
        <v>291</v>
      </c>
      <c r="E141" s="93" t="s">
        <v>294</v>
      </c>
      <c r="F141" s="93">
        <v>99467185</v>
      </c>
      <c r="G141" s="93" t="s">
        <v>115</v>
      </c>
      <c r="H141" s="121">
        <v>93331.16</v>
      </c>
      <c r="I141" s="142">
        <v>0</v>
      </c>
      <c r="J141" s="142">
        <v>0</v>
      </c>
      <c r="K141" s="142">
        <v>0</v>
      </c>
      <c r="L141" s="142">
        <v>0</v>
      </c>
      <c r="M141" s="142">
        <v>0</v>
      </c>
      <c r="N141" s="142">
        <v>0</v>
      </c>
      <c r="O141" s="142">
        <v>93327.02</v>
      </c>
      <c r="P141" s="142">
        <v>4.1399999999999997</v>
      </c>
      <c r="Q141" s="142">
        <v>0</v>
      </c>
      <c r="R141" s="142">
        <v>0</v>
      </c>
      <c r="S141" s="142">
        <v>0</v>
      </c>
      <c r="T141" s="142">
        <v>0</v>
      </c>
      <c r="U141" s="82"/>
      <c r="V141" s="94">
        <f t="shared" si="16"/>
        <v>93331.16</v>
      </c>
      <c r="W141" s="82"/>
      <c r="X141" s="82"/>
      <c r="Y141" s="82"/>
      <c r="Z141" s="82"/>
      <c r="AA141" s="82"/>
      <c r="AB141" s="82"/>
      <c r="AD141" s="127">
        <f t="shared" si="17"/>
        <v>0</v>
      </c>
    </row>
    <row r="142" spans="1:30" s="106" customFormat="1" x14ac:dyDescent="0.25">
      <c r="A142" s="82" t="str">
        <f t="shared" si="13"/>
        <v>99467190</v>
      </c>
      <c r="B142" s="147"/>
      <c r="C142" s="92" t="s">
        <v>16</v>
      </c>
      <c r="D142" s="92" t="s">
        <v>291</v>
      </c>
      <c r="E142" s="93" t="s">
        <v>294</v>
      </c>
      <c r="F142" s="93">
        <v>99467190</v>
      </c>
      <c r="G142" s="93" t="s">
        <v>115</v>
      </c>
      <c r="H142" s="121">
        <f>46721.61+1</f>
        <v>46722.61</v>
      </c>
      <c r="I142" s="142">
        <v>0</v>
      </c>
      <c r="J142" s="142">
        <v>0</v>
      </c>
      <c r="K142" s="142">
        <v>0</v>
      </c>
      <c r="L142" s="142">
        <v>0</v>
      </c>
      <c r="M142" s="142">
        <v>0</v>
      </c>
      <c r="N142" s="142">
        <v>0</v>
      </c>
      <c r="O142" s="142">
        <v>46719.54</v>
      </c>
      <c r="P142" s="142">
        <v>3.07</v>
      </c>
      <c r="Q142" s="142">
        <v>0</v>
      </c>
      <c r="R142" s="142">
        <v>0</v>
      </c>
      <c r="S142" s="142">
        <v>0</v>
      </c>
      <c r="T142" s="142">
        <v>0</v>
      </c>
      <c r="U142" s="82"/>
      <c r="V142" s="94">
        <f t="shared" ref="V142" si="18">SUM(I142:T142)</f>
        <v>46722.61</v>
      </c>
      <c r="W142" s="82"/>
      <c r="X142" s="82"/>
      <c r="Y142" s="82"/>
      <c r="Z142" s="82"/>
      <c r="AA142" s="82"/>
      <c r="AB142" s="82"/>
      <c r="AD142" s="127">
        <f t="shared" ref="AD142" si="19">H142-V142</f>
        <v>0</v>
      </c>
    </row>
    <row r="143" spans="1:30" s="106" customFormat="1" ht="8.4499999999999993" customHeight="1" x14ac:dyDescent="0.25">
      <c r="B143" s="147"/>
      <c r="C143" s="92"/>
      <c r="D143" s="92"/>
      <c r="E143" s="92"/>
      <c r="F143" s="92"/>
      <c r="G143" s="92"/>
      <c r="H143" s="121"/>
      <c r="I143" s="82"/>
      <c r="J143" s="82"/>
      <c r="K143" s="82"/>
      <c r="L143" s="82"/>
      <c r="M143" s="82"/>
      <c r="N143" s="82"/>
      <c r="O143" s="82"/>
      <c r="P143" s="82"/>
      <c r="Q143" s="82"/>
      <c r="R143" s="82"/>
      <c r="S143" s="82"/>
      <c r="T143" s="82"/>
      <c r="U143" s="82"/>
      <c r="V143" s="82"/>
      <c r="W143" s="82"/>
      <c r="X143" s="82"/>
      <c r="Y143" s="82"/>
      <c r="Z143" s="82"/>
      <c r="AA143" s="82"/>
      <c r="AB143" s="82"/>
    </row>
    <row r="144" spans="1:30" s="106" customFormat="1" x14ac:dyDescent="0.25">
      <c r="B144" s="147"/>
      <c r="C144" s="103" t="s">
        <v>60</v>
      </c>
      <c r="D144" s="102"/>
      <c r="E144" s="103"/>
      <c r="F144" s="103"/>
      <c r="G144" s="103"/>
      <c r="H144" s="107">
        <f t="shared" ref="H144" si="20">SUM(H135:H143)</f>
        <v>218410.27000000002</v>
      </c>
      <c r="I144" s="107">
        <f t="shared" ref="I144:T144" si="21">SUM(I135:I143)</f>
        <v>0</v>
      </c>
      <c r="J144" s="107">
        <f t="shared" si="21"/>
        <v>0</v>
      </c>
      <c r="K144" s="107">
        <f t="shared" si="21"/>
        <v>2290.02</v>
      </c>
      <c r="L144" s="107">
        <f t="shared" si="21"/>
        <v>51867.240000000005</v>
      </c>
      <c r="M144" s="107">
        <f t="shared" si="21"/>
        <v>-46.61</v>
      </c>
      <c r="N144" s="107">
        <f t="shared" si="21"/>
        <v>24245.850000000002</v>
      </c>
      <c r="O144" s="107">
        <f t="shared" si="21"/>
        <v>140046.56</v>
      </c>
      <c r="P144" s="107">
        <f t="shared" si="21"/>
        <v>7.2099999999999991</v>
      </c>
      <c r="Q144" s="107">
        <f t="shared" si="21"/>
        <v>0</v>
      </c>
      <c r="R144" s="107">
        <f t="shared" si="21"/>
        <v>0</v>
      </c>
      <c r="S144" s="107">
        <f t="shared" si="21"/>
        <v>0</v>
      </c>
      <c r="T144" s="107">
        <f t="shared" si="21"/>
        <v>0</v>
      </c>
      <c r="U144" s="108"/>
      <c r="V144" s="107">
        <f>SUM(V135:V143)</f>
        <v>218410.27000000002</v>
      </c>
      <c r="W144" s="109"/>
      <c r="X144" s="109"/>
      <c r="Y144" s="109"/>
      <c r="Z144" s="109"/>
      <c r="AA144" s="82"/>
      <c r="AB144" s="82"/>
    </row>
    <row r="145" spans="2:28" s="106" customFormat="1" x14ac:dyDescent="0.25">
      <c r="B145" s="147"/>
      <c r="C145" s="92"/>
      <c r="D145" s="92"/>
      <c r="E145" s="92"/>
      <c r="F145" s="92"/>
      <c r="G145" s="92"/>
      <c r="H145" s="82"/>
      <c r="I145" s="82"/>
      <c r="J145" s="82"/>
      <c r="K145" s="82"/>
      <c r="L145" s="82"/>
      <c r="M145" s="82"/>
      <c r="N145" s="82"/>
      <c r="O145" s="82"/>
      <c r="P145" s="82"/>
      <c r="Q145" s="82"/>
      <c r="R145" s="82"/>
      <c r="S145" s="82"/>
      <c r="T145" s="82"/>
      <c r="U145" s="82"/>
      <c r="V145" s="126">
        <f>V144-H144</f>
        <v>0</v>
      </c>
      <c r="W145" s="82"/>
      <c r="X145" s="82"/>
      <c r="Y145" s="82"/>
      <c r="Z145" s="82"/>
      <c r="AA145" s="82"/>
      <c r="AB145" s="82"/>
    </row>
    <row r="146" spans="2:28" s="106" customFormat="1" ht="15.75" thickBot="1" x14ac:dyDescent="0.3">
      <c r="B146" s="147"/>
      <c r="C146" s="110" t="s">
        <v>59</v>
      </c>
      <c r="D146" s="110"/>
      <c r="E146" s="110"/>
      <c r="F146" s="110"/>
      <c r="G146" s="110"/>
      <c r="H146" s="111">
        <f t="shared" ref="H146:T146" si="22">+H132+H144</f>
        <v>2697130.8300000019</v>
      </c>
      <c r="I146" s="111">
        <f t="shared" si="22"/>
        <v>0</v>
      </c>
      <c r="J146" s="111">
        <f t="shared" si="22"/>
        <v>-44059.240000000013</v>
      </c>
      <c r="K146" s="111">
        <f t="shared" si="22"/>
        <v>2605.02</v>
      </c>
      <c r="L146" s="111">
        <f t="shared" si="22"/>
        <v>55597.240000000005</v>
      </c>
      <c r="M146" s="111">
        <f t="shared" si="22"/>
        <v>4070.4500000000003</v>
      </c>
      <c r="N146" s="111">
        <f t="shared" si="22"/>
        <v>2388908.1699999985</v>
      </c>
      <c r="O146" s="111">
        <f t="shared" si="22"/>
        <v>314495.35999999999</v>
      </c>
      <c r="P146" s="111">
        <f t="shared" si="22"/>
        <v>7.2099999999999991</v>
      </c>
      <c r="Q146" s="111">
        <f t="shared" si="22"/>
        <v>-24494.42</v>
      </c>
      <c r="R146" s="111">
        <f t="shared" si="22"/>
        <v>0</v>
      </c>
      <c r="S146" s="111">
        <f t="shared" si="22"/>
        <v>1.0400000000000005</v>
      </c>
      <c r="T146" s="111">
        <f t="shared" si="22"/>
        <v>0</v>
      </c>
      <c r="U146" s="82"/>
      <c r="V146" s="111">
        <f>+V132+V144</f>
        <v>2697130.8300000019</v>
      </c>
      <c r="W146" s="82"/>
      <c r="X146" s="82"/>
      <c r="Y146" s="82"/>
      <c r="Z146" s="82"/>
      <c r="AA146" s="112">
        <v>2435395.5799999996</v>
      </c>
      <c r="AB146" s="111">
        <f>V146-AA146</f>
        <v>261735.25000000233</v>
      </c>
    </row>
    <row r="147" spans="2:28" s="106" customFormat="1" ht="15.75" thickTop="1" x14ac:dyDescent="0.25">
      <c r="B147" s="147"/>
      <c r="C147" s="110"/>
      <c r="D147" s="110"/>
      <c r="E147" s="110"/>
      <c r="F147" s="110"/>
      <c r="G147" s="110"/>
      <c r="H147" s="105"/>
      <c r="I147" s="105"/>
      <c r="J147" s="105"/>
      <c r="K147" s="105"/>
      <c r="L147" s="105"/>
      <c r="M147" s="105"/>
      <c r="N147" s="105"/>
      <c r="O147" s="105"/>
      <c r="P147" s="105"/>
      <c r="Q147" s="105"/>
      <c r="R147" s="105"/>
      <c r="S147" s="105"/>
      <c r="T147" s="105"/>
      <c r="U147" s="82"/>
      <c r="V147" s="105"/>
      <c r="W147" s="82"/>
      <c r="X147" s="82"/>
      <c r="Y147" s="82"/>
      <c r="Z147" s="82"/>
      <c r="AA147" s="149"/>
      <c r="AB147" s="105"/>
    </row>
    <row r="148" spans="2:28" s="106" customFormat="1" x14ac:dyDescent="0.25">
      <c r="B148" s="147"/>
      <c r="C148" s="110" t="s">
        <v>295</v>
      </c>
      <c r="D148" s="110"/>
      <c r="E148" s="110"/>
      <c r="F148" s="110"/>
      <c r="G148" s="110"/>
      <c r="H148" s="105"/>
      <c r="I148" s="105"/>
      <c r="J148" s="105"/>
      <c r="K148" s="105"/>
      <c r="L148" s="105"/>
      <c r="M148" s="105"/>
      <c r="N148" s="105"/>
      <c r="O148" s="105"/>
      <c r="P148" s="105"/>
      <c r="Q148" s="105"/>
      <c r="R148" s="105"/>
      <c r="S148" s="105"/>
      <c r="T148" s="105"/>
      <c r="U148" s="82"/>
      <c r="V148" s="105"/>
      <c r="W148" s="82"/>
      <c r="X148" s="82"/>
      <c r="Y148" s="82"/>
      <c r="Z148" s="82"/>
      <c r="AA148" s="149"/>
      <c r="AB148" s="105"/>
    </row>
    <row r="149" spans="2:28" s="106" customFormat="1" x14ac:dyDescent="0.25">
      <c r="B149" s="147"/>
      <c r="C149" s="82" t="s">
        <v>296</v>
      </c>
      <c r="D149" s="82"/>
      <c r="E149" s="86"/>
      <c r="F149" s="86"/>
      <c r="G149" s="86"/>
      <c r="H149" s="118"/>
      <c r="I149" s="82"/>
      <c r="J149" s="82"/>
      <c r="K149" s="82"/>
      <c r="L149" s="82"/>
      <c r="M149" s="82"/>
      <c r="N149" s="82"/>
      <c r="O149" s="82"/>
      <c r="P149" s="82"/>
      <c r="Q149" s="82"/>
      <c r="R149" s="82"/>
      <c r="S149" s="82"/>
      <c r="T149" s="82"/>
      <c r="U149" s="82"/>
      <c r="V149" s="126">
        <f>V146-H146</f>
        <v>0</v>
      </c>
      <c r="W149" s="82"/>
      <c r="X149" s="82"/>
      <c r="Y149" s="82"/>
      <c r="Z149" s="82"/>
      <c r="AA149" s="82"/>
      <c r="AB149" s="82"/>
    </row>
    <row r="150" spans="2:28" s="106" customFormat="1" x14ac:dyDescent="0.25">
      <c r="B150" s="147"/>
      <c r="C150" s="82"/>
      <c r="D150" s="82"/>
      <c r="E150" s="86"/>
      <c r="F150" s="86"/>
      <c r="G150" s="86"/>
      <c r="H150" s="118"/>
      <c r="I150" s="82"/>
      <c r="J150" s="82"/>
      <c r="K150" s="82"/>
      <c r="L150" s="82"/>
      <c r="M150" s="82"/>
      <c r="N150" s="82"/>
      <c r="O150" s="82"/>
      <c r="P150" s="82"/>
      <c r="Q150" s="82"/>
      <c r="R150" s="82"/>
      <c r="S150" s="82"/>
      <c r="T150" s="82"/>
      <c r="U150" s="82"/>
      <c r="V150" s="126"/>
      <c r="W150" s="82"/>
      <c r="X150" s="82"/>
      <c r="Y150" s="82"/>
      <c r="Z150" s="82"/>
      <c r="AA150" s="82"/>
      <c r="AB150" s="82"/>
    </row>
    <row r="151" spans="2:28" s="82" customFormat="1" ht="14.25" x14ac:dyDescent="0.2">
      <c r="B151" s="144"/>
      <c r="E151" s="86"/>
      <c r="F151" s="86"/>
      <c r="G151" s="86"/>
      <c r="H151" s="118"/>
    </row>
    <row r="152" spans="2:28" s="82" customFormat="1" ht="14.25" x14ac:dyDescent="0.2">
      <c r="B152" s="144"/>
      <c r="E152" s="86"/>
      <c r="F152" s="86"/>
      <c r="G152" s="86"/>
      <c r="H152" s="118"/>
    </row>
  </sheetData>
  <autoFilter ref="B8:AD151" xr:uid="{D377F9E0-CE15-4135-9564-C767A4E4079B}"/>
  <mergeCells count="4">
    <mergeCell ref="A1:V1"/>
    <mergeCell ref="A2:V2"/>
    <mergeCell ref="A3:J3"/>
    <mergeCell ref="K3:V3"/>
  </mergeCells>
  <pageMargins left="0.7" right="0.7" top="0.75" bottom="0.75" header="0.3" footer="0.3"/>
  <pageSetup paperSize="17" scale="6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V34"/>
  <sheetViews>
    <sheetView view="pageLayout" zoomScaleNormal="100" workbookViewId="0">
      <selection activeCell="C9" sqref="C9"/>
    </sheetView>
  </sheetViews>
  <sheetFormatPr defaultRowHeight="12.75" x14ac:dyDescent="0.2"/>
  <cols>
    <col min="1" max="1" width="4.5703125" customWidth="1"/>
    <col min="2" max="2" width="24.28515625" bestFit="1" customWidth="1"/>
    <col min="3" max="3" width="32.28515625" bestFit="1" customWidth="1"/>
    <col min="4" max="4" width="22.28515625" bestFit="1" customWidth="1"/>
    <col min="5" max="5" width="4.85546875" customWidth="1"/>
  </cols>
  <sheetData>
    <row r="1" spans="1:22" ht="15.75" x14ac:dyDescent="0.25">
      <c r="A1" s="155" t="s">
        <v>0</v>
      </c>
      <c r="B1" s="155"/>
      <c r="C1" s="155"/>
      <c r="D1" s="155"/>
      <c r="E1" s="155"/>
      <c r="F1" s="152"/>
      <c r="G1" s="152"/>
      <c r="H1" s="152"/>
      <c r="I1" s="152"/>
      <c r="J1" s="152"/>
      <c r="K1" s="152"/>
      <c r="L1" s="152"/>
      <c r="M1" s="152"/>
      <c r="N1" s="152"/>
      <c r="O1" s="152"/>
      <c r="P1" s="152"/>
      <c r="Q1" s="152"/>
      <c r="R1" s="152"/>
      <c r="S1" s="152"/>
      <c r="T1" s="152"/>
      <c r="U1" s="152"/>
      <c r="V1" s="152"/>
    </row>
    <row r="2" spans="1:22" ht="15.75" x14ac:dyDescent="0.25">
      <c r="A2" s="155" t="s">
        <v>299</v>
      </c>
      <c r="B2" s="155"/>
      <c r="C2" s="155"/>
      <c r="D2" s="155"/>
      <c r="E2" s="155"/>
    </row>
    <row r="4" spans="1:22" x14ac:dyDescent="0.2">
      <c r="A4" s="58" t="s">
        <v>205</v>
      </c>
    </row>
    <row r="6" spans="1:22" ht="15" x14ac:dyDescent="0.25">
      <c r="B6" s="54" t="s">
        <v>79</v>
      </c>
      <c r="C6" s="54" t="s">
        <v>80</v>
      </c>
      <c r="D6" s="54" t="s">
        <v>81</v>
      </c>
    </row>
    <row r="7" spans="1:22" x14ac:dyDescent="0.2">
      <c r="B7" s="55" t="s">
        <v>82</v>
      </c>
      <c r="C7" s="55" t="s">
        <v>83</v>
      </c>
    </row>
    <row r="8" spans="1:22" x14ac:dyDescent="0.2">
      <c r="B8" s="55" t="s">
        <v>84</v>
      </c>
      <c r="C8" s="55" t="s">
        <v>85</v>
      </c>
    </row>
    <row r="9" spans="1:22" x14ac:dyDescent="0.2">
      <c r="B9" s="55" t="s">
        <v>86</v>
      </c>
      <c r="C9" s="55" t="s">
        <v>87</v>
      </c>
    </row>
    <row r="10" spans="1:22" x14ac:dyDescent="0.2">
      <c r="B10" s="55" t="s">
        <v>88</v>
      </c>
      <c r="C10" s="55" t="s">
        <v>89</v>
      </c>
    </row>
    <row r="11" spans="1:22" x14ac:dyDescent="0.2">
      <c r="B11" s="55" t="s">
        <v>90</v>
      </c>
      <c r="C11" s="55" t="s">
        <v>91</v>
      </c>
    </row>
    <row r="12" spans="1:22" x14ac:dyDescent="0.2">
      <c r="B12" s="55" t="s">
        <v>92</v>
      </c>
      <c r="C12" s="55" t="s">
        <v>93</v>
      </c>
      <c r="D12" s="56">
        <v>-1506134.48</v>
      </c>
      <c r="E12" s="59" t="s">
        <v>22</v>
      </c>
    </row>
    <row r="13" spans="1:22" x14ac:dyDescent="0.2">
      <c r="B13" s="55" t="s">
        <v>94</v>
      </c>
      <c r="C13" s="55" t="s">
        <v>95</v>
      </c>
      <c r="D13" s="56"/>
    </row>
    <row r="14" spans="1:22" x14ac:dyDescent="0.2">
      <c r="B14" s="55" t="s">
        <v>96</v>
      </c>
      <c r="C14" s="55" t="s">
        <v>97</v>
      </c>
      <c r="D14" s="56">
        <v>-40082.82</v>
      </c>
    </row>
    <row r="15" spans="1:22" x14ac:dyDescent="0.2">
      <c r="B15" s="55" t="s">
        <v>98</v>
      </c>
      <c r="C15" s="55" t="s">
        <v>99</v>
      </c>
      <c r="D15" s="56"/>
    </row>
    <row r="16" spans="1:22" x14ac:dyDescent="0.2">
      <c r="B16" s="55" t="s">
        <v>100</v>
      </c>
      <c r="C16" s="55" t="s">
        <v>101</v>
      </c>
      <c r="D16" s="56"/>
    </row>
    <row r="17" spans="1:4" x14ac:dyDescent="0.2">
      <c r="B17" s="55" t="s">
        <v>102</v>
      </c>
      <c r="C17" s="55" t="s">
        <v>103</v>
      </c>
      <c r="D17" s="56"/>
    </row>
    <row r="18" spans="1:4" x14ac:dyDescent="0.2">
      <c r="B18" s="55" t="s">
        <v>104</v>
      </c>
      <c r="C18" s="55" t="s">
        <v>105</v>
      </c>
      <c r="D18" s="56"/>
    </row>
    <row r="19" spans="1:4" x14ac:dyDescent="0.2">
      <c r="B19" s="55" t="s">
        <v>106</v>
      </c>
      <c r="C19" s="55" t="s">
        <v>107</v>
      </c>
      <c r="D19" s="56"/>
    </row>
    <row r="20" spans="1:4" x14ac:dyDescent="0.2">
      <c r="B20" s="55" t="s">
        <v>108</v>
      </c>
      <c r="C20" s="55" t="s">
        <v>109</v>
      </c>
      <c r="D20" s="56">
        <v>-100805685.8</v>
      </c>
    </row>
    <row r="21" spans="1:4" x14ac:dyDescent="0.2">
      <c r="B21" s="55"/>
      <c r="C21" s="55" t="s">
        <v>110</v>
      </c>
      <c r="D21" s="56">
        <f>SUM(D7:D20)</f>
        <v>-102351903.09999999</v>
      </c>
    </row>
    <row r="24" spans="1:4" x14ac:dyDescent="0.2">
      <c r="A24" s="59" t="s">
        <v>22</v>
      </c>
      <c r="B24" s="57" t="s">
        <v>111</v>
      </c>
    </row>
    <row r="25" spans="1:4" ht="5.25" customHeight="1" x14ac:dyDescent="0.2">
      <c r="A25" s="59"/>
      <c r="B25" s="57"/>
    </row>
    <row r="26" spans="1:4" x14ac:dyDescent="0.2">
      <c r="B26" s="57" t="s">
        <v>122</v>
      </c>
      <c r="C26" s="56">
        <v>1088527.78</v>
      </c>
    </row>
    <row r="27" spans="1:4" x14ac:dyDescent="0.2">
      <c r="B27" s="57"/>
      <c r="C27" s="56"/>
    </row>
    <row r="28" spans="1:4" x14ac:dyDescent="0.2">
      <c r="B28" s="57" t="s">
        <v>123</v>
      </c>
      <c r="C28" s="56">
        <v>0</v>
      </c>
    </row>
    <row r="29" spans="1:4" x14ac:dyDescent="0.2">
      <c r="B29" s="57" t="s">
        <v>124</v>
      </c>
      <c r="C29" s="56">
        <v>83241.58</v>
      </c>
    </row>
    <row r="30" spans="1:4" x14ac:dyDescent="0.2">
      <c r="B30" s="57" t="s">
        <v>125</v>
      </c>
      <c r="C30" s="56">
        <v>108991.73</v>
      </c>
    </row>
    <row r="31" spans="1:4" x14ac:dyDescent="0.2">
      <c r="B31" s="57" t="s">
        <v>126</v>
      </c>
      <c r="C31" s="60">
        <v>225373.39</v>
      </c>
    </row>
    <row r="32" spans="1:4" x14ac:dyDescent="0.2">
      <c r="B32" s="57" t="s">
        <v>112</v>
      </c>
      <c r="C32" s="10">
        <f>SUM(C28:C31)</f>
        <v>417606.7</v>
      </c>
    </row>
    <row r="34" spans="2:3" x14ac:dyDescent="0.2">
      <c r="B34" s="57" t="s">
        <v>113</v>
      </c>
      <c r="C34" s="10">
        <f>+C26+C32</f>
        <v>1506134.48</v>
      </c>
    </row>
  </sheetData>
  <mergeCells count="2">
    <mergeCell ref="A1:E1"/>
    <mergeCell ref="A2:E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WP 1 O&amp;M</vt:lpstr>
      <vt:lpstr>WP 2 Excl. Fac</vt:lpstr>
      <vt:lpstr>WP 3 Plt Forecast</vt:lpstr>
      <vt:lpstr>WP 4 2024 Act. CapAdds</vt:lpstr>
      <vt:lpstr>WP 5 Reserves</vt:lpstr>
      <vt:lpstr>'WP 1 O&amp;M'!Print_Area</vt:lpstr>
      <vt:lpstr>'WP 2 Excl. Fac'!Print_Area</vt:lpstr>
      <vt:lpstr>'WP 4 2024 Act. CapAdds'!Print_Area</vt:lpstr>
    </vt:vector>
  </TitlesOfParts>
  <Company>GDS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Smith</dc:creator>
  <cp:lastModifiedBy>Cliatt, Jenna</cp:lastModifiedBy>
  <cp:lastPrinted>2025-05-07T19:30:03Z</cp:lastPrinted>
  <dcterms:created xsi:type="dcterms:W3CDTF">2007-06-27T15:47:51Z</dcterms:created>
  <dcterms:modified xsi:type="dcterms:W3CDTF">2025-05-13T22:24:41Z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