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ATES\Revenue Policy\Transmission Formula Annual Updates\2025\Submitted Files May 29, 2025\"/>
    </mc:Choice>
  </mc:AlternateContent>
  <xr:revisionPtr revIDLastSave="0" documentId="13_ncr:1_{108BD9AB-1D1D-4914-A8E5-D7AE53471415}" xr6:coauthVersionLast="47" xr6:coauthVersionMax="47" xr10:uidLastSave="{00000000-0000-0000-0000-000000000000}"/>
  <bookViews>
    <workbookView xWindow="-98" yWindow="-98" windowWidth="21795" windowHeight="12975" tabRatio="793" xr2:uid="{00000000-000D-0000-FFFF-FFFF00000000}"/>
  </bookViews>
  <sheets>
    <sheet name="Title" sheetId="15" r:id="rId1"/>
    <sheet name="Attachment H-7B" sheetId="16" r:id="rId2"/>
    <sheet name="1 - Revenue Requirement" sheetId="13" r:id="rId3"/>
    <sheet name="2 - True-Up" sheetId="17" r:id="rId4"/>
    <sheet name="3 - Support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K" hidden="1">#REF!</definedName>
    <definedName name="_2K" hidden="1">#REF!</definedName>
    <definedName name="_2S" hidden="1">#REF!</definedName>
    <definedName name="_4S" hidden="1">#REF!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Order1" hidden="1">255</definedName>
    <definedName name="_Order2" hidden="1">0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hidden="1">{#N/A,#N/A,FALSE,"EMPPAY"}</definedName>
    <definedName name="aaa" hidden="1">{#N/A,#N/A,FALSE,"O&amp;M by processes";#N/A,#N/A,FALSE,"Elec Act vs Bud";#N/A,#N/A,FALSE,"G&amp;A";#N/A,#N/A,FALSE,"BGS";#N/A,#N/A,FALSE,"Res Cost"}</definedName>
    <definedName name="aaaaaaaaaaaaaaa" hidden="1">{#N/A,#N/A,FALSE,"O&amp;M by processes";#N/A,#N/A,FALSE,"Elec Act vs Bud";#N/A,#N/A,FALSE,"G&amp;A";#N/A,#N/A,FALSE,"BGS";#N/A,#N/A,FALSE,"Res Cost"}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ignment" hidden="1">"a1"</definedName>
    <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nscount" hidden="1">1</definedName>
    <definedName name="AS2DocOpenMode" hidden="1">"AS2DocumentEdit"</definedName>
    <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bb" hidden="1">{#N/A,#N/A,FALSE,"O&amp;M by processes";#N/A,#N/A,FALSE,"Elec Act vs Bud";#N/A,#N/A,FALSE,"G&amp;A";#N/A,#N/A,FALSE,"BGS";#N/A,#N/A,FALSE,"Res Cost"}</definedName>
    <definedName name="bbbb" hidden="1">{#N/A,#N/A,FALSE,"O&amp;M by processes";#N/A,#N/A,FALSE,"Elec Act vs Bud";#N/A,#N/A,FALSE,"G&amp;A";#N/A,#N/A,FALSE,"BGS";#N/A,#N/A,FALSE,"Res Cost"}</definedName>
    <definedName name="bbbbb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an" hidden="1">{#N/A,#N/A,FALSE,"O&amp;M by processes";#N/A,#N/A,FALSE,"Elec Act vs Bud";#N/A,#N/A,FALSE,"G&amp;A";#N/A,#N/A,FALSE,"BGS";#N/A,#N/A,FALSE,"Res Cost"}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c" hidden="1">{#N/A,#N/A,FALSE,"O&amp;M by processes";#N/A,#N/A,FALSE,"Elec Act vs Bud";#N/A,#N/A,FALSE,"G&amp;A";#N/A,#N/A,FALSE,"BGS";#N/A,#N/A,FALSE,"Res Cost"}</definedName>
    <definedName name="cccc" hidden="1">{#N/A,#N/A,FALSE,"O&amp;M by processes";#N/A,#N/A,FALSE,"Elec Act vs Bud";#N/A,#N/A,FALSE,"G&amp;A";#N/A,#N/A,FALSE,"BGS";#N/A,#N/A,FALSE,"Res Cost"}</definedName>
    <definedName name="ClientMatter" hidden="1">"b1"</definedName>
    <definedName name="CompanyName">#REF!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da" hidden="1">{#N/A,#N/A,FALSE,"O&amp;M by processes";#N/A,#N/A,FALSE,"Elec Act vs Bud";#N/A,#N/A,FALSE,"G&amp;A";#N/A,#N/A,FALSE,"BGS";#N/A,#N/A,FALSE,"Res Cost"}</definedName>
    <definedName name="dada" hidden="1">{#N/A,#N/A,FALSE,"O&amp;M by processes";#N/A,#N/A,FALSE,"Elec Act vs Bud";#N/A,#N/A,FALSE,"G&amp;A";#N/A,#N/A,FALSE,"BGS";#N/A,#N/A,FALSE,"Res Cost"}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TAFEEDER">[0]!DATAFEEDER</definedName>
    <definedName name="Date" hidden="1">"b1"</definedName>
    <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EC00" hidden="1">{#N/A,#N/A,FALSE,"ARREC"}</definedName>
    <definedName name="delete" hidden="1">{#N/A,#N/A,FALSE,"CURRENT"}</definedName>
    <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">36787.5547596065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ocumentName" hidden="1">"b1"</definedName>
    <definedName name="DocumentNum" hidden="1">"a1"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eee" hidden="1">{#N/A,#N/A,FALSE,"O&amp;M by processes";#N/A,#N/A,FALSE,"Elec Act vs Bud";#N/A,#N/A,FALSE,"G&amp;A";#N/A,#N/A,FALSE,"BGS";#N/A,#N/A,FALSE,"Res Cost"}</definedName>
    <definedName name="EssOptions">"1100000000130100_11-          00"</definedName>
    <definedName name="EV__LASTREFTIME__" hidden="1">39826.8319444444</definedName>
    <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EB00" hidden="1">{#N/A,#N/A,FALSE,"ARREC"}</definedName>
    <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ibrary" hidden="1">"a1"</definedName>
    <definedName name="limcount" hidden="1">1</definedName>
    <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AY" hidden="1">{#N/A,#N/A,FALSE,"EMPPAY"}</definedName>
    <definedName name="New_99_IS">#REF!,#REF!,#REF!</definedName>
    <definedName name="November09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NvsASD">"V2003-01-31"</definedName>
    <definedName name="NvsAutoDrillOk">"VN"</definedName>
    <definedName name="NvsElapsedTime">0.000885069443029352</definedName>
    <definedName name="NvsEndTime">37660.0906980324</definedName>
    <definedName name="NvsInstSpec">"%,FBUSINESS_UNIT,TBU_ROLLUP,NPED,FDEPTID,TDEPT_ROLLUP,NCFO_VP_FINANCE"</definedName>
    <definedName name="NvsLayoutType">"M3"</definedName>
    <definedName name="NvsNplSpec">"%,X,RZF..,CZF.."</definedName>
    <definedName name="NvsPanelEffdt">"V1990-01-02"</definedName>
    <definedName name="NvsPanelSetid">"VPESHR"</definedName>
    <definedName name="NvsReqBU">"V10200"</definedName>
    <definedName name="NvsReqBUOnly">"VN"</definedName>
    <definedName name="NvsTransLed">"VN"</definedName>
    <definedName name="NvsTreeASD">"V2003-01-31"</definedName>
    <definedName name="NvsValTbl.ACCOUNT">"GL_ACCOUNT_TBL"</definedName>
    <definedName name="Print_99_IS">#REF!,#REF!,#REF!</definedName>
    <definedName name="_xlnm.Print_Area" localSheetId="0">Title!$A$1:$H$22</definedName>
    <definedName name="Print_TFI_use">#REF!,#REF!,#REF!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rrr" hidden="1">{#N/A,#N/A,FALSE,"O&amp;M by processes";#N/A,#N/A,FALSE,"Elec Act vs Bud";#N/A,#N/A,FALSE,"G&amp;A";#N/A,#N/A,FALSE,"BGS";#N/A,#N/A,FALSE,"Res Cost"}</definedName>
    <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eptember09Bill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iva" hidden="1">{#N/A,#N/A,FALSE,"O&amp;M by processes";#N/A,#N/A,FALSE,"Elec Act vs Bud";#N/A,#N/A,FALSE,"G&amp;A";#N/A,#N/A,FALSE,"BGS";#N/A,#N/A,FALSE,"Res Cost"}</definedName>
    <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tatsrevised" hidden="1">{#N/A,#N/A,FALSE,"O&amp;M by processes";#N/A,#N/A,FALSE,"Elec Act vs Bud";#N/A,#N/A,FALSE,"G&amp;A";#N/A,#N/A,FALSE,"BGS";#N/A,#N/A,FALSE,"Res Cost"}</definedName>
    <definedName name="support" hidden="1">{#N/A,#N/A,FALSE,"O&amp;M by processes";#N/A,#N/A,FALSE,"Elec Act vs Bud";#N/A,#N/A,FALSE,"G&amp;A";#N/A,#N/A,FALSE,"BGS";#N/A,#N/A,FALSE,"Res Cost"}</definedName>
    <definedName name="supporti" hidden="1">{#N/A,#N/A,FALSE,"O&amp;M by processes";#N/A,#N/A,FALSE,"Elec Act vs Bud";#N/A,#N/A,FALSE,"G&amp;A";#N/A,#N/A,FALSE,"BGS";#N/A,#N/A,FALSE,"Res Cost"}</definedName>
    <definedName name="TEST" hidden="1">{#N/A,#N/A,FALSE,"EMPPAY"}</definedName>
    <definedName name="Time" hidden="1">"b1"</definedName>
    <definedName name="toma" hidden="1">{#N/A,#N/A,FALSE,"O&amp;M by processes";#N/A,#N/A,FALSE,"Elec Act vs Bud";#N/A,#N/A,FALSE,"G&amp;A";#N/A,#N/A,FALSE,"BGS";#N/A,#N/A,FALSE,"Res Cost"}</definedName>
    <definedName name="tomb" hidden="1">{#N/A,#N/A,FALSE,"O&amp;M by processes";#N/A,#N/A,FALSE,"Elec Act vs Bud";#N/A,#N/A,FALSE,"G&amp;A";#N/A,#N/A,FALSE,"BGS";#N/A,#N/A,FALSE,"Res Cost"}</definedName>
    <definedName name="tomc" hidden="1">{#N/A,#N/A,FALSE,"O&amp;M by processes";#N/A,#N/A,FALSE,"Elec Act vs Bud";#N/A,#N/A,FALSE,"G&amp;A";#N/A,#N/A,FALSE,"BGS";#N/A,#N/A,FALSE,"Res Cost"}</definedName>
    <definedName name="tomd" hidden="1">{#N/A,#N/A,FALSE,"O&amp;M by processes";#N/A,#N/A,FALSE,"Elec Act vs Bud";#N/A,#N/A,FALSE,"G&amp;A";#N/A,#N/A,FALSE,"BGS";#N/A,#N/A,FALSE,"Res Cost"}</definedName>
    <definedName name="tomx" hidden="1">{#N/A,#N/A,FALSE,"O&amp;M by processes";#N/A,#N/A,FALSE,"Elec Act vs Bud";#N/A,#N/A,FALSE,"G&amp;A";#N/A,#N/A,FALSE,"BGS";#N/A,#N/A,FALSE,"Res Cost"}</definedName>
    <definedName name="tomy" hidden="1">{#N/A,#N/A,FALSE,"O&amp;M by processes";#N/A,#N/A,FALSE,"Elec Act vs Bud";#N/A,#N/A,FALSE,"G&amp;A";#N/A,#N/A,FALSE,"BGS";#N/A,#N/A,FALSE,"Res Cost"}</definedName>
    <definedName name="tomz" hidden="1">{#N/A,#N/A,FALSE,"O&amp;M by processes";#N/A,#N/A,FALSE,"Elec Act vs Bud";#N/A,#N/A,FALSE,"G&amp;A";#N/A,#N/A,FALSE,"BGS";#N/A,#N/A,FALSE,"Res Cost"}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ypist" hidden="1">"b1"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ersion" hidden="1">"a1"</definedName>
    <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h" hidden="1">{#N/A,#N/A,FALSE,"O&amp;M by processes";#N/A,#N/A,FALSE,"Elec Act vs Bud";#N/A,#N/A,FALSE,"G&amp;A";#N/A,#N/A,FALSE,"BGS";#N/A,#N/A,FALSE,"Res Cost"}</definedName>
    <definedName name="what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hy" hidden="1">{#N/A,#N/A,FALSE,"O&amp;M by processes";#N/A,#N/A,FALSE,"Elec Act vs Bud";#N/A,#N/A,FALSE,"G&amp;A";#N/A,#N/A,FALSE,"BGS";#N/A,#N/A,FALSE,"Res Cost"}</definedName>
    <definedName name="wrn" hidden="1">{#N/A,#N/A,FALSE,"O&amp;M by processes";#N/A,#N/A,FALSE,"Elec Act vs Bud";#N/A,#N/A,FALSE,"G&amp;A";#N/A,#N/A,FALSE,"BGS";#N/A,#N/A,FALSE,"Res Cost"}</definedName>
    <definedName name="wrn.722." hidden="1">{#N/A,#N/A,FALSE,"CURRENT"}</definedName>
    <definedName name="wrn.AGT." hidden="1">{"AGT",#N/A,FALSE,"Revenue"}</definedName>
    <definedName name="wrn.ARREC." hidden="1">{#N/A,#N/A,FALSE,"ARREC"}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Basic." hidden="1">{#N/A,#N/A,FALSE,"O&amp;M by processes";#N/A,#N/A,FALSE,"Elec Act vs Bud";#N/A,#N/A,FALSE,"G&amp;A";#N/A,#N/A,FALSE,"BGS";#N/A,#N/A,FALSE,"Res Cost"}</definedName>
    <definedName name="wrn.ChartSet." hidden="1">{#N/A,#N/A,FALSE,"Elec Deliv";#N/A,#N/A,FALSE,"Atlantic Pie";#N/A,#N/A,FALSE,"Bay Pie";#N/A,#N/A,FALSE,"New Castle Pie";#N/A,#N/A,FALSE,"Transmission Pie"}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EMPPAY." hidden="1">{#N/A,#N/A,FALSE,"EMPPAY"}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or._.filling._.out._.assessments." hidden="1">{"Print Empty Template",#N/A,FALSE,"Input"}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Report." hidden="1">{#N/A,#N/A,FALSE,"Work performed";#N/A,#N/A,FALSE,"Resources"}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upporting._.Calculations." hidden="1">{#N/A,#N/A,FALSE,"Work performed";#N/A,#N/A,FALSE,"Resources"}</definedName>
    <definedName name="wrn.Tax._.Accrual." hidden="1">{#N/A,#N/A,TRUE,"TAXPROV";#N/A,#N/A,TRUE,"FLOWTHRU";#N/A,#N/A,TRUE,"SCHEDULE M'S";#N/A,#N/A,TRUE,"PLANT M'S";#N/A,#N/A,TRUE,"TAXJE"}</definedName>
    <definedName name="xx" hidden="1">{#N/A,#N/A,FALSE,"EMPPAY"}</definedName>
    <definedName name="xxx" hidden="1">{#N/A,#N/A,FALSE,"O&amp;M by processes";#N/A,#N/A,FALSE,"Elec Act vs Bud";#N/A,#N/A,FALSE,"G&amp;A";#N/A,#N/A,FALSE,"BGS";#N/A,#N/A,FALSE,"Res Cost"}</definedName>
    <definedName name="xxxx" hidden="1">{#N/A,#N/A,FALSE,"O&amp;M by processes";#N/A,#N/A,FALSE,"Elec Act vs Bud";#N/A,#N/A,FALSE,"G&amp;A";#N/A,#N/A,FALSE,"BGS";#N/A,#N/A,FALSE,"Res Cost"}</definedName>
    <definedName name="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ear">#REF!</definedName>
    <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</definedNames>
  <calcPr calcId="191029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6" i="2" l="1"/>
  <c r="C75" i="2"/>
  <c r="D69" i="2"/>
  <c r="C69" i="2"/>
  <c r="C48" i="2"/>
  <c r="C29" i="2"/>
  <c r="E42" i="2"/>
  <c r="E41" i="2"/>
  <c r="E40" i="2"/>
  <c r="E39" i="2"/>
  <c r="C42" i="2"/>
  <c r="C41" i="2"/>
  <c r="C40" i="2"/>
  <c r="C39" i="2"/>
  <c r="E25" i="2"/>
  <c r="E24" i="2"/>
  <c r="E23" i="2"/>
  <c r="E22" i="2"/>
  <c r="C25" i="2"/>
  <c r="C24" i="2"/>
  <c r="C23" i="2"/>
  <c r="C22" i="2"/>
  <c r="E18" i="2"/>
  <c r="E17" i="2"/>
  <c r="E16" i="2"/>
  <c r="E15" i="2"/>
  <c r="C16" i="2"/>
  <c r="C17" i="2"/>
  <c r="C18" i="2"/>
  <c r="C15" i="2"/>
  <c r="H30" i="17"/>
  <c r="H29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4" i="17" s="1"/>
  <c r="H33" i="17" s="1"/>
  <c r="H35" i="17" s="1"/>
  <c r="D7" i="16" s="1"/>
  <c r="H20" i="17"/>
  <c r="H21" i="17"/>
  <c r="H22" i="17"/>
  <c r="H23" i="17"/>
  <c r="H7" i="17"/>
  <c r="E26" i="2"/>
  <c r="E19" i="2"/>
  <c r="C26" i="2"/>
  <c r="C19" i="2"/>
  <c r="C77" i="2"/>
  <c r="C78" i="2" s="1"/>
  <c r="E65" i="2" s="1"/>
  <c r="E71" i="2" s="1"/>
  <c r="E43" i="2"/>
  <c r="C43" i="2"/>
  <c r="D9" i="13"/>
  <c r="D42" i="2"/>
  <c r="D39" i="2"/>
  <c r="D25" i="2"/>
  <c r="D23" i="2"/>
  <c r="D15" i="2"/>
  <c r="D40" i="2"/>
  <c r="D16" i="2"/>
  <c r="D22" i="2"/>
  <c r="D41" i="2"/>
  <c r="D24" i="2"/>
  <c r="D26" i="2"/>
  <c r="D18" i="2"/>
  <c r="D17" i="2"/>
  <c r="D19" i="2"/>
  <c r="E69" i="2"/>
  <c r="D43" i="2"/>
  <c r="C52" i="2"/>
  <c r="C51" i="2"/>
  <c r="C49" i="2"/>
  <c r="C50" i="2"/>
  <c r="E49" i="2"/>
  <c r="E51" i="2"/>
  <c r="E50" i="2"/>
  <c r="E52" i="2"/>
  <c r="C31" i="2"/>
  <c r="E30" i="2"/>
  <c r="C30" i="2"/>
  <c r="C32" i="2"/>
  <c r="C33" i="2"/>
  <c r="E32" i="2"/>
  <c r="E33" i="2"/>
  <c r="E31" i="2"/>
  <c r="D51" i="2"/>
  <c r="D52" i="2"/>
  <c r="C62" i="2"/>
  <c r="C61" i="2"/>
  <c r="D31" i="2"/>
  <c r="E60" i="2"/>
  <c r="D33" i="2"/>
  <c r="E62" i="2"/>
  <c r="D50" i="2"/>
  <c r="D32" i="2"/>
  <c r="E61" i="2"/>
  <c r="D30" i="2"/>
  <c r="E34" i="2"/>
  <c r="E59" i="2"/>
  <c r="C59" i="2"/>
  <c r="C34" i="2"/>
  <c r="C53" i="2"/>
  <c r="C60" i="2"/>
  <c r="D49" i="2"/>
  <c r="E53" i="2"/>
  <c r="D62" i="2"/>
  <c r="D61" i="2"/>
  <c r="D60" i="2"/>
  <c r="D59" i="2"/>
  <c r="C63" i="2"/>
  <c r="E63" i="2"/>
  <c r="D53" i="2"/>
  <c r="D34" i="2"/>
  <c r="D63" i="2"/>
  <c r="H31" i="17"/>
  <c r="D8" i="13" l="1"/>
  <c r="D10" i="13" s="1"/>
  <c r="D6" i="16" s="1"/>
  <c r="D8" i="16" s="1"/>
  <c r="D9" i="16" s="1"/>
  <c r="C65" i="2"/>
  <c r="C71" i="2" s="1"/>
  <c r="D68" i="2"/>
  <c r="D65" i="2"/>
  <c r="D71" i="2" s="1"/>
  <c r="C68" i="2"/>
  <c r="E68" i="2"/>
</calcChain>
</file>

<file path=xl/sharedStrings.xml><?xml version="1.0" encoding="utf-8"?>
<sst xmlns="http://schemas.openxmlformats.org/spreadsheetml/2006/main" count="104" uniqueCount="70">
  <si>
    <t>TRANSMISSION ONLY</t>
  </si>
  <si>
    <t>Total</t>
  </si>
  <si>
    <t>Repair Allowance</t>
  </si>
  <si>
    <t>Excess Deferreds/pre-1981 Deferreds</t>
  </si>
  <si>
    <t>Other</t>
  </si>
  <si>
    <t>COMMON (TO BE SPLIT TDG)</t>
  </si>
  <si>
    <t>Transmission Allocation %</t>
  </si>
  <si>
    <t>ELECTRIC GENERAL  (TO BE SPLIT TD)</t>
  </si>
  <si>
    <t>Transmission Summary</t>
  </si>
  <si>
    <t>Activity</t>
  </si>
  <si>
    <t>Incl</t>
  </si>
  <si>
    <t>Adjusted Total</t>
  </si>
  <si>
    <t>Gross-up Factor</t>
  </si>
  <si>
    <t>Federal Income Tax Rate</t>
  </si>
  <si>
    <t>State Income Tax Rate</t>
  </si>
  <si>
    <t>Composite Rate = F+S(1-F)</t>
  </si>
  <si>
    <t>Gross-up Factor = 1/(1-CR)</t>
  </si>
  <si>
    <t>Source:  Attachment H-7A, page 4, line 11, column 5</t>
  </si>
  <si>
    <t>Summary of Transmission SFAS 109 Regulatory Asset (Account 182.3)</t>
  </si>
  <si>
    <t>Summary of Transmission SFAS 109 Regulatory Asset (Account 182.3) Amortization</t>
  </si>
  <si>
    <t>Federal and State Flow Through</t>
  </si>
  <si>
    <t>2010 Transmission Tax Adjustments b/f gross-up</t>
  </si>
  <si>
    <t>2010 Transmission Tax Adjustments + gross-up</t>
  </si>
  <si>
    <t>SFAS 109 + Gross-up</t>
  </si>
  <si>
    <t>Total Transmission SFAS 109</t>
  </si>
  <si>
    <t>(Attachment H-7A, page 4, line 11, column 5 * Common Allocation Factor in FERC Form 1 page 356)</t>
  </si>
  <si>
    <t>SFAS 109 Reg Asset Amortization (Notes A and B)</t>
  </si>
  <si>
    <t>(A) All items are asssociated with ratemaking flow through requirements</t>
  </si>
  <si>
    <t>(B) Additional detail is provided on page 2 of this exhibit</t>
  </si>
  <si>
    <t xml:space="preserve">(C) Amortization of FAS 109 Regulatory Asset. </t>
  </si>
  <si>
    <t>ATTACHMENT H-7B</t>
  </si>
  <si>
    <t>PECO Energy Company</t>
  </si>
  <si>
    <t>MDTAC FORMULA RATE TEMPLATE</t>
  </si>
  <si>
    <t>Other Tax Adjustments (Note C)</t>
  </si>
  <si>
    <t>Notes:</t>
  </si>
  <si>
    <t>CALCULATION OF MONTHLY AMORTIZED REGULATORY ASSET TO BE RECOVERED</t>
  </si>
  <si>
    <t>Annual Revenue Requirement on Regulatory Asset Amortization</t>
  </si>
  <si>
    <t>True-up Adjustment with Interest</t>
  </si>
  <si>
    <t>Net Annual Revenue Requirement on Regulatory Asset Amortization with True-up</t>
  </si>
  <si>
    <t>Line 1 + line 2</t>
  </si>
  <si>
    <t>Net Monthly Revenue Requirement on Regulatory Asset Amortization with True-up</t>
  </si>
  <si>
    <t>True-Up with Interest</t>
  </si>
  <si>
    <t>Month (Note A)</t>
  </si>
  <si>
    <t>FERC Monthly Interest Rate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</si>
  <si>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</si>
  <si>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</si>
  <si>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</si>
  <si>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</si>
  <si>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</si>
  <si>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</si>
  <si>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</si>
  <si>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</si>
  <si>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</si>
  <si>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</si>
  <si>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</si>
  <si>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</si>
  <si>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Average of lines 1-17 above </t>
  </si>
  <si>
    <t>A</t>
  </si>
  <si>
    <t>The FERC Quarterly Interest Rate in column [A] is the interest applicable to the Month indicated.</t>
  </si>
  <si>
    <t>Actual Revenue Requirement</t>
  </si>
  <si>
    <t>Revenue Received</t>
  </si>
  <si>
    <t>Net Under/(Over) Collection (Line 19 - Line 20)</t>
  </si>
  <si>
    <t>17 Months</t>
  </si>
  <si>
    <t>Interest (Line 18*Line 21*Line 22)</t>
  </si>
  <si>
    <t>Total True-up</t>
  </si>
  <si>
    <t>Line 3 / 12</t>
  </si>
  <si>
    <t>Attachment 1 - Revenue Requirement Line 3</t>
  </si>
  <si>
    <t>Attachment 2 - True-Up Line 24</t>
  </si>
  <si>
    <t xml:space="preserve"> December 31, 2024 through December 31, 2025</t>
  </si>
  <si>
    <t>For the 12 months ended 12/31/2025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</si>
</sst>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8" formatCode="0.000%"/>
    <numFmt numFmtId="169" formatCode="&quot;$&quot;#,##0.00"/>
    <numFmt numFmtId="170" formatCode="_(* #,##0.0000_);_(* \(#,##0.0000\);_(* &quot;-&quot;??_);_(@_)"/>
    <numFmt numFmtId="171" formatCode="&quot;$&quot;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Arial Narrow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0"/>
      <color rgb="FF0000FF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169" fontId="3" fillId="0" borderId="0" applyProtection="0"/>
    <xf numFmtId="169" fontId="3" fillId="0" borderId="0" applyProtection="0"/>
    <xf numFmtId="0" fontId="14" fillId="0" borderId="0"/>
    <xf numFmtId="169" fontId="3" fillId="0" borderId="0" applyProtection="0"/>
  </cellStyleXfs>
  <cellXfs count="76">
    <xf numFmtId="0" fontId="0" fillId="0" borderId="0" xfId="0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167" fontId="6" fillId="0" borderId="0" xfId="4" applyNumberFormat="1" applyFont="1" applyProtection="1"/>
    <xf numFmtId="0" fontId="7" fillId="0" borderId="0" xfId="0" applyFont="1" applyProtection="1"/>
    <xf numFmtId="0" fontId="6" fillId="0" borderId="0" xfId="0" quotePrefix="1" applyFont="1" applyFill="1" applyProtection="1"/>
    <xf numFmtId="167" fontId="6" fillId="0" borderId="0" xfId="0" applyNumberFormat="1" applyFont="1" applyProtection="1"/>
    <xf numFmtId="167" fontId="11" fillId="0" borderId="0" xfId="4" applyNumberFormat="1" applyFont="1" applyProtection="1"/>
    <xf numFmtId="2" fontId="6" fillId="0" borderId="0" xfId="0" applyNumberFormat="1" applyFont="1" applyProtection="1"/>
    <xf numFmtId="0" fontId="13" fillId="0" borderId="0" xfId="0" applyFont="1" applyFill="1" applyAlignment="1" applyProtection="1"/>
    <xf numFmtId="0" fontId="13" fillId="0" borderId="0" xfId="0" applyFont="1" applyFill="1" applyAlignment="1" applyProtection="1">
      <alignment horizontal="center"/>
    </xf>
    <xf numFmtId="0" fontId="13" fillId="0" borderId="0" xfId="6" applyNumberFormat="1" applyFont="1" applyFill="1" applyAlignment="1" applyProtection="1">
      <alignment horizontal="center"/>
    </xf>
    <xf numFmtId="0" fontId="4" fillId="0" borderId="0" xfId="7" applyNumberFormat="1" applyFont="1" applyFill="1" applyAlignment="1" applyProtection="1">
      <alignment horizontal="center"/>
    </xf>
    <xf numFmtId="1" fontId="4" fillId="0" borderId="0" xfId="8" applyNumberFormat="1" applyFont="1" applyFill="1" applyAlignment="1" applyProtection="1">
      <alignment horizontal="left"/>
    </xf>
    <xf numFmtId="169" fontId="15" fillId="0" borderId="0" xfId="8" quotePrefix="1" applyFont="1" applyFill="1" applyAlignment="1" applyProtection="1">
      <alignment horizontal="left"/>
    </xf>
    <xf numFmtId="169" fontId="16" fillId="0" borderId="0" xfId="8" applyFont="1" applyFill="1" applyAlignment="1" applyProtection="1"/>
    <xf numFmtId="0" fontId="17" fillId="0" borderId="0" xfId="7" applyFont="1" applyFill="1" applyAlignment="1" applyProtection="1">
      <alignment horizontal="center" wrapText="1"/>
    </xf>
    <xf numFmtId="169" fontId="4" fillId="0" borderId="0" xfId="8" applyFont="1" applyFill="1" applyAlignment="1" applyProtection="1"/>
    <xf numFmtId="43" fontId="4" fillId="0" borderId="0" xfId="1" applyFont="1" applyFill="1" applyAlignment="1" applyProtection="1"/>
    <xf numFmtId="169" fontId="4" fillId="0" borderId="0" xfId="8" applyFont="1" applyFill="1" applyAlignment="1" applyProtection="1">
      <alignment horizontal="left"/>
    </xf>
    <xf numFmtId="43" fontId="4" fillId="0" borderId="0" xfId="1" applyFont="1" applyFill="1" applyBorder="1" applyAlignment="1" applyProtection="1"/>
    <xf numFmtId="170" fontId="4" fillId="0" borderId="0" xfId="1" applyNumberFormat="1" applyFont="1" applyFill="1" applyAlignment="1" applyProtection="1"/>
    <xf numFmtId="0" fontId="17" fillId="0" borderId="0" xfId="7" applyFont="1" applyFill="1" applyProtection="1"/>
    <xf numFmtId="164" fontId="6" fillId="0" borderId="0" xfId="1" applyNumberFormat="1" applyFont="1" applyProtection="1"/>
    <xf numFmtId="169" fontId="5" fillId="0" borderId="0" xfId="5" applyFont="1" applyAlignment="1" applyProtection="1">
      <alignment vertical="center"/>
    </xf>
    <xf numFmtId="169" fontId="4" fillId="0" borderId="0" xfId="5" applyFont="1" applyAlignment="1" applyProtection="1"/>
    <xf numFmtId="0" fontId="6" fillId="0" borderId="0" xfId="0" applyFont="1" applyAlignment="1" applyProtection="1">
      <alignment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wrapText="1"/>
    </xf>
    <xf numFmtId="6" fontId="6" fillId="0" borderId="9" xfId="0" applyNumberFormat="1" applyFont="1" applyBorder="1" applyAlignment="1" applyProtection="1">
      <alignment wrapText="1"/>
    </xf>
    <xf numFmtId="171" fontId="6" fillId="0" borderId="9" xfId="0" applyNumberFormat="1" applyFont="1" applyBorder="1" applyAlignment="1" applyProtection="1">
      <alignment wrapText="1"/>
    </xf>
    <xf numFmtId="0" fontId="6" fillId="0" borderId="0" xfId="0" quotePrefix="1" applyFont="1" applyProtection="1"/>
    <xf numFmtId="0" fontId="6" fillId="0" borderId="0" xfId="0" applyFont="1" applyAlignment="1" applyProtection="1"/>
    <xf numFmtId="0" fontId="10" fillId="0" borderId="0" xfId="0" quotePrefix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6" fillId="0" borderId="0" xfId="0" applyFont="1" applyFill="1" applyProtection="1"/>
    <xf numFmtId="10" fontId="6" fillId="0" borderId="0" xfId="2" applyNumberFormat="1" applyFont="1" applyProtection="1"/>
    <xf numFmtId="0" fontId="4" fillId="0" borderId="0" xfId="0" applyFont="1" applyProtection="1"/>
    <xf numFmtId="164" fontId="6" fillId="0" borderId="3" xfId="1" applyNumberFormat="1" applyFont="1" applyBorder="1" applyProtection="1"/>
    <xf numFmtId="0" fontId="8" fillId="0" borderId="0" xfId="0" applyFont="1" applyProtection="1"/>
    <xf numFmtId="164" fontId="0" fillId="0" borderId="0" xfId="1" applyNumberFormat="1" applyFont="1" applyProtection="1"/>
    <xf numFmtId="164" fontId="6" fillId="0" borderId="0" xfId="1" applyNumberFormat="1" applyFont="1" applyBorder="1" applyProtection="1"/>
    <xf numFmtId="0" fontId="8" fillId="0" borderId="4" xfId="0" applyFont="1" applyFill="1" applyBorder="1" applyProtection="1"/>
    <xf numFmtId="0" fontId="8" fillId="0" borderId="1" xfId="0" applyFont="1" applyFill="1" applyBorder="1" applyProtection="1"/>
    <xf numFmtId="165" fontId="8" fillId="0" borderId="0" xfId="2" applyNumberFormat="1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Protection="1"/>
    <xf numFmtId="164" fontId="6" fillId="0" borderId="0" xfId="0" applyNumberFormat="1" applyFont="1" applyProtection="1"/>
    <xf numFmtId="164" fontId="6" fillId="0" borderId="3" xfId="0" applyNumberFormat="1" applyFont="1" applyBorder="1" applyProtection="1"/>
    <xf numFmtId="164" fontId="7" fillId="0" borderId="0" xfId="0" applyNumberFormat="1" applyFont="1" applyProtection="1"/>
    <xf numFmtId="166" fontId="6" fillId="0" borderId="0" xfId="1" applyNumberFormat="1" applyFont="1" applyProtection="1"/>
    <xf numFmtId="0" fontId="10" fillId="0" borderId="0" xfId="0" applyFont="1" applyProtection="1"/>
    <xf numFmtId="168" fontId="6" fillId="0" borderId="0" xfId="2" applyNumberFormat="1" applyFont="1" applyProtection="1"/>
    <xf numFmtId="0" fontId="6" fillId="0" borderId="0" xfId="0" applyFont="1" applyProtection="1">
      <protection locked="0"/>
    </xf>
    <xf numFmtId="164" fontId="6" fillId="0" borderId="0" xfId="1" applyNumberFormat="1" applyFont="1"/>
    <xf numFmtId="164" fontId="6" fillId="0" borderId="3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64" fontId="0" fillId="0" borderId="0" xfId="1" applyNumberFormat="1" applyFont="1"/>
    <xf numFmtId="0" fontId="7" fillId="0" borderId="0" xfId="0" applyFont="1"/>
    <xf numFmtId="0" fontId="19" fillId="0" borderId="0" xfId="0" applyFont="1"/>
    <xf numFmtId="164" fontId="18" fillId="2" borderId="0" xfId="1" applyNumberFormat="1" applyFont="1" applyFill="1" applyProtection="1">
      <protection locked="0"/>
    </xf>
    <xf numFmtId="14" fontId="0" fillId="2" borderId="0" xfId="0" applyNumberFormat="1" applyFill="1" applyProtection="1">
      <protection locked="0"/>
    </xf>
    <xf numFmtId="170" fontId="18" fillId="2" borderId="0" xfId="1" applyNumberFormat="1" applyFont="1" applyFill="1" applyProtection="1">
      <protection locked="0"/>
    </xf>
    <xf numFmtId="164" fontId="0" fillId="2" borderId="0" xfId="1" applyNumberFormat="1" applyFont="1" applyFill="1" applyProtection="1">
      <protection locked="0"/>
    </xf>
    <xf numFmtId="164" fontId="0" fillId="2" borderId="3" xfId="1" applyNumberFormat="1" applyFont="1" applyFill="1" applyBorder="1" applyProtection="1">
      <protection locked="0"/>
    </xf>
    <xf numFmtId="10" fontId="6" fillId="2" borderId="2" xfId="2" applyNumberFormat="1" applyFont="1" applyFill="1" applyBorder="1" applyProtection="1">
      <protection locked="0"/>
    </xf>
    <xf numFmtId="168" fontId="0" fillId="2" borderId="0" xfId="2" applyNumberFormat="1" applyFont="1" applyFill="1" applyProtection="1">
      <protection locked="0"/>
    </xf>
    <xf numFmtId="169" fontId="4" fillId="0" borderId="0" xfId="5" applyFont="1" applyAlignment="1" applyProtection="1">
      <alignment horizont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165" fontId="8" fillId="0" borderId="5" xfId="2" applyNumberFormat="1" applyFont="1" applyFill="1" applyBorder="1" applyAlignment="1" applyProtection="1">
      <alignment horizontal="left" wrapText="1"/>
    </xf>
    <xf numFmtId="165" fontId="8" fillId="0" borderId="0" xfId="2" applyNumberFormat="1" applyFont="1" applyFill="1" applyBorder="1" applyAlignment="1" applyProtection="1">
      <alignment horizontal="left" wrapText="1"/>
    </xf>
  </cellXfs>
  <cellStyles count="9">
    <cellStyle name="Comma" xfId="1" builtinId="3"/>
    <cellStyle name="Currency" xfId="4" builtinId="4"/>
    <cellStyle name="Normal" xfId="0" builtinId="0"/>
    <cellStyle name="Normal 2" xfId="3" xr:uid="{00000000-0005-0000-0000-000003000000}"/>
    <cellStyle name="Normal 3" xfId="5" xr:uid="{73EF71BE-54EC-47BF-BDC2-26A390F3E975}"/>
    <cellStyle name="Normal 7" xfId="8" xr:uid="{0F31480E-4DDB-4EF9-89E8-72D6072E6AF6}"/>
    <cellStyle name="Normal_Attachment Os for 2002 True-up" xfId="6" xr:uid="{98A01674-513E-4862-8D99-39513DB7D7E0}"/>
    <cellStyle name="Normal_interest calc Book1" xfId="7" xr:uid="{F7C906EF-B4CD-44B0-A74A-F78ADB0D8D1D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RATES\Revenue%20Policy\Transmission%20Formula%20Annual%20Updates\2025\2025%20Estimate\Appendix%201A%20Populated%20Projected%20Net%20Revenue%20Requirement%20-%20NITS%20(with%20links).xlsx" TargetMode="External"/><Relationship Id="rId1" Type="http://schemas.openxmlformats.org/officeDocument/2006/relationships/externalLinkPath" Target="/RATES/Revenue%20Policy/Transmission%20Formula%20Annual%20Updates/2025/2025%20Estimate/Appendix%201A%20Populated%20Projected%20Net%20Revenue%20Requirement%20-%20NITS%20(with%20link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2024%20True%20Up\Appendix%202B%202024%20True%20Up%20Adjustment%20Calculation%20-%20MDTAC%20(with%20links).xlsx" TargetMode="External"/><Relationship Id="rId1" Type="http://schemas.openxmlformats.org/officeDocument/2006/relationships/externalLinkPath" Target="file:///\\exelonds\pecoshare\MOBMSFS15\ALLPECO\RATES\Revenue%20Policy\Transmission%20Formula%20Annual%20Updates\2025\2024%20True%20Up\Appendix%202B%202024%20True%20Up%20Adjustment%20Calculation%20-%20MDTAC%20(with%20links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Data%20Responses\Accounting\Item%20%2333%20-%20Billed%20Rev%20-%202025%20-%20Annual%20Filing.xlsx" TargetMode="External"/><Relationship Id="rId1" Type="http://schemas.openxmlformats.org/officeDocument/2006/relationships/externalLinkPath" Target="file:///\\exelonds\pecoshare\MOBMSFS15\ALLPECO\RATES\Revenue%20Policy\Transmission%20Formula%20Annual%20Updates\2025\Data%20Responses\Accounting\Item%20%2333%20-%20Billed%20Rev%20-%202025%20-%20Annual%20Fil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Data%20Responses\Tax\2024%20Annual%20True%20Up_MDTAC%20Revenue%20Requirement.xlsx" TargetMode="External"/><Relationship Id="rId1" Type="http://schemas.openxmlformats.org/officeDocument/2006/relationships/externalLinkPath" Target="file:///\\exelonds\pecoshare\MOBMSFS15\ALLPECO\RATES\Revenue%20Policy\Transmission%20Formula%20Annual%20Updates\2025\Data%20Responses\Tax\2024%20Annual%20True%20Up_MDTAC%20Revenue%20Requirement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Data%20Responses\Regulatory\2024%20Allocations.xlsx" TargetMode="External"/><Relationship Id="rId1" Type="http://schemas.openxmlformats.org/officeDocument/2006/relationships/externalLinkPath" Target="file:///\\exelonds\pecoshare\MOBMSFS15\ALLPECO\RATES\Revenue%20Policy\Transmission%20Formula%20Annual%20Updates\2025\Data%20Responses\Regulatory\2024%20Allocation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xelonds\pecoshare\MOBMSFS15\ALLPECO\RATES\Revenue%20Policy\Transmission%20Formula%20Annual%20Updates\2025\2024%20True%20Up\Appendix%202A%202024%20True%20Up%20Adjustment%20Calculation%20-%20NITS%20(with%20links).xlsx" TargetMode="External"/><Relationship Id="rId1" Type="http://schemas.openxmlformats.org/officeDocument/2006/relationships/externalLinkPath" Target="file:///\\exelonds\pecoshare\MOBMSFS15\ALLPECO\RATES\Revenue%20Policy\Transmission%20Formula%20Annual%20Updates\2025\2024%20True%20Up\Appendix%202A%202024%20True%20Up%20Adjustment%20Calculation%20-%20NITS%20(with%20link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"/>
      <sheetName val="Attachment H-7"/>
      <sheetName val="1-Project Rev Req"/>
      <sheetName val="2-Incentive ROE"/>
      <sheetName val="3-Project True-up"/>
      <sheetName val="4- Rate Base"/>
      <sheetName val="4A - ADIT Summary"/>
      <sheetName val="4B - ADIT BOY"/>
      <sheetName val="4C - ADIT EOY"/>
      <sheetName val="4D - Intangible Pnt"/>
      <sheetName val="4E COA"/>
      <sheetName val="5-P3 Support"/>
      <sheetName val="5A - Revenue Credits"/>
      <sheetName val="5B - A&amp;G"/>
      <sheetName val="5C - Other Taxes"/>
      <sheetName val="6-True-Up Interest"/>
      <sheetName val="7 - PBOP"/>
      <sheetName val="8 - Depreciation Rates"/>
      <sheetName val="9 - EDIT"/>
      <sheetName val="9A - ADIT Remeasurement"/>
      <sheetName val="10 - Pension Asset Discount"/>
      <sheetName val="11 - Cost of Capital"/>
    </sheetNames>
    <sheetDataSet>
      <sheetData sheetId="0"/>
      <sheetData sheetId="1">
        <row r="242">
          <cell r="D242">
            <v>7.9899999999999999E-2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E8">
            <v>7.1999999999999998E-3</v>
          </cell>
        </row>
        <row r="9">
          <cell r="E9">
            <v>6.7999999999999996E-3</v>
          </cell>
        </row>
        <row r="10">
          <cell r="E10">
            <v>7.1999999999999998E-3</v>
          </cell>
        </row>
        <row r="11">
          <cell r="E11">
            <v>7.0000000000000001E-3</v>
          </cell>
        </row>
        <row r="12">
          <cell r="E12">
            <v>7.1999999999999998E-3</v>
          </cell>
        </row>
        <row r="13">
          <cell r="E13">
            <v>7.0000000000000001E-3</v>
          </cell>
        </row>
        <row r="14">
          <cell r="E14">
            <v>7.1999999999999998E-3</v>
          </cell>
        </row>
        <row r="15">
          <cell r="E15">
            <v>7.1999999999999998E-3</v>
          </cell>
        </row>
        <row r="16">
          <cell r="E16">
            <v>7.0000000000000001E-3</v>
          </cell>
        </row>
        <row r="17">
          <cell r="E17">
            <v>7.1999999999999998E-3</v>
          </cell>
        </row>
        <row r="18">
          <cell r="E18">
            <v>7.0000000000000001E-3</v>
          </cell>
        </row>
        <row r="19">
          <cell r="E19">
            <v>7.1999999999999998E-3</v>
          </cell>
        </row>
        <row r="20">
          <cell r="E20">
            <v>6.7999999999999996E-3</v>
          </cell>
        </row>
        <row r="21">
          <cell r="E21">
            <v>6.1999999999999998E-3</v>
          </cell>
        </row>
        <row r="22">
          <cell r="E22">
            <v>6.7999999999999996E-3</v>
          </cell>
        </row>
        <row r="23">
          <cell r="E23">
            <v>6.1999999999999998E-3</v>
          </cell>
        </row>
        <row r="24">
          <cell r="E24">
            <v>6.4000000000000003E-3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"/>
      <sheetName val="Attachment H-7B"/>
      <sheetName val="1 - Revenue Requirement"/>
      <sheetName val="2 - True-Up"/>
      <sheetName val="3 - Support"/>
    </sheetNames>
    <sheetDataSet>
      <sheetData sheetId="0"/>
      <sheetData sheetId="1">
        <row r="8">
          <cell r="D8">
            <v>691052.64407269889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ocator Leadsheet"/>
      <sheetName val="Reconciliation to FF1"/>
      <sheetName val="FF1"/>
      <sheetName val="Rollforward"/>
      <sheetName val="Billed Transmission Rev"/>
      <sheetName val="True-Ups_24"/>
      <sheetName val="True-Ups_23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ivot Check"/>
      <sheetName val="PGAXTFRAMT Detail"/>
    </sheetNames>
    <sheetDataSet>
      <sheetData sheetId="0"/>
      <sheetData sheetId="1">
        <row r="8">
          <cell r="D8">
            <v>200877896.11994511</v>
          </cell>
        </row>
      </sheetData>
      <sheetData sheetId="2"/>
      <sheetData sheetId="3"/>
      <sheetData sheetId="4">
        <row r="25">
          <cell r="N25">
            <v>1543189.9166666665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ocator Leadsheet"/>
      <sheetName val="Title"/>
      <sheetName val="Attachment H-7B"/>
      <sheetName val="1 - Revenue Requirement"/>
      <sheetName val="2 - True-Up"/>
      <sheetName val="3 - Support"/>
    </sheetNames>
    <sheetDataSet>
      <sheetData sheetId="0"/>
      <sheetData sheetId="1"/>
      <sheetData sheetId="2"/>
      <sheetData sheetId="3"/>
      <sheetData sheetId="4"/>
      <sheetData sheetId="5">
        <row r="15">
          <cell r="C15">
            <v>6062637.7699999996</v>
          </cell>
          <cell r="E15">
            <v>5911328.9650765928</v>
          </cell>
        </row>
        <row r="16">
          <cell r="C16">
            <v>10018280.960000001</v>
          </cell>
          <cell r="E16">
            <v>9938781.6893363204</v>
          </cell>
        </row>
        <row r="17">
          <cell r="C17">
            <v>12596482.465420559</v>
          </cell>
          <cell r="E17">
            <v>12364224.252096061</v>
          </cell>
        </row>
        <row r="18">
          <cell r="C18">
            <v>302958.59000000003</v>
          </cell>
          <cell r="E18">
            <v>289415.61758802785</v>
          </cell>
        </row>
        <row r="22">
          <cell r="C22">
            <v>0</v>
          </cell>
          <cell r="E22">
            <v>0</v>
          </cell>
        </row>
        <row r="23">
          <cell r="C23">
            <v>3671860.28</v>
          </cell>
          <cell r="E23">
            <v>3644876.1156736845</v>
          </cell>
        </row>
        <row r="24">
          <cell r="C24">
            <v>2243296.4050805029</v>
          </cell>
          <cell r="E24">
            <v>2145880.7163714375</v>
          </cell>
        </row>
        <row r="25">
          <cell r="C25">
            <v>992903.13</v>
          </cell>
          <cell r="E25">
            <v>957183.24466284772</v>
          </cell>
        </row>
        <row r="39">
          <cell r="C39">
            <v>7293.03</v>
          </cell>
          <cell r="E39">
            <v>7035.4793344531699</v>
          </cell>
        </row>
        <row r="40">
          <cell r="C40">
            <v>404076.11</v>
          </cell>
          <cell r="E40">
            <v>361753.76424827194</v>
          </cell>
        </row>
        <row r="41">
          <cell r="C41">
            <v>105807.95982312715</v>
          </cell>
          <cell r="E41">
            <v>89007.006153510971</v>
          </cell>
        </row>
        <row r="42">
          <cell r="C42">
            <v>1641.97</v>
          </cell>
          <cell r="E42">
            <v>1476.9333692401794</v>
          </cell>
        </row>
        <row r="69">
          <cell r="C69">
            <v>0</v>
          </cell>
          <cell r="D69">
            <v>0</v>
          </cell>
        </row>
        <row r="75">
          <cell r="C75">
            <v>0.21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ocator Leadsheet"/>
      <sheetName val="Allocations old format"/>
    </sheetNames>
    <sheetDataSet>
      <sheetData sheetId="0">
        <row r="3">
          <cell r="B3">
            <v>0.12544749445449754</v>
          </cell>
        </row>
        <row r="6">
          <cell r="D6">
            <v>9.6820376219981213E-2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le"/>
      <sheetName val="Attachment H-7"/>
      <sheetName val="1-Project Rev Req"/>
      <sheetName val="2-Incentive ROE"/>
      <sheetName val="3-Project True-up"/>
      <sheetName val="4- Rate Base"/>
      <sheetName val="4A - ADIT Summary"/>
      <sheetName val="4B - ADIT BOY"/>
      <sheetName val="4C - ADIT EOY"/>
      <sheetName val="4D - Intangible Pnt"/>
      <sheetName val="4E COA"/>
      <sheetName val="5-P3 Support"/>
      <sheetName val="5A - Revenue Credits"/>
      <sheetName val="5B - A&amp;G"/>
      <sheetName val="5C - Other Taxes"/>
      <sheetName val="6-True-Up Interest"/>
      <sheetName val="7 - PBOP"/>
      <sheetName val="8 - Depreciation Rates"/>
      <sheetName val="9 - EDIT"/>
      <sheetName val="9A - ADIT Remeasurement"/>
      <sheetName val="10 - Pension Asset Discount"/>
      <sheetName val="11 - Cost of Capital"/>
    </sheetNames>
    <sheetDataSet>
      <sheetData sheetId="0" refreshError="1"/>
      <sheetData sheetId="1">
        <row r="22">
          <cell r="I22">
            <v>216860450.18198544</v>
          </cell>
        </row>
        <row r="206">
          <cell r="I206">
            <v>0.12544749445449754</v>
          </cell>
        </row>
      </sheetData>
      <sheetData sheetId="2">
        <row r="66">
          <cell r="Q66">
            <v>229159103.1712777</v>
          </cell>
        </row>
      </sheetData>
      <sheetData sheetId="3" refreshError="1"/>
      <sheetData sheetId="4">
        <row r="48">
          <cell r="K48">
            <v>16115.917424434852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E8">
            <v>5.4000000000000003E-3</v>
          </cell>
        </row>
      </sheetData>
      <sheetData sheetId="16">
        <row r="19">
          <cell r="D19">
            <v>0.81478990178455168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23A3-183E-4495-8748-9D327DDF8C20}">
  <dimension ref="A1:H5"/>
  <sheetViews>
    <sheetView tabSelected="1" view="pageBreakPreview" zoomScaleNormal="100" zoomScaleSheetLayoutView="100" workbookViewId="0">
      <selection activeCell="G12" sqref="G12"/>
    </sheetView>
  </sheetViews>
  <sheetFormatPr defaultColWidth="8.86328125" defaultRowHeight="15.4"/>
  <cols>
    <col min="1" max="16384" width="8.86328125" style="25"/>
  </cols>
  <sheetData>
    <row r="1" spans="1:8" ht="19.899999999999999">
      <c r="A1" s="24"/>
    </row>
    <row r="2" spans="1:8" ht="19.899999999999999">
      <c r="A2" s="24"/>
    </row>
    <row r="4" spans="1:8">
      <c r="A4" s="68" t="s">
        <v>30</v>
      </c>
      <c r="B4" s="68"/>
      <c r="C4" s="68"/>
      <c r="D4" s="68"/>
      <c r="E4" s="68"/>
      <c r="F4" s="68"/>
      <c r="G4" s="68"/>
      <c r="H4" s="68"/>
    </row>
    <row r="5" spans="1:8">
      <c r="A5" s="68" t="s">
        <v>32</v>
      </c>
      <c r="B5" s="68"/>
      <c r="C5" s="68"/>
      <c r="D5" s="68"/>
      <c r="E5" s="68"/>
      <c r="F5" s="68"/>
      <c r="G5" s="68"/>
      <c r="H5" s="68"/>
    </row>
  </sheetData>
  <sheetProtection algorithmName="SHA-512" hashValue="j3xr01D35F5Y/+gxUtX5iI6e7B9M4jKIiekHT831bgrVZfD30sy64yLQAp+ulbU4Wxi7ey6fuGvkyh9ZwCyrjg==" saltValue="d3PFNafn+DCT+NefwddUFQ==" spinCount="100000" sheet="1" objects="1" scenarios="1"/>
  <mergeCells count="2">
    <mergeCell ref="A4:H4"/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326F-79F3-4D58-BE12-AE20D3013A27}">
  <dimension ref="A4:D9"/>
  <sheetViews>
    <sheetView zoomScaleNormal="100" workbookViewId="0">
      <selection activeCell="F6" sqref="F6"/>
    </sheetView>
  </sheetViews>
  <sheetFormatPr defaultColWidth="9.1328125" defaultRowHeight="13.9"/>
  <cols>
    <col min="1" max="1" width="5.3984375" style="26" customWidth="1"/>
    <col min="2" max="2" width="29" style="26" customWidth="1"/>
    <col min="3" max="3" width="30.86328125" style="26" customWidth="1"/>
    <col min="4" max="4" width="20.86328125" style="26" customWidth="1"/>
    <col min="5" max="16384" width="9.1328125" style="26"/>
  </cols>
  <sheetData>
    <row r="4" spans="1:4" ht="2.25" customHeight="1"/>
    <row r="5" spans="1:4" ht="28.5" customHeight="1">
      <c r="A5" s="69" t="s">
        <v>35</v>
      </c>
      <c r="B5" s="70"/>
      <c r="C5" s="70"/>
      <c r="D5" s="71"/>
    </row>
    <row r="6" spans="1:4" ht="27.75">
      <c r="A6" s="27">
        <v>1</v>
      </c>
      <c r="B6" s="28" t="s">
        <v>36</v>
      </c>
      <c r="C6" s="28" t="s">
        <v>66</v>
      </c>
      <c r="D6" s="29">
        <f>'1 - Revenue Requirement'!D10</f>
        <v>687297.33136716299</v>
      </c>
    </row>
    <row r="7" spans="1:4">
      <c r="A7" s="27">
        <v>2</v>
      </c>
      <c r="B7" s="28" t="s">
        <v>37</v>
      </c>
      <c r="C7" s="28" t="s">
        <v>67</v>
      </c>
      <c r="D7" s="29">
        <f>'2 - True-Up'!H35</f>
        <v>-952348.61585101823</v>
      </c>
    </row>
    <row r="8" spans="1:4" ht="41.65">
      <c r="A8" s="27">
        <v>3</v>
      </c>
      <c r="B8" s="28" t="s">
        <v>38</v>
      </c>
      <c r="C8" s="28" t="s">
        <v>39</v>
      </c>
      <c r="D8" s="29">
        <f>D6+D7</f>
        <v>-265051.28448385524</v>
      </c>
    </row>
    <row r="9" spans="1:4" ht="41.65">
      <c r="A9" s="27">
        <v>4</v>
      </c>
      <c r="B9" s="28" t="s">
        <v>40</v>
      </c>
      <c r="C9" s="28" t="s">
        <v>65</v>
      </c>
      <c r="D9" s="30">
        <f>D8/12</f>
        <v>-22087.607040321269</v>
      </c>
    </row>
  </sheetData>
  <sheetProtection algorithmName="SHA-512" hashValue="fOzS3NFIKQX9ykGfj7Bawl79p5Mm1VnqGOus5kK1WGtNWJ71/TW6FJSegSkxq1SMGzC6GKQGpquAo57FbiEK3A==" saltValue="n8lfB/xlhLnZqURAxjcHRQ==" spinCount="100000" sheet="1" objects="1" scenarios="1"/>
  <mergeCells count="1">
    <mergeCell ref="A5:D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6"/>
  <sheetViews>
    <sheetView zoomScaleNormal="100" workbookViewId="0">
      <selection activeCell="D8" sqref="D8"/>
    </sheetView>
  </sheetViews>
  <sheetFormatPr defaultColWidth="8.86328125" defaultRowHeight="13.9"/>
  <cols>
    <col min="1" max="1" width="3" style="1" customWidth="1"/>
    <col min="2" max="2" width="1.59765625" style="2" customWidth="1"/>
    <col min="3" max="3" width="72.59765625" style="2" bestFit="1" customWidth="1"/>
    <col min="4" max="4" width="15.3984375" style="2" bestFit="1" customWidth="1"/>
    <col min="5" max="16384" width="8.86328125" style="2"/>
  </cols>
  <sheetData>
    <row r="2" spans="1:12">
      <c r="G2" s="31"/>
    </row>
    <row r="3" spans="1:12">
      <c r="A3" s="72" t="s">
        <v>31</v>
      </c>
      <c r="B3" s="72"/>
      <c r="C3" s="72"/>
      <c r="D3" s="72"/>
      <c r="E3" s="72"/>
      <c r="F3" s="72"/>
      <c r="G3" s="72"/>
      <c r="H3" s="72"/>
      <c r="I3" s="32"/>
      <c r="J3" s="32"/>
      <c r="K3" s="32"/>
      <c r="L3" s="32"/>
    </row>
    <row r="4" spans="1:12">
      <c r="A4" s="72" t="s">
        <v>19</v>
      </c>
      <c r="B4" s="72"/>
      <c r="C4" s="72"/>
      <c r="D4" s="72"/>
      <c r="E4" s="72"/>
      <c r="F4" s="72"/>
      <c r="G4" s="72"/>
      <c r="H4" s="72"/>
      <c r="I4" s="32"/>
      <c r="J4" s="32"/>
      <c r="K4" s="32"/>
    </row>
    <row r="5" spans="1:12">
      <c r="A5" s="73" t="s">
        <v>69</v>
      </c>
      <c r="B5" s="73"/>
      <c r="C5" s="73"/>
      <c r="D5" s="73"/>
      <c r="E5" s="73"/>
      <c r="F5" s="73"/>
      <c r="G5" s="73"/>
      <c r="H5" s="73"/>
      <c r="I5" s="32"/>
      <c r="J5" s="32"/>
      <c r="K5" s="32"/>
    </row>
    <row r="6" spans="1:12">
      <c r="B6" s="1"/>
      <c r="C6" s="1"/>
      <c r="D6" s="1"/>
      <c r="E6" s="1"/>
      <c r="F6" s="1"/>
      <c r="G6" s="1"/>
      <c r="H6" s="1"/>
      <c r="I6" s="32"/>
      <c r="J6" s="32"/>
      <c r="K6" s="32"/>
    </row>
    <row r="7" spans="1:12">
      <c r="D7" s="33"/>
      <c r="E7" s="34"/>
      <c r="F7" s="34"/>
      <c r="I7" s="32"/>
      <c r="J7" s="32"/>
      <c r="K7" s="32"/>
    </row>
    <row r="8" spans="1:12">
      <c r="A8" s="1">
        <v>1</v>
      </c>
      <c r="C8" s="2" t="s">
        <v>26</v>
      </c>
      <c r="D8" s="3">
        <f>-SUM('3 - Support'!D59:D62)*'3 - Support'!C78</f>
        <v>687297.33136716299</v>
      </c>
    </row>
    <row r="9" spans="1:12">
      <c r="A9" s="1">
        <v>2</v>
      </c>
      <c r="C9" s="2" t="s">
        <v>33</v>
      </c>
      <c r="D9" s="3">
        <f>-'3 - Support'!D69</f>
        <v>0</v>
      </c>
      <c r="E9" s="6"/>
      <c r="F9" s="6"/>
    </row>
    <row r="10" spans="1:12">
      <c r="A10" s="1">
        <v>3</v>
      </c>
      <c r="C10" s="4" t="s">
        <v>11</v>
      </c>
      <c r="D10" s="3">
        <f>D8+D9</f>
        <v>687297.33136716299</v>
      </c>
      <c r="E10" s="6"/>
      <c r="F10" s="6"/>
    </row>
    <row r="11" spans="1:12">
      <c r="C11" s="4"/>
      <c r="D11" s="6"/>
    </row>
    <row r="12" spans="1:12">
      <c r="D12" s="6"/>
    </row>
    <row r="13" spans="1:12">
      <c r="D13" s="3"/>
    </row>
    <row r="14" spans="1:12" ht="15">
      <c r="D14" s="7"/>
      <c r="E14" s="6"/>
    </row>
    <row r="15" spans="1:12">
      <c r="D15" s="3"/>
    </row>
    <row r="16" spans="1:12">
      <c r="D16" s="3"/>
    </row>
    <row r="17" spans="3:4">
      <c r="D17" s="8"/>
    </row>
    <row r="19" spans="3:4">
      <c r="D19" s="6"/>
    </row>
    <row r="21" spans="3:4">
      <c r="C21" s="5" t="s">
        <v>34</v>
      </c>
    </row>
    <row r="22" spans="3:4">
      <c r="C22" s="5" t="s">
        <v>27</v>
      </c>
    </row>
    <row r="23" spans="3:4">
      <c r="C23" s="5" t="s">
        <v>28</v>
      </c>
    </row>
    <row r="24" spans="3:4">
      <c r="C24" s="5" t="s">
        <v>29</v>
      </c>
    </row>
    <row r="26" spans="3:4">
      <c r="C26" s="35"/>
    </row>
  </sheetData>
  <sheetProtection algorithmName="SHA-512" hashValue="ZHYUVwigNU3ot45Io0kmam/aCLMNRz6hkU9sK4R8DaDBnF4/M+HxsQQZr+ZEDR3EIKK58mxcybLO2J/pnYIrlw==" saltValue="/sJjuV2LEKWm3M16Upj9Dg==" spinCount="100000" sheet="1" objects="1" scenarios="1"/>
  <mergeCells count="3">
    <mergeCell ref="A3:H3"/>
    <mergeCell ref="A4:H4"/>
    <mergeCell ref="A5:H5"/>
  </mergeCells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6FAD-CF22-42E0-BBEB-1A4BAC52FFAC}">
  <dimension ref="A2:J35"/>
  <sheetViews>
    <sheetView zoomScale="80" zoomScaleNormal="80" workbookViewId="0">
      <selection activeCell="H31" sqref="H31"/>
    </sheetView>
  </sheetViews>
  <sheetFormatPr defaultColWidth="8.86328125" defaultRowHeight="13.9"/>
  <cols>
    <col min="1" max="4" width="8.86328125" style="2"/>
    <col min="5" max="5" width="10.3984375" style="2" customWidth="1"/>
    <col min="6" max="7" width="8.86328125" style="2"/>
    <col min="8" max="8" width="12" style="2" customWidth="1"/>
    <col min="9" max="9" width="12" style="2" bestFit="1" customWidth="1"/>
    <col min="10" max="10" width="9.59765625" style="2" bestFit="1" customWidth="1"/>
    <col min="11" max="16384" width="8.86328125" style="2"/>
  </cols>
  <sheetData>
    <row r="2" spans="1:9">
      <c r="A2" s="9"/>
      <c r="B2" s="9"/>
      <c r="C2" s="9"/>
      <c r="D2" s="9"/>
      <c r="E2" s="10" t="s">
        <v>41</v>
      </c>
      <c r="F2" s="9"/>
      <c r="G2" s="9"/>
      <c r="H2" s="9"/>
      <c r="I2" s="9"/>
    </row>
    <row r="3" spans="1:9">
      <c r="A3" s="9"/>
      <c r="B3" s="9"/>
      <c r="C3" s="9"/>
      <c r="D3" s="9"/>
      <c r="E3" s="11" t="s">
        <v>31</v>
      </c>
      <c r="F3" s="9"/>
      <c r="G3" s="9"/>
      <c r="H3" s="9"/>
      <c r="I3" s="9"/>
    </row>
    <row r="5" spans="1:9" ht="15.4">
      <c r="A5" s="9"/>
      <c r="B5" s="9"/>
      <c r="F5" s="9"/>
      <c r="G5" s="9"/>
      <c r="H5" s="12"/>
    </row>
    <row r="6" spans="1:9" ht="39.75">
      <c r="A6" s="13"/>
      <c r="B6" s="14"/>
      <c r="F6" s="15" t="s">
        <v>42</v>
      </c>
      <c r="G6" s="15"/>
      <c r="H6" s="16" t="s">
        <v>43</v>
      </c>
    </row>
    <row r="7" spans="1:9" ht="15.4">
      <c r="A7" s="13">
        <v>1</v>
      </c>
      <c r="B7" s="17"/>
      <c r="F7" s="9" t="s">
        <v>44</v>
      </c>
      <c r="G7" s="18"/>
      <c r="H7" s="63">
        <f>'[1]6-True-Up Interest'!$E8</f>
        <v>7.1999999999999998E-3</v>
      </c>
    </row>
    <row r="8" spans="1:9" ht="15.4">
      <c r="A8" s="13">
        <v>2</v>
      </c>
      <c r="B8" s="17"/>
      <c r="F8" s="9" t="s">
        <v>45</v>
      </c>
      <c r="G8" s="18"/>
      <c r="H8" s="63">
        <f>'[1]6-True-Up Interest'!$E9</f>
        <v>6.7999999999999996E-3</v>
      </c>
    </row>
    <row r="9" spans="1:9" ht="15.4">
      <c r="A9" s="13">
        <v>3</v>
      </c>
      <c r="B9" s="17"/>
      <c r="F9" s="9" t="s">
        <v>46</v>
      </c>
      <c r="G9" s="18"/>
      <c r="H9" s="63">
        <f>'[1]6-True-Up Interest'!$E10</f>
        <v>7.1999999999999998E-3</v>
      </c>
    </row>
    <row r="10" spans="1:9" ht="15.4">
      <c r="A10" s="13">
        <v>4</v>
      </c>
      <c r="B10" s="17"/>
      <c r="F10" s="9" t="s">
        <v>47</v>
      </c>
      <c r="G10" s="18"/>
      <c r="H10" s="63">
        <f>'[1]6-True-Up Interest'!$E11</f>
        <v>7.0000000000000001E-3</v>
      </c>
    </row>
    <row r="11" spans="1:9" ht="15.4">
      <c r="A11" s="13">
        <v>5</v>
      </c>
      <c r="B11" s="17"/>
      <c r="F11" s="9" t="s">
        <v>48</v>
      </c>
      <c r="G11" s="18"/>
      <c r="H11" s="63">
        <f>'[1]6-True-Up Interest'!$E12</f>
        <v>7.1999999999999998E-3</v>
      </c>
    </row>
    <row r="12" spans="1:9" ht="15.4">
      <c r="A12" s="13">
        <v>6</v>
      </c>
      <c r="B12" s="17"/>
      <c r="F12" s="9" t="s">
        <v>49</v>
      </c>
      <c r="G12" s="18"/>
      <c r="H12" s="63">
        <f>'[1]6-True-Up Interest'!$E13</f>
        <v>7.0000000000000001E-3</v>
      </c>
    </row>
    <row r="13" spans="1:9" ht="15.4">
      <c r="A13" s="13">
        <v>7</v>
      </c>
      <c r="B13" s="17"/>
      <c r="F13" s="9" t="s">
        <v>50</v>
      </c>
      <c r="G13" s="18"/>
      <c r="H13" s="63">
        <f>'[1]6-True-Up Interest'!$E14</f>
        <v>7.1999999999999998E-3</v>
      </c>
    </row>
    <row r="14" spans="1:9" ht="15.4">
      <c r="A14" s="13">
        <v>8</v>
      </c>
      <c r="B14" s="17"/>
      <c r="F14" s="9" t="s">
        <v>51</v>
      </c>
      <c r="G14" s="18"/>
      <c r="H14" s="63">
        <f>'[1]6-True-Up Interest'!$E15</f>
        <v>7.1999999999999998E-3</v>
      </c>
    </row>
    <row r="15" spans="1:9" ht="15.4">
      <c r="A15" s="13">
        <v>9</v>
      </c>
      <c r="B15" s="17"/>
      <c r="F15" s="9" t="s">
        <v>52</v>
      </c>
      <c r="G15" s="18"/>
      <c r="H15" s="63">
        <f>'[1]6-True-Up Interest'!$E16</f>
        <v>7.0000000000000001E-3</v>
      </c>
    </row>
    <row r="16" spans="1:9" ht="15.4">
      <c r="A16" s="13">
        <v>10</v>
      </c>
      <c r="B16" s="17"/>
      <c r="F16" s="9" t="s">
        <v>53</v>
      </c>
      <c r="G16" s="18"/>
      <c r="H16" s="63">
        <f>'[1]6-True-Up Interest'!$E17</f>
        <v>7.1999999999999998E-3</v>
      </c>
    </row>
    <row r="17" spans="1:10" ht="15.4">
      <c r="A17" s="13">
        <v>11</v>
      </c>
      <c r="B17" s="17"/>
      <c r="F17" s="9" t="s">
        <v>54</v>
      </c>
      <c r="G17" s="18"/>
      <c r="H17" s="63">
        <f>'[1]6-True-Up Interest'!$E18</f>
        <v>7.0000000000000001E-3</v>
      </c>
    </row>
    <row r="18" spans="1:10" ht="15.4">
      <c r="A18" s="13">
        <v>12</v>
      </c>
      <c r="B18" s="17"/>
      <c r="F18" s="9" t="s">
        <v>55</v>
      </c>
      <c r="G18" s="18"/>
      <c r="H18" s="63">
        <f>'[1]6-True-Up Interest'!$E19</f>
        <v>7.1999999999999998E-3</v>
      </c>
    </row>
    <row r="19" spans="1:10" ht="15.4">
      <c r="A19" s="13">
        <v>13</v>
      </c>
      <c r="B19" s="17"/>
      <c r="F19" s="9" t="s">
        <v>44</v>
      </c>
      <c r="G19" s="18"/>
      <c r="H19" s="63">
        <f>'[1]6-True-Up Interest'!$E20</f>
        <v>6.7999999999999996E-3</v>
      </c>
    </row>
    <row r="20" spans="1:10" ht="15.4">
      <c r="A20" s="13">
        <v>14</v>
      </c>
      <c r="B20" s="17"/>
      <c r="F20" s="9" t="s">
        <v>45</v>
      </c>
      <c r="G20" s="18"/>
      <c r="H20" s="63">
        <f>'[1]6-True-Up Interest'!$E21</f>
        <v>6.1999999999999998E-3</v>
      </c>
    </row>
    <row r="21" spans="1:10" ht="15.4">
      <c r="A21" s="13">
        <v>15</v>
      </c>
      <c r="B21" s="17"/>
      <c r="F21" s="9" t="s">
        <v>46</v>
      </c>
      <c r="G21" s="18"/>
      <c r="H21" s="63">
        <f>'[1]6-True-Up Interest'!$E22</f>
        <v>6.7999999999999996E-3</v>
      </c>
    </row>
    <row r="22" spans="1:10" ht="15.4">
      <c r="A22" s="13">
        <v>16</v>
      </c>
      <c r="B22" s="17"/>
      <c r="F22" s="9" t="s">
        <v>47</v>
      </c>
      <c r="G22" s="18"/>
      <c r="H22" s="63">
        <f>'[1]6-True-Up Interest'!$E23</f>
        <v>6.1999999999999998E-3</v>
      </c>
    </row>
    <row r="23" spans="1:10" ht="15.4">
      <c r="A23" s="13">
        <v>17</v>
      </c>
      <c r="B23" s="17"/>
      <c r="F23" s="9" t="s">
        <v>48</v>
      </c>
      <c r="G23" s="18"/>
      <c r="H23" s="63">
        <f>'[1]6-True-Up Interest'!$E24</f>
        <v>6.4000000000000003E-3</v>
      </c>
    </row>
    <row r="24" spans="1:10" ht="15.4">
      <c r="A24" s="13">
        <v>18</v>
      </c>
      <c r="B24" s="19" t="s">
        <v>56</v>
      </c>
      <c r="G24" s="20"/>
      <c r="H24" s="21">
        <f>AVERAGE(H7:H23)</f>
        <v>6.9176470588235292E-3</v>
      </c>
    </row>
    <row r="26" spans="1:10" ht="15.4">
      <c r="A26" s="17" t="s">
        <v>34</v>
      </c>
      <c r="B26" s="17"/>
    </row>
    <row r="27" spans="1:10">
      <c r="A27" s="22" t="s">
        <v>57</v>
      </c>
      <c r="B27" s="22" t="s">
        <v>58</v>
      </c>
    </row>
    <row r="29" spans="1:10" ht="15.4">
      <c r="A29" s="13">
        <v>19</v>
      </c>
      <c r="B29" s="2" t="s">
        <v>59</v>
      </c>
      <c r="H29" s="61">
        <f>'[2]Attachment H-7B'!$D$8</f>
        <v>691052.64407269889</v>
      </c>
      <c r="I29" s="23"/>
      <c r="J29" s="23"/>
    </row>
    <row r="30" spans="1:10" ht="15.4">
      <c r="A30" s="13">
        <v>20</v>
      </c>
      <c r="B30" s="2" t="s">
        <v>60</v>
      </c>
      <c r="H30" s="61">
        <f>'[3]Billed Transmission Rev'!$N$25</f>
        <v>1543189.9166666665</v>
      </c>
      <c r="I30" s="23"/>
      <c r="J30" s="23"/>
    </row>
    <row r="31" spans="1:10" ht="15.4">
      <c r="A31" s="13">
        <v>21</v>
      </c>
      <c r="B31" s="2" t="s">
        <v>61</v>
      </c>
      <c r="H31" s="23">
        <f>-H30+H29</f>
        <v>-852137.27259396762</v>
      </c>
      <c r="I31" s="23"/>
      <c r="J31" s="23"/>
    </row>
    <row r="32" spans="1:10" ht="15.4">
      <c r="A32" s="13">
        <v>22</v>
      </c>
      <c r="B32" s="2" t="s">
        <v>62</v>
      </c>
      <c r="H32" s="23">
        <v>17</v>
      </c>
    </row>
    <row r="33" spans="1:8" ht="15.4">
      <c r="A33" s="13">
        <v>23</v>
      </c>
      <c r="B33" s="2" t="s">
        <v>63</v>
      </c>
      <c r="H33" s="23">
        <f>H31*H24*H32</f>
        <v>-100211.3432570506</v>
      </c>
    </row>
    <row r="34" spans="1:8">
      <c r="H34" s="23"/>
    </row>
    <row r="35" spans="1:8" ht="15.4">
      <c r="A35" s="13">
        <v>24</v>
      </c>
      <c r="B35" s="2" t="s">
        <v>64</v>
      </c>
      <c r="H35" s="23">
        <f>H31+H33</f>
        <v>-952348.61585101823</v>
      </c>
    </row>
  </sheetData>
  <sheetProtection algorithmName="SHA-512" hashValue="NaKI69CWSesRlISrEi3ELT7wC9g8xDhfCs5fAb0Jw0j4/kySBy88+opChXWCQeSNBbeVp/4E62Xg2CvQVqDYLQ==" saltValue="EHZ+tL/hZ4H4LFJ0T9tDi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S91"/>
  <sheetViews>
    <sheetView topLeftCell="A56" zoomScale="80" zoomScaleNormal="80" workbookViewId="0">
      <selection activeCell="C76" sqref="C76"/>
    </sheetView>
  </sheetViews>
  <sheetFormatPr defaultColWidth="8.86328125" defaultRowHeight="13.9"/>
  <cols>
    <col min="1" max="1" width="11.59765625" style="2" customWidth="1"/>
    <col min="2" max="2" width="46.3984375" style="2" customWidth="1"/>
    <col min="3" max="5" width="22.86328125" style="2" customWidth="1"/>
    <col min="6" max="16384" width="8.86328125" style="2"/>
  </cols>
  <sheetData>
    <row r="5" spans="1:19" ht="15.4">
      <c r="A5" s="36"/>
      <c r="D5" s="37"/>
    </row>
    <row r="8" spans="1:19">
      <c r="E8" s="31"/>
    </row>
    <row r="9" spans="1:19">
      <c r="B9" s="72" t="s">
        <v>31</v>
      </c>
      <c r="C9" s="72"/>
      <c r="D9" s="72"/>
      <c r="E9" s="72"/>
      <c r="F9" s="72"/>
      <c r="G9" s="72"/>
      <c r="H9" s="7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>
      <c r="B10" s="72" t="s">
        <v>18</v>
      </c>
      <c r="C10" s="72"/>
      <c r="D10" s="72"/>
      <c r="E10" s="72"/>
      <c r="F10" s="72"/>
      <c r="G10" s="72"/>
      <c r="H10" s="72"/>
    </row>
    <row r="11" spans="1:19">
      <c r="B11" s="73" t="s">
        <v>68</v>
      </c>
      <c r="C11" s="73"/>
      <c r="D11" s="73"/>
      <c r="E11" s="73"/>
      <c r="F11" s="73"/>
      <c r="G11" s="73"/>
      <c r="H11" s="73"/>
    </row>
    <row r="12" spans="1:19">
      <c r="B12" s="1"/>
      <c r="C12" s="1"/>
      <c r="D12" s="1"/>
      <c r="E12" s="1"/>
      <c r="F12" s="1"/>
      <c r="G12" s="1"/>
      <c r="H12" s="1"/>
    </row>
    <row r="13" spans="1:19" ht="14.25">
      <c r="C13" s="62">
        <v>45657</v>
      </c>
      <c r="D13" s="56" t="s">
        <v>9</v>
      </c>
      <c r="E13" s="62">
        <v>46022</v>
      </c>
    </row>
    <row r="14" spans="1:19" ht="14.25">
      <c r="B14" s="4" t="s">
        <v>0</v>
      </c>
      <c r="C14"/>
      <c r="D14" s="57"/>
      <c r="E14"/>
    </row>
    <row r="15" spans="1:19" ht="14.25">
      <c r="B15" s="2" t="s">
        <v>2</v>
      </c>
      <c r="C15" s="64">
        <f>'[4]3 - Support'!C15</f>
        <v>6062637.7699999996</v>
      </c>
      <c r="D15" s="54">
        <f t="shared" ref="D15" si="0">E15-C15</f>
        <v>-151308.8049234068</v>
      </c>
      <c r="E15" s="64">
        <f>'[4]3 - Support'!E15</f>
        <v>5911328.9650765928</v>
      </c>
    </row>
    <row r="16" spans="1:19" ht="14.25">
      <c r="B16" s="2" t="s">
        <v>20</v>
      </c>
      <c r="C16" s="64">
        <f>'[4]3 - Support'!C16</f>
        <v>10018280.960000001</v>
      </c>
      <c r="D16" s="54">
        <f t="shared" ref="D16" si="1">E16-C16</f>
        <v>-79499.270663680509</v>
      </c>
      <c r="E16" s="64">
        <f>'[4]3 - Support'!E16</f>
        <v>9938781.6893363204</v>
      </c>
    </row>
    <row r="17" spans="2:8" ht="14.25">
      <c r="B17" s="2" t="s">
        <v>3</v>
      </c>
      <c r="C17" s="64">
        <f>'[4]3 - Support'!C17</f>
        <v>12596482.465420559</v>
      </c>
      <c r="D17" s="54">
        <f t="shared" ref="D17" si="2">E17-C17</f>
        <v>-232258.21332449839</v>
      </c>
      <c r="E17" s="64">
        <f>'[4]3 - Support'!E17</f>
        <v>12364224.252096061</v>
      </c>
    </row>
    <row r="18" spans="2:8" ht="14.25">
      <c r="B18" s="2" t="s">
        <v>4</v>
      </c>
      <c r="C18" s="65">
        <f>'[4]3 - Support'!C18</f>
        <v>302958.59000000003</v>
      </c>
      <c r="D18" s="55">
        <f t="shared" ref="D18" si="3">E18-C18</f>
        <v>-13542.97241197218</v>
      </c>
      <c r="E18" s="65">
        <f>'[4]3 - Support'!E18</f>
        <v>289415.61758802785</v>
      </c>
    </row>
    <row r="19" spans="2:8" ht="14.25">
      <c r="B19" s="39" t="s">
        <v>1</v>
      </c>
      <c r="C19" s="58">
        <f>SUM(C15:C18)</f>
        <v>28980359.785420559</v>
      </c>
      <c r="D19" s="54">
        <f>SUM(D15:D18)</f>
        <v>-476609.26132355788</v>
      </c>
      <c r="E19" s="58">
        <f>SUM(E15:E18)</f>
        <v>28503750.524097003</v>
      </c>
    </row>
    <row r="20" spans="2:8" ht="14.25">
      <c r="C20" s="58"/>
      <c r="D20" s="57"/>
      <c r="E20"/>
    </row>
    <row r="21" spans="2:8" ht="14.25">
      <c r="B21" s="4" t="s">
        <v>5</v>
      </c>
      <c r="C21" s="58"/>
      <c r="D21" s="59"/>
      <c r="E21" s="60"/>
    </row>
    <row r="22" spans="2:8" ht="14.25">
      <c r="B22" s="2" t="s">
        <v>2</v>
      </c>
      <c r="C22" s="64">
        <f>'[4]3 - Support'!C22</f>
        <v>0</v>
      </c>
      <c r="D22" s="54">
        <f t="shared" ref="D22" si="4">E22-C22</f>
        <v>0</v>
      </c>
      <c r="E22" s="64">
        <f>'[4]3 - Support'!E22</f>
        <v>0</v>
      </c>
    </row>
    <row r="23" spans="2:8" ht="14.25">
      <c r="B23" s="2" t="s">
        <v>20</v>
      </c>
      <c r="C23" s="64">
        <f>'[4]3 - Support'!C23</f>
        <v>3671860.28</v>
      </c>
      <c r="D23" s="54">
        <f t="shared" ref="D23" si="5">E23-C23</f>
        <v>-26984.16432631528</v>
      </c>
      <c r="E23" s="64">
        <f>'[4]3 - Support'!E23</f>
        <v>3644876.1156736845</v>
      </c>
      <c r="G23" s="53"/>
    </row>
    <row r="24" spans="2:8" ht="14.25">
      <c r="B24" s="2" t="s">
        <v>3</v>
      </c>
      <c r="C24" s="64">
        <f>'[4]3 - Support'!C24</f>
        <v>2243296.4050805029</v>
      </c>
      <c r="D24" s="54">
        <f t="shared" ref="D24" si="6">E24-C24</f>
        <v>-97415.688709065318</v>
      </c>
      <c r="E24" s="64">
        <f>'[4]3 - Support'!E24</f>
        <v>2145880.7163714375</v>
      </c>
    </row>
    <row r="25" spans="2:8" ht="14.25">
      <c r="B25" s="2" t="s">
        <v>4</v>
      </c>
      <c r="C25" s="65">
        <f>'[4]3 - Support'!C25</f>
        <v>992903.13</v>
      </c>
      <c r="D25" s="55">
        <f t="shared" ref="D25" si="7">E25-C25</f>
        <v>-35719.885337152286</v>
      </c>
      <c r="E25" s="65">
        <f>'[4]3 - Support'!E25</f>
        <v>957183.24466284772</v>
      </c>
    </row>
    <row r="26" spans="2:8" ht="14.25">
      <c r="B26" s="39" t="s">
        <v>1</v>
      </c>
      <c r="C26" s="40">
        <f>SUM(C22:C25)</f>
        <v>6908059.8150805021</v>
      </c>
      <c r="D26" s="23">
        <f>SUM(D22:D25)</f>
        <v>-160119.73837253288</v>
      </c>
      <c r="E26" s="40">
        <f>SUM(E22:E25)</f>
        <v>6747940.0767079694</v>
      </c>
    </row>
    <row r="27" spans="2:8">
      <c r="C27" s="23"/>
      <c r="D27" s="41"/>
      <c r="E27" s="41"/>
    </row>
    <row r="28" spans="2:8" ht="14.25" thickBot="1">
      <c r="C28" s="23"/>
    </row>
    <row r="29" spans="2:8" ht="35.450000000000003" customHeight="1" thickBot="1">
      <c r="B29" s="42" t="s">
        <v>6</v>
      </c>
      <c r="C29" s="66">
        <f>'[5]Allocator Leadsheet'!$D$6</f>
        <v>9.6820376219981213E-2</v>
      </c>
      <c r="D29" s="74" t="s">
        <v>25</v>
      </c>
      <c r="E29" s="75"/>
      <c r="F29" s="75"/>
      <c r="G29" s="75"/>
      <c r="H29" s="75"/>
    </row>
    <row r="30" spans="2:8">
      <c r="B30" s="2" t="s">
        <v>2</v>
      </c>
      <c r="C30" s="23">
        <f>C22*$C$29</f>
        <v>0</v>
      </c>
      <c r="D30" s="23">
        <f t="shared" ref="D30" si="8">E30-C30</f>
        <v>0</v>
      </c>
      <c r="E30" s="23">
        <f>E22*$C$29</f>
        <v>0</v>
      </c>
    </row>
    <row r="31" spans="2:8">
      <c r="B31" s="2" t="s">
        <v>20</v>
      </c>
      <c r="C31" s="23">
        <f>C23*$C$29</f>
        <v>355510.89373680553</v>
      </c>
      <c r="D31" s="23">
        <f t="shared" ref="D31" si="9">E31-C31</f>
        <v>-2612.6169420556398</v>
      </c>
      <c r="E31" s="23">
        <f>E23*$C$29</f>
        <v>352898.27679474989</v>
      </c>
    </row>
    <row r="32" spans="2:8">
      <c r="B32" s="2" t="s">
        <v>3</v>
      </c>
      <c r="C32" s="23">
        <f>C24*$C$29</f>
        <v>217196.80191282567</v>
      </c>
      <c r="D32" s="23">
        <f t="shared" ref="D32" si="10">E32-C32</f>
        <v>-9431.8236305402825</v>
      </c>
      <c r="E32" s="23">
        <f>E24*$C$29</f>
        <v>207764.97828228539</v>
      </c>
    </row>
    <row r="33" spans="2:7">
      <c r="B33" s="2" t="s">
        <v>4</v>
      </c>
      <c r="C33" s="38">
        <f>C25*$C$29</f>
        <v>96133.254596596918</v>
      </c>
      <c r="D33" s="38">
        <f t="shared" ref="D33" si="11">E33-C33</f>
        <v>-3458.4127368776826</v>
      </c>
      <c r="E33" s="38">
        <f>E25*$C$29</f>
        <v>92674.841859719236</v>
      </c>
    </row>
    <row r="34" spans="2:7">
      <c r="B34" s="39" t="s">
        <v>1</v>
      </c>
      <c r="C34" s="41">
        <f>SUM(C30:C33)</f>
        <v>668840.95024622814</v>
      </c>
      <c r="D34" s="41">
        <f t="shared" ref="D34" si="12">E34-C34</f>
        <v>-15502.853309473605</v>
      </c>
      <c r="E34" s="41">
        <f>SUM(E30:E33)</f>
        <v>653338.09693675453</v>
      </c>
    </row>
    <row r="35" spans="2:7">
      <c r="C35" s="23"/>
    </row>
    <row r="36" spans="2:7">
      <c r="C36" s="23"/>
    </row>
    <row r="37" spans="2:7">
      <c r="C37" s="23"/>
    </row>
    <row r="38" spans="2:7">
      <c r="B38" s="4" t="s">
        <v>7</v>
      </c>
      <c r="C38" s="23"/>
      <c r="D38" s="4"/>
      <c r="E38" s="4"/>
    </row>
    <row r="39" spans="2:7" ht="14.25">
      <c r="B39" s="2" t="s">
        <v>2</v>
      </c>
      <c r="C39" s="64">
        <f>'[4]3 - Support'!C39</f>
        <v>7293.03</v>
      </c>
      <c r="D39" s="54">
        <f t="shared" ref="D39" si="13">E39-C39</f>
        <v>-257.5506655468298</v>
      </c>
      <c r="E39" s="64">
        <f>'[4]3 - Support'!E39</f>
        <v>7035.4793344531699</v>
      </c>
    </row>
    <row r="40" spans="2:7" ht="14.25">
      <c r="B40" s="2" t="s">
        <v>20</v>
      </c>
      <c r="C40" s="64">
        <f>'[4]3 - Support'!C40</f>
        <v>404076.11</v>
      </c>
      <c r="D40" s="54">
        <f t="shared" ref="D40" si="14">E40-C40</f>
        <v>-42322.345751728048</v>
      </c>
      <c r="E40" s="64">
        <f>'[4]3 - Support'!E40</f>
        <v>361753.76424827194</v>
      </c>
    </row>
    <row r="41" spans="2:7" ht="14.25">
      <c r="B41" s="2" t="s">
        <v>3</v>
      </c>
      <c r="C41" s="64">
        <f>'[4]3 - Support'!C41</f>
        <v>105807.95982312715</v>
      </c>
      <c r="D41" s="54">
        <f t="shared" ref="D41" si="15">E41-C41</f>
        <v>-16800.953669616181</v>
      </c>
      <c r="E41" s="64">
        <f>'[4]3 - Support'!E41</f>
        <v>89007.006153510971</v>
      </c>
    </row>
    <row r="42" spans="2:7" ht="14.25">
      <c r="B42" s="2" t="s">
        <v>4</v>
      </c>
      <c r="C42" s="65">
        <f>'[4]3 - Support'!C42</f>
        <v>1641.97</v>
      </c>
      <c r="D42" s="55">
        <f t="shared" ref="D42" si="16">E42-C42</f>
        <v>-165.03663075982058</v>
      </c>
      <c r="E42" s="65">
        <f>'[4]3 - Support'!E42</f>
        <v>1476.9333692401794</v>
      </c>
    </row>
    <row r="43" spans="2:7">
      <c r="B43" s="39" t="s">
        <v>1</v>
      </c>
      <c r="C43" s="23">
        <f>SUM(C39:C42)</f>
        <v>518819.06982312712</v>
      </c>
      <c r="D43" s="23">
        <f>SUM(D39:D42)</f>
        <v>-59545.886717650879</v>
      </c>
      <c r="E43" s="23">
        <f>SUM(E39:E42)</f>
        <v>459273.18310547626</v>
      </c>
    </row>
    <row r="44" spans="2:7">
      <c r="C44" s="23"/>
    </row>
    <row r="45" spans="2:7">
      <c r="C45" s="23"/>
    </row>
    <row r="46" spans="2:7">
      <c r="C46" s="23"/>
    </row>
    <row r="47" spans="2:7" ht="14.25" thickBot="1">
      <c r="C47" s="23"/>
    </row>
    <row r="48" spans="2:7" ht="14.25" thickBot="1">
      <c r="B48" s="43" t="s">
        <v>6</v>
      </c>
      <c r="C48" s="66">
        <f>'[6]Attachment H-7'!$I$206</f>
        <v>0.12544749445449754</v>
      </c>
      <c r="D48" s="44" t="s">
        <v>17</v>
      </c>
      <c r="E48" s="45"/>
      <c r="G48" s="45"/>
    </row>
    <row r="49" spans="2:5">
      <c r="B49" s="2" t="s">
        <v>2</v>
      </c>
      <c r="C49" s="23">
        <f>C39*$C$48</f>
        <v>914.89234048148421</v>
      </c>
      <c r="D49" s="23">
        <f t="shared" ref="D49" si="17">E49-C49</f>
        <v>-32.309085687938136</v>
      </c>
      <c r="E49" s="23">
        <f>E39*$C$48</f>
        <v>882.58325479354608</v>
      </c>
    </row>
    <row r="50" spans="2:5">
      <c r="B50" s="2" t="s">
        <v>20</v>
      </c>
      <c r="C50" s="23">
        <f>C40*$C$48</f>
        <v>50690.335568419934</v>
      </c>
      <c r="D50" s="23">
        <f t="shared" ref="D50" si="18">E50-C50</f>
        <v>-5309.232233991228</v>
      </c>
      <c r="E50" s="23">
        <f>E40*$C$48</f>
        <v>45381.103334428706</v>
      </c>
    </row>
    <row r="51" spans="2:5">
      <c r="B51" s="2" t="s">
        <v>3</v>
      </c>
      <c r="C51" s="23">
        <f>C41*$C$48</f>
        <v>13273.343453153442</v>
      </c>
      <c r="D51" s="23">
        <f t="shared" ref="D51" si="19">E51-C51</f>
        <v>-2107.6375422994461</v>
      </c>
      <c r="E51" s="23">
        <f>E41*$C$48</f>
        <v>11165.705910853996</v>
      </c>
    </row>
    <row r="52" spans="2:5">
      <c r="B52" s="2" t="s">
        <v>4</v>
      </c>
      <c r="C52" s="38">
        <f>C42*$C$48</f>
        <v>205.98102246945135</v>
      </c>
      <c r="D52" s="38">
        <f t="shared" ref="D52" si="20">E52-C52</f>
        <v>-20.703431822031575</v>
      </c>
      <c r="E52" s="38">
        <f>E42*$C$48</f>
        <v>185.27759064741977</v>
      </c>
    </row>
    <row r="53" spans="2:5">
      <c r="B53" s="39" t="s">
        <v>1</v>
      </c>
      <c r="C53" s="41">
        <f>SUM(C49:C52)</f>
        <v>65084.552384524315</v>
      </c>
      <c r="D53" s="41">
        <f t="shared" ref="D53" si="21">E53-C53</f>
        <v>-7469.8822938006415</v>
      </c>
      <c r="E53" s="41">
        <f>SUM(E49:E52)</f>
        <v>57614.670090723674</v>
      </c>
    </row>
    <row r="54" spans="2:5">
      <c r="C54" s="23"/>
    </row>
    <row r="58" spans="2:5">
      <c r="B58" s="46" t="s">
        <v>8</v>
      </c>
      <c r="D58" s="46"/>
    </row>
    <row r="59" spans="2:5">
      <c r="B59" s="2" t="s">
        <v>2</v>
      </c>
      <c r="C59" s="47">
        <f t="shared" ref="C59:E62" si="22">C15+C30+C49</f>
        <v>6063552.6623404808</v>
      </c>
      <c r="D59" s="47">
        <f t="shared" si="22"/>
        <v>-151341.11400909474</v>
      </c>
      <c r="E59" s="47">
        <f t="shared" si="22"/>
        <v>5912211.5483313864</v>
      </c>
    </row>
    <row r="60" spans="2:5">
      <c r="B60" s="2" t="s">
        <v>20</v>
      </c>
      <c r="C60" s="47">
        <f t="shared" si="22"/>
        <v>10424482.189305227</v>
      </c>
      <c r="D60" s="47">
        <f t="shared" si="22"/>
        <v>-87421.119839727384</v>
      </c>
      <c r="E60" s="47">
        <f t="shared" si="22"/>
        <v>10337061.069465499</v>
      </c>
    </row>
    <row r="61" spans="2:5">
      <c r="B61" s="2" t="s">
        <v>3</v>
      </c>
      <c r="C61" s="47">
        <f t="shared" si="22"/>
        <v>12826952.610786539</v>
      </c>
      <c r="D61" s="47">
        <f t="shared" si="22"/>
        <v>-243797.67449733813</v>
      </c>
      <c r="E61" s="47">
        <f t="shared" si="22"/>
        <v>12583154.936289201</v>
      </c>
    </row>
    <row r="62" spans="2:5">
      <c r="B62" s="2" t="s">
        <v>4</v>
      </c>
      <c r="C62" s="48">
        <f t="shared" si="22"/>
        <v>399297.82561906643</v>
      </c>
      <c r="D62" s="48">
        <f t="shared" si="22"/>
        <v>-17022.088580671894</v>
      </c>
      <c r="E62" s="48">
        <f t="shared" si="22"/>
        <v>382275.73703839449</v>
      </c>
    </row>
    <row r="63" spans="2:5">
      <c r="B63" s="4" t="s">
        <v>1</v>
      </c>
      <c r="C63" s="49">
        <f>SUM(C59:C62)</f>
        <v>29714285.288051315</v>
      </c>
      <c r="D63" s="49">
        <f>SUM(D59:D62)</f>
        <v>-499581.99692683213</v>
      </c>
      <c r="E63" s="49">
        <f>SUM(E59:E62)</f>
        <v>29214703.291124485</v>
      </c>
    </row>
    <row r="65" spans="1:5">
      <c r="A65" s="2" t="s">
        <v>10</v>
      </c>
      <c r="B65" s="2" t="s">
        <v>23</v>
      </c>
      <c r="C65" s="23">
        <f>C63*$C$78</f>
        <v>40879273.287646651</v>
      </c>
      <c r="D65" s="23">
        <f>D63*$C$78</f>
        <v>-687297.33136716299</v>
      </c>
      <c r="E65" s="23">
        <f>E63*$C$78</f>
        <v>40191975.956279494</v>
      </c>
    </row>
    <row r="68" spans="1:5">
      <c r="B68" s="2" t="s">
        <v>21</v>
      </c>
      <c r="C68" s="23">
        <f>C69/$C$78</f>
        <v>0</v>
      </c>
      <c r="D68" s="23">
        <f>D69/$C$78</f>
        <v>0</v>
      </c>
      <c r="E68" s="23">
        <f>E69/$C$78</f>
        <v>0</v>
      </c>
    </row>
    <row r="69" spans="1:5" ht="14.25">
      <c r="B69" s="2" t="s">
        <v>22</v>
      </c>
      <c r="C69" s="64">
        <f>'[4]3 - Support'!C69</f>
        <v>0</v>
      </c>
      <c r="D69" s="64">
        <f>'[4]3 - Support'!D69</f>
        <v>0</v>
      </c>
      <c r="E69" s="23">
        <f>SUM(C69:D69)</f>
        <v>0</v>
      </c>
    </row>
    <row r="71" spans="1:5">
      <c r="B71" s="2" t="s">
        <v>24</v>
      </c>
      <c r="C71" s="47">
        <f t="shared" ref="C71:E71" si="23">C65+C69</f>
        <v>40879273.287646651</v>
      </c>
      <c r="D71" s="47">
        <f t="shared" si="23"/>
        <v>-687297.33136716299</v>
      </c>
      <c r="E71" s="47">
        <f t="shared" si="23"/>
        <v>40191975.956279494</v>
      </c>
    </row>
    <row r="73" spans="1:5">
      <c r="A73" s="50"/>
      <c r="B73" s="50"/>
    </row>
    <row r="74" spans="1:5">
      <c r="B74" s="51" t="s">
        <v>12</v>
      </c>
    </row>
    <row r="75" spans="1:5" ht="14.25">
      <c r="B75" s="2" t="s">
        <v>13</v>
      </c>
      <c r="C75" s="67">
        <f>'[4]3 - Support'!$C$75</f>
        <v>0.21</v>
      </c>
    </row>
    <row r="76" spans="1:5" ht="14.25">
      <c r="B76" s="2" t="s">
        <v>14</v>
      </c>
      <c r="C76" s="67">
        <f>'[1]Attachment H-7'!$D$242</f>
        <v>7.9899999999999999E-2</v>
      </c>
    </row>
    <row r="77" spans="1:5">
      <c r="B77" s="2" t="s">
        <v>15</v>
      </c>
      <c r="C77" s="52">
        <f>C75+C76*(1-C75)</f>
        <v>0.273121</v>
      </c>
    </row>
    <row r="78" spans="1:5">
      <c r="B78" s="2" t="s">
        <v>16</v>
      </c>
      <c r="C78" s="52">
        <f>1/(1-C77)</f>
        <v>1.3757447938377638</v>
      </c>
    </row>
    <row r="81" spans="2:5">
      <c r="C81" s="47"/>
      <c r="D81" s="47"/>
      <c r="E81" s="47"/>
    </row>
    <row r="82" spans="2:5">
      <c r="C82" s="47"/>
      <c r="D82" s="47"/>
      <c r="E82" s="47"/>
    </row>
    <row r="83" spans="2:5">
      <c r="C83" s="47"/>
      <c r="D83" s="47"/>
      <c r="E83" s="47"/>
    </row>
    <row r="86" spans="2:5">
      <c r="B86" s="31"/>
    </row>
    <row r="88" spans="2:5">
      <c r="B88" s="31"/>
    </row>
    <row r="89" spans="2:5">
      <c r="B89" s="31"/>
    </row>
    <row r="91" spans="2:5">
      <c r="B91" s="31"/>
    </row>
  </sheetData>
  <sheetProtection algorithmName="SHA-512" hashValue="1XHtmBrJRPqE5wylo6Bno9DggvdUN+sZXA9VLg2LZoz3+KHLt7P8nu07EG7ReiTNcwOtK5h3E7OR2/IuSVAOsA==" saltValue="JdKNjTQoXcqRERdhUCqPew==" spinCount="100000" sheet="1" objects="1" scenarios="1"/>
  <mergeCells count="4">
    <mergeCell ref="D29:H29"/>
    <mergeCell ref="B10:H10"/>
    <mergeCell ref="B11:H11"/>
    <mergeCell ref="B9:H9"/>
  </mergeCells>
  <pageMargins left="0.7" right="0.7" top="0.75" bottom="0.75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D6BC5476EFA4CA07C8918A54246F5" ma:contentTypeVersion="13" ma:contentTypeDescription="Create a new document." ma:contentTypeScope="" ma:versionID="23c0ecd171a77b5554459d8aa6f2c070">
  <xsd:schema xmlns:xsd="http://www.w3.org/2001/XMLSchema" xmlns:xs="http://www.w3.org/2001/XMLSchema" xmlns:p="http://schemas.microsoft.com/office/2006/metadata/properties" xmlns:ns2="a57c4e00-b008-428b-b72f-69343aa79ee7" xmlns:ns3="6b3ac9e2-84ba-4962-b6c0-c4d6f37de121" targetNamespace="http://schemas.microsoft.com/office/2006/metadata/properties" ma:root="true" ma:fieldsID="0f1626c83f6fccc8c94600b5ca54792c" ns2:_="" ns3:_="">
    <xsd:import namespace="a57c4e00-b008-428b-b72f-69343aa79ee7"/>
    <xsd:import namespace="6b3ac9e2-84ba-4962-b6c0-c4d6f37de12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c4e00-b008-428b-b72f-69343aa79e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9bd2c4a-4d9e-4bbd-ba44-5bfcec17973d}" ma:internalName="TaxCatchAll" ma:showField="CatchAllData" ma:web="a57c4e00-b008-428b-b72f-69343aa79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ac9e2-84ba-4962-b6c0-c4d6f37de1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f8208fb-223d-4e3d-9bc2-521604628a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3ac9e2-84ba-4962-b6c0-c4d6f37de121">
      <Terms xmlns="http://schemas.microsoft.com/office/infopath/2007/PartnerControls"/>
    </lcf76f155ced4ddcb4097134ff3c332f>
    <TaxCatchAll xmlns="a57c4e00-b008-428b-b72f-69343aa79ee7" xsi:nil="true"/>
  </documentManagement>
</p:properties>
</file>

<file path=customXml/itemProps1.xml><?xml version="1.0" encoding="utf-8"?>
<ds:datastoreItem xmlns:ds="http://schemas.openxmlformats.org/officeDocument/2006/customXml" ds:itemID="{B7D94529-07B3-4508-B234-C1CB24EDC997}"/>
</file>

<file path=customXml/itemProps2.xml><?xml version="1.0" encoding="utf-8"?>
<ds:datastoreItem xmlns:ds="http://schemas.openxmlformats.org/officeDocument/2006/customXml" ds:itemID="{54C98289-82C5-4FEE-841C-84217A252583}"/>
</file>

<file path=customXml/itemProps3.xml><?xml version="1.0" encoding="utf-8"?>
<ds:datastoreItem xmlns:ds="http://schemas.openxmlformats.org/officeDocument/2006/customXml" ds:itemID="{EB640EF1-36B7-43A7-B227-0B27A2C90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Attachment H-7B</vt:lpstr>
      <vt:lpstr>1 - Revenue Requirement</vt:lpstr>
      <vt:lpstr>2 - True-Up</vt:lpstr>
      <vt:lpstr>3 - Support</vt:lpstr>
      <vt:lpstr>Title!Print_Area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Jamison, Tamara J:(PECO)</dc:creator>
  <cp:lastModifiedBy>Jamison, Tamara J:(PECO)</cp:lastModifiedBy>
  <cp:lastPrinted>2025-05-29T11:43:19Z</cp:lastPrinted>
  <dcterms:created xsi:type="dcterms:W3CDTF">2019-02-20T15:33:09Z</dcterms:created>
  <dcterms:modified xsi:type="dcterms:W3CDTF">2025-05-29T11:43:40Z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8b3d1-e05f-4796-9c23-acaf26d588cb_Enabled">
    <vt:lpwstr>true</vt:lpwstr>
  </property>
  <property fmtid="{D5CDD505-2E9C-101B-9397-08002B2CF9AE}" pid="3" name="MSIP_Label_c968b3d1-e05f-4796-9c23-acaf26d588cb_SetDate">
    <vt:lpwstr>2022-04-20T19:33:39Z</vt:lpwstr>
  </property>
  <property fmtid="{D5CDD505-2E9C-101B-9397-08002B2CF9AE}" pid="4" name="MSIP_Label_c968b3d1-e05f-4796-9c23-acaf26d588cb_Method">
    <vt:lpwstr>Standard</vt:lpwstr>
  </property>
  <property fmtid="{D5CDD505-2E9C-101B-9397-08002B2CF9AE}" pid="5" name="MSIP_Label_c968b3d1-e05f-4796-9c23-acaf26d588cb_Name">
    <vt:lpwstr>Company Confidential Information</vt:lpwstr>
  </property>
  <property fmtid="{D5CDD505-2E9C-101B-9397-08002B2CF9AE}" pid="6" name="MSIP_Label_c968b3d1-e05f-4796-9c23-acaf26d588cb_SiteId">
    <vt:lpwstr>600d01fc-055f-49c6-868f-3ecfcc791773</vt:lpwstr>
  </property>
  <property fmtid="{D5CDD505-2E9C-101B-9397-08002B2CF9AE}" pid="7" name="MSIP_Label_c968b3d1-e05f-4796-9c23-acaf26d588cb_ActionId">
    <vt:lpwstr>18f374c3-4372-40d7-b2a4-ca3baed4b417</vt:lpwstr>
  </property>
  <property fmtid="{D5CDD505-2E9C-101B-9397-08002B2CF9AE}" pid="8" name="MSIP_Label_c968b3d1-e05f-4796-9c23-acaf26d588cb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0x010100EE1D6BC5476EFA4CA07C8918A54246F5</vt:lpwstr>
  </property>
</Properties>
</file>